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375" windowWidth="15480" windowHeight="11640" activeTab="2"/>
  </bookViews>
  <sheets>
    <sheet name="прил 3 " sheetId="2" r:id="rId1"/>
    <sheet name="прил 4" sheetId="1" r:id="rId2"/>
    <sheet name="прил 5" sheetId="3" r:id="rId3"/>
  </sheets>
  <definedNames>
    <definedName name="_xlnm.Print_Area" localSheetId="0">'прил 3 '!$B$1:$H$65</definedName>
    <definedName name="_xlnm.Print_Area" localSheetId="1">'прил 4'!$A$3:$K$2121</definedName>
    <definedName name="_xlnm.Print_Area" localSheetId="2">'прил 5'!$A$1:$J$1267</definedName>
  </definedNames>
  <calcPr calcId="124519"/>
</workbook>
</file>

<file path=xl/calcChain.xml><?xml version="1.0" encoding="utf-8"?>
<calcChain xmlns="http://schemas.openxmlformats.org/spreadsheetml/2006/main">
  <c r="H638" i="3"/>
  <c r="I638"/>
  <c r="G638"/>
  <c r="I640"/>
  <c r="I639" s="1"/>
  <c r="H640"/>
  <c r="H639" s="1"/>
  <c r="G640"/>
  <c r="G639" s="1"/>
  <c r="G1942" i="1"/>
  <c r="G1941" s="1"/>
  <c r="H1942"/>
  <c r="H1941" s="1"/>
  <c r="I1942"/>
  <c r="I1941" s="1"/>
  <c r="I2002"/>
  <c r="I2001" s="1"/>
  <c r="H2002"/>
  <c r="H2001" s="1"/>
  <c r="G2002"/>
  <c r="G2001" s="1"/>
  <c r="G2005"/>
  <c r="G2004" s="1"/>
  <c r="H2005"/>
  <c r="H2004" s="1"/>
  <c r="I2005"/>
  <c r="I2004" s="1"/>
  <c r="G232" l="1"/>
  <c r="G2029"/>
  <c r="G1125" i="3" s="1"/>
  <c r="G1124" s="1"/>
  <c r="G1123" s="1"/>
  <c r="G933" i="1"/>
  <c r="H1030" i="3"/>
  <c r="H1029" s="1"/>
  <c r="H1028" s="1"/>
  <c r="I1030"/>
  <c r="I1029" s="1"/>
  <c r="I1028" s="1"/>
  <c r="G1030"/>
  <c r="G1029" s="1"/>
  <c r="G1028" s="1"/>
  <c r="I1768" i="1"/>
  <c r="I405" i="3" s="1"/>
  <c r="I1617" i="1"/>
  <c r="H1768"/>
  <c r="H405" i="3" s="1"/>
  <c r="H1617" i="1"/>
  <c r="G1768"/>
  <c r="G405" i="3" s="1"/>
  <c r="G1743" i="1"/>
  <c r="G2028" l="1"/>
  <c r="G2027" s="1"/>
  <c r="G170" i="3"/>
  <c r="G172"/>
  <c r="G171" s="1"/>
  <c r="G1760" i="1"/>
  <c r="G1763"/>
  <c r="G1110"/>
  <c r="G770"/>
  <c r="G613"/>
  <c r="I1372"/>
  <c r="H1372"/>
  <c r="G1372"/>
  <c r="I507"/>
  <c r="I506" s="1"/>
  <c r="I505" s="1"/>
  <c r="I504" s="1"/>
  <c r="I503" s="1"/>
  <c r="H507"/>
  <c r="H506" s="1"/>
  <c r="H505" s="1"/>
  <c r="H504" s="1"/>
  <c r="H503" s="1"/>
  <c r="G751"/>
  <c r="G750" s="1"/>
  <c r="G1247" i="3"/>
  <c r="G1246" s="1"/>
  <c r="G1245" s="1"/>
  <c r="I1246"/>
  <c r="I1245" s="1"/>
  <c r="H1246"/>
  <c r="H1245" s="1"/>
  <c r="G645" i="1"/>
  <c r="G263" l="1"/>
  <c r="G537" i="3"/>
  <c r="H783" i="1"/>
  <c r="H782" s="1"/>
  <c r="I783"/>
  <c r="I782" s="1"/>
  <c r="G783"/>
  <c r="G782" s="1"/>
  <c r="G536"/>
  <c r="G1250" i="3"/>
  <c r="G1256" l="1"/>
  <c r="G1249" l="1"/>
  <c r="G508" i="1"/>
  <c r="G507" s="1"/>
  <c r="G506" s="1"/>
  <c r="G505" s="1"/>
  <c r="G695"/>
  <c r="G648"/>
  <c r="G1617"/>
  <c r="G1663"/>
  <c r="G342" i="3"/>
  <c r="G2033" i="1"/>
  <c r="G988" i="3"/>
  <c r="G987" s="1"/>
  <c r="G986" s="1"/>
  <c r="G1274" i="1"/>
  <c r="G1277"/>
  <c r="G516" i="3"/>
  <c r="G514"/>
  <c r="G513"/>
  <c r="G576"/>
  <c r="G575" s="1"/>
  <c r="G574" s="1"/>
  <c r="I575"/>
  <c r="I574" s="1"/>
  <c r="H575"/>
  <c r="H574" s="1"/>
  <c r="I703" i="1"/>
  <c r="I702" s="1"/>
  <c r="H703"/>
  <c r="H702" s="1"/>
  <c r="G703"/>
  <c r="G702" s="1"/>
  <c r="G570" i="3"/>
  <c r="G569" s="1"/>
  <c r="G568" s="1"/>
  <c r="I697" i="1"/>
  <c r="I696" s="1"/>
  <c r="H697"/>
  <c r="H696" s="1"/>
  <c r="G697"/>
  <c r="G696" s="1"/>
  <c r="I569" i="3"/>
  <c r="I568" s="1"/>
  <c r="H569"/>
  <c r="H568" s="1"/>
  <c r="I566"/>
  <c r="I565" s="1"/>
  <c r="H566"/>
  <c r="H565" s="1"/>
  <c r="I691" i="1"/>
  <c r="I690" s="1"/>
  <c r="H691"/>
  <c r="H690" s="1"/>
  <c r="G691"/>
  <c r="G690" s="1"/>
  <c r="G470" i="3"/>
  <c r="G469" s="1"/>
  <c r="G468" s="1"/>
  <c r="I469"/>
  <c r="I468" s="1"/>
  <c r="H469"/>
  <c r="H468" s="1"/>
  <c r="G764" i="1"/>
  <c r="G607"/>
  <c r="I766"/>
  <c r="I765" s="1"/>
  <c r="H766"/>
  <c r="H765" s="1"/>
  <c r="G766"/>
  <c r="G765" s="1"/>
  <c r="G776"/>
  <c r="G512" i="3" s="1"/>
  <c r="H427" i="1"/>
  <c r="I427"/>
  <c r="H775"/>
  <c r="I775"/>
  <c r="H779"/>
  <c r="I779"/>
  <c r="H511" i="3"/>
  <c r="I511"/>
  <c r="H515"/>
  <c r="I515"/>
  <c r="H510" l="1"/>
  <c r="I510"/>
  <c r="G636" i="1"/>
  <c r="G567" i="3"/>
  <c r="G566" s="1"/>
  <c r="G565" s="1"/>
  <c r="I774" i="1"/>
  <c r="H774"/>
  <c r="G515" i="3"/>
  <c r="G511"/>
  <c r="G779" i="1"/>
  <c r="G775"/>
  <c r="G774" l="1"/>
  <c r="G510" i="3"/>
  <c r="G34" i="1"/>
  <c r="G658" i="3" s="1"/>
  <c r="G28" i="1"/>
  <c r="I933"/>
  <c r="H933"/>
  <c r="G1214"/>
  <c r="G1253" i="3" s="1"/>
  <c r="G1244" s="1"/>
  <c r="G1918" i="1"/>
  <c r="G1107" i="3" s="1"/>
  <c r="G1871" i="1"/>
  <c r="G2049"/>
  <c r="G670" i="3" s="1"/>
  <c r="I1126"/>
  <c r="G1129"/>
  <c r="I2034" i="1"/>
  <c r="I2026" s="1"/>
  <c r="G2036"/>
  <c r="G2037"/>
  <c r="G1927"/>
  <c r="G1071" i="3" s="1"/>
  <c r="G1070" s="1"/>
  <c r="G1069" s="1"/>
  <c r="G104" i="1"/>
  <c r="G1910"/>
  <c r="G1104" i="3" s="1"/>
  <c r="I1070"/>
  <c r="I1069" s="1"/>
  <c r="H1070"/>
  <c r="H1069" s="1"/>
  <c r="I1926" i="1"/>
  <c r="I1925" s="1"/>
  <c r="H1926"/>
  <c r="H1925" s="1"/>
  <c r="G1835"/>
  <c r="G1838"/>
  <c r="G2042"/>
  <c r="G1756"/>
  <c r="G387" i="3" s="1"/>
  <c r="G1252" l="1"/>
  <c r="G1926" i="1"/>
  <c r="G1925" s="1"/>
  <c r="H1236" i="3"/>
  <c r="I1236"/>
  <c r="G1236"/>
  <c r="G1234"/>
  <c r="I1110"/>
  <c r="G1110"/>
  <c r="H1095"/>
  <c r="I1095"/>
  <c r="G1095"/>
  <c r="G1134"/>
  <c r="G1133" s="1"/>
  <c r="G1132" s="1"/>
  <c r="G1131" s="1"/>
  <c r="H814"/>
  <c r="I814"/>
  <c r="G814"/>
  <c r="G730"/>
  <c r="G587"/>
  <c r="G582"/>
  <c r="G504"/>
  <c r="I433"/>
  <c r="H433"/>
  <c r="I430"/>
  <c r="H430"/>
  <c r="G404" l="1"/>
  <c r="I404"/>
  <c r="I401" s="1"/>
  <c r="I394" s="1"/>
  <c r="H404"/>
  <c r="H401" s="1"/>
  <c r="H394" s="1"/>
  <c r="I403"/>
  <c r="I402" s="1"/>
  <c r="H403"/>
  <c r="H402" s="1"/>
  <c r="G403"/>
  <c r="G402" s="1"/>
  <c r="G399"/>
  <c r="G398" s="1"/>
  <c r="G396"/>
  <c r="G395" s="1"/>
  <c r="I1767" i="1"/>
  <c r="I1764" s="1"/>
  <c r="H1767"/>
  <c r="H1764" s="1"/>
  <c r="I776" i="3"/>
  <c r="I775" s="1"/>
  <c r="H776"/>
  <c r="H775" s="1"/>
  <c r="G776"/>
  <c r="G775" s="1"/>
  <c r="H109" i="1"/>
  <c r="H108" s="1"/>
  <c r="I109"/>
  <c r="I108" s="1"/>
  <c r="G109"/>
  <c r="G108" s="1"/>
  <c r="I774" i="3"/>
  <c r="I773" s="1"/>
  <c r="I772" s="1"/>
  <c r="H773"/>
  <c r="H772" s="1"/>
  <c r="G773"/>
  <c r="G772" s="1"/>
  <c r="H100" i="1"/>
  <c r="H99" s="1"/>
  <c r="I100"/>
  <c r="I99" s="1"/>
  <c r="G100"/>
  <c r="G99" s="1"/>
  <c r="G401" i="3" l="1"/>
  <c r="G394" s="1"/>
  <c r="I2025" i="1"/>
  <c r="H39" i="2" s="1"/>
  <c r="G2041" i="1"/>
  <c r="G2039" s="1"/>
  <c r="J1610"/>
  <c r="K1610"/>
  <c r="M1610"/>
  <c r="I1276"/>
  <c r="H1276"/>
  <c r="G1276"/>
  <c r="G1273" s="1"/>
  <c r="G1268"/>
  <c r="G1267" s="1"/>
  <c r="G1266" s="1"/>
  <c r="G813" i="3"/>
  <c r="G812" s="1"/>
  <c r="I813"/>
  <c r="I812" s="1"/>
  <c r="H813"/>
  <c r="H812" s="1"/>
  <c r="H509"/>
  <c r="H508" s="1"/>
  <c r="H507" s="1"/>
  <c r="I509"/>
  <c r="I508" s="1"/>
  <c r="I507" s="1"/>
  <c r="G509"/>
  <c r="G508" s="1"/>
  <c r="G507" s="1"/>
  <c r="I551" i="1"/>
  <c r="I550" s="1"/>
  <c r="H551"/>
  <c r="H550" s="1"/>
  <c r="G551"/>
  <c r="G550" s="1"/>
  <c r="H819" i="3"/>
  <c r="I819"/>
  <c r="G819"/>
  <c r="G818" s="1"/>
  <c r="G817" s="1"/>
  <c r="G425" i="1"/>
  <c r="G519" i="3"/>
  <c r="I518"/>
  <c r="I517" s="1"/>
  <c r="H518"/>
  <c r="H517" s="1"/>
  <c r="I634" i="1"/>
  <c r="I633" s="1"/>
  <c r="H634"/>
  <c r="H633" s="1"/>
  <c r="G634"/>
  <c r="G633" s="1"/>
  <c r="G2079"/>
  <c r="G1158" i="3"/>
  <c r="G1157" s="1"/>
  <c r="G1156" s="1"/>
  <c r="I1157"/>
  <c r="I1156" s="1"/>
  <c r="H1157"/>
  <c r="H1156" s="1"/>
  <c r="I798" i="1"/>
  <c r="I797" s="1"/>
  <c r="I796" s="1"/>
  <c r="H798"/>
  <c r="H797" s="1"/>
  <c r="H796" s="1"/>
  <c r="G798"/>
  <c r="G797" s="1"/>
  <c r="G796" s="1"/>
  <c r="G1347"/>
  <c r="H2036"/>
  <c r="H2035" s="1"/>
  <c r="H2034" s="1"/>
  <c r="H2026" s="1"/>
  <c r="H2061"/>
  <c r="I436" i="3"/>
  <c r="G436"/>
  <c r="H1863" i="1"/>
  <c r="H436" i="3" s="1"/>
  <c r="H1903" i="1"/>
  <c r="H1110" i="3" s="1"/>
  <c r="I1128"/>
  <c r="G1128"/>
  <c r="G1127" s="1"/>
  <c r="G1126" s="1"/>
  <c r="H1900" i="1"/>
  <c r="G2035"/>
  <c r="G2034" s="1"/>
  <c r="H367"/>
  <c r="H783" i="3" s="1"/>
  <c r="H232" i="1"/>
  <c r="I393"/>
  <c r="I789" i="3" s="1"/>
  <c r="H393" i="1"/>
  <c r="H789" i="3" s="1"/>
  <c r="H751"/>
  <c r="H750" s="1"/>
  <c r="H749" s="1"/>
  <c r="I750"/>
  <c r="I749" s="1"/>
  <c r="G750"/>
  <c r="G749" s="1"/>
  <c r="I222" i="1"/>
  <c r="I221" s="1"/>
  <c r="H222"/>
  <c r="H221" s="1"/>
  <c r="G222"/>
  <c r="G221" s="1"/>
  <c r="H263"/>
  <c r="H107"/>
  <c r="H106" s="1"/>
  <c r="H105" s="1"/>
  <c r="I106"/>
  <c r="I105" s="1"/>
  <c r="G106"/>
  <c r="G105" s="1"/>
  <c r="I146"/>
  <c r="H146"/>
  <c r="G146"/>
  <c r="I144"/>
  <c r="H144"/>
  <c r="G144"/>
  <c r="I142"/>
  <c r="H142"/>
  <c r="G142"/>
  <c r="I140"/>
  <c r="H140"/>
  <c r="G140"/>
  <c r="G437"/>
  <c r="H437"/>
  <c r="I437"/>
  <c r="H439"/>
  <c r="I439"/>
  <c r="G440"/>
  <c r="G439" s="1"/>
  <c r="G821"/>
  <c r="G607" i="3" s="1"/>
  <c r="G392"/>
  <c r="G391" s="1"/>
  <c r="H594"/>
  <c r="I594"/>
  <c r="I137" i="1"/>
  <c r="I136" s="1"/>
  <c r="H137"/>
  <c r="H136" s="1"/>
  <c r="G137"/>
  <c r="G136" s="1"/>
  <c r="G812"/>
  <c r="G594" i="3" s="1"/>
  <c r="G1762" i="1"/>
  <c r="G1761" s="1"/>
  <c r="G1173"/>
  <c r="G1924"/>
  <c r="G1119" i="3" s="1"/>
  <c r="I401" i="1"/>
  <c r="H401"/>
  <c r="G401"/>
  <c r="G770" i="3"/>
  <c r="G769" s="1"/>
  <c r="G390" i="1"/>
  <c r="G140" i="3" s="1"/>
  <c r="G415" i="1"/>
  <c r="G220"/>
  <c r="G768" i="3" s="1"/>
  <c r="G217" i="1"/>
  <c r="H139" l="1"/>
  <c r="H135" s="1"/>
  <c r="H2025"/>
  <c r="G39" i="2" s="1"/>
  <c r="H1128" i="3"/>
  <c r="H1127" s="1"/>
  <c r="H1126" s="1"/>
  <c r="G518"/>
  <c r="G517" s="1"/>
  <c r="G139" i="1"/>
  <c r="G135" s="1"/>
  <c r="G134" s="1"/>
  <c r="I139"/>
  <c r="I135" s="1"/>
  <c r="H436"/>
  <c r="H435" s="1"/>
  <c r="H434" s="1"/>
  <c r="I436"/>
  <c r="I435" s="1"/>
  <c r="I434" s="1"/>
  <c r="H753" i="3"/>
  <c r="G436" i="1"/>
  <c r="G435" s="1"/>
  <c r="G434" s="1"/>
  <c r="I134"/>
  <c r="H134"/>
  <c r="G712" i="3"/>
  <c r="G2116" i="1" l="1"/>
  <c r="G720" i="3" s="1"/>
  <c r="G2072" i="1"/>
  <c r="G2074"/>
  <c r="G701" i="3" s="1"/>
  <c r="I1152" i="1" l="1"/>
  <c r="H1152"/>
  <c r="G1153"/>
  <c r="G31" i="3" s="1"/>
  <c r="G32"/>
  <c r="I664"/>
  <c r="I663" s="1"/>
  <c r="H664"/>
  <c r="H663" s="1"/>
  <c r="G664"/>
  <c r="G663" s="1"/>
  <c r="I1774" i="1"/>
  <c r="I1773" s="1"/>
  <c r="H1774"/>
  <c r="H1773" s="1"/>
  <c r="G1774"/>
  <c r="G1773" s="1"/>
  <c r="G729" i="3"/>
  <c r="G728"/>
  <c r="G103" i="1"/>
  <c r="G102"/>
  <c r="G389" i="3"/>
  <c r="G388" s="1"/>
  <c r="G1759" i="1"/>
  <c r="G1758" s="1"/>
  <c r="I560" i="3"/>
  <c r="I559" s="1"/>
  <c r="H560"/>
  <c r="H559" s="1"/>
  <c r="G560"/>
  <c r="G559" s="1"/>
  <c r="I694" i="1"/>
  <c r="I693" s="1"/>
  <c r="H694"/>
  <c r="H693" s="1"/>
  <c r="G694"/>
  <c r="G693" s="1"/>
  <c r="I501" i="3"/>
  <c r="I500" s="1"/>
  <c r="H501"/>
  <c r="H500" s="1"/>
  <c r="G501"/>
  <c r="G500" s="1"/>
  <c r="I893" i="1"/>
  <c r="I892" s="1"/>
  <c r="H893"/>
  <c r="H892" s="1"/>
  <c r="G893"/>
  <c r="G892" s="1"/>
  <c r="G1121" i="3"/>
  <c r="G1120" s="1"/>
  <c r="G2032" i="1"/>
  <c r="I615" i="3"/>
  <c r="I614" s="1"/>
  <c r="H615"/>
  <c r="H614" s="1"/>
  <c r="G615"/>
  <c r="G614" s="1"/>
  <c r="I827" i="1"/>
  <c r="I826" s="1"/>
  <c r="H827"/>
  <c r="H826" s="1"/>
  <c r="G827"/>
  <c r="G826" s="1"/>
  <c r="G1223"/>
  <c r="G1222" s="1"/>
  <c r="G1513"/>
  <c r="I418" i="3"/>
  <c r="I417" s="1"/>
  <c r="H418"/>
  <c r="H417" s="1"/>
  <c r="G418"/>
  <c r="G417" s="1"/>
  <c r="I119" i="1"/>
  <c r="I118" s="1"/>
  <c r="I117" s="1"/>
  <c r="H119"/>
  <c r="H118" s="1"/>
  <c r="H117" s="1"/>
  <c r="G119"/>
  <c r="G118" s="1"/>
  <c r="G117" s="1"/>
  <c r="I714" i="3"/>
  <c r="H714"/>
  <c r="G714"/>
  <c r="G711" s="1"/>
  <c r="I2110" i="1"/>
  <c r="H2110"/>
  <c r="G2110"/>
  <c r="G2109"/>
  <c r="G700" i="3"/>
  <c r="G2073" i="1"/>
  <c r="G699" i="3"/>
  <c r="I719"/>
  <c r="H719"/>
  <c r="G719"/>
  <c r="I2115" i="1"/>
  <c r="H2115"/>
  <c r="G2115"/>
  <c r="G2086"/>
  <c r="G710" i="3" s="1"/>
  <c r="G2061" i="1"/>
  <c r="G2083"/>
  <c r="G2077"/>
  <c r="G704" i="3" s="1"/>
  <c r="H1937" i="1"/>
  <c r="I435" i="3"/>
  <c r="I434" s="1"/>
  <c r="H435"/>
  <c r="H434" s="1"/>
  <c r="G435"/>
  <c r="G434" s="1"/>
  <c r="I1862" i="1"/>
  <c r="I1861" s="1"/>
  <c r="H1862"/>
  <c r="H1861" s="1"/>
  <c r="G1862"/>
  <c r="G1861" s="1"/>
  <c r="I82" i="3"/>
  <c r="H82"/>
  <c r="G82"/>
  <c r="G81" s="1"/>
  <c r="G499" i="1"/>
  <c r="G498" s="1"/>
  <c r="I499"/>
  <c r="I498" s="1"/>
  <c r="H499"/>
  <c r="H498" s="1"/>
  <c r="G457"/>
  <c r="G795" i="3"/>
  <c r="G794" s="1"/>
  <c r="G243" i="1"/>
  <c r="I803" i="3"/>
  <c r="H803"/>
  <c r="G803"/>
  <c r="G802" s="1"/>
  <c r="I252" i="1"/>
  <c r="H252"/>
  <c r="G252"/>
  <c r="G251" s="1"/>
  <c r="I800" i="3"/>
  <c r="H800"/>
  <c r="G800"/>
  <c r="G799" s="1"/>
  <c r="I249" i="1"/>
  <c r="H249"/>
  <c r="G249"/>
  <c r="G248" s="1"/>
  <c r="I797" i="3"/>
  <c r="H797"/>
  <c r="G797"/>
  <c r="G796" s="1"/>
  <c r="I246" i="1"/>
  <c r="H246"/>
  <c r="G246"/>
  <c r="G245" s="1"/>
  <c r="I792" i="3"/>
  <c r="H792"/>
  <c r="G792"/>
  <c r="I790"/>
  <c r="H790"/>
  <c r="G241" i="1"/>
  <c r="G240" s="1"/>
  <c r="H239"/>
  <c r="I239"/>
  <c r="H241"/>
  <c r="I241"/>
  <c r="H256"/>
  <c r="H255" s="1"/>
  <c r="H254" s="1"/>
  <c r="I255"/>
  <c r="I254" s="1"/>
  <c r="G255" l="1"/>
  <c r="G254" s="1"/>
  <c r="G239"/>
  <c r="G1152"/>
  <c r="G2031"/>
  <c r="G2030" s="1"/>
  <c r="G791" i="3"/>
  <c r="G790" s="1"/>
  <c r="G2020" i="1"/>
  <c r="G2017" s="1"/>
  <c r="G2023"/>
  <c r="G2022" s="1"/>
  <c r="G1767"/>
  <c r="G1766"/>
  <c r="G2026" l="1"/>
  <c r="G2025" s="1"/>
  <c r="F39" i="2" s="1"/>
  <c r="G1165" i="3"/>
  <c r="G1163" s="1"/>
  <c r="I79"/>
  <c r="H79"/>
  <c r="G79"/>
  <c r="G78" s="1"/>
  <c r="I496" i="1"/>
  <c r="H496"/>
  <c r="G496"/>
  <c r="G495" s="1"/>
  <c r="I76" i="3"/>
  <c r="H76"/>
  <c r="G76"/>
  <c r="G75" s="1"/>
  <c r="I493" i="1"/>
  <c r="H493"/>
  <c r="G493"/>
  <c r="G492" s="1"/>
  <c r="I73" i="3"/>
  <c r="H73"/>
  <c r="G73"/>
  <c r="G72" s="1"/>
  <c r="I490" i="1"/>
  <c r="H490"/>
  <c r="G490"/>
  <c r="G489" s="1"/>
  <c r="I1118" i="3"/>
  <c r="I1117" s="1"/>
  <c r="H1118"/>
  <c r="H1117" s="1"/>
  <c r="G1118"/>
  <c r="G1117" s="1"/>
  <c r="I1923" i="1"/>
  <c r="I1922" s="1"/>
  <c r="H1923"/>
  <c r="H1922" s="1"/>
  <c r="G1923"/>
  <c r="G1922" s="1"/>
  <c r="G1081" l="1"/>
  <c r="G1085"/>
  <c r="G1238" i="3"/>
  <c r="I504" l="1"/>
  <c r="H504"/>
  <c r="G493"/>
  <c r="G492" s="1"/>
  <c r="G491" s="1"/>
  <c r="I612"/>
  <c r="I611" s="1"/>
  <c r="H612"/>
  <c r="H611" s="1"/>
  <c r="G612"/>
  <c r="G611" s="1"/>
  <c r="G1239"/>
  <c r="G1242"/>
  <c r="G1241" s="1"/>
  <c r="H1242"/>
  <c r="H1241" s="1"/>
  <c r="I1242"/>
  <c r="I1241" s="1"/>
  <c r="I717"/>
  <c r="I716" s="1"/>
  <c r="H717"/>
  <c r="H716" s="1"/>
  <c r="G717"/>
  <c r="G716" s="1"/>
  <c r="G707"/>
  <c r="G706" s="1"/>
  <c r="G705" s="1"/>
  <c r="I703"/>
  <c r="I702" s="1"/>
  <c r="H703"/>
  <c r="H702" s="1"/>
  <c r="G703"/>
  <c r="G702" s="1"/>
  <c r="G696"/>
  <c r="I546" i="1"/>
  <c r="H546"/>
  <c r="G1233" i="3"/>
  <c r="I1789" i="1"/>
  <c r="I1788" s="1"/>
  <c r="H1789"/>
  <c r="H1788" s="1"/>
  <c r="G1789"/>
  <c r="G1788" s="1"/>
  <c r="I1787"/>
  <c r="I1786" s="1"/>
  <c r="H1787"/>
  <c r="H1786" s="1"/>
  <c r="I1784"/>
  <c r="H1784"/>
  <c r="G1784"/>
  <c r="I1783"/>
  <c r="I1782" s="1"/>
  <c r="H1783"/>
  <c r="H1782" s="1"/>
  <c r="I1781"/>
  <c r="I1780" s="1"/>
  <c r="H1781"/>
  <c r="H1780" s="1"/>
  <c r="G1781"/>
  <c r="G1780" s="1"/>
  <c r="I1779"/>
  <c r="I1778" s="1"/>
  <c r="H1779"/>
  <c r="H1778" s="1"/>
  <c r="I2076"/>
  <c r="I2075" s="1"/>
  <c r="H2076"/>
  <c r="H2075" s="1"/>
  <c r="G2076"/>
  <c r="G2075" s="1"/>
  <c r="G2078"/>
  <c r="I698" i="3"/>
  <c r="I697" s="1"/>
  <c r="H698"/>
  <c r="H697" s="1"/>
  <c r="G698"/>
  <c r="G697" s="1"/>
  <c r="I2071" i="1"/>
  <c r="I2070" s="1"/>
  <c r="H2071"/>
  <c r="H2070" s="1"/>
  <c r="G2071"/>
  <c r="G2070" s="1"/>
  <c r="G2118"/>
  <c r="G2117" s="1"/>
  <c r="I706" i="3"/>
  <c r="I705" s="1"/>
  <c r="H706"/>
  <c r="H705" s="1"/>
  <c r="G709"/>
  <c r="G708" s="1"/>
  <c r="H709"/>
  <c r="H708" s="1"/>
  <c r="I709"/>
  <c r="I708" s="1"/>
  <c r="I2082" i="1"/>
  <c r="I2081" s="1"/>
  <c r="H2082"/>
  <c r="H2081" s="1"/>
  <c r="G2082"/>
  <c r="G2081" s="1"/>
  <c r="H712" i="3"/>
  <c r="H711" s="1"/>
  <c r="I712"/>
  <c r="I711" s="1"/>
  <c r="I2085" i="1"/>
  <c r="I2084" s="1"/>
  <c r="H2085"/>
  <c r="H2084" s="1"/>
  <c r="G2085"/>
  <c r="G2084" s="1"/>
  <c r="I2108"/>
  <c r="I2107" s="1"/>
  <c r="H2108"/>
  <c r="H2107" s="1"/>
  <c r="G2108"/>
  <c r="G2107" s="1"/>
  <c r="I2078" l="1"/>
  <c r="H2078"/>
  <c r="G1237" i="3"/>
  <c r="G1423" i="1"/>
  <c r="G1422" s="1"/>
  <c r="G1421" s="1"/>
  <c r="I636"/>
  <c r="I630"/>
  <c r="I629" s="1"/>
  <c r="H630"/>
  <c r="H629" s="1"/>
  <c r="G630"/>
  <c r="G629" s="1"/>
  <c r="I749"/>
  <c r="I748" s="1"/>
  <c r="H749"/>
  <c r="H748" s="1"/>
  <c r="G748"/>
  <c r="G735" s="1"/>
  <c r="G734" s="1"/>
  <c r="I747"/>
  <c r="I746" s="1"/>
  <c r="H747"/>
  <c r="H746" s="1"/>
  <c r="G747"/>
  <c r="G746" s="1"/>
  <c r="I745"/>
  <c r="I744" s="1"/>
  <c r="H745"/>
  <c r="H744" s="1"/>
  <c r="I742"/>
  <c r="H742"/>
  <c r="G742"/>
  <c r="I741"/>
  <c r="I740" s="1"/>
  <c r="H741"/>
  <c r="H740" s="1"/>
  <c r="G741"/>
  <c r="G740" s="1"/>
  <c r="I739"/>
  <c r="I738" s="1"/>
  <c r="H739"/>
  <c r="H738" s="1"/>
  <c r="I737"/>
  <c r="I736" s="1"/>
  <c r="H737"/>
  <c r="H736" s="1"/>
  <c r="H553"/>
  <c r="I553"/>
  <c r="G553"/>
  <c r="I503" i="3"/>
  <c r="H503"/>
  <c r="G503"/>
  <c r="G546" i="1"/>
  <c r="I586" i="3"/>
  <c r="H586"/>
  <c r="G586"/>
  <c r="I578" i="1"/>
  <c r="H578"/>
  <c r="G578"/>
  <c r="G465"/>
  <c r="G464" s="1"/>
  <c r="G463" s="1"/>
  <c r="G428"/>
  <c r="G427" s="1"/>
  <c r="G748" i="3"/>
  <c r="G746" s="1"/>
  <c r="G348" i="1"/>
  <c r="G347"/>
  <c r="H752" i="3"/>
  <c r="G97" i="1"/>
  <c r="G96"/>
  <c r="G747" i="3" l="1"/>
  <c r="G245"/>
  <c r="G1746" i="1"/>
  <c r="G377" i="3" s="1"/>
  <c r="G1748" i="1"/>
  <c r="G379" i="3" s="1"/>
  <c r="G1652" i="1"/>
  <c r="G232" i="3" s="1"/>
  <c r="G224"/>
  <c r="G223" s="1"/>
  <c r="G222" s="1"/>
  <c r="G1643" i="1"/>
  <c r="G1642" s="1"/>
  <c r="G767" i="3"/>
  <c r="G766" s="1"/>
  <c r="G1799" i="1"/>
  <c r="G219"/>
  <c r="G218" s="1"/>
  <c r="G216"/>
  <c r="G215" s="1"/>
  <c r="G1472"/>
  <c r="L1654"/>
  <c r="L1653"/>
  <c r="L1610" s="1"/>
  <c r="I1766"/>
  <c r="H1766"/>
  <c r="H1765" s="1"/>
  <c r="G1765"/>
  <c r="G1764" s="1"/>
  <c r="G1757" s="1"/>
  <c r="H50"/>
  <c r="H1757" l="1"/>
  <c r="G765" i="3"/>
  <c r="G764" s="1"/>
  <c r="G763" s="1"/>
  <c r="I1765" i="1"/>
  <c r="I1757" s="1"/>
  <c r="G1921"/>
  <c r="G723" i="3" l="1"/>
  <c r="G722" s="1"/>
  <c r="G721" s="1"/>
  <c r="G1116"/>
  <c r="G1115" s="1"/>
  <c r="G1114" s="1"/>
  <c r="G1920" i="1"/>
  <c r="G1919" s="1"/>
  <c r="G1599"/>
  <c r="G1292"/>
  <c r="G885" i="3" s="1"/>
  <c r="G884" s="1"/>
  <c r="G883" s="1"/>
  <c r="G1234" i="1"/>
  <c r="G991" i="3" s="1"/>
  <c r="G990" s="1"/>
  <c r="G989" s="1"/>
  <c r="G244"/>
  <c r="G1662" i="1"/>
  <c r="G1462"/>
  <c r="I1462"/>
  <c r="H1462"/>
  <c r="G372"/>
  <c r="J441" s="1"/>
  <c r="G1291"/>
  <c r="G1290" s="1"/>
  <c r="G1285"/>
  <c r="G676" i="3"/>
  <c r="G674" s="1"/>
  <c r="G2052" i="1"/>
  <c r="G2050" s="1"/>
  <c r="G2113"/>
  <c r="I2113"/>
  <c r="I2112" s="1"/>
  <c r="I2106" s="1"/>
  <c r="H2113"/>
  <c r="H2112" s="1"/>
  <c r="H2106" s="1"/>
  <c r="I169" i="3"/>
  <c r="I168" s="1"/>
  <c r="H169"/>
  <c r="H168" s="1"/>
  <c r="G169"/>
  <c r="G168" s="1"/>
  <c r="I1370" i="1"/>
  <c r="I1367" s="1"/>
  <c r="H1370"/>
  <c r="H1367" s="1"/>
  <c r="G1370"/>
  <c r="G1367" s="1"/>
  <c r="I1368"/>
  <c r="H1368"/>
  <c r="G1368"/>
  <c r="I794"/>
  <c r="H794"/>
  <c r="G794"/>
  <c r="G793" s="1"/>
  <c r="G1006"/>
  <c r="I1097" i="3"/>
  <c r="I1096" s="1"/>
  <c r="H1097"/>
  <c r="H1096" s="1"/>
  <c r="G1097"/>
  <c r="G1096" s="1"/>
  <c r="I1849" i="1"/>
  <c r="I1848" s="1"/>
  <c r="H1849"/>
  <c r="H1848" s="1"/>
  <c r="G1849"/>
  <c r="G1848" s="1"/>
  <c r="I1112" i="3"/>
  <c r="I1111" s="1"/>
  <c r="H1112"/>
  <c r="H1111" s="1"/>
  <c r="G1112"/>
  <c r="G1111" s="1"/>
  <c r="I1906" i="1"/>
  <c r="I1905" s="1"/>
  <c r="H1906"/>
  <c r="H1905" s="1"/>
  <c r="G1906"/>
  <c r="G1905" s="1"/>
  <c r="G669" i="3"/>
  <c r="G667" s="1"/>
  <c r="G2048" i="1"/>
  <c r="G2046" s="1"/>
  <c r="I584" i="3"/>
  <c r="I583" s="1"/>
  <c r="H584"/>
  <c r="H583" s="1"/>
  <c r="G584"/>
  <c r="G583" s="1"/>
  <c r="I824" i="1"/>
  <c r="I823" s="1"/>
  <c r="H824"/>
  <c r="H823" s="1"/>
  <c r="G824"/>
  <c r="G823" s="1"/>
  <c r="G1755"/>
  <c r="G1749" s="1"/>
  <c r="G1752"/>
  <c r="G1750"/>
  <c r="G386" i="3"/>
  <c r="G380" s="1"/>
  <c r="G383"/>
  <c r="G381"/>
  <c r="G226"/>
  <c r="G225" s="1"/>
  <c r="G1646" i="1"/>
  <c r="G1645" s="1"/>
  <c r="G2112" l="1"/>
  <c r="G2106" s="1"/>
  <c r="G1233"/>
  <c r="G1232" s="1"/>
  <c r="G792"/>
  <c r="G231" i="3" l="1"/>
  <c r="G229"/>
  <c r="G1651" i="1"/>
  <c r="G1649"/>
  <c r="G378" i="3"/>
  <c r="G376"/>
  <c r="G1747" i="1"/>
  <c r="G1745"/>
  <c r="G375" i="3" l="1"/>
  <c r="G228"/>
  <c r="G1648" i="1"/>
  <c r="G1744"/>
  <c r="I432" i="3" l="1"/>
  <c r="I431" s="1"/>
  <c r="I429"/>
  <c r="I428" s="1"/>
  <c r="H432"/>
  <c r="H431" s="1"/>
  <c r="G432"/>
  <c r="G431" s="1"/>
  <c r="I1856" i="1"/>
  <c r="I1855" s="1"/>
  <c r="H1856"/>
  <c r="H1855" s="1"/>
  <c r="G1856"/>
  <c r="G1855" s="1"/>
  <c r="H429" i="3"/>
  <c r="H428" s="1"/>
  <c r="G429"/>
  <c r="G428" s="1"/>
  <c r="I1853" i="1"/>
  <c r="I1852" s="1"/>
  <c r="H1853"/>
  <c r="H1852" s="1"/>
  <c r="G1853"/>
  <c r="G1852" s="1"/>
  <c r="G1851" s="1"/>
  <c r="G1937"/>
  <c r="I1851" l="1"/>
  <c r="H1851"/>
  <c r="H1461"/>
  <c r="H149" i="3" s="1"/>
  <c r="H148" s="1"/>
  <c r="H147" s="1"/>
  <c r="I1461" i="1"/>
  <c r="I1460" s="1"/>
  <c r="H152" i="3"/>
  <c r="H151" s="1"/>
  <c r="H150" s="1"/>
  <c r="I152"/>
  <c r="I151" s="1"/>
  <c r="I150" s="1"/>
  <c r="G152"/>
  <c r="H1464" i="1"/>
  <c r="H1463" s="1"/>
  <c r="I1464"/>
  <c r="I1463" s="1"/>
  <c r="K788" i="3"/>
  <c r="J788"/>
  <c r="I788"/>
  <c r="I787" s="1"/>
  <c r="H788"/>
  <c r="H787" s="1"/>
  <c r="G788"/>
  <c r="G787" s="1"/>
  <c r="H786"/>
  <c r="K392" i="1"/>
  <c r="J392"/>
  <c r="I392"/>
  <c r="I391" s="1"/>
  <c r="H392"/>
  <c r="H391" s="1"/>
  <c r="G392"/>
  <c r="G391" s="1"/>
  <c r="I782" i="3"/>
  <c r="I781" s="1"/>
  <c r="H782"/>
  <c r="H781" s="1"/>
  <c r="G782"/>
  <c r="G781" s="1"/>
  <c r="H366" i="1"/>
  <c r="H365" s="1"/>
  <c r="I366"/>
  <c r="I365" s="1"/>
  <c r="G366"/>
  <c r="G365" s="1"/>
  <c r="H137" i="3"/>
  <c r="I581"/>
  <c r="I580" s="1"/>
  <c r="H581"/>
  <c r="H580" s="1"/>
  <c r="G581"/>
  <c r="G580" s="1"/>
  <c r="I688" i="1"/>
  <c r="I687" s="1"/>
  <c r="H688"/>
  <c r="H687" s="1"/>
  <c r="G688"/>
  <c r="G687" s="1"/>
  <c r="H1460" l="1"/>
  <c r="I149" i="3"/>
  <c r="I148" s="1"/>
  <c r="I147" s="1"/>
  <c r="G137"/>
  <c r="G1052" i="1"/>
  <c r="G1048"/>
  <c r="I793"/>
  <c r="I792" s="1"/>
  <c r="H793"/>
  <c r="H792" s="1"/>
  <c r="G860"/>
  <c r="G1161" i="3" s="1"/>
  <c r="G1420" i="1"/>
  <c r="G146" i="3" s="1"/>
  <c r="G1468" i="1"/>
  <c r="G374" i="3" l="1"/>
  <c r="I133"/>
  <c r="H133"/>
  <c r="G133"/>
  <c r="I1930" i="1"/>
  <c r="H1930"/>
  <c r="G1930"/>
  <c r="I136" i="3"/>
  <c r="I135" s="1"/>
  <c r="H136"/>
  <c r="H135" s="1"/>
  <c r="G136"/>
  <c r="G135" s="1"/>
  <c r="I1936" i="1"/>
  <c r="I1935" s="1"/>
  <c r="H1936"/>
  <c r="H1935" s="1"/>
  <c r="G1936"/>
  <c r="G1935" s="1"/>
  <c r="G1606"/>
  <c r="G1605" s="1"/>
  <c r="G1604" s="1"/>
  <c r="I1605"/>
  <c r="I1604" s="1"/>
  <c r="H1605"/>
  <c r="H1604" s="1"/>
  <c r="I1252" i="3"/>
  <c r="I1251" s="1"/>
  <c r="H1252"/>
  <c r="H1251" s="1"/>
  <c r="G151"/>
  <c r="G150" s="1"/>
  <c r="G1464" i="1"/>
  <c r="G1463" s="1"/>
  <c r="G145" i="3"/>
  <c r="G144" s="1"/>
  <c r="G1419" i="1"/>
  <c r="G1418" s="1"/>
  <c r="G1417" s="1"/>
  <c r="G1461"/>
  <c r="G149" i="3" s="1"/>
  <c r="G148" s="1"/>
  <c r="G147" s="1"/>
  <c r="G1210" i="1"/>
  <c r="G1208" s="1"/>
  <c r="I563" i="3"/>
  <c r="I562" s="1"/>
  <c r="H563"/>
  <c r="H562" s="1"/>
  <c r="G563"/>
  <c r="G562" s="1"/>
  <c r="I684" i="1"/>
  <c r="I683" s="1"/>
  <c r="H684"/>
  <c r="H683" s="1"/>
  <c r="G684"/>
  <c r="G683" s="1"/>
  <c r="I635" i="3"/>
  <c r="H635"/>
  <c r="G635"/>
  <c r="G848" i="1"/>
  <c r="G1255" i="3"/>
  <c r="G1254" s="1"/>
  <c r="I142"/>
  <c r="I141" s="1"/>
  <c r="H142"/>
  <c r="H141" s="1"/>
  <c r="G142"/>
  <c r="G141" s="1"/>
  <c r="I588" i="1"/>
  <c r="I587" s="1"/>
  <c r="H588"/>
  <c r="H587" s="1"/>
  <c r="G588"/>
  <c r="G587" s="1"/>
  <c r="G585" s="1"/>
  <c r="I139" i="3"/>
  <c r="I138" s="1"/>
  <c r="H139"/>
  <c r="H138" s="1"/>
  <c r="G139"/>
  <c r="G138" s="1"/>
  <c r="I389" i="1"/>
  <c r="I388" s="1"/>
  <c r="H389"/>
  <c r="H388" s="1"/>
  <c r="G389"/>
  <c r="G388" s="1"/>
  <c r="G780" i="3"/>
  <c r="G779" s="1"/>
  <c r="G778" s="1"/>
  <c r="G363" i="1"/>
  <c r="G362" s="1"/>
  <c r="G112"/>
  <c r="G111" s="1"/>
  <c r="I341" i="3"/>
  <c r="H341"/>
  <c r="G341"/>
  <c r="I1742" i="1"/>
  <c r="H1742"/>
  <c r="G1742"/>
  <c r="G1665"/>
  <c r="G1625"/>
  <c r="G1205"/>
  <c r="K785" i="3"/>
  <c r="J785"/>
  <c r="I785"/>
  <c r="I784" s="1"/>
  <c r="H785"/>
  <c r="H784" s="1"/>
  <c r="G785"/>
  <c r="G784" s="1"/>
  <c r="H115" i="1"/>
  <c r="H114" s="1"/>
  <c r="I115"/>
  <c r="I114" s="1"/>
  <c r="J115"/>
  <c r="K115"/>
  <c r="G115"/>
  <c r="G114" s="1"/>
  <c r="L1623" l="1"/>
  <c r="I132" i="3"/>
  <c r="G1460" i="1"/>
  <c r="H132" i="3"/>
  <c r="G132"/>
  <c r="G1251"/>
  <c r="G504" i="1"/>
  <c r="G503" s="1"/>
  <c r="I661" i="3"/>
  <c r="I660" s="1"/>
  <c r="I659" s="1"/>
  <c r="H661"/>
  <c r="H660" s="1"/>
  <c r="H659" s="1"/>
  <c r="G661"/>
  <c r="G660" s="1"/>
  <c r="G659" s="1"/>
  <c r="I1771" i="1"/>
  <c r="I1770" s="1"/>
  <c r="I1769" s="1"/>
  <c r="H1771"/>
  <c r="H1770" s="1"/>
  <c r="H1769" s="1"/>
  <c r="G1771"/>
  <c r="G1770" s="1"/>
  <c r="G1769" s="1"/>
  <c r="G1954"/>
  <c r="G1952"/>
  <c r="G644" i="3"/>
  <c r="G643" s="1"/>
  <c r="G642" s="1"/>
  <c r="G695"/>
  <c r="G694" s="1"/>
  <c r="H874"/>
  <c r="H873" s="1"/>
  <c r="I874"/>
  <c r="I873" s="1"/>
  <c r="G874"/>
  <c r="G873" s="1"/>
  <c r="I831" i="1"/>
  <c r="I830" s="1"/>
  <c r="I829" s="1"/>
  <c r="H831"/>
  <c r="H830" s="1"/>
  <c r="H829" s="1"/>
  <c r="G831"/>
  <c r="G830" s="1"/>
  <c r="G829" s="1"/>
  <c r="I1109" i="3"/>
  <c r="I1108" s="1"/>
  <c r="H1109"/>
  <c r="H1108" s="1"/>
  <c r="G1109"/>
  <c r="G1108" s="1"/>
  <c r="I1902" i="1"/>
  <c r="I1901" s="1"/>
  <c r="H1902"/>
  <c r="H1901" s="1"/>
  <c r="G1902"/>
  <c r="G1901" s="1"/>
  <c r="G1101" i="3"/>
  <c r="G1100" s="1"/>
  <c r="G1099" s="1"/>
  <c r="I131"/>
  <c r="I130" s="1"/>
  <c r="H131"/>
  <c r="H130" s="1"/>
  <c r="G433" i="1"/>
  <c r="G432" s="1"/>
  <c r="G431" s="1"/>
  <c r="G430" s="1"/>
  <c r="I432"/>
  <c r="I431" s="1"/>
  <c r="I430" s="1"/>
  <c r="H432"/>
  <c r="H431" s="1"/>
  <c r="H430" s="1"/>
  <c r="G724"/>
  <c r="I426" i="3"/>
  <c r="I425" s="1"/>
  <c r="H426"/>
  <c r="H425" s="1"/>
  <c r="G426"/>
  <c r="G425" s="1"/>
  <c r="H645" i="1"/>
  <c r="H636" s="1"/>
  <c r="I732"/>
  <c r="I731" s="1"/>
  <c r="H732"/>
  <c r="H731" s="1"/>
  <c r="G732"/>
  <c r="G731" s="1"/>
  <c r="I421" i="3"/>
  <c r="I420" s="1"/>
  <c r="H421"/>
  <c r="H420" s="1"/>
  <c r="G421"/>
  <c r="G420" s="1"/>
  <c r="I727" i="1"/>
  <c r="I726" s="1"/>
  <c r="I725" s="1"/>
  <c r="H727"/>
  <c r="H726" s="1"/>
  <c r="G727"/>
  <c r="G726" s="1"/>
  <c r="G725" s="1"/>
  <c r="G739" s="1"/>
  <c r="G738" s="1"/>
  <c r="G158" i="3"/>
  <c r="G157" s="1"/>
  <c r="G156" s="1"/>
  <c r="G1202" i="1"/>
  <c r="I1933"/>
  <c r="I1932" s="1"/>
  <c r="H1933"/>
  <c r="H1932" s="1"/>
  <c r="H1928" s="1"/>
  <c r="G1933"/>
  <c r="G1932" s="1"/>
  <c r="G1928" s="1"/>
  <c r="I1471"/>
  <c r="I1470" s="1"/>
  <c r="H1471"/>
  <c r="H1470" s="1"/>
  <c r="G1471"/>
  <c r="G1470" s="1"/>
  <c r="I1106" i="3"/>
  <c r="I1105" s="1"/>
  <c r="H1106"/>
  <c r="H1105" s="1"/>
  <c r="G1106"/>
  <c r="G1105" s="1"/>
  <c r="H1917" i="1"/>
  <c r="H1916" s="1"/>
  <c r="I1917"/>
  <c r="I1916" s="1"/>
  <c r="G1917"/>
  <c r="G1916" s="1"/>
  <c r="I657" i="3"/>
  <c r="I656" s="1"/>
  <c r="H657"/>
  <c r="H656" s="1"/>
  <c r="G657"/>
  <c r="G656" s="1"/>
  <c r="H33" i="1"/>
  <c r="H32" s="1"/>
  <c r="I33"/>
  <c r="I32" s="1"/>
  <c r="G33"/>
  <c r="G32" s="1"/>
  <c r="H1014" i="3"/>
  <c r="I1014"/>
  <c r="G1014"/>
  <c r="I1018"/>
  <c r="I1017" s="1"/>
  <c r="H1018"/>
  <c r="H1017" s="1"/>
  <c r="G1018"/>
  <c r="G1017" s="1"/>
  <c r="I1015"/>
  <c r="H1015"/>
  <c r="G1015"/>
  <c r="H1013"/>
  <c r="H1011" s="1"/>
  <c r="H1010" s="1"/>
  <c r="I1013"/>
  <c r="I1011" s="1"/>
  <c r="I1010" s="1"/>
  <c r="H1009"/>
  <c r="H1008" s="1"/>
  <c r="H1007" s="1"/>
  <c r="I1009"/>
  <c r="I1008" s="1"/>
  <c r="I1007" s="1"/>
  <c r="G1009"/>
  <c r="G1008" s="1"/>
  <c r="G1007" s="1"/>
  <c r="H996"/>
  <c r="I996"/>
  <c r="H994"/>
  <c r="I994"/>
  <c r="G1013"/>
  <c r="G1011" s="1"/>
  <c r="G1010" s="1"/>
  <c r="H1279" i="1"/>
  <c r="I1279"/>
  <c r="I1264"/>
  <c r="I1263" s="1"/>
  <c r="H1264"/>
  <c r="H1263" s="1"/>
  <c r="G1264"/>
  <c r="G1263" s="1"/>
  <c r="I1261"/>
  <c r="I1260" s="1"/>
  <c r="H1261"/>
  <c r="H1260" s="1"/>
  <c r="G1261"/>
  <c r="G1260" s="1"/>
  <c r="H811" i="3"/>
  <c r="I422" i="1"/>
  <c r="I811" i="3" s="1"/>
  <c r="G811"/>
  <c r="H421" i="1"/>
  <c r="H420" s="1"/>
  <c r="H418" s="1"/>
  <c r="H932" i="3"/>
  <c r="I932"/>
  <c r="G932"/>
  <c r="I996" i="1"/>
  <c r="I995" s="1"/>
  <c r="H996"/>
  <c r="H995" s="1"/>
  <c r="G996"/>
  <c r="G995" s="1"/>
  <c r="I37" i="3"/>
  <c r="H37"/>
  <c r="G37"/>
  <c r="H1157" i="1"/>
  <c r="I1157"/>
  <c r="G1157"/>
  <c r="H180" i="3"/>
  <c r="I180"/>
  <c r="I745"/>
  <c r="H745"/>
  <c r="H1171"/>
  <c r="H1170" s="1"/>
  <c r="H1169" s="1"/>
  <c r="H1168" s="1"/>
  <c r="I1171"/>
  <c r="I1170" s="1"/>
  <c r="I1169" s="1"/>
  <c r="I1168" s="1"/>
  <c r="I1104"/>
  <c r="I1103" s="1"/>
  <c r="I1102" s="1"/>
  <c r="H1104"/>
  <c r="H1103" s="1"/>
  <c r="H1102" s="1"/>
  <c r="I1101"/>
  <c r="I1100" s="1"/>
  <c r="I1099" s="1"/>
  <c r="H1101"/>
  <c r="H1100" s="1"/>
  <c r="H1099" s="1"/>
  <c r="M1053"/>
  <c r="J1142"/>
  <c r="J1154"/>
  <c r="H1154"/>
  <c r="I1154"/>
  <c r="H1151"/>
  <c r="I1151"/>
  <c r="H1148"/>
  <c r="I1148"/>
  <c r="H1144"/>
  <c r="I1144"/>
  <c r="H1141"/>
  <c r="I1141"/>
  <c r="H1138"/>
  <c r="H1137" s="1"/>
  <c r="H1136" s="1"/>
  <c r="I1138"/>
  <c r="I1137" s="1"/>
  <c r="I1136" s="1"/>
  <c r="J1160"/>
  <c r="H1194"/>
  <c r="I1194"/>
  <c r="H1192"/>
  <c r="I1192"/>
  <c r="H1189"/>
  <c r="I1189"/>
  <c r="H1187"/>
  <c r="I1187"/>
  <c r="H1184"/>
  <c r="I1184"/>
  <c r="H1182"/>
  <c r="H1181" s="1"/>
  <c r="I1182"/>
  <c r="I1181" s="1"/>
  <c r="H1179"/>
  <c r="H1178" s="1"/>
  <c r="I1179"/>
  <c r="I1178" s="1"/>
  <c r="H1177"/>
  <c r="H1176" s="1"/>
  <c r="I1177"/>
  <c r="I1176" s="1"/>
  <c r="H1175"/>
  <c r="I1175"/>
  <c r="J1177"/>
  <c r="J1204"/>
  <c r="J1225"/>
  <c r="J996"/>
  <c r="H919"/>
  <c r="I919"/>
  <c r="J917"/>
  <c r="J889"/>
  <c r="J807"/>
  <c r="J736"/>
  <c r="J673"/>
  <c r="J498"/>
  <c r="J187"/>
  <c r="J162"/>
  <c r="J88"/>
  <c r="J52"/>
  <c r="J35"/>
  <c r="H1083"/>
  <c r="H1082" s="1"/>
  <c r="H1081" s="1"/>
  <c r="H1077"/>
  <c r="H1076" s="1"/>
  <c r="H1075" s="1"/>
  <c r="I1077"/>
  <c r="I1076" s="1"/>
  <c r="I1075" s="1"/>
  <c r="H1074"/>
  <c r="H1073" s="1"/>
  <c r="H1072" s="1"/>
  <c r="I1074"/>
  <c r="I1073" s="1"/>
  <c r="I1072" s="1"/>
  <c r="H1068"/>
  <c r="H1067" s="1"/>
  <c r="H1066" s="1"/>
  <c r="I1068"/>
  <c r="I1067" s="1"/>
  <c r="I1066" s="1"/>
  <c r="H1065"/>
  <c r="H1064" s="1"/>
  <c r="H1063" s="1"/>
  <c r="I1065"/>
  <c r="I1064" s="1"/>
  <c r="I1063" s="1"/>
  <c r="H1062"/>
  <c r="H1061" s="1"/>
  <c r="H1060" s="1"/>
  <c r="I1062"/>
  <c r="I1061" s="1"/>
  <c r="I1060" s="1"/>
  <c r="H1053"/>
  <c r="H1052" s="1"/>
  <c r="I1053"/>
  <c r="I1052" s="1"/>
  <c r="H1048"/>
  <c r="H1047" s="1"/>
  <c r="I1048"/>
  <c r="I1047" s="1"/>
  <c r="H1045"/>
  <c r="H1044" s="1"/>
  <c r="H1043" s="1"/>
  <c r="I1045"/>
  <c r="I1044" s="1"/>
  <c r="I1043" s="1"/>
  <c r="H1042"/>
  <c r="H1041" s="1"/>
  <c r="H1040" s="1"/>
  <c r="I1042"/>
  <c r="I1041" s="1"/>
  <c r="I1040" s="1"/>
  <c r="H1039"/>
  <c r="H1038" s="1"/>
  <c r="I1039"/>
  <c r="I1038" s="1"/>
  <c r="H1033"/>
  <c r="H1032" s="1"/>
  <c r="I1033"/>
  <c r="I1032" s="1"/>
  <c r="H1568" i="1"/>
  <c r="I1568"/>
  <c r="G1568"/>
  <c r="H247" i="3"/>
  <c r="I247"/>
  <c r="H208"/>
  <c r="I208"/>
  <c r="H198"/>
  <c r="I198"/>
  <c r="I373"/>
  <c r="I365" s="1"/>
  <c r="H373"/>
  <c r="H365" s="1"/>
  <c r="G373"/>
  <c r="H727"/>
  <c r="I727"/>
  <c r="H1726" i="1"/>
  <c r="I1726"/>
  <c r="G1726"/>
  <c r="H1161" i="3"/>
  <c r="H1160" s="1"/>
  <c r="H1159" s="1"/>
  <c r="H1155" s="1"/>
  <c r="I1161"/>
  <c r="I1160" s="1"/>
  <c r="I1159" s="1"/>
  <c r="I1155" s="1"/>
  <c r="G1160"/>
  <c r="G1159" s="1"/>
  <c r="G1155" s="1"/>
  <c r="I859" i="1"/>
  <c r="I858" s="1"/>
  <c r="I857" s="1"/>
  <c r="H859"/>
  <c r="H858" s="1"/>
  <c r="H857" s="1"/>
  <c r="G859"/>
  <c r="G858" s="1"/>
  <c r="G857" s="1"/>
  <c r="I855"/>
  <c r="I854" s="1"/>
  <c r="I853" s="1"/>
  <c r="I852" s="1"/>
  <c r="H855"/>
  <c r="H854" s="1"/>
  <c r="H853" s="1"/>
  <c r="H852" s="1"/>
  <c r="G855"/>
  <c r="G854" s="1"/>
  <c r="G853" s="1"/>
  <c r="G852" s="1"/>
  <c r="H762" i="3"/>
  <c r="I762"/>
  <c r="H760"/>
  <c r="H759" s="1"/>
  <c r="I760"/>
  <c r="I759" s="1"/>
  <c r="H758"/>
  <c r="I758"/>
  <c r="H756"/>
  <c r="I756"/>
  <c r="I739"/>
  <c r="H736"/>
  <c r="I736"/>
  <c r="H739"/>
  <c r="I742"/>
  <c r="H742"/>
  <c r="H808"/>
  <c r="I808"/>
  <c r="I889"/>
  <c r="H889"/>
  <c r="I696"/>
  <c r="I695" s="1"/>
  <c r="I694" s="1"/>
  <c r="H696"/>
  <c r="H695" s="1"/>
  <c r="H694" s="1"/>
  <c r="I685"/>
  <c r="H685"/>
  <c r="I693"/>
  <c r="I692" s="1"/>
  <c r="I691" s="1"/>
  <c r="H693"/>
  <c r="H692" s="1"/>
  <c r="H691" s="1"/>
  <c r="I939"/>
  <c r="H838"/>
  <c r="I838"/>
  <c r="I824"/>
  <c r="H824"/>
  <c r="H939"/>
  <c r="I1094"/>
  <c r="I1093" s="1"/>
  <c r="H1094"/>
  <c r="H1093" s="1"/>
  <c r="G1094"/>
  <c r="G1093" s="1"/>
  <c r="I1846" i="1"/>
  <c r="I1845" s="1"/>
  <c r="H1846"/>
  <c r="H1845" s="1"/>
  <c r="G1846"/>
  <c r="G1845" s="1"/>
  <c r="H88" i="3"/>
  <c r="I88"/>
  <c r="H36"/>
  <c r="I36"/>
  <c r="H879"/>
  <c r="I879"/>
  <c r="H21"/>
  <c r="I21"/>
  <c r="H681"/>
  <c r="I681"/>
  <c r="I644"/>
  <c r="I643" s="1"/>
  <c r="I642" s="1"/>
  <c r="H644"/>
  <c r="H643" s="1"/>
  <c r="H642" s="1"/>
  <c r="H648"/>
  <c r="I648"/>
  <c r="G1189"/>
  <c r="G1187"/>
  <c r="G451"/>
  <c r="K1556" i="1"/>
  <c r="K1559" s="1"/>
  <c r="G1803"/>
  <c r="H1803"/>
  <c r="H1037" i="3" s="1"/>
  <c r="H1036" s="1"/>
  <c r="I1803" i="1"/>
  <c r="I1037" i="3" s="1"/>
  <c r="I1036" s="1"/>
  <c r="I1083"/>
  <c r="I1082" s="1"/>
  <c r="I1081" s="1"/>
  <c r="G1103"/>
  <c r="G1102" s="1"/>
  <c r="I1909" i="1"/>
  <c r="I1908" s="1"/>
  <c r="H1909"/>
  <c r="H1908" s="1"/>
  <c r="G1909"/>
  <c r="G1908" s="1"/>
  <c r="I1899"/>
  <c r="I1898" s="1"/>
  <c r="H1899"/>
  <c r="H1898" s="1"/>
  <c r="G1899"/>
  <c r="G1898" s="1"/>
  <c r="G692" i="3"/>
  <c r="G691" s="1"/>
  <c r="H2068" i="1"/>
  <c r="H2067" s="1"/>
  <c r="I2068"/>
  <c r="I2067" s="1"/>
  <c r="G2068"/>
  <c r="G2067" s="1"/>
  <c r="I386"/>
  <c r="I385" s="1"/>
  <c r="I384" s="1"/>
  <c r="H386"/>
  <c r="H385" s="1"/>
  <c r="H384" s="1"/>
  <c r="G386"/>
  <c r="G385" s="1"/>
  <c r="G384" s="1"/>
  <c r="I896" i="3"/>
  <c r="H896"/>
  <c r="H1168" i="1"/>
  <c r="H1167" s="1"/>
  <c r="I1168"/>
  <c r="I1167" s="1"/>
  <c r="G1168"/>
  <c r="G1167" s="1"/>
  <c r="G1166" s="1"/>
  <c r="H1346"/>
  <c r="H1345" s="1"/>
  <c r="H1344" s="1"/>
  <c r="I1346"/>
  <c r="I1345" s="1"/>
  <c r="I1344" s="1"/>
  <c r="G1346"/>
  <c r="G1345" s="1"/>
  <c r="G1344" s="1"/>
  <c r="G473"/>
  <c r="I175" i="3"/>
  <c r="I174" s="1"/>
  <c r="I173" s="1"/>
  <c r="H175"/>
  <c r="H174" s="1"/>
  <c r="H173" s="1"/>
  <c r="G174"/>
  <c r="G173" s="1"/>
  <c r="H1375" i="1"/>
  <c r="H1374" s="1"/>
  <c r="I1375"/>
  <c r="I1374" s="1"/>
  <c r="G1375"/>
  <c r="G1374" s="1"/>
  <c r="I158" i="3"/>
  <c r="I157" s="1"/>
  <c r="I156" s="1"/>
  <c r="H158"/>
  <c r="H157" s="1"/>
  <c r="H156" s="1"/>
  <c r="H1467" i="1"/>
  <c r="H1466" s="1"/>
  <c r="I1467"/>
  <c r="I1466" s="1"/>
  <c r="G1467"/>
  <c r="G1466" s="1"/>
  <c r="H1251"/>
  <c r="H1250" s="1"/>
  <c r="I1251"/>
  <c r="I1250" s="1"/>
  <c r="G1251"/>
  <c r="G1250" s="1"/>
  <c r="I43" i="3"/>
  <c r="I42" s="1"/>
  <c r="I41" s="1"/>
  <c r="H43"/>
  <c r="H42" s="1"/>
  <c r="H41" s="1"/>
  <c r="G42"/>
  <c r="G41" s="1"/>
  <c r="I1164" i="1"/>
  <c r="I1163" s="1"/>
  <c r="H1164"/>
  <c r="H1163" s="1"/>
  <c r="G1164"/>
  <c r="G1163" s="1"/>
  <c r="I167" i="3"/>
  <c r="H167"/>
  <c r="I1357" i="1"/>
  <c r="H1357"/>
  <c r="G1357"/>
  <c r="I1151"/>
  <c r="I33" i="3" s="1"/>
  <c r="I32" s="1"/>
  <c r="H1151" i="1"/>
  <c r="H33" i="3" s="1"/>
  <c r="H32" s="1"/>
  <c r="I40"/>
  <c r="I39" s="1"/>
  <c r="H40"/>
  <c r="H39" s="1"/>
  <c r="H1159" i="1"/>
  <c r="I1159"/>
  <c r="G1159"/>
  <c r="I496" i="3"/>
  <c r="H496"/>
  <c r="I607"/>
  <c r="H607"/>
  <c r="I522"/>
  <c r="H522"/>
  <c r="G522"/>
  <c r="I541"/>
  <c r="H541"/>
  <c r="I613" i="1"/>
  <c r="I476" i="3" s="1"/>
  <c r="H613" i="1"/>
  <c r="H476" i="3" s="1"/>
  <c r="I770" i="1"/>
  <c r="I481" i="3" s="1"/>
  <c r="H770" i="1"/>
  <c r="H481" i="3" s="1"/>
  <c r="I536" i="1"/>
  <c r="I473" i="3" s="1"/>
  <c r="H536" i="1"/>
  <c r="H473" i="3" s="1"/>
  <c r="I876" i="1"/>
  <c r="H876"/>
  <c r="G876"/>
  <c r="I573" i="3"/>
  <c r="H573"/>
  <c r="I891"/>
  <c r="H891"/>
  <c r="I537"/>
  <c r="H723" i="1"/>
  <c r="H722" s="1"/>
  <c r="H721" s="1"/>
  <c r="I723"/>
  <c r="I722" s="1"/>
  <c r="I721" s="1"/>
  <c r="I708"/>
  <c r="I620" i="3" s="1"/>
  <c r="H708" i="1"/>
  <c r="H620" i="3" s="1"/>
  <c r="G708" i="1"/>
  <c r="I578" i="3"/>
  <c r="H578"/>
  <c r="I484"/>
  <c r="H484"/>
  <c r="G484"/>
  <c r="I544" i="1"/>
  <c r="I543" s="1"/>
  <c r="H544"/>
  <c r="H543" s="1"/>
  <c r="G544"/>
  <c r="G543" s="1"/>
  <c r="I451" i="3"/>
  <c r="H451"/>
  <c r="I463"/>
  <c r="H463"/>
  <c r="I459"/>
  <c r="H459"/>
  <c r="G444"/>
  <c r="G528" i="1"/>
  <c r="I626" i="3"/>
  <c r="H626"/>
  <c r="I843" i="1"/>
  <c r="I624" i="3" s="1"/>
  <c r="H843" i="1"/>
  <c r="H624" i="3" s="1"/>
  <c r="H537" l="1"/>
  <c r="H536" s="1"/>
  <c r="H535" s="1"/>
  <c r="G416"/>
  <c r="I416"/>
  <c r="H416"/>
  <c r="I591"/>
  <c r="H666"/>
  <c r="H591"/>
  <c r="G521"/>
  <c r="H521"/>
  <c r="I521"/>
  <c r="I520"/>
  <c r="I666"/>
  <c r="I421" i="1"/>
  <c r="I420" s="1"/>
  <c r="G131" i="3"/>
  <c r="G130" s="1"/>
  <c r="G129" s="1"/>
  <c r="H1929" i="1"/>
  <c r="I1929"/>
  <c r="I1928" s="1"/>
  <c r="G365" i="3"/>
  <c r="G343"/>
  <c r="G723" i="1"/>
  <c r="G722" s="1"/>
  <c r="G721" s="1"/>
  <c r="H1046" i="3"/>
  <c r="I1046"/>
  <c r="H417" i="1"/>
  <c r="G57" i="2" s="1"/>
  <c r="I129" i="3"/>
  <c r="H129"/>
  <c r="H725" i="1"/>
  <c r="G851"/>
  <c r="G421"/>
  <c r="G420" s="1"/>
  <c r="G418" s="1"/>
  <c r="J1027" i="3"/>
  <c r="I851" i="1"/>
  <c r="H851"/>
  <c r="I1218" i="3"/>
  <c r="I1217" s="1"/>
  <c r="H1218"/>
  <c r="H1217" s="1"/>
  <c r="I1216"/>
  <c r="I1215" s="1"/>
  <c r="H1216"/>
  <c r="H1215" s="1"/>
  <c r="I1212"/>
  <c r="I1211" s="1"/>
  <c r="H1212"/>
  <c r="H1211" s="1"/>
  <c r="I1210"/>
  <c r="I1209" s="1"/>
  <c r="H1210"/>
  <c r="H1209" s="1"/>
  <c r="I1202"/>
  <c r="I1201" s="1"/>
  <c r="I1200" s="1"/>
  <c r="I1199" s="1"/>
  <c r="H1202"/>
  <c r="H1201" s="1"/>
  <c r="H1200" s="1"/>
  <c r="H1199" s="1"/>
  <c r="I1593" i="1"/>
  <c r="I936" i="3"/>
  <c r="I935" s="1"/>
  <c r="I934" s="1"/>
  <c r="H936"/>
  <c r="H935" s="1"/>
  <c r="H934" s="1"/>
  <c r="I909"/>
  <c r="I908" s="1"/>
  <c r="H909"/>
  <c r="H908" s="1"/>
  <c r="I903"/>
  <c r="I902" s="1"/>
  <c r="H903"/>
  <c r="H902" s="1"/>
  <c r="I901"/>
  <c r="I900" s="1"/>
  <c r="H901"/>
  <c r="H900" s="1"/>
  <c r="H918"/>
  <c r="H917" s="1"/>
  <c r="H916" s="1"/>
  <c r="I1250"/>
  <c r="I1244" s="1"/>
  <c r="H1250"/>
  <c r="H1244" s="1"/>
  <c r="I1026"/>
  <c r="I1025" s="1"/>
  <c r="I1024" s="1"/>
  <c r="H1026"/>
  <c r="H1025" s="1"/>
  <c r="H1024" s="1"/>
  <c r="I1227"/>
  <c r="I1226" s="1"/>
  <c r="H1227"/>
  <c r="H1226" s="1"/>
  <c r="I1210" i="1"/>
  <c r="I1230" i="3" s="1"/>
  <c r="H1210" i="1"/>
  <c r="H1230" i="3" s="1"/>
  <c r="J1556" i="1"/>
  <c r="J1559" s="1"/>
  <c r="I1202"/>
  <c r="I1225" i="3" s="1"/>
  <c r="I1224" s="1"/>
  <c r="H1202" i="1"/>
  <c r="H1225" i="3" s="1"/>
  <c r="H1224" s="1"/>
  <c r="I69"/>
  <c r="I68" s="1"/>
  <c r="H69"/>
  <c r="H68" s="1"/>
  <c r="I64"/>
  <c r="I63" s="1"/>
  <c r="H64"/>
  <c r="H63" s="1"/>
  <c r="I56"/>
  <c r="I55" s="1"/>
  <c r="I54" s="1"/>
  <c r="H56"/>
  <c r="H55" s="1"/>
  <c r="H54" s="1"/>
  <c r="I53"/>
  <c r="I52" s="1"/>
  <c r="H53"/>
  <c r="H52" s="1"/>
  <c r="I51"/>
  <c r="I50" s="1"/>
  <c r="H51"/>
  <c r="H50" s="1"/>
  <c r="I47"/>
  <c r="I46" s="1"/>
  <c r="H47"/>
  <c r="H46" s="1"/>
  <c r="I1197"/>
  <c r="I1196" s="1"/>
  <c r="I1195" s="1"/>
  <c r="H1197"/>
  <c r="H1196" s="1"/>
  <c r="H1195" s="1"/>
  <c r="I1092"/>
  <c r="I1091" s="1"/>
  <c r="I1090" s="1"/>
  <c r="H1092"/>
  <c r="H1091" s="1"/>
  <c r="H1090" s="1"/>
  <c r="G1092"/>
  <c r="G1091" s="1"/>
  <c r="G1090" s="1"/>
  <c r="I1089"/>
  <c r="I1088" s="1"/>
  <c r="I1087" s="1"/>
  <c r="H1089"/>
  <c r="H1088" s="1"/>
  <c r="H1087" s="1"/>
  <c r="G1089"/>
  <c r="G1088" s="1"/>
  <c r="G1087" s="1"/>
  <c r="I1859" i="1"/>
  <c r="I1858" s="1"/>
  <c r="H1859"/>
  <c r="H1858" s="1"/>
  <c r="G1859"/>
  <c r="G1858" s="1"/>
  <c r="I1843"/>
  <c r="I1842" s="1"/>
  <c r="H1843"/>
  <c r="H1842" s="1"/>
  <c r="G1843"/>
  <c r="G1842" s="1"/>
  <c r="I312" i="3"/>
  <c r="I311" s="1"/>
  <c r="G312"/>
  <c r="G311" s="1"/>
  <c r="H312"/>
  <c r="H311" s="1"/>
  <c r="I309"/>
  <c r="I308" s="1"/>
  <c r="H309"/>
  <c r="H308" s="1"/>
  <c r="G309"/>
  <c r="G308" s="1"/>
  <c r="I927"/>
  <c r="I926" s="1"/>
  <c r="I925" s="1"/>
  <c r="H927"/>
  <c r="H926" s="1"/>
  <c r="H925" s="1"/>
  <c r="G927"/>
  <c r="G926" s="1"/>
  <c r="G925" s="1"/>
  <c r="I924"/>
  <c r="I923" s="1"/>
  <c r="I922" s="1"/>
  <c r="H924"/>
  <c r="H923" s="1"/>
  <c r="H922" s="1"/>
  <c r="G924"/>
  <c r="G923" s="1"/>
  <c r="G922" s="1"/>
  <c r="G30"/>
  <c r="G29" s="1"/>
  <c r="I1140"/>
  <c r="I1139" s="1"/>
  <c r="I1260"/>
  <c r="I1257" s="1"/>
  <c r="H1260"/>
  <c r="H1259" s="1"/>
  <c r="H1258" s="1"/>
  <c r="I499"/>
  <c r="I498" s="1"/>
  <c r="I497" s="1"/>
  <c r="H499"/>
  <c r="H498" s="1"/>
  <c r="H497" s="1"/>
  <c r="G498"/>
  <c r="G497" s="1"/>
  <c r="H1147"/>
  <c r="I162"/>
  <c r="I161" s="1"/>
  <c r="I160" s="1"/>
  <c r="H162"/>
  <c r="H161" s="1"/>
  <c r="H160" s="1"/>
  <c r="H914"/>
  <c r="H913" s="1"/>
  <c r="I914"/>
  <c r="I913" s="1"/>
  <c r="G914"/>
  <c r="G913" s="1"/>
  <c r="I911"/>
  <c r="I910" s="1"/>
  <c r="H911"/>
  <c r="H910" s="1"/>
  <c r="G911"/>
  <c r="G910" s="1"/>
  <c r="I931"/>
  <c r="I930" s="1"/>
  <c r="I1002" i="1"/>
  <c r="I1001" s="1"/>
  <c r="H1002"/>
  <c r="H1001" s="1"/>
  <c r="G1002"/>
  <c r="G1001" s="1"/>
  <c r="I448" i="3"/>
  <c r="H448"/>
  <c r="I733"/>
  <c r="I732" s="1"/>
  <c r="I731" s="1"/>
  <c r="H733"/>
  <c r="H732" s="1"/>
  <c r="H731" s="1"/>
  <c r="I164"/>
  <c r="I163" s="1"/>
  <c r="H164"/>
  <c r="H163" s="1"/>
  <c r="H726"/>
  <c r="H725" s="1"/>
  <c r="G727"/>
  <c r="I30"/>
  <c r="I29" s="1"/>
  <c r="H30"/>
  <c r="H29" s="1"/>
  <c r="H1150" i="1"/>
  <c r="I1150"/>
  <c r="G1122"/>
  <c r="H1122"/>
  <c r="I1122"/>
  <c r="I1263" i="3"/>
  <c r="I1262" s="1"/>
  <c r="I1261" s="1"/>
  <c r="I1243"/>
  <c r="I1235"/>
  <c r="I1229"/>
  <c r="I1221"/>
  <c r="I1220" s="1"/>
  <c r="I1219" s="1"/>
  <c r="I1193"/>
  <c r="I1191"/>
  <c r="I1188"/>
  <c r="I1186"/>
  <c r="I1183"/>
  <c r="I1180" s="1"/>
  <c r="I1174"/>
  <c r="I1153"/>
  <c r="I1152" s="1"/>
  <c r="I1150"/>
  <c r="I1149" s="1"/>
  <c r="I1147"/>
  <c r="I1143"/>
  <c r="I1142" s="1"/>
  <c r="I1085"/>
  <c r="I1084" s="1"/>
  <c r="I1080"/>
  <c r="I1079" s="1"/>
  <c r="I1078" s="1"/>
  <c r="I1058"/>
  <c r="I1057" s="1"/>
  <c r="I1055"/>
  <c r="I1054" s="1"/>
  <c r="I1050"/>
  <c r="I1034"/>
  <c r="I1031" s="1"/>
  <c r="I1005"/>
  <c r="I1004" s="1"/>
  <c r="I1003" s="1"/>
  <c r="I1002"/>
  <c r="I1001" s="1"/>
  <c r="I1000" s="1"/>
  <c r="I999"/>
  <c r="I998" s="1"/>
  <c r="I997" s="1"/>
  <c r="I995"/>
  <c r="I985"/>
  <c r="I984" s="1"/>
  <c r="I983" s="1"/>
  <c r="I980"/>
  <c r="I979" s="1"/>
  <c r="I977"/>
  <c r="I976" s="1"/>
  <c r="I974"/>
  <c r="I973" s="1"/>
  <c r="I972" s="1"/>
  <c r="I970"/>
  <c r="I969" s="1"/>
  <c r="I968" s="1"/>
  <c r="I966"/>
  <c r="I965" s="1"/>
  <c r="I964" s="1"/>
  <c r="I959" s="1"/>
  <c r="I962"/>
  <c r="I961" s="1"/>
  <c r="I952"/>
  <c r="I951" s="1"/>
  <c r="I949"/>
  <c r="I948" s="1"/>
  <c r="I947" s="1"/>
  <c r="I945"/>
  <c r="I944" s="1"/>
  <c r="I940"/>
  <c r="I938"/>
  <c r="I937" s="1"/>
  <c r="I928"/>
  <c r="I921" s="1"/>
  <c r="I918"/>
  <c r="I917" s="1"/>
  <c r="I916" s="1"/>
  <c r="I907"/>
  <c r="I906" s="1"/>
  <c r="I895"/>
  <c r="I894" s="1"/>
  <c r="I893" s="1"/>
  <c r="I890"/>
  <c r="I888"/>
  <c r="I881"/>
  <c r="I880" s="1"/>
  <c r="I878"/>
  <c r="I877" s="1"/>
  <c r="I871"/>
  <c r="I870"/>
  <c r="I869" s="1"/>
  <c r="I866"/>
  <c r="I864"/>
  <c r="I859"/>
  <c r="I856"/>
  <c r="I852"/>
  <c r="I851" s="1"/>
  <c r="I850"/>
  <c r="I845"/>
  <c r="I844" s="1"/>
  <c r="I841"/>
  <c r="I840" s="1"/>
  <c r="I839" s="1"/>
  <c r="I837"/>
  <c r="I835"/>
  <c r="I834" s="1"/>
  <c r="I833" s="1"/>
  <c r="I832"/>
  <c r="I831" s="1"/>
  <c r="I830"/>
  <c r="I829" s="1"/>
  <c r="I828"/>
  <c r="I827" s="1"/>
  <c r="I823"/>
  <c r="I822" s="1"/>
  <c r="I821" s="1"/>
  <c r="I820" s="1"/>
  <c r="I810"/>
  <c r="I809" s="1"/>
  <c r="I807"/>
  <c r="I806" s="1"/>
  <c r="I761"/>
  <c r="I757"/>
  <c r="I755"/>
  <c r="I744"/>
  <c r="I743" s="1"/>
  <c r="I741"/>
  <c r="I740" s="1"/>
  <c r="I738"/>
  <c r="I737" s="1"/>
  <c r="I735"/>
  <c r="I734" s="1"/>
  <c r="I726"/>
  <c r="I725" s="1"/>
  <c r="I690"/>
  <c r="I689" s="1"/>
  <c r="I688"/>
  <c r="I687" s="1"/>
  <c r="I684"/>
  <c r="I682" s="1"/>
  <c r="I680"/>
  <c r="I678" s="1"/>
  <c r="I672"/>
  <c r="I655"/>
  <c r="I654" s="1"/>
  <c r="I653" s="1"/>
  <c r="I649" s="1"/>
  <c r="I652"/>
  <c r="I651" s="1"/>
  <c r="I650" s="1"/>
  <c r="I647"/>
  <c r="I646" s="1"/>
  <c r="I634"/>
  <c r="I633" s="1"/>
  <c r="I632" s="1"/>
  <c r="I631"/>
  <c r="I630" s="1"/>
  <c r="I629" s="1"/>
  <c r="I628"/>
  <c r="I627" s="1"/>
  <c r="I625"/>
  <c r="I623"/>
  <c r="I619"/>
  <c r="I618" s="1"/>
  <c r="I617" s="1"/>
  <c r="I608"/>
  <c r="I606"/>
  <c r="I605"/>
  <c r="I604" s="1"/>
  <c r="I603"/>
  <c r="I602" s="1"/>
  <c r="I600"/>
  <c r="I599"/>
  <c r="I598" s="1"/>
  <c r="I593"/>
  <c r="I592" s="1"/>
  <c r="I589"/>
  <c r="I588"/>
  <c r="I577"/>
  <c r="I572"/>
  <c r="I571" s="1"/>
  <c r="I557"/>
  <c r="I556" s="1"/>
  <c r="I555"/>
  <c r="I554" s="1"/>
  <c r="I553" s="1"/>
  <c r="I551"/>
  <c r="I550"/>
  <c r="I549" s="1"/>
  <c r="I548" s="1"/>
  <c r="I547"/>
  <c r="I546" s="1"/>
  <c r="I545" s="1"/>
  <c r="I544"/>
  <c r="I543" s="1"/>
  <c r="I542" s="1"/>
  <c r="I540"/>
  <c r="I539" s="1"/>
  <c r="I536"/>
  <c r="I535" s="1"/>
  <c r="I533"/>
  <c r="I531"/>
  <c r="I529"/>
  <c r="I527"/>
  <c r="I526" s="1"/>
  <c r="I524"/>
  <c r="I523" s="1"/>
  <c r="I506"/>
  <c r="I505" s="1"/>
  <c r="I495"/>
  <c r="I494" s="1"/>
  <c r="I490"/>
  <c r="I489" s="1"/>
  <c r="I488" s="1"/>
  <c r="I487"/>
  <c r="I486" s="1"/>
  <c r="I485" s="1"/>
  <c r="I483"/>
  <c r="I482" s="1"/>
  <c r="I480"/>
  <c r="I479" s="1"/>
  <c r="I475"/>
  <c r="I474" s="1"/>
  <c r="I472"/>
  <c r="I471" s="1"/>
  <c r="I465"/>
  <c r="I464" s="1"/>
  <c r="I462"/>
  <c r="I461" s="1"/>
  <c r="I458"/>
  <c r="I457" s="1"/>
  <c r="I455"/>
  <c r="I454" s="1"/>
  <c r="I453" s="1"/>
  <c r="I450"/>
  <c r="I449" s="1"/>
  <c r="I444"/>
  <c r="I443" s="1"/>
  <c r="I438" s="1"/>
  <c r="I441"/>
  <c r="I440"/>
  <c r="I439" s="1"/>
  <c r="I339"/>
  <c r="I338"/>
  <c r="I336"/>
  <c r="I335"/>
  <c r="I334" s="1"/>
  <c r="I332"/>
  <c r="I330" s="1"/>
  <c r="I328"/>
  <c r="I327" s="1"/>
  <c r="I326" s="1"/>
  <c r="I325"/>
  <c r="I324" s="1"/>
  <c r="I323" s="1"/>
  <c r="I322"/>
  <c r="I321" s="1"/>
  <c r="I320" s="1"/>
  <c r="I318"/>
  <c r="I317" s="1"/>
  <c r="I316"/>
  <c r="I315" s="1"/>
  <c r="I314" s="1"/>
  <c r="I303"/>
  <c r="I302" s="1"/>
  <c r="I301" s="1"/>
  <c r="I300" s="1"/>
  <c r="I298"/>
  <c r="I297" s="1"/>
  <c r="I296"/>
  <c r="I295" s="1"/>
  <c r="I294" s="1"/>
  <c r="I371"/>
  <c r="I370" s="1"/>
  <c r="I368"/>
  <c r="I367"/>
  <c r="I366" s="1"/>
  <c r="I363"/>
  <c r="I362" s="1"/>
  <c r="I361" s="1"/>
  <c r="I358"/>
  <c r="I357" s="1"/>
  <c r="I351" s="1"/>
  <c r="I354"/>
  <c r="I352"/>
  <c r="I350"/>
  <c r="I349" s="1"/>
  <c r="I348" s="1"/>
  <c r="I347" s="1"/>
  <c r="I346"/>
  <c r="I345" s="1"/>
  <c r="I344" s="1"/>
  <c r="I343" s="1"/>
  <c r="I293"/>
  <c r="I292" s="1"/>
  <c r="I291" s="1"/>
  <c r="I288" s="1"/>
  <c r="I286"/>
  <c r="I285" s="1"/>
  <c r="I284"/>
  <c r="I283" s="1"/>
  <c r="I280"/>
  <c r="I279" s="1"/>
  <c r="I278"/>
  <c r="I277" s="1"/>
  <c r="I274"/>
  <c r="I273" s="1"/>
  <c r="I271"/>
  <c r="I270" s="1"/>
  <c r="I267"/>
  <c r="I266" s="1"/>
  <c r="I265" s="1"/>
  <c r="I264"/>
  <c r="I263" s="1"/>
  <c r="I262" s="1"/>
  <c r="I261"/>
  <c r="I260" s="1"/>
  <c r="I258"/>
  <c r="I257" s="1"/>
  <c r="I256" s="1"/>
  <c r="I255"/>
  <c r="I254" s="1"/>
  <c r="I251"/>
  <c r="I250" s="1"/>
  <c r="I246"/>
  <c r="I243"/>
  <c r="I242" s="1"/>
  <c r="I241"/>
  <c r="I240" s="1"/>
  <c r="I238"/>
  <c r="I235"/>
  <c r="I234" s="1"/>
  <c r="I221"/>
  <c r="I220" s="1"/>
  <c r="I219"/>
  <c r="I218" s="1"/>
  <c r="I212"/>
  <c r="I211"/>
  <c r="I210" s="1"/>
  <c r="I209" s="1"/>
  <c r="I207"/>
  <c r="I206"/>
  <c r="I205" s="1"/>
  <c r="I203"/>
  <c r="I202" s="1"/>
  <c r="I201" s="1"/>
  <c r="I199"/>
  <c r="I197"/>
  <c r="I196" s="1"/>
  <c r="I190"/>
  <c r="I189" s="1"/>
  <c r="I185"/>
  <c r="I184" s="1"/>
  <c r="I183"/>
  <c r="I182" s="1"/>
  <c r="I181" s="1"/>
  <c r="I179"/>
  <c r="I178" s="1"/>
  <c r="I166"/>
  <c r="I165" s="1"/>
  <c r="I154"/>
  <c r="I153" s="1"/>
  <c r="I126"/>
  <c r="I125" s="1"/>
  <c r="I124" s="1"/>
  <c r="I122"/>
  <c r="I121" s="1"/>
  <c r="I120" s="1"/>
  <c r="I118"/>
  <c r="I116"/>
  <c r="I115"/>
  <c r="I114" s="1"/>
  <c r="I113" s="1"/>
  <c r="I112"/>
  <c r="I111" s="1"/>
  <c r="I110" s="1"/>
  <c r="I109" s="1"/>
  <c r="I108"/>
  <c r="I107" s="1"/>
  <c r="I106" s="1"/>
  <c r="I105" s="1"/>
  <c r="I104"/>
  <c r="I103" s="1"/>
  <c r="I102" s="1"/>
  <c r="I101"/>
  <c r="I100" s="1"/>
  <c r="I99" s="1"/>
  <c r="I98"/>
  <c r="I97" s="1"/>
  <c r="I96" s="1"/>
  <c r="I94"/>
  <c r="I93" s="1"/>
  <c r="I92"/>
  <c r="I89"/>
  <c r="I87"/>
  <c r="I71"/>
  <c r="I70" s="1"/>
  <c r="I66"/>
  <c r="I65" s="1"/>
  <c r="I61"/>
  <c r="I60" s="1"/>
  <c r="I59"/>
  <c r="I58" s="1"/>
  <c r="I35"/>
  <c r="I28"/>
  <c r="I27" s="1"/>
  <c r="I26" s="1"/>
  <c r="I24"/>
  <c r="I23" s="1"/>
  <c r="I22" s="1"/>
  <c r="I20"/>
  <c r="I19" s="1"/>
  <c r="H1263"/>
  <c r="H1262" s="1"/>
  <c r="H1261" s="1"/>
  <c r="H1243"/>
  <c r="H1235"/>
  <c r="H1229"/>
  <c r="H1221"/>
  <c r="H1220" s="1"/>
  <c r="H1219" s="1"/>
  <c r="H1193"/>
  <c r="H1191"/>
  <c r="H1188"/>
  <c r="H1186"/>
  <c r="H1183"/>
  <c r="H1180" s="1"/>
  <c r="H1174"/>
  <c r="H1153"/>
  <c r="H1152" s="1"/>
  <c r="H1150"/>
  <c r="H1149" s="1"/>
  <c r="H1143"/>
  <c r="H1142" s="1"/>
  <c r="H1140"/>
  <c r="H1139" s="1"/>
  <c r="H1085"/>
  <c r="H1084" s="1"/>
  <c r="H1080"/>
  <c r="H1079" s="1"/>
  <c r="H1078" s="1"/>
  <c r="H1058"/>
  <c r="H1057" s="1"/>
  <c r="H1055"/>
  <c r="H1054" s="1"/>
  <c r="H1050"/>
  <c r="H1034"/>
  <c r="H1031" s="1"/>
  <c r="H1005"/>
  <c r="H1004" s="1"/>
  <c r="H1003" s="1"/>
  <c r="H1002"/>
  <c r="H1001" s="1"/>
  <c r="H1000" s="1"/>
  <c r="H999"/>
  <c r="H998" s="1"/>
  <c r="H997" s="1"/>
  <c r="H995"/>
  <c r="H985"/>
  <c r="H984" s="1"/>
  <c r="H983" s="1"/>
  <c r="H980"/>
  <c r="H979" s="1"/>
  <c r="H977"/>
  <c r="H976" s="1"/>
  <c r="H974"/>
  <c r="H973" s="1"/>
  <c r="H972" s="1"/>
  <c r="H970"/>
  <c r="H969" s="1"/>
  <c r="H968" s="1"/>
  <c r="H966"/>
  <c r="H965" s="1"/>
  <c r="H964" s="1"/>
  <c r="H959" s="1"/>
  <c r="H962"/>
  <c r="H961" s="1"/>
  <c r="H952"/>
  <c r="H951" s="1"/>
  <c r="H949"/>
  <c r="H948" s="1"/>
  <c r="H947" s="1"/>
  <c r="H945"/>
  <c r="H944" s="1"/>
  <c r="H940"/>
  <c r="H938"/>
  <c r="H937" s="1"/>
  <c r="H931"/>
  <c r="H930" s="1"/>
  <c r="H928"/>
  <c r="H921" s="1"/>
  <c r="H907"/>
  <c r="H906" s="1"/>
  <c r="H895"/>
  <c r="H894" s="1"/>
  <c r="H893" s="1"/>
  <c r="H890"/>
  <c r="H888"/>
  <c r="H881"/>
  <c r="H880" s="1"/>
  <c r="H878"/>
  <c r="H877" s="1"/>
  <c r="H871"/>
  <c r="H870"/>
  <c r="H869" s="1"/>
  <c r="H866"/>
  <c r="H864"/>
  <c r="H859"/>
  <c r="H856"/>
  <c r="H852"/>
  <c r="H851" s="1"/>
  <c r="H850"/>
  <c r="H845"/>
  <c r="H844" s="1"/>
  <c r="H841"/>
  <c r="H840" s="1"/>
  <c r="H839" s="1"/>
  <c r="H837"/>
  <c r="H835"/>
  <c r="H834" s="1"/>
  <c r="H833" s="1"/>
  <c r="H832"/>
  <c r="H831" s="1"/>
  <c r="H830"/>
  <c r="H829" s="1"/>
  <c r="H828"/>
  <c r="H827" s="1"/>
  <c r="H823"/>
  <c r="H822" s="1"/>
  <c r="H821" s="1"/>
  <c r="H820" s="1"/>
  <c r="H810"/>
  <c r="H809" s="1"/>
  <c r="H807"/>
  <c r="H806" s="1"/>
  <c r="H761"/>
  <c r="H757"/>
  <c r="H755"/>
  <c r="H744"/>
  <c r="H743" s="1"/>
  <c r="H741"/>
  <c r="H740" s="1"/>
  <c r="H738"/>
  <c r="H737" s="1"/>
  <c r="H735"/>
  <c r="H734" s="1"/>
  <c r="H690"/>
  <c r="H689" s="1"/>
  <c r="H688"/>
  <c r="H687" s="1"/>
  <c r="H684"/>
  <c r="H682" s="1"/>
  <c r="H680"/>
  <c r="H678" s="1"/>
  <c r="H672"/>
  <c r="H655"/>
  <c r="H654" s="1"/>
  <c r="H653" s="1"/>
  <c r="H649" s="1"/>
  <c r="H652"/>
  <c r="H651" s="1"/>
  <c r="H650" s="1"/>
  <c r="H647"/>
  <c r="H646" s="1"/>
  <c r="H634"/>
  <c r="H633" s="1"/>
  <c r="H632" s="1"/>
  <c r="H631"/>
  <c r="H630" s="1"/>
  <c r="H629" s="1"/>
  <c r="H628"/>
  <c r="H627" s="1"/>
  <c r="H625"/>
  <c r="H623"/>
  <c r="H619"/>
  <c r="H618" s="1"/>
  <c r="H617" s="1"/>
  <c r="H608"/>
  <c r="H606"/>
  <c r="H605"/>
  <c r="H604" s="1"/>
  <c r="H603"/>
  <c r="H602" s="1"/>
  <c r="H600"/>
  <c r="H599"/>
  <c r="H598" s="1"/>
  <c r="H593"/>
  <c r="H592" s="1"/>
  <c r="H589"/>
  <c r="H588"/>
  <c r="H577"/>
  <c r="H572"/>
  <c r="H571" s="1"/>
  <c r="H557"/>
  <c r="H556" s="1"/>
  <c r="H555"/>
  <c r="H554" s="1"/>
  <c r="H553" s="1"/>
  <c r="H551"/>
  <c r="H550"/>
  <c r="H549" s="1"/>
  <c r="H548" s="1"/>
  <c r="H547"/>
  <c r="H546" s="1"/>
  <c r="H545" s="1"/>
  <c r="H544"/>
  <c r="H543" s="1"/>
  <c r="H542" s="1"/>
  <c r="H540"/>
  <c r="H539" s="1"/>
  <c r="H533"/>
  <c r="H531"/>
  <c r="H529"/>
  <c r="H527"/>
  <c r="H526" s="1"/>
  <c r="H524"/>
  <c r="H523" s="1"/>
  <c r="H506"/>
  <c r="H505" s="1"/>
  <c r="H495"/>
  <c r="H494" s="1"/>
  <c r="H490"/>
  <c r="H489" s="1"/>
  <c r="H488" s="1"/>
  <c r="H487"/>
  <c r="H486" s="1"/>
  <c r="H485" s="1"/>
  <c r="H483"/>
  <c r="H482" s="1"/>
  <c r="H480"/>
  <c r="H479" s="1"/>
  <c r="H475"/>
  <c r="H474" s="1"/>
  <c r="H472"/>
  <c r="H471" s="1"/>
  <c r="H465"/>
  <c r="H464" s="1"/>
  <c r="H462"/>
  <c r="H461" s="1"/>
  <c r="H458"/>
  <c r="H457" s="1"/>
  <c r="H455"/>
  <c r="H454" s="1"/>
  <c r="H453" s="1"/>
  <c r="H450"/>
  <c r="H449" s="1"/>
  <c r="H444"/>
  <c r="H443" s="1"/>
  <c r="H438" s="1"/>
  <c r="H441"/>
  <c r="H440"/>
  <c r="H439" s="1"/>
  <c r="H339"/>
  <c r="H338"/>
  <c r="H336"/>
  <c r="H335"/>
  <c r="H334" s="1"/>
  <c r="H332"/>
  <c r="H330" s="1"/>
  <c r="H328"/>
  <c r="H327" s="1"/>
  <c r="H326" s="1"/>
  <c r="H325"/>
  <c r="H324" s="1"/>
  <c r="H323" s="1"/>
  <c r="H322"/>
  <c r="H321" s="1"/>
  <c r="H320" s="1"/>
  <c r="H318"/>
  <c r="H317" s="1"/>
  <c r="H316"/>
  <c r="H315" s="1"/>
  <c r="H314" s="1"/>
  <c r="H303"/>
  <c r="H302" s="1"/>
  <c r="H301" s="1"/>
  <c r="H300" s="1"/>
  <c r="H298"/>
  <c r="H297" s="1"/>
  <c r="H296"/>
  <c r="H295" s="1"/>
  <c r="H294" s="1"/>
  <c r="H371"/>
  <c r="H370" s="1"/>
  <c r="H368"/>
  <c r="H367"/>
  <c r="H366" s="1"/>
  <c r="H363"/>
  <c r="H362" s="1"/>
  <c r="H361" s="1"/>
  <c r="H358"/>
  <c r="H357" s="1"/>
  <c r="H351" s="1"/>
  <c r="H354"/>
  <c r="H352"/>
  <c r="H350"/>
  <c r="H349" s="1"/>
  <c r="H348" s="1"/>
  <c r="H347" s="1"/>
  <c r="H346"/>
  <c r="H345" s="1"/>
  <c r="H344" s="1"/>
  <c r="H343" s="1"/>
  <c r="H293"/>
  <c r="H292" s="1"/>
  <c r="H291" s="1"/>
  <c r="H288" s="1"/>
  <c r="H286"/>
  <c r="H285" s="1"/>
  <c r="H284"/>
  <c r="H283" s="1"/>
  <c r="H280"/>
  <c r="H279" s="1"/>
  <c r="H278"/>
  <c r="H277" s="1"/>
  <c r="H274"/>
  <c r="H273" s="1"/>
  <c r="H271"/>
  <c r="H270" s="1"/>
  <c r="H267"/>
  <c r="H266" s="1"/>
  <c r="H265" s="1"/>
  <c r="H264"/>
  <c r="H263" s="1"/>
  <c r="H262" s="1"/>
  <c r="H261"/>
  <c r="H260" s="1"/>
  <c r="H258"/>
  <c r="H257" s="1"/>
  <c r="H256" s="1"/>
  <c r="H255"/>
  <c r="H254" s="1"/>
  <c r="H251"/>
  <c r="H250" s="1"/>
  <c r="H246"/>
  <c r="H243"/>
  <c r="H242" s="1"/>
  <c r="H241"/>
  <c r="H240" s="1"/>
  <c r="H238"/>
  <c r="H235"/>
  <c r="H234" s="1"/>
  <c r="H221"/>
  <c r="H220" s="1"/>
  <c r="H219"/>
  <c r="H218" s="1"/>
  <c r="H212"/>
  <c r="H211"/>
  <c r="H210" s="1"/>
  <c r="H209" s="1"/>
  <c r="H207"/>
  <c r="H206"/>
  <c r="H205" s="1"/>
  <c r="H203"/>
  <c r="H202" s="1"/>
  <c r="H201" s="1"/>
  <c r="H199"/>
  <c r="H197"/>
  <c r="H196" s="1"/>
  <c r="H190"/>
  <c r="H189" s="1"/>
  <c r="H185"/>
  <c r="H184" s="1"/>
  <c r="H183"/>
  <c r="H182" s="1"/>
  <c r="H181" s="1"/>
  <c r="H179"/>
  <c r="H178" s="1"/>
  <c r="H166"/>
  <c r="H165" s="1"/>
  <c r="H154"/>
  <c r="H153" s="1"/>
  <c r="H126"/>
  <c r="H125" s="1"/>
  <c r="H124" s="1"/>
  <c r="H122"/>
  <c r="H121" s="1"/>
  <c r="H120" s="1"/>
  <c r="H118"/>
  <c r="H116"/>
  <c r="H115"/>
  <c r="H114" s="1"/>
  <c r="H113" s="1"/>
  <c r="H112"/>
  <c r="H111" s="1"/>
  <c r="H110" s="1"/>
  <c r="H109" s="1"/>
  <c r="H108"/>
  <c r="H107" s="1"/>
  <c r="H106" s="1"/>
  <c r="H105" s="1"/>
  <c r="H104"/>
  <c r="H103" s="1"/>
  <c r="H102" s="1"/>
  <c r="H101"/>
  <c r="H100" s="1"/>
  <c r="H99" s="1"/>
  <c r="H98"/>
  <c r="H97" s="1"/>
  <c r="H96" s="1"/>
  <c r="H94"/>
  <c r="H93" s="1"/>
  <c r="H92"/>
  <c r="H89"/>
  <c r="H87"/>
  <c r="H71"/>
  <c r="H70" s="1"/>
  <c r="H66"/>
  <c r="H65" s="1"/>
  <c r="H61"/>
  <c r="H60" s="1"/>
  <c r="H59"/>
  <c r="H58" s="1"/>
  <c r="H35"/>
  <c r="H28"/>
  <c r="H27" s="1"/>
  <c r="H26" s="1"/>
  <c r="H24"/>
  <c r="H23" s="1"/>
  <c r="H22" s="1"/>
  <c r="H20"/>
  <c r="H19" s="1"/>
  <c r="G1303" i="1"/>
  <c r="H1303"/>
  <c r="H1302" s="1"/>
  <c r="I1303"/>
  <c r="I1302" s="1"/>
  <c r="I2104"/>
  <c r="I2102"/>
  <c r="I2098"/>
  <c r="I2097" s="1"/>
  <c r="I2093"/>
  <c r="I2092" s="1"/>
  <c r="I2091" s="1"/>
  <c r="I2089"/>
  <c r="I2088" s="1"/>
  <c r="I2065"/>
  <c r="I2064"/>
  <c r="I2060"/>
  <c r="I2058" s="1"/>
  <c r="I2056"/>
  <c r="I2054" s="1"/>
  <c r="I2015"/>
  <c r="I2014" s="1"/>
  <c r="I2013" s="1"/>
  <c r="I2011"/>
  <c r="I2010" s="1"/>
  <c r="I2007"/>
  <c r="I2006" s="1"/>
  <c r="I1998"/>
  <c r="I1997" s="1"/>
  <c r="I1996"/>
  <c r="I1995" s="1"/>
  <c r="I1994" s="1"/>
  <c r="I1991"/>
  <c r="I1990" s="1"/>
  <c r="I1985"/>
  <c r="I1984" s="1"/>
  <c r="I1982"/>
  <c r="I1981" s="1"/>
  <c r="I1979"/>
  <c r="I1978" s="1"/>
  <c r="I1974"/>
  <c r="I1973" s="1"/>
  <c r="I1972" s="1"/>
  <c r="I1970"/>
  <c r="I1968"/>
  <c r="I1964"/>
  <c r="I1963" s="1"/>
  <c r="I1962" s="1"/>
  <c r="I1960"/>
  <c r="I1959" s="1"/>
  <c r="I1958" s="1"/>
  <c r="I1956"/>
  <c r="I1955" s="1"/>
  <c r="I1953"/>
  <c r="I1951"/>
  <c r="I1948"/>
  <c r="I1947" s="1"/>
  <c r="I1945"/>
  <c r="I1944" s="1"/>
  <c r="I1914"/>
  <c r="I1913" s="1"/>
  <c r="I1893"/>
  <c r="I1891"/>
  <c r="I1890" s="1"/>
  <c r="I1888"/>
  <c r="I1887" s="1"/>
  <c r="I1886" s="1"/>
  <c r="I1884"/>
  <c r="I1882"/>
  <c r="I1878"/>
  <c r="I1877" s="1"/>
  <c r="I1875"/>
  <c r="I1873"/>
  <c r="I1872"/>
  <c r="I1870"/>
  <c r="I1869" s="1"/>
  <c r="I1867"/>
  <c r="I1866" s="1"/>
  <c r="I1840"/>
  <c r="I1839" s="1"/>
  <c r="I1837"/>
  <c r="I1836" s="1"/>
  <c r="I1834"/>
  <c r="I1833" s="1"/>
  <c r="I1831"/>
  <c r="I1830" s="1"/>
  <c r="I1827"/>
  <c r="I1826" s="1"/>
  <c r="I1824"/>
  <c r="I1823" s="1"/>
  <c r="I1812"/>
  <c r="I1811" s="1"/>
  <c r="I1810" s="1"/>
  <c r="I1808"/>
  <c r="I1807" s="1"/>
  <c r="I1806" s="1"/>
  <c r="I1804"/>
  <c r="I1802"/>
  <c r="I1800"/>
  <c r="I1798"/>
  <c r="I1794"/>
  <c r="I1793" s="1"/>
  <c r="I1741"/>
  <c r="I1739"/>
  <c r="I1738" s="1"/>
  <c r="I1737" s="1"/>
  <c r="I1735"/>
  <c r="I1734" s="1"/>
  <c r="I1732"/>
  <c r="I1731" s="1"/>
  <c r="I1729"/>
  <c r="I1728" s="1"/>
  <c r="I1724"/>
  <c r="I1722"/>
  <c r="I1718"/>
  <c r="I1717" s="1"/>
  <c r="I1716" s="1"/>
  <c r="I1714"/>
  <c r="I1708" s="1"/>
  <c r="I1711"/>
  <c r="I1709"/>
  <c r="I1706"/>
  <c r="I1703"/>
  <c r="I1702" s="1"/>
  <c r="I1701" s="1"/>
  <c r="I1699"/>
  <c r="I1698" s="1"/>
  <c r="I1697"/>
  <c r="I1696" s="1"/>
  <c r="I1693"/>
  <c r="I1692" s="1"/>
  <c r="I1691" s="1"/>
  <c r="I1689"/>
  <c r="I1687"/>
  <c r="I1683"/>
  <c r="I1679"/>
  <c r="I1677"/>
  <c r="I1674"/>
  <c r="I1673" s="1"/>
  <c r="I1671"/>
  <c r="I1670" s="1"/>
  <c r="I1668"/>
  <c r="I1667" s="1"/>
  <c r="I1666" s="1"/>
  <c r="I1664"/>
  <c r="I1660"/>
  <c r="I1657"/>
  <c r="I1655"/>
  <c r="I1640"/>
  <c r="I1639" s="1"/>
  <c r="I1637"/>
  <c r="I1633"/>
  <c r="I1630"/>
  <c r="I1628"/>
  <c r="I1627" s="1"/>
  <c r="I1626" s="1"/>
  <c r="I1624"/>
  <c r="I1621"/>
  <c r="I1620" s="1"/>
  <c r="I1616"/>
  <c r="I1615" s="1"/>
  <c r="I1612"/>
  <c r="I1611" s="1"/>
  <c r="I1598"/>
  <c r="I1597" s="1"/>
  <c r="I1595"/>
  <c r="I1591"/>
  <c r="I1583"/>
  <c r="I1582" s="1"/>
  <c r="I1578"/>
  <c r="I1575"/>
  <c r="I1571"/>
  <c r="I1567"/>
  <c r="I1566" s="1"/>
  <c r="I1565" s="1"/>
  <c r="I1563"/>
  <c r="I1562" s="1"/>
  <c r="I1561" s="1"/>
  <c r="I1554"/>
  <c r="I1553" s="1"/>
  <c r="I1552" s="1"/>
  <c r="I1551" s="1"/>
  <c r="I1550" s="1"/>
  <c r="I1549" s="1"/>
  <c r="I1547"/>
  <c r="I1546" s="1"/>
  <c r="I1545" s="1"/>
  <c r="I1543"/>
  <c r="I1541"/>
  <c r="I1537"/>
  <c r="I1536" s="1"/>
  <c r="I1534"/>
  <c r="I1533" s="1"/>
  <c r="I1530"/>
  <c r="I1529" s="1"/>
  <c r="I1526"/>
  <c r="I1525" s="1"/>
  <c r="I1520"/>
  <c r="I1519" s="1"/>
  <c r="I1518" s="1"/>
  <c r="I1517" s="1"/>
  <c r="I1515"/>
  <c r="I1514" s="1"/>
  <c r="I1512"/>
  <c r="I1511" s="1"/>
  <c r="I1509"/>
  <c r="I1508"/>
  <c r="I1507" s="1"/>
  <c r="I1504"/>
  <c r="I1503"/>
  <c r="I1502" s="1"/>
  <c r="I1500"/>
  <c r="I1498"/>
  <c r="I1497" s="1"/>
  <c r="I1491"/>
  <c r="I1490" s="1"/>
  <c r="I1489" s="1"/>
  <c r="I1487"/>
  <c r="I1486"/>
  <c r="I1485" s="1"/>
  <c r="I1483"/>
  <c r="I1482" s="1"/>
  <c r="I1480"/>
  <c r="I1479" s="1"/>
  <c r="I1475"/>
  <c r="I1474" s="1"/>
  <c r="I1473" s="1"/>
  <c r="I1458"/>
  <c r="I1457" s="1"/>
  <c r="I1455"/>
  <c r="I1454" s="1"/>
  <c r="I1452"/>
  <c r="I1451" s="1"/>
  <c r="I1449"/>
  <c r="I1448" s="1"/>
  <c r="I1446"/>
  <c r="I1445" s="1"/>
  <c r="I1443"/>
  <c r="I1442" s="1"/>
  <c r="I1440"/>
  <c r="I1439" s="1"/>
  <c r="I1437"/>
  <c r="I1435"/>
  <c r="I1429"/>
  <c r="I1428" s="1"/>
  <c r="I1427" s="1"/>
  <c r="I1426" s="1"/>
  <c r="I1415"/>
  <c r="I1413"/>
  <c r="I1409"/>
  <c r="I1408" s="1"/>
  <c r="I1407" s="1"/>
  <c r="I1396"/>
  <c r="I1395" s="1"/>
  <c r="I1393"/>
  <c r="I1392" s="1"/>
  <c r="I1387"/>
  <c r="I1382"/>
  <c r="I1379"/>
  <c r="I1365"/>
  <c r="I1364" s="1"/>
  <c r="I1362"/>
  <c r="I1361" s="1"/>
  <c r="I1359"/>
  <c r="I1356" s="1"/>
  <c r="I1354"/>
  <c r="I1353" s="1"/>
  <c r="I1351"/>
  <c r="I1350" s="1"/>
  <c r="I1342"/>
  <c r="I1341" s="1"/>
  <c r="I1340" s="1"/>
  <c r="I1339" s="1"/>
  <c r="I1338" s="1"/>
  <c r="I1336"/>
  <c r="I1335" s="1"/>
  <c r="I1333"/>
  <c r="I1332" s="1"/>
  <c r="I1330"/>
  <c r="I1329" s="1"/>
  <c r="I1326"/>
  <c r="I1325" s="1"/>
  <c r="I1324" s="1"/>
  <c r="I1322"/>
  <c r="I1321" s="1"/>
  <c r="I1320" s="1"/>
  <c r="I1318"/>
  <c r="I1317" s="1"/>
  <c r="I1316" s="1"/>
  <c r="I1314"/>
  <c r="I1313" s="1"/>
  <c r="I1312" s="1"/>
  <c r="I1306"/>
  <c r="I1305" s="1"/>
  <c r="I1295"/>
  <c r="I1294" s="1"/>
  <c r="I1293" s="1"/>
  <c r="I1288"/>
  <c r="I1287" s="1"/>
  <c r="I1284"/>
  <c r="I1283" s="1"/>
  <c r="I1278"/>
  <c r="I1272" s="1"/>
  <c r="I1271" s="1"/>
  <c r="H29" i="2" s="1"/>
  <c r="I1258" i="1"/>
  <c r="I1257" s="1"/>
  <c r="I1255"/>
  <c r="I1254" s="1"/>
  <c r="I1249"/>
  <c r="I1248" s="1"/>
  <c r="I1246"/>
  <c r="I1245" s="1"/>
  <c r="I1242"/>
  <c r="I1241" s="1"/>
  <c r="I1240" s="1"/>
  <c r="I1238"/>
  <c r="I1236"/>
  <c r="I1230"/>
  <c r="I1229" s="1"/>
  <c r="I1218"/>
  <c r="I1217" s="1"/>
  <c r="I1216" s="1"/>
  <c r="I1213"/>
  <c r="I1212" s="1"/>
  <c r="I1211" s="1"/>
  <c r="I1206"/>
  <c r="I1204"/>
  <c r="I1198"/>
  <c r="I1197" s="1"/>
  <c r="I1195"/>
  <c r="I1194" s="1"/>
  <c r="I1191"/>
  <c r="I1190" s="1"/>
  <c r="I1188"/>
  <c r="I1187"/>
  <c r="I1185"/>
  <c r="I1184"/>
  <c r="I1182"/>
  <c r="I1181"/>
  <c r="I1179"/>
  <c r="I1178" s="1"/>
  <c r="I1175"/>
  <c r="I1174" s="1"/>
  <c r="I1172"/>
  <c r="I1171" s="1"/>
  <c r="I1155"/>
  <c r="I1154" s="1"/>
  <c r="I1148"/>
  <c r="I1146"/>
  <c r="I1144"/>
  <c r="I1140"/>
  <c r="I1136"/>
  <c r="I1133"/>
  <c r="I1131"/>
  <c r="I1128"/>
  <c r="I1125"/>
  <c r="I1120"/>
  <c r="I1117"/>
  <c r="I1114"/>
  <c r="I1113" s="1"/>
  <c r="I1109"/>
  <c r="I1108" s="1"/>
  <c r="I1107" s="1"/>
  <c r="I1106" s="1"/>
  <c r="H23" i="2" s="1"/>
  <c r="I1104" i="1"/>
  <c r="I1103" s="1"/>
  <c r="I1102" s="1"/>
  <c r="I1101" s="1"/>
  <c r="I1099"/>
  <c r="I1098" s="1"/>
  <c r="I1097" s="1"/>
  <c r="I1096" s="1"/>
  <c r="H20" i="2" s="1"/>
  <c r="I1094" i="1"/>
  <c r="I1091" s="1"/>
  <c r="I1089"/>
  <c r="I1087"/>
  <c r="I1084"/>
  <c r="I1080"/>
  <c r="I1076"/>
  <c r="I1072"/>
  <c r="I1068"/>
  <c r="I1064"/>
  <c r="I1060"/>
  <c r="I1056"/>
  <c r="I1051"/>
  <c r="I1047"/>
  <c r="I1037"/>
  <c r="I1035"/>
  <c r="I1032"/>
  <c r="I1028"/>
  <c r="I1022"/>
  <c r="I1021" s="1"/>
  <c r="I1020"/>
  <c r="I1016"/>
  <c r="I1015" s="1"/>
  <c r="I1014" s="1"/>
  <c r="I1013" s="1"/>
  <c r="I1012" s="1"/>
  <c r="H16" i="2" s="1"/>
  <c r="I1005" i="1"/>
  <c r="I1004" s="1"/>
  <c r="I993"/>
  <c r="I992" s="1"/>
  <c r="I991" s="1"/>
  <c r="I989"/>
  <c r="I988" s="1"/>
  <c r="I983" s="1"/>
  <c r="I982" s="1"/>
  <c r="I985"/>
  <c r="I984" s="1"/>
  <c r="I976"/>
  <c r="I975" s="1"/>
  <c r="I974" s="1"/>
  <c r="I973" s="1"/>
  <c r="I972" s="1"/>
  <c r="I969"/>
  <c r="I968" s="1"/>
  <c r="I967" s="1"/>
  <c r="I966" s="1"/>
  <c r="I965" s="1"/>
  <c r="I963"/>
  <c r="I962" s="1"/>
  <c r="I961" s="1"/>
  <c r="I960" s="1"/>
  <c r="I959" s="1"/>
  <c r="I957"/>
  <c r="I956" s="1"/>
  <c r="I955" s="1"/>
  <c r="I954" s="1"/>
  <c r="I953" s="1"/>
  <c r="I951"/>
  <c r="I950" s="1"/>
  <c r="I949" s="1"/>
  <c r="I942"/>
  <c r="I941"/>
  <c r="I939"/>
  <c r="I938"/>
  <c r="I936"/>
  <c r="I934"/>
  <c r="I932"/>
  <c r="I927"/>
  <c r="I926" s="1"/>
  <c r="I923"/>
  <c r="I922" s="1"/>
  <c r="I921" s="1"/>
  <c r="I918"/>
  <c r="I916"/>
  <c r="I912"/>
  <c r="I908"/>
  <c r="I902"/>
  <c r="I901" s="1"/>
  <c r="I889"/>
  <c r="I888" s="1"/>
  <c r="I885"/>
  <c r="I884" s="1"/>
  <c r="I882"/>
  <c r="I881" s="1"/>
  <c r="I879"/>
  <c r="I878" s="1"/>
  <c r="I875"/>
  <c r="I874" s="1"/>
  <c r="I873" s="1"/>
  <c r="I872" s="1"/>
  <c r="I868"/>
  <c r="I848"/>
  <c r="I846"/>
  <c r="I842"/>
  <c r="I838"/>
  <c r="I837" s="1"/>
  <c r="I836" s="1"/>
  <c r="I820"/>
  <c r="I818"/>
  <c r="I816"/>
  <c r="I814"/>
  <c r="I811"/>
  <c r="I809"/>
  <c r="I806"/>
  <c r="I804"/>
  <c r="I803" s="1"/>
  <c r="I790"/>
  <c r="I789" s="1"/>
  <c r="I788" s="1"/>
  <c r="I786"/>
  <c r="I785" s="1"/>
  <c r="I773"/>
  <c r="I772" s="1"/>
  <c r="I771" s="1"/>
  <c r="I769"/>
  <c r="I768" s="1"/>
  <c r="I763"/>
  <c r="I762" s="1"/>
  <c r="I761"/>
  <c r="I760" s="1"/>
  <c r="I759" s="1"/>
  <c r="I757"/>
  <c r="I756" s="1"/>
  <c r="I719"/>
  <c r="I718" s="1"/>
  <c r="I717" s="1"/>
  <c r="I715"/>
  <c r="I714" s="1"/>
  <c r="I713" s="1"/>
  <c r="I711"/>
  <c r="I710" s="1"/>
  <c r="I709" s="1"/>
  <c r="I707"/>
  <c r="I706" s="1"/>
  <c r="I705" s="1"/>
  <c r="I681"/>
  <c r="I680" s="1"/>
  <c r="I674"/>
  <c r="I672"/>
  <c r="I671" s="1"/>
  <c r="I669"/>
  <c r="I668" s="1"/>
  <c r="I666"/>
  <c r="I665" s="1"/>
  <c r="I663"/>
  <c r="I662" s="1"/>
  <c r="I660"/>
  <c r="I659" s="1"/>
  <c r="I657"/>
  <c r="I656" s="1"/>
  <c r="I653"/>
  <c r="I652" s="1"/>
  <c r="I650"/>
  <c r="I649" s="1"/>
  <c r="I647"/>
  <c r="I646" s="1"/>
  <c r="I644"/>
  <c r="I643" s="1"/>
  <c r="I641"/>
  <c r="I639"/>
  <c r="I637"/>
  <c r="I700"/>
  <c r="I699" s="1"/>
  <c r="I624"/>
  <c r="I623" s="1"/>
  <c r="I621"/>
  <c r="I620" s="1"/>
  <c r="I618"/>
  <c r="I615"/>
  <c r="I614" s="1"/>
  <c r="I612"/>
  <c r="I611" s="1"/>
  <c r="I609"/>
  <c r="I608" s="1"/>
  <c r="I606"/>
  <c r="I605" s="1"/>
  <c r="I603"/>
  <c r="I602" s="1"/>
  <c r="I598"/>
  <c r="I597"/>
  <c r="I593"/>
  <c r="I583"/>
  <c r="I582" s="1"/>
  <c r="I581" s="1"/>
  <c r="I576"/>
  <c r="I574"/>
  <c r="I571"/>
  <c r="I570" s="1"/>
  <c r="I566"/>
  <c r="I565" s="1"/>
  <c r="I563"/>
  <c r="I561"/>
  <c r="I560" s="1"/>
  <c r="I558"/>
  <c r="I557" s="1"/>
  <c r="I555"/>
  <c r="I554" s="1"/>
  <c r="I548"/>
  <c r="I540"/>
  <c r="I539" s="1"/>
  <c r="I535"/>
  <c r="I534" s="1"/>
  <c r="I532"/>
  <c r="I531" s="1"/>
  <c r="I530" s="1"/>
  <c r="I527"/>
  <c r="I526" s="1"/>
  <c r="I524"/>
  <c r="I523" s="1"/>
  <c r="I520"/>
  <c r="I519" s="1"/>
  <c r="I514"/>
  <c r="I513" s="1"/>
  <c r="I512" s="1"/>
  <c r="I487"/>
  <c r="I485"/>
  <c r="I482"/>
  <c r="I472"/>
  <c r="I461"/>
  <c r="I459"/>
  <c r="I456"/>
  <c r="I455" s="1"/>
  <c r="I451"/>
  <c r="I449"/>
  <c r="I447"/>
  <c r="I414"/>
  <c r="I413" s="1"/>
  <c r="I411"/>
  <c r="I410" s="1"/>
  <c r="I399"/>
  <c r="I397"/>
  <c r="I381"/>
  <c r="I380" s="1"/>
  <c r="I376"/>
  <c r="I375" s="1"/>
  <c r="I373"/>
  <c r="I371"/>
  <c r="I370" s="1"/>
  <c r="I359"/>
  <c r="I358" s="1"/>
  <c r="I356"/>
  <c r="I354"/>
  <c r="I352"/>
  <c r="I350"/>
  <c r="I345"/>
  <c r="I344" s="1"/>
  <c r="I343" s="1"/>
  <c r="I341"/>
  <c r="I340" s="1"/>
  <c r="I338"/>
  <c r="I337" s="1"/>
  <c r="I335"/>
  <c r="I334" s="1"/>
  <c r="I332"/>
  <c r="I331" s="1"/>
  <c r="I329"/>
  <c r="I328" s="1"/>
  <c r="I326"/>
  <c r="I325"/>
  <c r="I323"/>
  <c r="I322"/>
  <c r="I315"/>
  <c r="I314" s="1"/>
  <c r="I312"/>
  <c r="I311" s="1"/>
  <c r="I309"/>
  <c r="I307"/>
  <c r="I301"/>
  <c r="I300" s="1"/>
  <c r="I299" s="1"/>
  <c r="I297"/>
  <c r="I296" s="1"/>
  <c r="I294"/>
  <c r="I292"/>
  <c r="I289"/>
  <c r="I287" s="1"/>
  <c r="I285"/>
  <c r="I283" s="1"/>
  <c r="I280"/>
  <c r="I279" s="1"/>
  <c r="I277"/>
  <c r="I276" s="1"/>
  <c r="I273"/>
  <c r="I271" s="1"/>
  <c r="I269"/>
  <c r="I268" s="1"/>
  <c r="I266"/>
  <c r="I265" s="1"/>
  <c r="I262"/>
  <c r="I261" s="1"/>
  <c r="I259"/>
  <c r="I258" s="1"/>
  <c r="I237"/>
  <c r="I236" s="1"/>
  <c r="I233"/>
  <c r="I231"/>
  <c r="I228"/>
  <c r="I227" s="1"/>
  <c r="I225"/>
  <c r="I224" s="1"/>
  <c r="I212"/>
  <c r="I211" s="1"/>
  <c r="I208"/>
  <c r="I207" s="1"/>
  <c r="I202"/>
  <c r="I200"/>
  <c r="I198"/>
  <c r="I197" s="1"/>
  <c r="I192"/>
  <c r="I191"/>
  <c r="I190" s="1"/>
  <c r="I187"/>
  <c r="I184" s="1"/>
  <c r="I183" s="1"/>
  <c r="I180"/>
  <c r="I179"/>
  <c r="I178" s="1"/>
  <c r="I175"/>
  <c r="I172" s="1"/>
  <c r="I171" s="1"/>
  <c r="I166"/>
  <c r="I164"/>
  <c r="I163" s="1"/>
  <c r="I162" s="1"/>
  <c r="I160"/>
  <c r="I157"/>
  <c r="I156" s="1"/>
  <c r="I154"/>
  <c r="I152"/>
  <c r="I150"/>
  <c r="I132"/>
  <c r="I131" s="1"/>
  <c r="I129"/>
  <c r="I128" s="1"/>
  <c r="I124"/>
  <c r="I123" s="1"/>
  <c r="I93"/>
  <c r="I92" s="1"/>
  <c r="I91" s="1"/>
  <c r="I90" s="1"/>
  <c r="I88"/>
  <c r="I87" s="1"/>
  <c r="I85"/>
  <c r="I84" s="1"/>
  <c r="I82"/>
  <c r="I62"/>
  <c r="I60"/>
  <c r="I59"/>
  <c r="I58" s="1"/>
  <c r="I55"/>
  <c r="I54" s="1"/>
  <c r="I52"/>
  <c r="I51" s="1"/>
  <c r="I49"/>
  <c r="I46"/>
  <c r="I45" s="1"/>
  <c r="I43"/>
  <c r="I42" s="1"/>
  <c r="I41" s="1"/>
  <c r="I39"/>
  <c r="I38" s="1"/>
  <c r="I30"/>
  <c r="I29" s="1"/>
  <c r="I27"/>
  <c r="I26" s="1"/>
  <c r="I23"/>
  <c r="I22" s="1"/>
  <c r="H2104"/>
  <c r="H2102"/>
  <c r="H2098"/>
  <c r="H2097" s="1"/>
  <c r="H2093"/>
  <c r="H2092" s="1"/>
  <c r="H2091" s="1"/>
  <c r="H2089"/>
  <c r="H2088" s="1"/>
  <c r="H2065"/>
  <c r="H2064"/>
  <c r="H2060"/>
  <c r="H2058" s="1"/>
  <c r="H2056"/>
  <c r="H2054" s="1"/>
  <c r="H2015"/>
  <c r="H2014" s="1"/>
  <c r="H2013" s="1"/>
  <c r="H2011"/>
  <c r="H2010" s="1"/>
  <c r="H2007"/>
  <c r="H2006" s="1"/>
  <c r="H1998"/>
  <c r="H1997" s="1"/>
  <c r="H1996"/>
  <c r="H1995" s="1"/>
  <c r="H1994" s="1"/>
  <c r="H1991"/>
  <c r="H1990" s="1"/>
  <c r="H1985"/>
  <c r="H1984" s="1"/>
  <c r="H1982"/>
  <c r="H1981" s="1"/>
  <c r="H1979"/>
  <c r="H1978" s="1"/>
  <c r="H1974"/>
  <c r="H1973" s="1"/>
  <c r="H1972" s="1"/>
  <c r="H1970"/>
  <c r="H1968"/>
  <c r="H1964"/>
  <c r="H1963" s="1"/>
  <c r="H1962" s="1"/>
  <c r="H1960"/>
  <c r="H1959" s="1"/>
  <c r="H1958" s="1"/>
  <c r="H1956"/>
  <c r="H1955" s="1"/>
  <c r="H1953"/>
  <c r="H1951"/>
  <c r="H1948"/>
  <c r="H1947" s="1"/>
  <c r="H1945"/>
  <c r="H1944" s="1"/>
  <c r="H1914"/>
  <c r="H1913" s="1"/>
  <c r="H1893"/>
  <c r="H1891"/>
  <c r="H1890" s="1"/>
  <c r="H1888"/>
  <c r="H1887" s="1"/>
  <c r="H1886" s="1"/>
  <c r="H1884"/>
  <c r="H1882"/>
  <c r="H1878"/>
  <c r="H1877" s="1"/>
  <c r="H1875"/>
  <c r="H1873"/>
  <c r="H1870"/>
  <c r="H1869" s="1"/>
  <c r="H1867"/>
  <c r="H1866" s="1"/>
  <c r="H1840"/>
  <c r="H1839" s="1"/>
  <c r="H1837"/>
  <c r="H1836" s="1"/>
  <c r="H1834"/>
  <c r="H1833" s="1"/>
  <c r="H1831"/>
  <c r="H1830" s="1"/>
  <c r="H1827"/>
  <c r="H1826" s="1"/>
  <c r="H1824"/>
  <c r="H1823" s="1"/>
  <c r="H1812"/>
  <c r="H1811" s="1"/>
  <c r="H1810" s="1"/>
  <c r="H1808"/>
  <c r="H1807" s="1"/>
  <c r="H1806" s="1"/>
  <c r="H1804"/>
  <c r="H1802"/>
  <c r="H1800"/>
  <c r="H1798"/>
  <c r="H1794"/>
  <c r="H1793" s="1"/>
  <c r="H1741"/>
  <c r="H1739"/>
  <c r="H1738" s="1"/>
  <c r="H1737" s="1"/>
  <c r="H1735"/>
  <c r="H1734" s="1"/>
  <c r="H1732"/>
  <c r="H1731" s="1"/>
  <c r="H1729"/>
  <c r="H1728" s="1"/>
  <c r="H1724"/>
  <c r="H1722"/>
  <c r="H1718"/>
  <c r="H1717" s="1"/>
  <c r="H1716" s="1"/>
  <c r="H1714"/>
  <c r="H1708" s="1"/>
  <c r="H1711"/>
  <c r="H1709"/>
  <c r="H1706"/>
  <c r="H1703"/>
  <c r="H1702" s="1"/>
  <c r="H1701" s="1"/>
  <c r="H1699"/>
  <c r="H1698" s="1"/>
  <c r="H1697"/>
  <c r="H1696" s="1"/>
  <c r="H1693"/>
  <c r="H1692" s="1"/>
  <c r="H1691" s="1"/>
  <c r="H1689"/>
  <c r="H1687"/>
  <c r="H1683"/>
  <c r="H1679"/>
  <c r="H1677"/>
  <c r="H1674"/>
  <c r="H1673" s="1"/>
  <c r="H1671"/>
  <c r="H1670" s="1"/>
  <c r="H1668"/>
  <c r="H1667" s="1"/>
  <c r="H1666" s="1"/>
  <c r="H1664"/>
  <c r="H1660"/>
  <c r="H1657"/>
  <c r="H1655"/>
  <c r="H1640"/>
  <c r="H1639" s="1"/>
  <c r="H1637"/>
  <c r="H1633"/>
  <c r="H1630"/>
  <c r="H1628"/>
  <c r="H1627" s="1"/>
  <c r="H1626" s="1"/>
  <c r="H1624"/>
  <c r="H1621"/>
  <c r="H1620" s="1"/>
  <c r="H1616"/>
  <c r="H1615" s="1"/>
  <c r="H1612"/>
  <c r="H1611" s="1"/>
  <c r="H1598"/>
  <c r="H1597" s="1"/>
  <c r="H1595"/>
  <c r="H1593"/>
  <c r="H1591"/>
  <c r="H1583"/>
  <c r="H1582" s="1"/>
  <c r="H1578"/>
  <c r="H1575"/>
  <c r="H1571"/>
  <c r="H1567"/>
  <c r="H1566" s="1"/>
  <c r="H1565" s="1"/>
  <c r="H1563"/>
  <c r="H1562" s="1"/>
  <c r="H1561" s="1"/>
  <c r="H1554"/>
  <c r="H1553" s="1"/>
  <c r="H1552" s="1"/>
  <c r="H1551" s="1"/>
  <c r="H1550" s="1"/>
  <c r="H1549" s="1"/>
  <c r="H1547"/>
  <c r="H1546" s="1"/>
  <c r="H1545" s="1"/>
  <c r="H1543"/>
  <c r="H1541"/>
  <c r="H1537"/>
  <c r="H1536" s="1"/>
  <c r="H1534"/>
  <c r="H1533" s="1"/>
  <c r="H1530"/>
  <c r="H1529" s="1"/>
  <c r="H1526"/>
  <c r="H1525" s="1"/>
  <c r="H1520"/>
  <c r="H1519" s="1"/>
  <c r="H1518" s="1"/>
  <c r="H1517" s="1"/>
  <c r="H1515"/>
  <c r="H1514" s="1"/>
  <c r="H1512"/>
  <c r="H1511" s="1"/>
  <c r="H1509"/>
  <c r="H1508"/>
  <c r="H1507" s="1"/>
  <c r="H1504"/>
  <c r="H1503"/>
  <c r="H1502" s="1"/>
  <c r="H1500"/>
  <c r="H1498"/>
  <c r="H1497" s="1"/>
  <c r="H1491"/>
  <c r="H1490" s="1"/>
  <c r="H1489" s="1"/>
  <c r="H1487"/>
  <c r="H1486"/>
  <c r="H1485" s="1"/>
  <c r="H1483"/>
  <c r="H1482" s="1"/>
  <c r="H1480"/>
  <c r="H1479" s="1"/>
  <c r="H1475"/>
  <c r="H1474" s="1"/>
  <c r="H1473" s="1"/>
  <c r="H1458"/>
  <c r="H1457" s="1"/>
  <c r="H1455"/>
  <c r="H1454" s="1"/>
  <c r="H1452"/>
  <c r="H1451" s="1"/>
  <c r="H1449"/>
  <c r="H1448" s="1"/>
  <c r="H1446"/>
  <c r="H1445" s="1"/>
  <c r="H1443"/>
  <c r="H1442" s="1"/>
  <c r="H1440"/>
  <c r="H1439" s="1"/>
  <c r="H1437"/>
  <c r="H1435"/>
  <c r="H1429"/>
  <c r="H1428" s="1"/>
  <c r="H1427" s="1"/>
  <c r="H1426" s="1"/>
  <c r="H1415"/>
  <c r="H1413"/>
  <c r="H1409"/>
  <c r="H1408" s="1"/>
  <c r="H1407" s="1"/>
  <c r="H1396"/>
  <c r="H1395" s="1"/>
  <c r="H1393"/>
  <c r="H1392" s="1"/>
  <c r="H1387"/>
  <c r="H1382"/>
  <c r="H1379"/>
  <c r="H1365"/>
  <c r="H1364" s="1"/>
  <c r="H1362"/>
  <c r="H1361" s="1"/>
  <c r="H1359"/>
  <c r="H1356" s="1"/>
  <c r="H1354"/>
  <c r="H1353" s="1"/>
  <c r="H1351"/>
  <c r="H1350" s="1"/>
  <c r="H1342"/>
  <c r="H1341" s="1"/>
  <c r="H1340" s="1"/>
  <c r="H1339" s="1"/>
  <c r="H1338" s="1"/>
  <c r="H1336"/>
  <c r="H1335" s="1"/>
  <c r="H1333"/>
  <c r="H1332" s="1"/>
  <c r="H1330"/>
  <c r="H1329" s="1"/>
  <c r="H1326"/>
  <c r="H1325" s="1"/>
  <c r="H1324" s="1"/>
  <c r="H1322"/>
  <c r="H1321" s="1"/>
  <c r="H1320" s="1"/>
  <c r="H1318"/>
  <c r="H1317" s="1"/>
  <c r="H1316" s="1"/>
  <c r="H1314"/>
  <c r="H1313" s="1"/>
  <c r="H1312" s="1"/>
  <c r="H1306"/>
  <c r="H1305" s="1"/>
  <c r="H1295"/>
  <c r="H1294" s="1"/>
  <c r="H1293" s="1"/>
  <c r="H1288"/>
  <c r="H1287" s="1"/>
  <c r="H1284"/>
  <c r="H1283" s="1"/>
  <c r="H1278"/>
  <c r="H1272" s="1"/>
  <c r="H1271" s="1"/>
  <c r="H1258"/>
  <c r="H1257" s="1"/>
  <c r="H1255"/>
  <c r="H1254" s="1"/>
  <c r="H1249"/>
  <c r="H1248" s="1"/>
  <c r="H1246"/>
  <c r="H1245" s="1"/>
  <c r="H1242"/>
  <c r="H1241" s="1"/>
  <c r="H1240" s="1"/>
  <c r="H1238"/>
  <c r="H1236"/>
  <c r="H1230"/>
  <c r="H1229" s="1"/>
  <c r="H1218"/>
  <c r="H1217" s="1"/>
  <c r="H1216" s="1"/>
  <c r="H1213"/>
  <c r="H1212" s="1"/>
  <c r="H1211" s="1"/>
  <c r="H1206"/>
  <c r="H1204"/>
  <c r="H1198"/>
  <c r="H1197" s="1"/>
  <c r="H1195"/>
  <c r="H1194" s="1"/>
  <c r="H1191"/>
  <c r="H1190" s="1"/>
  <c r="H1188"/>
  <c r="H1187"/>
  <c r="H1185"/>
  <c r="H1184"/>
  <c r="H1182"/>
  <c r="H1181"/>
  <c r="H1179"/>
  <c r="H1178" s="1"/>
  <c r="H1175"/>
  <c r="H1174" s="1"/>
  <c r="H1172"/>
  <c r="H1171" s="1"/>
  <c r="H1155"/>
  <c r="H1154" s="1"/>
  <c r="H1148"/>
  <c r="H1146"/>
  <c r="H1144"/>
  <c r="H1140"/>
  <c r="H1136"/>
  <c r="H1133"/>
  <c r="H1131"/>
  <c r="H1128"/>
  <c r="H1125"/>
  <c r="H1120"/>
  <c r="H1117"/>
  <c r="H1114"/>
  <c r="H1113" s="1"/>
  <c r="H1109"/>
  <c r="H1108" s="1"/>
  <c r="H1107" s="1"/>
  <c r="H1106" s="1"/>
  <c r="G23" i="2" s="1"/>
  <c r="H1104" i="1"/>
  <c r="H1103" s="1"/>
  <c r="H1102" s="1"/>
  <c r="H1101" s="1"/>
  <c r="H1099"/>
  <c r="H1098" s="1"/>
  <c r="H1097" s="1"/>
  <c r="H1096" s="1"/>
  <c r="G20" i="2" s="1"/>
  <c r="H1094" i="1"/>
  <c r="H1091" s="1"/>
  <c r="H1089"/>
  <c r="H1087"/>
  <c r="H1084"/>
  <c r="H1080"/>
  <c r="H1076"/>
  <c r="H1072"/>
  <c r="H1068"/>
  <c r="H1064"/>
  <c r="H1060"/>
  <c r="H1056"/>
  <c r="H1051"/>
  <c r="H1047"/>
  <c r="H1037"/>
  <c r="H1035"/>
  <c r="H1032"/>
  <c r="H1028"/>
  <c r="H1022"/>
  <c r="H1021" s="1"/>
  <c r="H1020"/>
  <c r="H1016"/>
  <c r="H1015" s="1"/>
  <c r="H1014" s="1"/>
  <c r="H1013" s="1"/>
  <c r="H1012" s="1"/>
  <c r="G16" i="2" s="1"/>
  <c r="H1005" i="1"/>
  <c r="H1004" s="1"/>
  <c r="H993"/>
  <c r="H992" s="1"/>
  <c r="H991" s="1"/>
  <c r="H989"/>
  <c r="H988" s="1"/>
  <c r="H983" s="1"/>
  <c r="H982" s="1"/>
  <c r="H985"/>
  <c r="H984" s="1"/>
  <c r="H976"/>
  <c r="H975" s="1"/>
  <c r="H974" s="1"/>
  <c r="H973" s="1"/>
  <c r="H972" s="1"/>
  <c r="H969"/>
  <c r="H968" s="1"/>
  <c r="H967" s="1"/>
  <c r="H966" s="1"/>
  <c r="H965" s="1"/>
  <c r="H963"/>
  <c r="H962" s="1"/>
  <c r="H961" s="1"/>
  <c r="H960" s="1"/>
  <c r="H959" s="1"/>
  <c r="H957"/>
  <c r="H956" s="1"/>
  <c r="H955" s="1"/>
  <c r="H954" s="1"/>
  <c r="H953" s="1"/>
  <c r="H951"/>
  <c r="H950" s="1"/>
  <c r="H949" s="1"/>
  <c r="H942"/>
  <c r="H941"/>
  <c r="H939"/>
  <c r="H938"/>
  <c r="H936"/>
  <c r="H934"/>
  <c r="H932"/>
  <c r="H927"/>
  <c r="H926" s="1"/>
  <c r="H923"/>
  <c r="H922" s="1"/>
  <c r="H921" s="1"/>
  <c r="H918"/>
  <c r="H916"/>
  <c r="H912"/>
  <c r="H908"/>
  <c r="H902"/>
  <c r="H901" s="1"/>
  <c r="H900" s="1"/>
  <c r="H889"/>
  <c r="H888" s="1"/>
  <c r="H885"/>
  <c r="H884" s="1"/>
  <c r="H882"/>
  <c r="H881" s="1"/>
  <c r="H879"/>
  <c r="H878" s="1"/>
  <c r="H875"/>
  <c r="H874" s="1"/>
  <c r="H873" s="1"/>
  <c r="H872" s="1"/>
  <c r="H868"/>
  <c r="H848"/>
  <c r="H846"/>
  <c r="H842"/>
  <c r="H838"/>
  <c r="H837" s="1"/>
  <c r="H836" s="1"/>
  <c r="H820"/>
  <c r="H818"/>
  <c r="H816"/>
  <c r="H814"/>
  <c r="H811"/>
  <c r="H809"/>
  <c r="H806"/>
  <c r="H804"/>
  <c r="H803" s="1"/>
  <c r="H790"/>
  <c r="H789" s="1"/>
  <c r="H788" s="1"/>
  <c r="H786"/>
  <c r="H785" s="1"/>
  <c r="H773"/>
  <c r="H772" s="1"/>
  <c r="H771" s="1"/>
  <c r="H769"/>
  <c r="H768" s="1"/>
  <c r="H763"/>
  <c r="H762" s="1"/>
  <c r="H761"/>
  <c r="H760" s="1"/>
  <c r="H759" s="1"/>
  <c r="H757"/>
  <c r="H756" s="1"/>
  <c r="H719"/>
  <c r="H718" s="1"/>
  <c r="H717" s="1"/>
  <c r="H715"/>
  <c r="H714" s="1"/>
  <c r="H713" s="1"/>
  <c r="H711"/>
  <c r="H710" s="1"/>
  <c r="H709" s="1"/>
  <c r="H707"/>
  <c r="H706" s="1"/>
  <c r="H705" s="1"/>
  <c r="H681"/>
  <c r="H680" s="1"/>
  <c r="H674"/>
  <c r="H672"/>
  <c r="H671" s="1"/>
  <c r="H669"/>
  <c r="H668" s="1"/>
  <c r="H666"/>
  <c r="H665" s="1"/>
  <c r="H663"/>
  <c r="H662" s="1"/>
  <c r="H660"/>
  <c r="H659" s="1"/>
  <c r="H657"/>
  <c r="H656" s="1"/>
  <c r="H653"/>
  <c r="H652" s="1"/>
  <c r="H650"/>
  <c r="H649" s="1"/>
  <c r="H647"/>
  <c r="H646" s="1"/>
  <c r="H644"/>
  <c r="H643" s="1"/>
  <c r="H641"/>
  <c r="H639"/>
  <c r="H637"/>
  <c r="H700"/>
  <c r="H699" s="1"/>
  <c r="H624"/>
  <c r="H623" s="1"/>
  <c r="H621"/>
  <c r="H620" s="1"/>
  <c r="H618"/>
  <c r="H615"/>
  <c r="H614" s="1"/>
  <c r="H612"/>
  <c r="H611" s="1"/>
  <c r="H609"/>
  <c r="H608" s="1"/>
  <c r="H606"/>
  <c r="H605" s="1"/>
  <c r="H603"/>
  <c r="H602" s="1"/>
  <c r="H598"/>
  <c r="H597"/>
  <c r="H593"/>
  <c r="H583"/>
  <c r="H582" s="1"/>
  <c r="H581" s="1"/>
  <c r="H576"/>
  <c r="H574"/>
  <c r="H571"/>
  <c r="H570" s="1"/>
  <c r="H566"/>
  <c r="H565" s="1"/>
  <c r="H563"/>
  <c r="H561"/>
  <c r="H560" s="1"/>
  <c r="H558"/>
  <c r="H557" s="1"/>
  <c r="H555"/>
  <c r="H554" s="1"/>
  <c r="H548"/>
  <c r="H540"/>
  <c r="H539" s="1"/>
  <c r="H535"/>
  <c r="H534" s="1"/>
  <c r="H532"/>
  <c r="H531" s="1"/>
  <c r="H530" s="1"/>
  <c r="H527"/>
  <c r="H526" s="1"/>
  <c r="H524"/>
  <c r="H523" s="1"/>
  <c r="H520"/>
  <c r="H519" s="1"/>
  <c r="H514"/>
  <c r="H513" s="1"/>
  <c r="H512" s="1"/>
  <c r="H487"/>
  <c r="H485"/>
  <c r="H482"/>
  <c r="H472"/>
  <c r="H461"/>
  <c r="H459"/>
  <c r="H456"/>
  <c r="H455" s="1"/>
  <c r="H451"/>
  <c r="H449"/>
  <c r="H447"/>
  <c r="H414"/>
  <c r="H413" s="1"/>
  <c r="H411"/>
  <c r="H410" s="1"/>
  <c r="H399"/>
  <c r="H397"/>
  <c r="H381"/>
  <c r="H380" s="1"/>
  <c r="H376"/>
  <c r="H375" s="1"/>
  <c r="H373"/>
  <c r="H371"/>
  <c r="H370" s="1"/>
  <c r="H359"/>
  <c r="H358" s="1"/>
  <c r="H356"/>
  <c r="H354"/>
  <c r="H352"/>
  <c r="H350"/>
  <c r="H345"/>
  <c r="H344" s="1"/>
  <c r="H343" s="1"/>
  <c r="H341"/>
  <c r="H340" s="1"/>
  <c r="H338"/>
  <c r="H337" s="1"/>
  <c r="H335"/>
  <c r="H334" s="1"/>
  <c r="H332"/>
  <c r="H331" s="1"/>
  <c r="H329"/>
  <c r="H328" s="1"/>
  <c r="H326"/>
  <c r="H325"/>
  <c r="H323"/>
  <c r="H322"/>
  <c r="H315"/>
  <c r="H314" s="1"/>
  <c r="H312"/>
  <c r="H311" s="1"/>
  <c r="H309"/>
  <c r="H307"/>
  <c r="H301"/>
  <c r="H300" s="1"/>
  <c r="H299" s="1"/>
  <c r="H297"/>
  <c r="H296" s="1"/>
  <c r="H294"/>
  <c r="H292"/>
  <c r="H289"/>
  <c r="H287" s="1"/>
  <c r="H285"/>
  <c r="H283" s="1"/>
  <c r="H280"/>
  <c r="H279" s="1"/>
  <c r="H277"/>
  <c r="H276" s="1"/>
  <c r="H273"/>
  <c r="H271" s="1"/>
  <c r="H269"/>
  <c r="H268" s="1"/>
  <c r="H266"/>
  <c r="H265" s="1"/>
  <c r="H262"/>
  <c r="H261" s="1"/>
  <c r="H259"/>
  <c r="H258" s="1"/>
  <c r="H237"/>
  <c r="H236" s="1"/>
  <c r="H233"/>
  <c r="H231"/>
  <c r="H228"/>
  <c r="H227" s="1"/>
  <c r="H225"/>
  <c r="H224" s="1"/>
  <c r="H212"/>
  <c r="H211" s="1"/>
  <c r="H208"/>
  <c r="H207" s="1"/>
  <c r="H202"/>
  <c r="H200"/>
  <c r="H198"/>
  <c r="H197" s="1"/>
  <c r="H192"/>
  <c r="H191"/>
  <c r="H190" s="1"/>
  <c r="H187"/>
  <c r="H184" s="1"/>
  <c r="H183" s="1"/>
  <c r="H180"/>
  <c r="H179"/>
  <c r="H178" s="1"/>
  <c r="H175"/>
  <c r="H172" s="1"/>
  <c r="H171" s="1"/>
  <c r="H166"/>
  <c r="H164"/>
  <c r="H163" s="1"/>
  <c r="H162" s="1"/>
  <c r="H160"/>
  <c r="H157"/>
  <c r="H156" s="1"/>
  <c r="H154"/>
  <c r="H152"/>
  <c r="H150"/>
  <c r="H132"/>
  <c r="H131" s="1"/>
  <c r="H129"/>
  <c r="H128" s="1"/>
  <c r="H124"/>
  <c r="H123" s="1"/>
  <c r="H93"/>
  <c r="H92" s="1"/>
  <c r="H91" s="1"/>
  <c r="H90" s="1"/>
  <c r="H88"/>
  <c r="H87" s="1"/>
  <c r="H85"/>
  <c r="H84" s="1"/>
  <c r="H82"/>
  <c r="H62"/>
  <c r="H60"/>
  <c r="H59"/>
  <c r="H58" s="1"/>
  <c r="H55"/>
  <c r="H54" s="1"/>
  <c r="H52"/>
  <c r="H51" s="1"/>
  <c r="H49"/>
  <c r="H46"/>
  <c r="H45" s="1"/>
  <c r="H43"/>
  <c r="H42" s="1"/>
  <c r="H41" s="1"/>
  <c r="H39"/>
  <c r="H38" s="1"/>
  <c r="H30"/>
  <c r="H29" s="1"/>
  <c r="H27"/>
  <c r="H26" s="1"/>
  <c r="H23"/>
  <c r="H22" s="1"/>
  <c r="H55" i="2"/>
  <c r="G55"/>
  <c r="G578" i="3"/>
  <c r="G577" s="1"/>
  <c r="G59" i="1"/>
  <c r="G339" i="3"/>
  <c r="G338"/>
  <c r="G598" i="1"/>
  <c r="G597"/>
  <c r="G336" i="3"/>
  <c r="G335"/>
  <c r="G334" s="1"/>
  <c r="G1055"/>
  <c r="G1054" s="1"/>
  <c r="G1914" i="1"/>
  <c r="G1913" s="1"/>
  <c r="G1893"/>
  <c r="G1188"/>
  <c r="G1945"/>
  <c r="G1944" s="1"/>
  <c r="G1083" i="3"/>
  <c r="G2104" i="1"/>
  <c r="G690" i="3"/>
  <c r="G689" s="1"/>
  <c r="G688"/>
  <c r="G687" s="1"/>
  <c r="G92"/>
  <c r="G91" s="1"/>
  <c r="G1543" i="1"/>
  <c r="G1541"/>
  <c r="G1085" i="3"/>
  <c r="G1084" s="1"/>
  <c r="G1080"/>
  <c r="G1840" i="1"/>
  <c r="G1839" s="1"/>
  <c r="G2102"/>
  <c r="G363" i="3"/>
  <c r="G362" s="1"/>
  <c r="G361" s="1"/>
  <c r="G368"/>
  <c r="G1724" i="1"/>
  <c r="G89" i="3"/>
  <c r="G1437" i="1"/>
  <c r="G1547"/>
  <c r="G1546" s="1"/>
  <c r="G1545" s="1"/>
  <c r="G1187"/>
  <c r="G1185"/>
  <c r="G1184"/>
  <c r="G1182"/>
  <c r="G1181"/>
  <c r="G1229" i="3"/>
  <c r="G1591" i="1"/>
  <c r="G928" i="3"/>
  <c r="G921" s="1"/>
  <c r="G923" i="1"/>
  <c r="G922" s="1"/>
  <c r="G921" s="1"/>
  <c r="G942"/>
  <c r="G941"/>
  <c r="G555" i="3"/>
  <c r="G806" i="1"/>
  <c r="G573" i="3"/>
  <c r="G529"/>
  <c r="G641" i="1"/>
  <c r="G533" i="3"/>
  <c r="G639" i="1"/>
  <c r="G531" i="3"/>
  <c r="G637" i="1"/>
  <c r="G551" i="3"/>
  <c r="G576" i="1"/>
  <c r="G563"/>
  <c r="G568"/>
  <c r="G574"/>
  <c r="G373"/>
  <c r="G608" i="3"/>
  <c r="G200" i="1"/>
  <c r="G202"/>
  <c r="G1718"/>
  <c r="G1717" s="1"/>
  <c r="G1716" s="1"/>
  <c r="G652" i="3"/>
  <c r="G655"/>
  <c r="G30" i="1"/>
  <c r="G29" s="1"/>
  <c r="G648" i="3"/>
  <c r="G208" i="1"/>
  <c r="G207" s="1"/>
  <c r="G212"/>
  <c r="G211" s="1"/>
  <c r="G27"/>
  <c r="G26" s="1"/>
  <c r="G23"/>
  <c r="G22" s="1"/>
  <c r="G39"/>
  <c r="G38" s="1"/>
  <c r="G1794"/>
  <c r="G1793" s="1"/>
  <c r="G322" i="3"/>
  <c r="G321" s="1"/>
  <c r="G320" s="1"/>
  <c r="G325"/>
  <c r="G324" s="1"/>
  <c r="G323" s="1"/>
  <c r="G358"/>
  <c r="G357" s="1"/>
  <c r="G351" s="1"/>
  <c r="G354"/>
  <c r="G352"/>
  <c r="G1714" i="1"/>
  <c r="G1708" s="1"/>
  <c r="G1711"/>
  <c r="G1709"/>
  <c r="G1065" i="3"/>
  <c r="G1991" i="1"/>
  <c r="G1990" s="1"/>
  <c r="G1741"/>
  <c r="G1812"/>
  <c r="G1811" s="1"/>
  <c r="G1810" s="1"/>
  <c r="G21" i="3"/>
  <c r="H1993" i="1" l="1"/>
  <c r="I1993"/>
  <c r="H1027" i="3"/>
  <c r="M1060" s="1"/>
  <c r="I1027"/>
  <c r="I159"/>
  <c r="H159"/>
  <c r="H1349" i="1"/>
  <c r="I1349"/>
  <c r="I1214" i="3"/>
  <c r="I1213" s="1"/>
  <c r="H1214"/>
  <c r="H1213" s="1"/>
  <c r="I1208"/>
  <c r="I1207" s="1"/>
  <c r="H1208"/>
  <c r="H1207" s="1"/>
  <c r="H1173"/>
  <c r="I1173"/>
  <c r="I1249"/>
  <c r="I1248" s="1"/>
  <c r="H1249"/>
  <c r="H1248" s="1"/>
  <c r="H520"/>
  <c r="H1201" i="1"/>
  <c r="I1208"/>
  <c r="H522"/>
  <c r="H518" s="1"/>
  <c r="H517" s="1"/>
  <c r="I522"/>
  <c r="I518" s="1"/>
  <c r="I517" s="1"/>
  <c r="I418"/>
  <c r="I417" s="1"/>
  <c r="H57" i="2" s="1"/>
  <c r="H754" i="3"/>
  <c r="H724" s="1"/>
  <c r="I754"/>
  <c r="I724" s="1"/>
  <c r="H805"/>
  <c r="I805"/>
  <c r="H645"/>
  <c r="I18"/>
  <c r="H18"/>
  <c r="I645"/>
  <c r="H409" i="1"/>
  <c r="H408" s="1"/>
  <c r="I409"/>
  <c r="I408" s="1"/>
  <c r="H91" i="3"/>
  <c r="H86" s="1"/>
  <c r="H85" s="1"/>
  <c r="H84" s="1"/>
  <c r="H81"/>
  <c r="I91"/>
  <c r="I86" s="1"/>
  <c r="I85" s="1"/>
  <c r="I84" s="1"/>
  <c r="I81"/>
  <c r="G21" i="1"/>
  <c r="G20" s="1"/>
  <c r="H1124"/>
  <c r="H1240" i="3"/>
  <c r="I1124" i="1"/>
  <c r="I1240" i="3"/>
  <c r="H617" i="1"/>
  <c r="H601" s="1"/>
  <c r="H600" s="1"/>
  <c r="H493" i="3"/>
  <c r="H492" s="1"/>
  <c r="H491" s="1"/>
  <c r="H445" s="1"/>
  <c r="I617" i="1"/>
  <c r="I601" s="1"/>
  <c r="I600" s="1"/>
  <c r="I493" i="3"/>
  <c r="I492" s="1"/>
  <c r="I491" s="1"/>
  <c r="I445" s="1"/>
  <c r="H447"/>
  <c r="H446" s="1"/>
  <c r="I447"/>
  <c r="I446" s="1"/>
  <c r="H1386" i="1"/>
  <c r="H1385" s="1"/>
  <c r="H1384" s="1"/>
  <c r="H1791"/>
  <c r="I1386"/>
  <c r="I1385" s="1"/>
  <c r="I1384" s="1"/>
  <c r="I1791"/>
  <c r="G417"/>
  <c r="F57" i="2" s="1"/>
  <c r="H21" i="1"/>
  <c r="H20" s="1"/>
  <c r="H159"/>
  <c r="H1602"/>
  <c r="I1602"/>
  <c r="H925"/>
  <c r="H920" s="1"/>
  <c r="H1623"/>
  <c r="H1614" s="1"/>
  <c r="H943" i="3"/>
  <c r="I34"/>
  <c r="I25" s="1"/>
  <c r="I925" i="1"/>
  <c r="I920" s="1"/>
  <c r="I868" i="3"/>
  <c r="I159" i="1"/>
  <c r="I1623"/>
  <c r="I1614" s="1"/>
  <c r="I1865"/>
  <c r="I1632"/>
  <c r="I1676"/>
  <c r="I1682"/>
  <c r="I1721"/>
  <c r="I1720" s="1"/>
  <c r="H1235"/>
  <c r="H1228" s="1"/>
  <c r="H1208"/>
  <c r="H1200" s="1"/>
  <c r="H1193" s="1"/>
  <c r="I21"/>
  <c r="I20" s="1"/>
  <c r="I1201"/>
  <c r="I1200" s="1"/>
  <c r="I1193" s="1"/>
  <c r="I1235"/>
  <c r="I1228" s="1"/>
  <c r="I1227" s="1"/>
  <c r="H34" i="3"/>
  <c r="H25" s="1"/>
  <c r="G29" i="2"/>
  <c r="H1721" i="1"/>
  <c r="H1720" s="1"/>
  <c r="H1829"/>
  <c r="H971"/>
  <c r="G60" i="2"/>
  <c r="G59" s="1"/>
  <c r="I971" i="1"/>
  <c r="H60" i="2"/>
  <c r="H59" s="1"/>
  <c r="I1695" i="1"/>
  <c r="I1603" s="1"/>
  <c r="I1829"/>
  <c r="I1259" i="3"/>
  <c r="I1258" s="1"/>
  <c r="H993"/>
  <c r="H992" s="1"/>
  <c r="H982" s="1"/>
  <c r="J1008" s="1"/>
  <c r="I993"/>
  <c r="I992" s="1"/>
  <c r="I982" s="1"/>
  <c r="H1540" i="1"/>
  <c r="H1539" s="1"/>
  <c r="H1523" s="1"/>
  <c r="H1522" s="1"/>
  <c r="H1000"/>
  <c r="H999" s="1"/>
  <c r="H998" s="1"/>
  <c r="G64" i="2" s="1"/>
  <c r="I1000" i="1"/>
  <c r="I999" s="1"/>
  <c r="I998" s="1"/>
  <c r="H64" i="2" s="1"/>
  <c r="I1816" i="1"/>
  <c r="H868" i="3"/>
  <c r="H920"/>
  <c r="I1244" i="1"/>
  <c r="I836" i="3"/>
  <c r="I863"/>
  <c r="I862" s="1"/>
  <c r="I1185"/>
  <c r="H867" i="1"/>
  <c r="H866" s="1"/>
  <c r="H864" s="1"/>
  <c r="G52" i="2" s="1"/>
  <c r="I867" i="1"/>
  <c r="I866" s="1"/>
  <c r="I864" s="1"/>
  <c r="H52" i="2" s="1"/>
  <c r="I1023" i="3"/>
  <c r="I1206"/>
  <c r="I1205" s="1"/>
  <c r="I1204" s="1"/>
  <c r="I1203" s="1"/>
  <c r="H177" i="1"/>
  <c r="H170" s="1"/>
  <c r="H264"/>
  <c r="H291"/>
  <c r="H306"/>
  <c r="H305" s="1"/>
  <c r="H379"/>
  <c r="H931"/>
  <c r="H1023" i="3"/>
  <c r="H1206"/>
  <c r="H1205" s="1"/>
  <c r="H1204" s="1"/>
  <c r="H1203" s="1"/>
  <c r="I1071" i="1"/>
  <c r="I1228" i="3"/>
  <c r="I1223" s="1"/>
  <c r="H1816" i="1"/>
  <c r="I306"/>
  <c r="I305" s="1"/>
  <c r="I396"/>
  <c r="I395" s="1"/>
  <c r="I394" s="1"/>
  <c r="I1143"/>
  <c r="I1378"/>
  <c r="I1377" s="1"/>
  <c r="I1412"/>
  <c r="I1411" s="1"/>
  <c r="I1406" s="1"/>
  <c r="I1496"/>
  <c r="I1967"/>
  <c r="I1966" s="1"/>
  <c r="H1143"/>
  <c r="I1135"/>
  <c r="H206"/>
  <c r="H235"/>
  <c r="H1063"/>
  <c r="H1632"/>
  <c r="H2087"/>
  <c r="I2009"/>
  <c r="I2087"/>
  <c r="H359" i="3"/>
  <c r="I920"/>
  <c r="I597"/>
  <c r="I686"/>
  <c r="H1271"/>
  <c r="H1274" s="1"/>
  <c r="I1271"/>
  <c r="I1274" s="1"/>
  <c r="I57"/>
  <c r="I67"/>
  <c r="I359"/>
  <c r="I808" i="1"/>
  <c r="I206"/>
  <c r="H44"/>
  <c r="H189"/>
  <c r="H182" s="1"/>
  <c r="H169" s="1"/>
  <c r="H1027"/>
  <c r="H1046"/>
  <c r="H1055"/>
  <c r="H1135"/>
  <c r="H1244"/>
  <c r="H1496"/>
  <c r="H1676"/>
  <c r="H1682"/>
  <c r="H2009"/>
  <c r="I44"/>
  <c r="I149"/>
  <c r="I264"/>
  <c r="I446"/>
  <c r="I445" s="1"/>
  <c r="I444" s="1"/>
  <c r="I471"/>
  <c r="I484"/>
  <c r="I511"/>
  <c r="I510" s="1"/>
  <c r="I655"/>
  <c r="H1116"/>
  <c r="I841"/>
  <c r="I840" s="1"/>
  <c r="I835" s="1"/>
  <c r="I833" s="1"/>
  <c r="H47" i="2" s="1"/>
  <c r="I931" i="1"/>
  <c r="I1328"/>
  <c r="I1528"/>
  <c r="H875" i="3"/>
  <c r="H899"/>
  <c r="H898" s="1"/>
  <c r="I1116" i="1"/>
  <c r="H826" i="3"/>
  <c r="H887"/>
  <c r="H886" s="1"/>
  <c r="H177"/>
  <c r="H836"/>
  <c r="H863"/>
  <c r="H862" s="1"/>
  <c r="H892"/>
  <c r="I943"/>
  <c r="I887"/>
  <c r="I886" s="1"/>
  <c r="H249"/>
  <c r="H248" s="1"/>
  <c r="H1228"/>
  <c r="H1223" s="1"/>
  <c r="I826"/>
  <c r="I1146"/>
  <c r="I1145" s="1"/>
  <c r="I1135" s="1"/>
  <c r="H57"/>
  <c r="H67"/>
  <c r="H671"/>
  <c r="H686"/>
  <c r="I1127" i="1"/>
  <c r="I1063"/>
  <c r="I1434"/>
  <c r="I1433" s="1"/>
  <c r="I1532"/>
  <c r="I1540"/>
  <c r="I1539" s="1"/>
  <c r="I1523" s="1"/>
  <c r="I1522" s="1"/>
  <c r="I1570"/>
  <c r="I1569" s="1"/>
  <c r="I1560" s="1"/>
  <c r="I1559" s="1"/>
  <c r="H17" i="2" s="1"/>
  <c r="I1590" i="1"/>
  <c r="I1589" s="1"/>
  <c r="I1588" s="1"/>
  <c r="I1587" s="1"/>
  <c r="I1586" s="1"/>
  <c r="I217" i="3"/>
  <c r="I216" s="1"/>
  <c r="H48" i="1"/>
  <c r="I48"/>
  <c r="H127"/>
  <c r="H149"/>
  <c r="H230"/>
  <c r="H257"/>
  <c r="H446"/>
  <c r="H445" s="1"/>
  <c r="H444" s="1"/>
  <c r="H471"/>
  <c r="H484"/>
  <c r="H511"/>
  <c r="H510" s="1"/>
  <c r="H813"/>
  <c r="H871"/>
  <c r="H907"/>
  <c r="H906" s="1"/>
  <c r="H905" s="1"/>
  <c r="H904" s="1"/>
  <c r="H1328"/>
  <c r="H1378"/>
  <c r="H1377" s="1"/>
  <c r="H1434"/>
  <c r="H1433" s="1"/>
  <c r="H1528"/>
  <c r="H1881"/>
  <c r="H1880" s="1"/>
  <c r="H1950"/>
  <c r="H1939" s="1"/>
  <c r="H2101"/>
  <c r="I177"/>
  <c r="I170" s="1"/>
  <c r="I189"/>
  <c r="I182" s="1"/>
  <c r="I169" s="1"/>
  <c r="I195"/>
  <c r="I194" s="1"/>
  <c r="I230"/>
  <c r="I235"/>
  <c r="I291"/>
  <c r="I1881"/>
  <c r="I1880" s="1"/>
  <c r="H1190" i="3"/>
  <c r="I276"/>
  <c r="I275" s="1"/>
  <c r="I282" s="1"/>
  <c r="I281" s="1"/>
  <c r="H217"/>
  <c r="H216" s="1"/>
  <c r="I671"/>
  <c r="I875"/>
  <c r="H45"/>
  <c r="I45"/>
  <c r="I249"/>
  <c r="I248" s="1"/>
  <c r="I622"/>
  <c r="I621" s="1"/>
  <c r="I899"/>
  <c r="I898" s="1"/>
  <c r="I237"/>
  <c r="H62"/>
  <c r="H237"/>
  <c r="H268"/>
  <c r="H329"/>
  <c r="H304" s="1"/>
  <c r="H622"/>
  <c r="H621" s="1"/>
  <c r="I268"/>
  <c r="I329"/>
  <c r="I304" s="1"/>
  <c r="H204"/>
  <c r="H195" s="1"/>
  <c r="H1146"/>
  <c r="H1145" s="1"/>
  <c r="H1135" s="1"/>
  <c r="I204"/>
  <c r="I195" s="1"/>
  <c r="I892"/>
  <c r="I1190"/>
  <c r="H1185"/>
  <c r="I456"/>
  <c r="I452"/>
  <c r="I62"/>
  <c r="I177"/>
  <c r="H456"/>
  <c r="H452"/>
  <c r="H276"/>
  <c r="H275" s="1"/>
  <c r="H282" s="1"/>
  <c r="H281" s="1"/>
  <c r="H597"/>
  <c r="H1257"/>
  <c r="H1797" i="1"/>
  <c r="H1796" s="1"/>
  <c r="H1792" s="1"/>
  <c r="H1478"/>
  <c r="I1478"/>
  <c r="H1282"/>
  <c r="H1281" s="1"/>
  <c r="G30" i="2" s="1"/>
  <c r="I1282" i="1"/>
  <c r="I1281" s="1"/>
  <c r="H30" i="2" s="1"/>
  <c r="H1177" i="1"/>
  <c r="I1170"/>
  <c r="H1086"/>
  <c r="I1086"/>
  <c r="H1079"/>
  <c r="I1027"/>
  <c r="I907"/>
  <c r="I906" s="1"/>
  <c r="I905" s="1"/>
  <c r="I904" s="1"/>
  <c r="H396"/>
  <c r="H395" s="1"/>
  <c r="H394" s="1"/>
  <c r="I379"/>
  <c r="I2096"/>
  <c r="I2095"/>
  <c r="I2094" s="1"/>
  <c r="H282"/>
  <c r="H655"/>
  <c r="H948"/>
  <c r="H947" s="1"/>
  <c r="I900"/>
  <c r="I899"/>
  <c r="I898" s="1"/>
  <c r="H1391"/>
  <c r="H1390" s="1"/>
  <c r="I282"/>
  <c r="H195"/>
  <c r="H194" s="1"/>
  <c r="H458"/>
  <c r="H454" s="1"/>
  <c r="H453" s="1"/>
  <c r="H592"/>
  <c r="H591" s="1"/>
  <c r="H755"/>
  <c r="H754" s="1"/>
  <c r="H753" s="1"/>
  <c r="H808"/>
  <c r="H841"/>
  <c r="H840" s="1"/>
  <c r="H835" s="1"/>
  <c r="H833" s="1"/>
  <c r="G47" i="2" s="1"/>
  <c r="H899" i="1"/>
  <c r="H898" s="1"/>
  <c r="H1071"/>
  <c r="H1127"/>
  <c r="H1412"/>
  <c r="H1411" s="1"/>
  <c r="H1406" s="1"/>
  <c r="H1532"/>
  <c r="H1977"/>
  <c r="I275"/>
  <c r="I813"/>
  <c r="I1046"/>
  <c r="I1797"/>
  <c r="I1796" s="1"/>
  <c r="I1792" s="1"/>
  <c r="H1654"/>
  <c r="H1695"/>
  <c r="H1603" s="1"/>
  <c r="H1872"/>
  <c r="H1865" s="1"/>
  <c r="H1967"/>
  <c r="H1966" s="1"/>
  <c r="I127"/>
  <c r="I257"/>
  <c r="I458"/>
  <c r="I454" s="1"/>
  <c r="I453" s="1"/>
  <c r="I592"/>
  <c r="I591" s="1"/>
  <c r="I1055"/>
  <c r="I1079"/>
  <c r="I1177"/>
  <c r="I1311"/>
  <c r="I1391"/>
  <c r="I1390" s="1"/>
  <c r="I1494"/>
  <c r="I1493" s="1"/>
  <c r="I1950"/>
  <c r="I1939" s="1"/>
  <c r="I2101"/>
  <c r="I2045" s="1"/>
  <c r="I2044" s="1"/>
  <c r="I2043" s="1"/>
  <c r="I121"/>
  <c r="I122"/>
  <c r="I948"/>
  <c r="I947" s="1"/>
  <c r="I871"/>
  <c r="I1654"/>
  <c r="I1977"/>
  <c r="I1300"/>
  <c r="I1301"/>
  <c r="I1299" s="1"/>
  <c r="H32" i="2" s="1"/>
  <c r="I755" i="1"/>
  <c r="I754" s="1"/>
  <c r="I753" s="1"/>
  <c r="H121"/>
  <c r="H122"/>
  <c r="H1300"/>
  <c r="H1301"/>
  <c r="H1299" s="1"/>
  <c r="G32" i="2" s="1"/>
  <c r="H275" i="1"/>
  <c r="H1170"/>
  <c r="H1311"/>
  <c r="H1494"/>
  <c r="H1493" s="1"/>
  <c r="H1570"/>
  <c r="H1569" s="1"/>
  <c r="H1560" s="1"/>
  <c r="H1559" s="1"/>
  <c r="G17" i="2" s="1"/>
  <c r="H1590" i="1"/>
  <c r="H1589" s="1"/>
  <c r="H1588" s="1"/>
  <c r="H1587" s="1"/>
  <c r="H1586" s="1"/>
  <c r="H2095"/>
  <c r="H2094" s="1"/>
  <c r="H2096"/>
  <c r="G1540"/>
  <c r="G1539" s="1"/>
  <c r="G1523" s="1"/>
  <c r="G2101"/>
  <c r="G686" i="3"/>
  <c r="G206" i="1"/>
  <c r="G651" i="3"/>
  <c r="G650" s="1"/>
  <c r="G2015" i="1"/>
  <c r="G2014" s="1"/>
  <c r="G2013" s="1"/>
  <c r="G654" i="3"/>
  <c r="G653" s="1"/>
  <c r="G649" s="1"/>
  <c r="G1739" i="1"/>
  <c r="G1738" s="1"/>
  <c r="G1737" s="1"/>
  <c r="G1064" i="3"/>
  <c r="G1063" s="1"/>
  <c r="G1058"/>
  <c r="G1057" s="1"/>
  <c r="G1891" i="1"/>
  <c r="G1890" s="1"/>
  <c r="G1188" i="3"/>
  <c r="G1186"/>
  <c r="G1084" i="1"/>
  <c r="G1080"/>
  <c r="G524" i="3"/>
  <c r="G523" s="1"/>
  <c r="G773" i="1"/>
  <c r="G761"/>
  <c r="G24" i="3"/>
  <c r="G23" s="1"/>
  <c r="G22" s="1"/>
  <c r="G514" i="1"/>
  <c r="G513" s="1"/>
  <c r="G512" s="1"/>
  <c r="G1996"/>
  <c r="G572" i="3"/>
  <c r="G571" s="1"/>
  <c r="G881"/>
  <c r="G880" s="1"/>
  <c r="G1288" i="1"/>
  <c r="G1287" s="1"/>
  <c r="G557" i="3"/>
  <c r="G556" s="1"/>
  <c r="G681" i="1"/>
  <c r="G680" s="1"/>
  <c r="G700"/>
  <c r="G699" s="1"/>
  <c r="G554" i="3"/>
  <c r="G553" s="1"/>
  <c r="G599"/>
  <c r="G527"/>
  <c r="G526" s="1"/>
  <c r="G506"/>
  <c r="G532" i="1"/>
  <c r="G531" s="1"/>
  <c r="G530" s="1"/>
  <c r="G20" i="3"/>
  <c r="G19" s="1"/>
  <c r="G411" i="1"/>
  <c r="G410" s="1"/>
  <c r="G381"/>
  <c r="G379" s="1"/>
  <c r="G726" i="3"/>
  <c r="G725" s="1"/>
  <c r="G371" i="1"/>
  <c r="G370" s="1"/>
  <c r="G359"/>
  <c r="G358" s="1"/>
  <c r="G94" i="3"/>
  <c r="G93" s="1"/>
  <c r="G1440" i="1"/>
  <c r="G1439" s="1"/>
  <c r="G1365"/>
  <c r="G1364" s="1"/>
  <c r="G1206"/>
  <c r="G2007"/>
  <c r="G2006" s="1"/>
  <c r="G371" i="3"/>
  <c r="G1735" i="1"/>
  <c r="G1734" s="1"/>
  <c r="H1222" i="3" l="1"/>
  <c r="I1222"/>
  <c r="H1172"/>
  <c r="H1167" s="1"/>
  <c r="I1172"/>
  <c r="I1167" s="1"/>
  <c r="I861"/>
  <c r="I825" s="1"/>
  <c r="I37" i="1"/>
  <c r="H37"/>
  <c r="H36" s="1"/>
  <c r="G45" i="2" s="1"/>
  <c r="H1790" i="1"/>
  <c r="H1777" s="1"/>
  <c r="H1234" i="3"/>
  <c r="H1233" s="1"/>
  <c r="H1232" s="1"/>
  <c r="H1231" s="1"/>
  <c r="I1790" i="1"/>
  <c r="I1777" s="1"/>
  <c r="I1234" i="3"/>
  <c r="I1233" s="1"/>
  <c r="I1232" s="1"/>
  <c r="I1231" s="1"/>
  <c r="H1227" i="1"/>
  <c r="G28" i="2" s="1"/>
  <c r="G27" s="1"/>
  <c r="H1389" i="1"/>
  <c r="I214"/>
  <c r="I205" s="1"/>
  <c r="H49" i="2" s="1"/>
  <c r="H443" i="1"/>
  <c r="H214"/>
  <c r="H205" s="1"/>
  <c r="G49" i="2" s="1"/>
  <c r="I443" i="1"/>
  <c r="G18" i="3"/>
  <c r="I802" i="1"/>
  <c r="I801" s="1"/>
  <c r="I800" s="1"/>
  <c r="I148"/>
  <c r="I126" s="1"/>
  <c r="H1864"/>
  <c r="H1815"/>
  <c r="G36" i="2" s="1"/>
  <c r="I1815" i="1"/>
  <c r="H36" i="2" s="1"/>
  <c r="I1348" i="1"/>
  <c r="I437" i="3"/>
  <c r="H437"/>
  <c r="H1239"/>
  <c r="I1239"/>
  <c r="H1308" i="1"/>
  <c r="I1308"/>
  <c r="G50" i="2"/>
  <c r="G43"/>
  <c r="I1864" i="1"/>
  <c r="I1653"/>
  <c r="H1653"/>
  <c r="I1681"/>
  <c r="H1681"/>
  <c r="H1112"/>
  <c r="H1111" s="1"/>
  <c r="H50" i="2"/>
  <c r="H470" i="1"/>
  <c r="H469" s="1"/>
  <c r="H468" s="1"/>
  <c r="H897"/>
  <c r="H1938"/>
  <c r="G38" i="2" s="1"/>
  <c r="I1389" i="1"/>
  <c r="I1226"/>
  <c r="H1022" i="3"/>
  <c r="H1021" s="1"/>
  <c r="H1020" s="1"/>
  <c r="I1022"/>
  <c r="I1021" s="1"/>
  <c r="I1020" s="1"/>
  <c r="H1198"/>
  <c r="H861"/>
  <c r="H825" s="1"/>
  <c r="I861" i="1"/>
  <c r="H54" i="2"/>
  <c r="I946" i="1"/>
  <c r="H26" i="2"/>
  <c r="H25" s="1"/>
  <c r="H407" i="1"/>
  <c r="H861"/>
  <c r="G54" i="2"/>
  <c r="I407" i="1"/>
  <c r="H946"/>
  <c r="G26" i="2"/>
  <c r="G25" s="1"/>
  <c r="H21"/>
  <c r="G21"/>
  <c r="H1348" i="1"/>
  <c r="H19"/>
  <c r="I19"/>
  <c r="I1112"/>
  <c r="H2045"/>
  <c r="H2044" s="1"/>
  <c r="H2043" s="1"/>
  <c r="H1432"/>
  <c r="H1425" s="1"/>
  <c r="H28" i="2"/>
  <c r="H27" s="1"/>
  <c r="H148" i="1"/>
  <c r="H126" s="1"/>
  <c r="H1026"/>
  <c r="H1025" s="1"/>
  <c r="H1019" s="1"/>
  <c r="G18" i="2" s="1"/>
  <c r="H802" i="1"/>
  <c r="H801" s="1"/>
  <c r="H800" s="1"/>
  <c r="I1938"/>
  <c r="H38" i="2" s="1"/>
  <c r="H43"/>
  <c r="H590" i="1"/>
  <c r="H44" i="3"/>
  <c r="I1198"/>
  <c r="I470" i="1"/>
  <c r="I469" s="1"/>
  <c r="I44" i="3"/>
  <c r="H897"/>
  <c r="J918" s="1"/>
  <c r="I233"/>
  <c r="I176" s="1"/>
  <c r="H233"/>
  <c r="H188" s="1"/>
  <c r="I897"/>
  <c r="I1558" i="1"/>
  <c r="I1600" s="1"/>
  <c r="I1432"/>
  <c r="I1425" s="1"/>
  <c r="I1026"/>
  <c r="I1025" s="1"/>
  <c r="I1019" s="1"/>
  <c r="H18" i="2" s="1"/>
  <c r="I897" i="1"/>
  <c r="I590"/>
  <c r="H44" i="2" s="1"/>
  <c r="I981" i="1"/>
  <c r="H62" i="2" s="1"/>
  <c r="H61" s="1"/>
  <c r="I978" i="1"/>
  <c r="H1558"/>
  <c r="H1600" s="1"/>
  <c r="H981"/>
  <c r="G62" i="2" s="1"/>
  <c r="G61" s="1"/>
  <c r="H978" i="1"/>
  <c r="G370" i="3"/>
  <c r="G414" i="1"/>
  <c r="G413" s="1"/>
  <c r="G409" s="1"/>
  <c r="G606" i="3"/>
  <c r="G896"/>
  <c r="G1185"/>
  <c r="G820" i="1"/>
  <c r="G1079"/>
  <c r="G380"/>
  <c r="G2011"/>
  <c r="G2010" s="1"/>
  <c r="G1998"/>
  <c r="G1997" s="1"/>
  <c r="G1595"/>
  <c r="G963"/>
  <c r="G962" s="1"/>
  <c r="G961" s="1"/>
  <c r="G960" s="1"/>
  <c r="G959" s="1"/>
  <c r="G939"/>
  <c r="G938"/>
  <c r="G909" i="3"/>
  <c r="G908" s="1"/>
  <c r="G918" i="1"/>
  <c r="G298" i="3"/>
  <c r="G297" s="1"/>
  <c r="G1732" i="1"/>
  <c r="G1731" s="1"/>
  <c r="G296" i="3"/>
  <c r="G295" s="1"/>
  <c r="G294" s="1"/>
  <c r="G1729" i="1"/>
  <c r="G1728" s="1"/>
  <c r="G203" i="3"/>
  <c r="G202" s="1"/>
  <c r="G201" s="1"/>
  <c r="G1621" i="1"/>
  <c r="G1620" s="1"/>
  <c r="G490" i="3"/>
  <c r="G489" s="1"/>
  <c r="G488" s="1"/>
  <c r="G621" i="1"/>
  <c r="G620" s="1"/>
  <c r="G303" i="3"/>
  <c r="G302" s="1"/>
  <c r="G301" s="1"/>
  <c r="G300" s="1"/>
  <c r="G1342" i="1"/>
  <c r="G1341" s="1"/>
  <c r="G1340" s="1"/>
  <c r="G1339" s="1"/>
  <c r="G1338" s="1"/>
  <c r="G1005" i="3"/>
  <c r="G985"/>
  <c r="G441"/>
  <c r="G1079"/>
  <c r="G1078" s="1"/>
  <c r="G1867" i="1"/>
  <c r="G1866" s="1"/>
  <c r="G1354"/>
  <c r="G1353" s="1"/>
  <c r="G1179"/>
  <c r="G1178" s="1"/>
  <c r="G487" i="3"/>
  <c r="G486" s="1"/>
  <c r="G485" s="1"/>
  <c r="G618" i="1"/>
  <c r="G617" s="1"/>
  <c r="G354"/>
  <c r="G62"/>
  <c r="G772"/>
  <c r="G771" s="1"/>
  <c r="G1948"/>
  <c r="G1947" s="1"/>
  <c r="I16" i="3" l="1"/>
  <c r="H1162"/>
  <c r="I1162"/>
  <c r="I1610" i="1"/>
  <c r="I1609" s="1"/>
  <c r="H1610"/>
  <c r="H1609" s="1"/>
  <c r="G33" i="2" s="1"/>
  <c r="H176" i="3"/>
  <c r="H16" s="1"/>
  <c r="H187"/>
  <c r="G34" i="2"/>
  <c r="H1226" i="1"/>
  <c r="H34" i="2"/>
  <c r="H37"/>
  <c r="H35" s="1"/>
  <c r="I1814" i="1"/>
  <c r="G37" i="2"/>
  <c r="G35" s="1"/>
  <c r="H1814" i="1"/>
  <c r="H416"/>
  <c r="G58" i="2"/>
  <c r="G56" s="1"/>
  <c r="I416" i="1"/>
  <c r="H58" i="2"/>
  <c r="H56" s="1"/>
  <c r="H46"/>
  <c r="I1111" i="1"/>
  <c r="H24" i="2" s="1"/>
  <c r="H15" s="1"/>
  <c r="I1298" i="1"/>
  <c r="G591" i="3"/>
  <c r="H1298" i="1"/>
  <c r="H1009"/>
  <c r="G48" i="2"/>
  <c r="H204" i="1"/>
  <c r="H48" i="2"/>
  <c r="H501" i="1"/>
  <c r="G46" i="2"/>
  <c r="G53"/>
  <c r="G51" s="1"/>
  <c r="I188" i="3"/>
  <c r="G41" i="2"/>
  <c r="G40" s="1"/>
  <c r="H41"/>
  <c r="H40" s="1"/>
  <c r="H53"/>
  <c r="H51" s="1"/>
  <c r="H1011" i="1"/>
  <c r="G24" i="2"/>
  <c r="G15" s="1"/>
  <c r="I36" i="1"/>
  <c r="H45" i="2" s="1"/>
  <c r="I468" i="1"/>
  <c r="I501" s="1"/>
  <c r="H35"/>
  <c r="I516"/>
  <c r="I895" s="1"/>
  <c r="I204"/>
  <c r="I1009"/>
  <c r="G332" i="3"/>
  <c r="G330" s="1"/>
  <c r="G593" i="1"/>
  <c r="G2009"/>
  <c r="G592"/>
  <c r="G591" s="1"/>
  <c r="G536" i="3"/>
  <c r="G535" s="1"/>
  <c r="G185"/>
  <c r="G184" s="1"/>
  <c r="G1336" i="1"/>
  <c r="G1335" s="1"/>
  <c r="G261" i="3"/>
  <c r="G243"/>
  <c r="G154"/>
  <c r="G153" s="1"/>
  <c r="G1458" i="1"/>
  <c r="G1457" s="1"/>
  <c r="G58"/>
  <c r="G1191"/>
  <c r="G1190" s="1"/>
  <c r="G1177" s="1"/>
  <c r="G1995"/>
  <c r="G1994" s="1"/>
  <c r="G1993" s="1"/>
  <c r="H1264" i="3" l="1"/>
  <c r="H2129" i="1" s="1"/>
  <c r="I187" i="3"/>
  <c r="I1264" s="1"/>
  <c r="I2129" i="1" s="1"/>
  <c r="H42" i="2"/>
  <c r="H441" i="1"/>
  <c r="I1011"/>
  <c r="I1556" s="1"/>
  <c r="H33" i="2"/>
  <c r="H31" s="1"/>
  <c r="H1556" i="1"/>
  <c r="G31" i="2"/>
  <c r="H1608" i="1"/>
  <c r="H2120" s="1"/>
  <c r="I35"/>
  <c r="I441" s="1"/>
  <c r="H516"/>
  <c r="H895" s="1"/>
  <c r="G44" i="2"/>
  <c r="G42" s="1"/>
  <c r="G329" i="3"/>
  <c r="G2098" i="1"/>
  <c r="G2097" s="1"/>
  <c r="G2095" s="1"/>
  <c r="G2094" s="1"/>
  <c r="G934"/>
  <c r="H65" i="2" l="1"/>
  <c r="H67" s="1"/>
  <c r="I1608" i="1"/>
  <c r="I2120" s="1"/>
  <c r="I2121" s="1"/>
  <c r="H2121"/>
  <c r="G65" i="2"/>
  <c r="I1269" i="3"/>
  <c r="H1269"/>
  <c r="G2096" i="1"/>
  <c r="G1526"/>
  <c r="G1525" s="1"/>
  <c r="G1660"/>
  <c r="G242" i="3"/>
  <c r="G211"/>
  <c r="G1640" i="1"/>
  <c r="G1639" s="1"/>
  <c r="G190" i="3"/>
  <c r="G189" s="1"/>
  <c r="G1612" i="1"/>
  <c r="G1611" s="1"/>
  <c r="G260" i="3"/>
  <c r="G1706" i="1"/>
  <c r="G43"/>
  <c r="G42" s="1"/>
  <c r="G41" s="1"/>
  <c r="G124"/>
  <c r="G123" s="1"/>
  <c r="G61" i="3"/>
  <c r="G60" s="1"/>
  <c r="G59"/>
  <c r="G58" s="1"/>
  <c r="G461" i="1"/>
  <c r="G737" s="1"/>
  <c r="G736" s="1"/>
  <c r="G459"/>
  <c r="G1530"/>
  <c r="G1529" s="1"/>
  <c r="G164" i="3"/>
  <c r="G163" s="1"/>
  <c r="G550"/>
  <c r="G549" s="1"/>
  <c r="G548" s="1"/>
  <c r="G674" i="1"/>
  <c r="G352"/>
  <c r="G356"/>
  <c r="G762" i="3"/>
  <c r="G761" s="1"/>
  <c r="G350" i="1"/>
  <c r="G60"/>
  <c r="G1053" i="3"/>
  <c r="G1042"/>
  <c r="G1953" i="1"/>
  <c r="G1050" i="3"/>
  <c r="G1872" i="1"/>
  <c r="G1873"/>
  <c r="I2125" l="1"/>
  <c r="I2135"/>
  <c r="H2125"/>
  <c r="H2135"/>
  <c r="I2127"/>
  <c r="G67" i="2"/>
  <c r="H2127" i="1"/>
  <c r="H1273" i="3"/>
  <c r="I1273"/>
  <c r="G1528" i="1"/>
  <c r="G122"/>
  <c r="G121"/>
  <c r="G458"/>
  <c r="G57" i="3"/>
  <c r="G891" l="1"/>
  <c r="G719" i="1"/>
  <c r="G718" s="1"/>
  <c r="G717" s="1"/>
  <c r="G1184" i="3" l="1"/>
  <c r="G1183" s="1"/>
  <c r="G1182"/>
  <c r="G1181" s="1"/>
  <c r="G1194"/>
  <c r="G1193" s="1"/>
  <c r="G1192"/>
  <c r="G1191" s="1"/>
  <c r="G1087" i="1"/>
  <c r="G1086" s="1"/>
  <c r="G496" i="3"/>
  <c r="G495" s="1"/>
  <c r="G494" s="1"/>
  <c r="G624" i="1"/>
  <c r="G40" i="3"/>
  <c r="G39" s="1"/>
  <c r="G36"/>
  <c r="G35" s="1"/>
  <c r="G1155" i="1"/>
  <c r="G1154" s="1"/>
  <c r="G1703"/>
  <c r="G1702" s="1"/>
  <c r="G1701" s="1"/>
  <c r="G1602" s="1"/>
  <c r="G1248" i="3"/>
  <c r="G1051" i="1"/>
  <c r="G1047"/>
  <c r="G376"/>
  <c r="G375" s="1"/>
  <c r="G233"/>
  <c r="G82"/>
  <c r="G1230" i="3"/>
  <c r="G1228" s="1"/>
  <c r="G669" i="1"/>
  <c r="G668" s="1"/>
  <c r="G547" i="3"/>
  <c r="G546" s="1"/>
  <c r="G545" s="1"/>
  <c r="G666" i="1"/>
  <c r="G665" s="1"/>
  <c r="G544" i="3"/>
  <c r="G543" s="1"/>
  <c r="G542" s="1"/>
  <c r="G663" i="1"/>
  <c r="G662" s="1"/>
  <c r="G34" i="3" l="1"/>
  <c r="G198" i="1"/>
  <c r="G197" s="1"/>
  <c r="G443" i="3"/>
  <c r="G438" s="1"/>
  <c r="G623" i="1"/>
  <c r="G440" i="3"/>
  <c r="G439" s="1"/>
  <c r="G1190"/>
  <c r="G1180"/>
  <c r="G1046" i="1"/>
  <c r="G932"/>
  <c r="G931" s="1"/>
  <c r="G571"/>
  <c r="G570" s="1"/>
  <c r="G555"/>
  <c r="G554" s="1"/>
  <c r="G566"/>
  <c r="G565" s="1"/>
  <c r="G541" i="3"/>
  <c r="G520" s="1"/>
  <c r="G786" i="1"/>
  <c r="G785" s="1"/>
  <c r="G781" s="1"/>
  <c r="G999" i="3"/>
  <c r="G998" s="1"/>
  <c r="G997" s="1"/>
  <c r="G1255" i="1"/>
  <c r="G1254" s="1"/>
  <c r="G98" i="3"/>
  <c r="G97" s="1"/>
  <c r="G96" s="1"/>
  <c r="G1443" i="1"/>
  <c r="G1442" s="1"/>
  <c r="G88" i="3"/>
  <c r="G87" s="1"/>
  <c r="G86" s="1"/>
  <c r="G1120" i="1"/>
  <c r="G1117"/>
  <c r="G28" i="3"/>
  <c r="G27" s="1"/>
  <c r="G26" s="1"/>
  <c r="G25" l="1"/>
  <c r="G1116" i="1"/>
  <c r="G195"/>
  <c r="G194" s="1"/>
  <c r="G1114"/>
  <c r="G1113" s="1"/>
  <c r="G1435"/>
  <c r="G1434" s="1"/>
  <c r="G1082" i="3" l="1"/>
  <c r="G1081" s="1"/>
  <c r="G1409" i="1"/>
  <c r="G1408" s="1"/>
  <c r="G1407" s="1"/>
  <c r="G1218"/>
  <c r="G1217" s="1"/>
  <c r="G1216" s="1"/>
  <c r="G319" i="3"/>
  <c r="G318" s="1"/>
  <c r="G317" s="1"/>
  <c r="G316"/>
  <c r="G315" s="1"/>
  <c r="G314" s="1"/>
  <c r="G1827" i="1"/>
  <c r="G1826" s="1"/>
  <c r="G1824"/>
  <c r="G1823" s="1"/>
  <c r="G681" i="3"/>
  <c r="G680" s="1"/>
  <c r="G678" s="1"/>
  <c r="G685"/>
  <c r="G684" s="1"/>
  <c r="G682" s="1"/>
  <c r="G2060" i="1"/>
  <c r="G2058" s="1"/>
  <c r="G2056"/>
  <c r="G2054" s="1"/>
  <c r="G1816" l="1"/>
  <c r="G367" i="3"/>
  <c r="G366" s="1"/>
  <c r="G864"/>
  <c r="G262" i="1"/>
  <c r="G261" s="1"/>
  <c r="G49"/>
  <c r="G48" s="1"/>
  <c r="G810" i="3"/>
  <c r="G809" s="1"/>
  <c r="G473"/>
  <c r="G624"/>
  <c r="G901"/>
  <c r="G900" s="1"/>
  <c r="G350"/>
  <c r="G349" s="1"/>
  <c r="G348" s="1"/>
  <c r="G347" s="1"/>
  <c r="G206"/>
  <c r="G205" s="1"/>
  <c r="G1674" i="1"/>
  <c r="G1673" s="1"/>
  <c r="G247" i="3"/>
  <c r="G246" s="1"/>
  <c r="G241"/>
  <c r="G240" s="1"/>
  <c r="G238"/>
  <c r="G274"/>
  <c r="G273" s="1"/>
  <c r="G271"/>
  <c r="G270" s="1"/>
  <c r="G278"/>
  <c r="G277" s="1"/>
  <c r="G280"/>
  <c r="G279" s="1"/>
  <c r="G1671" i="1"/>
  <c r="G1670" s="1"/>
  <c r="G267" i="3"/>
  <c r="G266" s="1"/>
  <c r="G265" s="1"/>
  <c r="G235"/>
  <c r="G234" s="1"/>
  <c r="G1655" i="1"/>
  <c r="G1657"/>
  <c r="G1679"/>
  <c r="G1783" s="1"/>
  <c r="G1782" s="1"/>
  <c r="G1677"/>
  <c r="G1668"/>
  <c r="G1667" s="1"/>
  <c r="G1666" s="1"/>
  <c r="G210" i="3"/>
  <c r="G209" s="1"/>
  <c r="G101"/>
  <c r="G100" s="1"/>
  <c r="G115"/>
  <c r="G114" s="1"/>
  <c r="G113" s="1"/>
  <c r="G104"/>
  <c r="G103" s="1"/>
  <c r="G102" s="1"/>
  <c r="G198"/>
  <c r="G1314" i="1"/>
  <c r="G1313" s="1"/>
  <c r="G1312" s="1"/>
  <c r="G1318"/>
  <c r="G1317" s="1"/>
  <c r="G1316" s="1"/>
  <c r="G1322"/>
  <c r="G1321" s="1"/>
  <c r="G1320" s="1"/>
  <c r="G1330"/>
  <c r="G1329" s="1"/>
  <c r="G1333"/>
  <c r="G1332" s="1"/>
  <c r="G1326"/>
  <c r="G1325" s="1"/>
  <c r="G1324" s="1"/>
  <c r="G1382"/>
  <c r="G1171" i="3"/>
  <c r="G1170" s="1"/>
  <c r="G1169" s="1"/>
  <c r="G1168" s="1"/>
  <c r="G1175"/>
  <c r="G1174" s="1"/>
  <c r="G1177"/>
  <c r="G1176" s="1"/>
  <c r="G1179"/>
  <c r="G1178" s="1"/>
  <c r="G1197"/>
  <c r="G1196" s="1"/>
  <c r="G1195" s="1"/>
  <c r="G1202"/>
  <c r="G1201" s="1"/>
  <c r="G1200" s="1"/>
  <c r="G1199" s="1"/>
  <c r="G1206"/>
  <c r="G1205" s="1"/>
  <c r="G1204" s="1"/>
  <c r="G1203" s="1"/>
  <c r="G1210"/>
  <c r="G1209" s="1"/>
  <c r="G1212"/>
  <c r="G1211" s="1"/>
  <c r="G1216"/>
  <c r="G1215" s="1"/>
  <c r="G1218"/>
  <c r="G1217" s="1"/>
  <c r="G1221"/>
  <c r="G1220" s="1"/>
  <c r="G1219" s="1"/>
  <c r="G1225"/>
  <c r="G1224" s="1"/>
  <c r="G1227"/>
  <c r="G1226" s="1"/>
  <c r="G1235"/>
  <c r="G1232" s="1"/>
  <c r="G1231" s="1"/>
  <c r="G1243"/>
  <c r="G93" i="1"/>
  <c r="G1263" i="3"/>
  <c r="G1262" s="1"/>
  <c r="G1261" s="1"/>
  <c r="G1260"/>
  <c r="G1257" s="1"/>
  <c r="G191" i="1"/>
  <c r="G208" i="3"/>
  <c r="G199"/>
  <c r="G212"/>
  <c r="G219"/>
  <c r="G218" s="1"/>
  <c r="G221"/>
  <c r="G220" s="1"/>
  <c r="G346"/>
  <c r="G345" s="1"/>
  <c r="G344" s="1"/>
  <c r="G293"/>
  <c r="G292" s="1"/>
  <c r="G291" s="1"/>
  <c r="G288" s="1"/>
  <c r="G251"/>
  <c r="G250" s="1"/>
  <c r="G255"/>
  <c r="G254" s="1"/>
  <c r="G258"/>
  <c r="G257" s="1"/>
  <c r="G256" s="1"/>
  <c r="G1697" i="1"/>
  <c r="G284" i="3" s="1"/>
  <c r="G283" s="1"/>
  <c r="G286"/>
  <c r="G285" s="1"/>
  <c r="G180"/>
  <c r="G183"/>
  <c r="G182" s="1"/>
  <c r="G181" s="1"/>
  <c r="G47"/>
  <c r="G46" s="1"/>
  <c r="G51"/>
  <c r="G50" s="1"/>
  <c r="G53"/>
  <c r="G52" s="1"/>
  <c r="G56"/>
  <c r="G55" s="1"/>
  <c r="G54" s="1"/>
  <c r="G64"/>
  <c r="G63" s="1"/>
  <c r="G66"/>
  <c r="G65" s="1"/>
  <c r="G69"/>
  <c r="G68" s="1"/>
  <c r="G71"/>
  <c r="G70" s="1"/>
  <c r="G162"/>
  <c r="G161" s="1"/>
  <c r="G160" s="1"/>
  <c r="G167"/>
  <c r="G166" s="1"/>
  <c r="G165" s="1"/>
  <c r="G2093" i="1"/>
  <c r="G328" i="3" s="1"/>
  <c r="G327" s="1"/>
  <c r="G326" s="1"/>
  <c r="G304" s="1"/>
  <c r="G448"/>
  <c r="G459"/>
  <c r="G476"/>
  <c r="G481"/>
  <c r="G480" s="1"/>
  <c r="G479" s="1"/>
  <c r="G483"/>
  <c r="G482" s="1"/>
  <c r="G540"/>
  <c r="G539" s="1"/>
  <c r="G505"/>
  <c r="G790" i="1"/>
  <c r="G789" s="1"/>
  <c r="G788" s="1"/>
  <c r="G626" i="3"/>
  <c r="G625" s="1"/>
  <c r="G628"/>
  <c r="G627" s="1"/>
  <c r="G588"/>
  <c r="G593"/>
  <c r="G592" s="1"/>
  <c r="G589"/>
  <c r="G598"/>
  <c r="G605"/>
  <c r="G604" s="1"/>
  <c r="G603"/>
  <c r="G602" s="1"/>
  <c r="G600"/>
  <c r="G631"/>
  <c r="G630" s="1"/>
  <c r="G629" s="1"/>
  <c r="G455"/>
  <c r="G634"/>
  <c r="G633" s="1"/>
  <c r="G632" s="1"/>
  <c r="G647"/>
  <c r="G646" s="1"/>
  <c r="G645" s="1"/>
  <c r="G733"/>
  <c r="G732" s="1"/>
  <c r="G731" s="1"/>
  <c r="G736"/>
  <c r="G735" s="1"/>
  <c r="G734" s="1"/>
  <c r="G739"/>
  <c r="G738" s="1"/>
  <c r="G737" s="1"/>
  <c r="G742"/>
  <c r="G741" s="1"/>
  <c r="G740" s="1"/>
  <c r="G745"/>
  <c r="G744" s="1"/>
  <c r="G743" s="1"/>
  <c r="G756"/>
  <c r="G755" s="1"/>
  <c r="G760"/>
  <c r="G759" s="1"/>
  <c r="G399" i="1"/>
  <c r="G808" i="3"/>
  <c r="G807" s="1"/>
  <c r="G806" s="1"/>
  <c r="G824"/>
  <c r="G823" s="1"/>
  <c r="G822" s="1"/>
  <c r="G821" s="1"/>
  <c r="G820" s="1"/>
  <c r="G838"/>
  <c r="G837" s="1"/>
  <c r="G859"/>
  <c r="G828"/>
  <c r="G827" s="1"/>
  <c r="G830"/>
  <c r="G829" s="1"/>
  <c r="G832"/>
  <c r="G831" s="1"/>
  <c r="G835"/>
  <c r="G834" s="1"/>
  <c r="G833" s="1"/>
  <c r="G866"/>
  <c r="G870"/>
  <c r="G869" s="1"/>
  <c r="G871"/>
  <c r="G879"/>
  <c r="G875" s="1"/>
  <c r="G889"/>
  <c r="G888" s="1"/>
  <c r="G890"/>
  <c r="G892"/>
  <c r="G903"/>
  <c r="G902" s="1"/>
  <c r="G907"/>
  <c r="G906" s="1"/>
  <c r="G1554" i="1"/>
  <c r="G1553" s="1"/>
  <c r="G1552" s="1"/>
  <c r="G1551" s="1"/>
  <c r="G1550" s="1"/>
  <c r="G1549" s="1"/>
  <c r="G936" i="3"/>
  <c r="G939"/>
  <c r="G938" s="1"/>
  <c r="G937" s="1"/>
  <c r="G977"/>
  <c r="G976" s="1"/>
  <c r="G980"/>
  <c r="G979" s="1"/>
  <c r="G994"/>
  <c r="G996"/>
  <c r="G995" s="1"/>
  <c r="G1002"/>
  <c r="G1001" s="1"/>
  <c r="G1000" s="1"/>
  <c r="G1004"/>
  <c r="G1003" s="1"/>
  <c r="G984"/>
  <c r="G983" s="1"/>
  <c r="G1045"/>
  <c r="G1044" s="1"/>
  <c r="G1043" s="1"/>
  <c r="G1048"/>
  <c r="G1047" s="1"/>
  <c r="G1052"/>
  <c r="G1068"/>
  <c r="G1067" s="1"/>
  <c r="G1066" s="1"/>
  <c r="G1074"/>
  <c r="G1073" s="1"/>
  <c r="G1072" s="1"/>
  <c r="G1077"/>
  <c r="G1076" s="1"/>
  <c r="G1075" s="1"/>
  <c r="G1033"/>
  <c r="G1032" s="1"/>
  <c r="G1037"/>
  <c r="G1036" s="1"/>
  <c r="G1039"/>
  <c r="G1038" s="1"/>
  <c r="G1034"/>
  <c r="G1062"/>
  <c r="G1061" s="1"/>
  <c r="G1060" s="1"/>
  <c r="G1041"/>
  <c r="G1040" s="1"/>
  <c r="G1138"/>
  <c r="G1137" s="1"/>
  <c r="G1136" s="1"/>
  <c r="G1141"/>
  <c r="G1140" s="1"/>
  <c r="G1139" s="1"/>
  <c r="G1144"/>
  <c r="G1143" s="1"/>
  <c r="G1142" s="1"/>
  <c r="G1148"/>
  <c r="G1146" s="1"/>
  <c r="G1145" s="1"/>
  <c r="G1154"/>
  <c r="G1153" s="1"/>
  <c r="G1152" s="1"/>
  <c r="G1151"/>
  <c r="G1150" s="1"/>
  <c r="G1149" s="1"/>
  <c r="G673"/>
  <c r="G666" s="1"/>
  <c r="G1023"/>
  <c r="G1026"/>
  <c r="G1025" s="1"/>
  <c r="G1024" s="1"/>
  <c r="G1985" i="1"/>
  <c r="G1984" s="1"/>
  <c r="G1446"/>
  <c r="G1445" s="1"/>
  <c r="G1449"/>
  <c r="G1448" s="1"/>
  <c r="G1452"/>
  <c r="G1451" s="1"/>
  <c r="G763"/>
  <c r="G762" s="1"/>
  <c r="G757"/>
  <c r="G756" s="1"/>
  <c r="G760"/>
  <c r="G759" s="1"/>
  <c r="G225"/>
  <c r="G224" s="1"/>
  <c r="G231"/>
  <c r="G230" s="1"/>
  <c r="G273"/>
  <c r="G271" s="1"/>
  <c r="G269"/>
  <c r="G268" s="1"/>
  <c r="G285"/>
  <c r="G283" s="1"/>
  <c r="G289"/>
  <c r="G287" s="1"/>
  <c r="G277"/>
  <c r="G276" s="1"/>
  <c r="G280"/>
  <c r="G279" s="1"/>
  <c r="G228"/>
  <c r="G227" s="1"/>
  <c r="G237"/>
  <c r="G235" s="1"/>
  <c r="G259"/>
  <c r="G257" s="1"/>
  <c r="G266"/>
  <c r="G264" s="1"/>
  <c r="G294"/>
  <c r="G292"/>
  <c r="G297"/>
  <c r="G296" s="1"/>
  <c r="G312"/>
  <c r="G311" s="1"/>
  <c r="G307"/>
  <c r="G309"/>
  <c r="G315"/>
  <c r="G314" s="1"/>
  <c r="G322"/>
  <c r="G325"/>
  <c r="G329"/>
  <c r="G328" s="1"/>
  <c r="G332"/>
  <c r="G331" s="1"/>
  <c r="G335"/>
  <c r="G334" s="1"/>
  <c r="G341"/>
  <c r="G340" s="1"/>
  <c r="G338"/>
  <c r="G337" s="1"/>
  <c r="G609"/>
  <c r="G608" s="1"/>
  <c r="G612"/>
  <c r="G611" s="1"/>
  <c r="G707"/>
  <c r="G706" s="1"/>
  <c r="G705" s="1"/>
  <c r="G657"/>
  <c r="G656" s="1"/>
  <c r="G660"/>
  <c r="G659" s="1"/>
  <c r="G644"/>
  <c r="G643" s="1"/>
  <c r="G647"/>
  <c r="G646" s="1"/>
  <c r="G650"/>
  <c r="G649" s="1"/>
  <c r="G653"/>
  <c r="G652" s="1"/>
  <c r="G672"/>
  <c r="G671" s="1"/>
  <c r="G615"/>
  <c r="G614" s="1"/>
  <c r="G520"/>
  <c r="G524"/>
  <c r="G523" s="1"/>
  <c r="G527"/>
  <c r="G526" s="1"/>
  <c r="G548"/>
  <c r="G558"/>
  <c r="G557" s="1"/>
  <c r="G561"/>
  <c r="G560" s="1"/>
  <c r="G540"/>
  <c r="G539" s="1"/>
  <c r="G88"/>
  <c r="G87" s="1"/>
  <c r="G85"/>
  <c r="G84" s="1"/>
  <c r="G46"/>
  <c r="G44" s="1"/>
  <c r="G55"/>
  <c r="G54" s="1"/>
  <c r="G52"/>
  <c r="G51" s="1"/>
  <c r="G1204"/>
  <c r="G1198"/>
  <c r="G1197" s="1"/>
  <c r="G1195"/>
  <c r="G1194" s="1"/>
  <c r="G1798"/>
  <c r="G1804"/>
  <c r="G1800"/>
  <c r="G1808"/>
  <c r="G1807" s="1"/>
  <c r="G1806" s="1"/>
  <c r="G1359"/>
  <c r="G1356" s="1"/>
  <c r="G1351"/>
  <c r="G1350" s="1"/>
  <c r="G1362"/>
  <c r="G1361" s="1"/>
  <c r="G1379"/>
  <c r="G1387"/>
  <c r="G472"/>
  <c r="G482"/>
  <c r="G485"/>
  <c r="G487"/>
  <c r="G957"/>
  <c r="G956" s="1"/>
  <c r="G955" s="1"/>
  <c r="G954" s="1"/>
  <c r="G953" s="1"/>
  <c r="G715"/>
  <c r="G714" s="1"/>
  <c r="G713" s="1"/>
  <c r="G711"/>
  <c r="G710" s="1"/>
  <c r="G709" s="1"/>
  <c r="G2089"/>
  <c r="G2088" s="1"/>
  <c r="G1230"/>
  <c r="G1229" s="1"/>
  <c r="G1238"/>
  <c r="G1258"/>
  <c r="G1257" s="1"/>
  <c r="G1246"/>
  <c r="G1245" s="1"/>
  <c r="G1249"/>
  <c r="G1248" s="1"/>
  <c r="G1242"/>
  <c r="G1241" s="1"/>
  <c r="G1240" s="1"/>
  <c r="G1284"/>
  <c r="G1283" s="1"/>
  <c r="G1282" s="1"/>
  <c r="G1295"/>
  <c r="G1294" s="1"/>
  <c r="G1293" s="1"/>
  <c r="G1306"/>
  <c r="G1305" s="1"/>
  <c r="G1028"/>
  <c r="G1032"/>
  <c r="G1037"/>
  <c r="G1035"/>
  <c r="G902"/>
  <c r="G901" s="1"/>
  <c r="G899" s="1"/>
  <c r="G898" s="1"/>
  <c r="G908"/>
  <c r="G912"/>
  <c r="G916"/>
  <c r="G936"/>
  <c r="G927"/>
  <c r="G926" s="1"/>
  <c r="G925" s="1"/>
  <c r="G920" s="1"/>
  <c r="G951"/>
  <c r="G950" s="1"/>
  <c r="G976"/>
  <c r="G975" s="1"/>
  <c r="G974" s="1"/>
  <c r="G973" s="1"/>
  <c r="G972" s="1"/>
  <c r="G971" s="1"/>
  <c r="G989"/>
  <c r="G988" s="1"/>
  <c r="G983" s="1"/>
  <c r="G982" s="1"/>
  <c r="G985"/>
  <c r="G984" s="1"/>
  <c r="G1005"/>
  <c r="G1004" s="1"/>
  <c r="G1000" s="1"/>
  <c r="G999" s="1"/>
  <c r="G993"/>
  <c r="G992" s="1"/>
  <c r="G991" s="1"/>
  <c r="F63" i="2" s="1"/>
  <c r="G969" i="1"/>
  <c r="G968" s="1"/>
  <c r="G967" s="1"/>
  <c r="G966" s="1"/>
  <c r="G965" s="1"/>
  <c r="G397"/>
  <c r="G301"/>
  <c r="G300" s="1"/>
  <c r="G299" s="1"/>
  <c r="G345"/>
  <c r="G344" s="1"/>
  <c r="G343" s="1"/>
  <c r="G166"/>
  <c r="G150"/>
  <c r="G152"/>
  <c r="G154"/>
  <c r="G157"/>
  <c r="G156" s="1"/>
  <c r="G175"/>
  <c r="G179"/>
  <c r="G178" s="1"/>
  <c r="G180"/>
  <c r="G129"/>
  <c r="G128" s="1"/>
  <c r="G132"/>
  <c r="G131" s="1"/>
  <c r="G164"/>
  <c r="G163" s="1"/>
  <c r="G162" s="1"/>
  <c r="G187"/>
  <c r="G184" s="1"/>
  <c r="G183" s="1"/>
  <c r="G192"/>
  <c r="G1722"/>
  <c r="G1721" s="1"/>
  <c r="G1979"/>
  <c r="G1978" s="1"/>
  <c r="G1982"/>
  <c r="G1981" s="1"/>
  <c r="G323"/>
  <c r="G326"/>
  <c r="G1637"/>
  <c r="G1699"/>
  <c r="G1698" s="1"/>
  <c r="G1133"/>
  <c r="G1491"/>
  <c r="G1490" s="1"/>
  <c r="G1489" s="1"/>
  <c r="G1687"/>
  <c r="G1683"/>
  <c r="G1144"/>
  <c r="G1136"/>
  <c r="G1104"/>
  <c r="G1103" s="1"/>
  <c r="G1102" s="1"/>
  <c r="G1101" s="1"/>
  <c r="F22" i="2" s="1"/>
  <c r="G1099" i="1"/>
  <c r="G1098" s="1"/>
  <c r="G1097" s="1"/>
  <c r="G1096" s="1"/>
  <c r="F20" i="2" s="1"/>
  <c r="G1128" i="1"/>
  <c r="G1616"/>
  <c r="G1615" s="1"/>
  <c r="G1624"/>
  <c r="G1628"/>
  <c r="G1627" s="1"/>
  <c r="G1626" s="1"/>
  <c r="G1693"/>
  <c r="G1692" s="1"/>
  <c r="G1689"/>
  <c r="G1870"/>
  <c r="G1869" s="1"/>
  <c r="G1875"/>
  <c r="G1878"/>
  <c r="G1877" s="1"/>
  <c r="G1884"/>
  <c r="G1882"/>
  <c r="G1888"/>
  <c r="G1887" s="1"/>
  <c r="G1886" s="1"/>
  <c r="G1831"/>
  <c r="G1830" s="1"/>
  <c r="G1834"/>
  <c r="G1833" s="1"/>
  <c r="G1837"/>
  <c r="G1836" s="1"/>
  <c r="G1951"/>
  <c r="G1956"/>
  <c r="G1955" s="1"/>
  <c r="G1960"/>
  <c r="G1959" s="1"/>
  <c r="G1958" s="1"/>
  <c r="G1964"/>
  <c r="G1963" s="1"/>
  <c r="G1962" s="1"/>
  <c r="G1970"/>
  <c r="G1968"/>
  <c r="G1974"/>
  <c r="G1973" s="1"/>
  <c r="G1972" s="1"/>
  <c r="G2064"/>
  <c r="G1483"/>
  <c r="G1482" s="1"/>
  <c r="G1475"/>
  <c r="G1474" s="1"/>
  <c r="G1473" s="1"/>
  <c r="G1486"/>
  <c r="G1485" s="1"/>
  <c r="G1455"/>
  <c r="G1454" s="1"/>
  <c r="G1503"/>
  <c r="G1502" s="1"/>
  <c r="G1508"/>
  <c r="G1507" s="1"/>
  <c r="G1515"/>
  <c r="G1514" s="1"/>
  <c r="G1779" s="1"/>
  <c r="G1520"/>
  <c r="G1519" s="1"/>
  <c r="G1518" s="1"/>
  <c r="G1517" s="1"/>
  <c r="F55" i="2" s="1"/>
  <c r="G1016" i="1"/>
  <c r="G1015" s="1"/>
  <c r="G1014" s="1"/>
  <c r="G1013" s="1"/>
  <c r="G1012" s="1"/>
  <c r="F16" i="2" s="1"/>
  <c r="G1056" i="1"/>
  <c r="G1060"/>
  <c r="G1064"/>
  <c r="G1068"/>
  <c r="G1072"/>
  <c r="G1076"/>
  <c r="G1094"/>
  <c r="G1091" s="1"/>
  <c r="G1020"/>
  <c r="G1109"/>
  <c r="G1108" s="1"/>
  <c r="G1107" s="1"/>
  <c r="G1106" s="1"/>
  <c r="F23" i="2" s="1"/>
  <c r="G1131" i="1"/>
  <c r="G1146"/>
  <c r="G1140"/>
  <c r="G1125"/>
  <c r="G1124" s="1"/>
  <c r="G1213"/>
  <c r="G1212" s="1"/>
  <c r="G1211" s="1"/>
  <c r="G1172"/>
  <c r="G1171" s="1"/>
  <c r="G1175"/>
  <c r="G1174" s="1"/>
  <c r="G1302"/>
  <c r="G1396"/>
  <c r="G1395" s="1"/>
  <c r="G1393"/>
  <c r="G1392" s="1"/>
  <c r="G1415"/>
  <c r="G1413"/>
  <c r="G1534"/>
  <c r="G1533" s="1"/>
  <c r="G1537"/>
  <c r="G1536" s="1"/>
  <c r="G447"/>
  <c r="G449"/>
  <c r="G456"/>
  <c r="G455" s="1"/>
  <c r="G583"/>
  <c r="G582" s="1"/>
  <c r="G581" s="1"/>
  <c r="G809"/>
  <c r="G811"/>
  <c r="G814"/>
  <c r="G818"/>
  <c r="G816"/>
  <c r="G804"/>
  <c r="G803" s="1"/>
  <c r="G842"/>
  <c r="G846"/>
  <c r="G838"/>
  <c r="G837" s="1"/>
  <c r="G836" s="1"/>
  <c r="G868"/>
  <c r="G867" s="1"/>
  <c r="G866" s="1"/>
  <c r="G864" s="1"/>
  <c r="G889"/>
  <c r="G888" s="1"/>
  <c r="G875"/>
  <c r="G874" s="1"/>
  <c r="G885"/>
  <c r="G884" s="1"/>
  <c r="G1563"/>
  <c r="G1562" s="1"/>
  <c r="G1561" s="1"/>
  <c r="G1567"/>
  <c r="G1566" s="1"/>
  <c r="G1565" s="1"/>
  <c r="G1571"/>
  <c r="G1575"/>
  <c r="G1578"/>
  <c r="G1583"/>
  <c r="G1582" s="1"/>
  <c r="G1593"/>
  <c r="G112" i="3"/>
  <c r="G111" s="1"/>
  <c r="G110" s="1"/>
  <c r="G109" s="1"/>
  <c r="G108"/>
  <c r="G107" s="1"/>
  <c r="G106" s="1"/>
  <c r="G105" s="1"/>
  <c r="G126"/>
  <c r="G125" s="1"/>
  <c r="G124" s="1"/>
  <c r="G1802" i="1"/>
  <c r="G1509"/>
  <c r="G1504"/>
  <c r="G1500"/>
  <c r="G1498"/>
  <c r="G1497" s="1"/>
  <c r="G882"/>
  <c r="G881" s="1"/>
  <c r="G879"/>
  <c r="G878" s="1"/>
  <c r="G974" i="3"/>
  <c r="G973" s="1"/>
  <c r="G972" s="1"/>
  <c r="G970"/>
  <c r="G969" s="1"/>
  <c r="G968" s="1"/>
  <c r="G966"/>
  <c r="G965" s="1"/>
  <c r="G964" s="1"/>
  <c r="G959" s="1"/>
  <c r="G962"/>
  <c r="G961" s="1"/>
  <c r="G952"/>
  <c r="G951" s="1"/>
  <c r="G949"/>
  <c r="G948" s="1"/>
  <c r="G947" s="1"/>
  <c r="G945"/>
  <c r="G944" s="1"/>
  <c r="G940"/>
  <c r="G856"/>
  <c r="G852"/>
  <c r="G851" s="1"/>
  <c r="G850"/>
  <c r="G845"/>
  <c r="G844" s="1"/>
  <c r="G841"/>
  <c r="G840" s="1"/>
  <c r="G839" s="1"/>
  <c r="G465"/>
  <c r="G464" s="1"/>
  <c r="G122"/>
  <c r="G121" s="1"/>
  <c r="G120" s="1"/>
  <c r="G118"/>
  <c r="G116"/>
  <c r="G1487" i="1"/>
  <c r="G2065"/>
  <c r="G451"/>
  <c r="G1022"/>
  <c r="G1021" s="1"/>
  <c r="G919" i="3"/>
  <c r="G918" s="1"/>
  <c r="G917" s="1"/>
  <c r="G916" s="1"/>
  <c r="G758"/>
  <c r="G757" s="1"/>
  <c r="G1480" i="1"/>
  <c r="G1479" s="1"/>
  <c r="G1429"/>
  <c r="G1428" s="1"/>
  <c r="G1427" s="1"/>
  <c r="G1426" s="1"/>
  <c r="G264" i="3"/>
  <c r="G263" s="1"/>
  <c r="G262" s="1"/>
  <c r="G603" i="1"/>
  <c r="G602" s="1"/>
  <c r="G769"/>
  <c r="G768" s="1"/>
  <c r="G745" s="1"/>
  <c r="G744" s="1"/>
  <c r="G159" i="3" l="1"/>
  <c r="G1349" i="1"/>
  <c r="G1135" i="3"/>
  <c r="G1214"/>
  <c r="G1213" s="1"/>
  <c r="G1208"/>
  <c r="G1207" s="1"/>
  <c r="G1223"/>
  <c r="G1222" s="1"/>
  <c r="G99"/>
  <c r="G85" s="1"/>
  <c r="G84" s="1"/>
  <c r="G1173"/>
  <c r="G1172" s="1"/>
  <c r="G805"/>
  <c r="G755" i="1"/>
  <c r="G754" s="1"/>
  <c r="G753" s="1"/>
  <c r="G37"/>
  <c r="G1865"/>
  <c r="G475" i="3"/>
  <c r="G474" s="1"/>
  <c r="G214" i="1"/>
  <c r="G205" s="1"/>
  <c r="L214"/>
  <c r="L205" s="1"/>
  <c r="G754" i="3"/>
  <c r="K725" s="1"/>
  <c r="G1787" i="1"/>
  <c r="G1786" s="1"/>
  <c r="G873"/>
  <c r="G872" s="1"/>
  <c r="G871" s="1"/>
  <c r="G2045"/>
  <c r="G2044" s="1"/>
  <c r="G2043" s="1"/>
  <c r="G447" i="3"/>
  <c r="G446" s="1"/>
  <c r="G671"/>
  <c r="G1778" i="1"/>
  <c r="G1386"/>
  <c r="G1385" s="1"/>
  <c r="G1384" s="1"/>
  <c r="G1790"/>
  <c r="I59" i="2"/>
  <c r="G207" i="3"/>
  <c r="G204" s="1"/>
  <c r="L195"/>
  <c r="G1829" i="1"/>
  <c r="G1433"/>
  <c r="G841"/>
  <c r="G840" s="1"/>
  <c r="G835" s="1"/>
  <c r="G833" s="1"/>
  <c r="G237" i="3"/>
  <c r="G1022"/>
  <c r="G1021" s="1"/>
  <c r="G1031"/>
  <c r="G993"/>
  <c r="G992" s="1"/>
  <c r="G982" s="1"/>
  <c r="G92" i="1"/>
  <c r="G91" s="1"/>
  <c r="G90" s="1"/>
  <c r="G998"/>
  <c r="F64" i="2" s="1"/>
  <c r="G948" i="1"/>
  <c r="G947" s="1"/>
  <c r="G946" s="1"/>
  <c r="G949"/>
  <c r="G935" i="3"/>
  <c r="G934" s="1"/>
  <c r="G920"/>
  <c r="G396" i="1"/>
  <c r="G395" s="1"/>
  <c r="G394" s="1"/>
  <c r="G1720"/>
  <c r="G359" i="3"/>
  <c r="G179"/>
  <c r="G178" s="1"/>
  <c r="G177" s="1"/>
  <c r="G197"/>
  <c r="G196" s="1"/>
  <c r="G931"/>
  <c r="G930" s="1"/>
  <c r="G1378" i="1"/>
  <c r="G1377" s="1"/>
  <c r="G2092"/>
  <c r="G2091" s="1"/>
  <c r="G2087"/>
  <c r="G190"/>
  <c r="G189" s="1"/>
  <c r="G182" s="1"/>
  <c r="G169" s="1"/>
  <c r="G519"/>
  <c r="G511"/>
  <c r="G510" s="1"/>
  <c r="G813"/>
  <c r="G597" i="3"/>
  <c r="G1590" i="1"/>
  <c r="G907"/>
  <c r="G906" s="1"/>
  <c r="G905" s="1"/>
  <c r="G904" s="1"/>
  <c r="G899" i="3"/>
  <c r="G898" s="1"/>
  <c r="G276"/>
  <c r="G275" s="1"/>
  <c r="G282" s="1"/>
  <c r="G281" s="1"/>
  <c r="G887"/>
  <c r="G886" s="1"/>
  <c r="G454"/>
  <c r="G453" s="1"/>
  <c r="G623"/>
  <c r="G622" s="1"/>
  <c r="G621" s="1"/>
  <c r="G1301" i="1"/>
  <c r="G1299" s="1"/>
  <c r="G1300"/>
  <c r="G1259" i="3"/>
  <c r="G1258" s="1"/>
  <c r="G458"/>
  <c r="G457" s="1"/>
  <c r="G452" s="1"/>
  <c r="G1271"/>
  <c r="G1274" s="1"/>
  <c r="G454" i="1"/>
  <c r="G453" s="1"/>
  <c r="G1478"/>
  <c r="G1244"/>
  <c r="G45"/>
  <c r="G258"/>
  <c r="F60" i="2"/>
  <c r="F59" s="1"/>
  <c r="G265" i="1"/>
  <c r="G1696"/>
  <c r="G1695" s="1"/>
  <c r="G1603" s="1"/>
  <c r="G895" i="3"/>
  <c r="G894" s="1"/>
  <c r="G893" s="1"/>
  <c r="G472"/>
  <c r="G471" s="1"/>
  <c r="G868"/>
  <c r="G672"/>
  <c r="G1147"/>
  <c r="G1135" i="1"/>
  <c r="G1027"/>
  <c r="G1496"/>
  <c r="G1532"/>
  <c r="G1412"/>
  <c r="G1411" s="1"/>
  <c r="G1406" s="1"/>
  <c r="G1170"/>
  <c r="G1071"/>
  <c r="G1055"/>
  <c r="G1682"/>
  <c r="G1676"/>
  <c r="G1127"/>
  <c r="G836" i="3"/>
  <c r="G943"/>
  <c r="G863"/>
  <c r="G862" s="1"/>
  <c r="G1281" i="1"/>
  <c r="F30" i="2" s="1"/>
  <c r="G1063" i="1"/>
  <c r="G62" i="3"/>
  <c r="G808" i="1"/>
  <c r="G1967"/>
  <c r="G1966" s="1"/>
  <c r="G1881"/>
  <c r="G1880" s="1"/>
  <c r="G177"/>
  <c r="G172"/>
  <c r="G171" s="1"/>
  <c r="G484"/>
  <c r="G471"/>
  <c r="G306"/>
  <c r="G305" s="1"/>
  <c r="G291"/>
  <c r="G282"/>
  <c r="G463" i="3"/>
  <c r="G462" s="1"/>
  <c r="G461" s="1"/>
  <c r="G127" i="1"/>
  <c r="G149"/>
  <c r="G1046" i="3"/>
  <c r="G1027" s="1"/>
  <c r="G450"/>
  <c r="G449" s="1"/>
  <c r="G1950" i="1"/>
  <c r="G1939" s="1"/>
  <c r="G620" i="3"/>
  <c r="G619" s="1"/>
  <c r="G618" s="1"/>
  <c r="G617" s="1"/>
  <c r="G878"/>
  <c r="G877" s="1"/>
  <c r="G236" i="1"/>
  <c r="G1598"/>
  <c r="G1597" s="1"/>
  <c r="G446"/>
  <c r="G445" s="1"/>
  <c r="G444" s="1"/>
  <c r="G1391"/>
  <c r="G1390" s="1"/>
  <c r="G1633"/>
  <c r="G1632" s="1"/>
  <c r="G1630"/>
  <c r="G1623" s="1"/>
  <c r="G1614" s="1"/>
  <c r="G1977"/>
  <c r="G1797"/>
  <c r="G1796" s="1"/>
  <c r="G1792" s="1"/>
  <c r="G606"/>
  <c r="G605" s="1"/>
  <c r="G601" s="1"/>
  <c r="G275"/>
  <c r="G1664"/>
  <c r="G535"/>
  <c r="G534" s="1"/>
  <c r="G522" s="1"/>
  <c r="G826" i="3"/>
  <c r="G67"/>
  <c r="G249"/>
  <c r="G248" s="1"/>
  <c r="G217"/>
  <c r="G216" s="1"/>
  <c r="G268"/>
  <c r="F52" i="2"/>
  <c r="G1570" i="1"/>
  <c r="G1569" s="1"/>
  <c r="G1560" s="1"/>
  <c r="G1559" s="1"/>
  <c r="F17" i="2" s="1"/>
  <c r="G655" i="1"/>
  <c r="G1311"/>
  <c r="G1691"/>
  <c r="G45" i="3"/>
  <c r="G1328" i="1"/>
  <c r="G900"/>
  <c r="G1512"/>
  <c r="G1511" s="1"/>
  <c r="G1494" s="1"/>
  <c r="G1493" s="1"/>
  <c r="G1148"/>
  <c r="G1143" s="1"/>
  <c r="G160"/>
  <c r="G159" s="1"/>
  <c r="G1279"/>
  <c r="G1278" s="1"/>
  <c r="G1236"/>
  <c r="G1235" s="1"/>
  <c r="G1228" s="1"/>
  <c r="G1227" s="1"/>
  <c r="G1201"/>
  <c r="G1200" s="1"/>
  <c r="G1193" s="1"/>
  <c r="G1020" i="3" l="1"/>
  <c r="L603" i="1"/>
  <c r="M603" s="1"/>
  <c r="G600"/>
  <c r="G590" s="1"/>
  <c r="G802"/>
  <c r="G445" i="3"/>
  <c r="G437" s="1"/>
  <c r="G724"/>
  <c r="G1272" i="1"/>
  <c r="G1271" s="1"/>
  <c r="G518"/>
  <c r="G517" s="1"/>
  <c r="F43" i="2" s="1"/>
  <c r="G1777" i="1"/>
  <c r="G443"/>
  <c r="L204"/>
  <c r="G1112"/>
  <c r="G1111" s="1"/>
  <c r="F24" i="2" s="1"/>
  <c r="G233" i="3"/>
  <c r="G44"/>
  <c r="L44" s="1"/>
  <c r="G470" i="1"/>
  <c r="G469" s="1"/>
  <c r="G468" s="1"/>
  <c r="G36"/>
  <c r="G1815"/>
  <c r="F36" i="2" s="1"/>
  <c r="G1938" i="1"/>
  <c r="G1348"/>
  <c r="I40" i="2"/>
  <c r="G195" i="3"/>
  <c r="G1654" i="1"/>
  <c r="G1653" s="1"/>
  <c r="G1864"/>
  <c r="F26" i="2"/>
  <c r="F25" s="1"/>
  <c r="F47"/>
  <c r="F54"/>
  <c r="G978" i="1"/>
  <c r="I61" i="2" s="1"/>
  <c r="G801" i="1"/>
  <c r="G800" s="1"/>
  <c r="F41" i="2"/>
  <c r="F40" s="1"/>
  <c r="G1026" i="1"/>
  <c r="G1025" s="1"/>
  <c r="G1019" s="1"/>
  <c r="F18" i="2" s="1"/>
  <c r="G1167" i="3"/>
  <c r="G408" i="1"/>
  <c r="G407" s="1"/>
  <c r="F32" i="2"/>
  <c r="G416" i="1"/>
  <c r="G456" i="3"/>
  <c r="G861"/>
  <c r="G825" s="1"/>
  <c r="G1522" i="1"/>
  <c r="G1432"/>
  <c r="G1198" i="3"/>
  <c r="G1681" i="1"/>
  <c r="G1389"/>
  <c r="G981"/>
  <c r="F62" i="2" s="1"/>
  <c r="F61" s="1"/>
  <c r="G170" i="1"/>
  <c r="G148" s="1"/>
  <c r="G1589"/>
  <c r="G1588" s="1"/>
  <c r="G1587" s="1"/>
  <c r="G897"/>
  <c r="G897" i="3"/>
  <c r="G861" i="1"/>
  <c r="G1308"/>
  <c r="G1162" i="3" l="1"/>
  <c r="G1610" i="1"/>
  <c r="G1609" s="1"/>
  <c r="G176" i="3"/>
  <c r="G16" s="1"/>
  <c r="F29" i="2"/>
  <c r="G1226" i="1"/>
  <c r="I27" i="2" s="1"/>
  <c r="G126" i="1"/>
  <c r="G35" s="1"/>
  <c r="F34" i="2"/>
  <c r="F37"/>
  <c r="G1814" i="1"/>
  <c r="G188" i="3"/>
  <c r="F44" i="2"/>
  <c r="L1264" i="3"/>
  <c r="I56" i="2"/>
  <c r="G1009" i="1"/>
  <c r="F50" i="2"/>
  <c r="G204" i="1"/>
  <c r="I48" i="2" s="1"/>
  <c r="F49"/>
  <c r="F53"/>
  <c r="F51" s="1"/>
  <c r="F38"/>
  <c r="G1298" i="1"/>
  <c r="G1425"/>
  <c r="I51" i="2" s="1"/>
  <c r="G501" i="1"/>
  <c r="F58" i="2"/>
  <c r="F56" s="1"/>
  <c r="F45"/>
  <c r="F28"/>
  <c r="G1586" i="1"/>
  <c r="F21" i="2" s="1"/>
  <c r="G1558" i="1"/>
  <c r="G1600" s="1"/>
  <c r="G187" i="3" l="1"/>
  <c r="G1264" s="1"/>
  <c r="F46" i="2"/>
  <c r="F42" s="1"/>
  <c r="F27"/>
  <c r="F35"/>
  <c r="G516" i="1"/>
  <c r="G895" s="1"/>
  <c r="F33" i="2"/>
  <c r="F31" s="1"/>
  <c r="F48"/>
  <c r="F15"/>
  <c r="G1011" i="1"/>
  <c r="G1556" s="1"/>
  <c r="G19"/>
  <c r="G441" s="1"/>
  <c r="I35" i="2"/>
  <c r="G2129" i="1" l="1"/>
  <c r="J440"/>
  <c r="I42" i="2"/>
  <c r="F65"/>
  <c r="I15"/>
  <c r="G1608" i="1"/>
  <c r="G2127" l="1"/>
  <c r="G2120"/>
  <c r="G2121" s="1"/>
  <c r="I31" i="2"/>
  <c r="G1269" i="3"/>
  <c r="F67" i="2"/>
  <c r="F69" l="1"/>
  <c r="G2135" i="1"/>
  <c r="G2125"/>
  <c r="G1277" i="3"/>
  <c r="G1273"/>
</calcChain>
</file>

<file path=xl/sharedStrings.xml><?xml version="1.0" encoding="utf-8"?>
<sst xmlns="http://schemas.openxmlformats.org/spreadsheetml/2006/main" count="14895" uniqueCount="1156">
  <si>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</si>
  <si>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</si>
  <si>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</si>
  <si>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</si>
  <si>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</si>
  <si>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</si>
  <si>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</si>
  <si>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</si>
  <si>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</si>
  <si>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</si>
  <si>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</si>
  <si>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</si>
  <si>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</si>
  <si>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</si>
  <si>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</si>
  <si>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</si>
  <si>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</si>
  <si>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</si>
  <si>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</si>
  <si>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</si>
  <si>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</si>
  <si>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</si>
  <si>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</si>
  <si>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</si>
  <si>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</si>
  <si>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</si>
  <si>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</si>
  <si>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</si>
  <si>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</si>
  <si>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</si>
  <si>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</si>
  <si>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</si>
  <si>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</si>
  <si>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</si>
  <si>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</si>
  <si>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</si>
  <si>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</si>
  <si>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</si>
  <si>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</si>
  <si>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</si>
  <si>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</si>
  <si>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</si>
  <si>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</si>
  <si>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</si>
  <si>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</si>
  <si>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</si>
  <si>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</si>
  <si>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</si>
  <si>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</si>
  <si>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</si>
  <si>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</si>
  <si>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</si>
  <si>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</si>
  <si>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</si>
  <si>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</si>
  <si>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</si>
  <si>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</si>
  <si>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</si>
  <si>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</si>
  <si>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</si>
  <si>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</si>
  <si>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</si>
  <si>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</si>
  <si>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</si>
  <si>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</si>
  <si>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</si>
  <si>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</si>
  <si>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</si>
  <si>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</si>
  <si>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</si>
  <si>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</si>
  <si>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</si>
  <si>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</si>
  <si>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</si>
  <si>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</si>
  <si>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</si>
  <si>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</si>
  <si>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</si>
  <si>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</si>
  <si>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</si>
  <si>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</si>
  <si>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</si>
  <si>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</si>
  <si>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</si>
  <si>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</si>
  <si>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</si>
  <si>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</si>
  <si>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</si>
  <si>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</si>
  <si>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</si>
  <si>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</si>
  <si>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</si>
  <si>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</si>
  <si>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</si>
  <si>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</si>
  <si>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</si>
  <si>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</si>
  <si>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</si>
  <si>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</si>
  <si>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</si>
  <si>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</si>
  <si>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</si>
  <si>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</si>
  <si>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</si>
  <si>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</si>
  <si>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</si>
  <si>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</si>
  <si>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</si>
  <si>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</si>
  <si>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</si>
  <si>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</si>
  <si>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</si>
  <si>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</si>
  <si>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</si>
  <si>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</si>
  <si>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</si>
  <si>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</si>
  <si>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</si>
  <si>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</si>
  <si>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</si>
  <si>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</si>
  <si>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</si>
  <si>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</si>
  <si>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</si>
  <si>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</si>
  <si>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</si>
  <si>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</si>
  <si>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</si>
  <si>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</si>
  <si>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</si>
  <si>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</si>
  <si>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</si>
  <si>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</si>
  <si>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</si>
  <si>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</si>
  <si>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</si>
  <si>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</si>
  <si>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</si>
  <si>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</si>
  <si>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</si>
  <si>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</si>
  <si>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</si>
  <si>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</si>
  <si>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</si>
  <si>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</si>
  <si>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</si>
  <si>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</si>
  <si>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</si>
  <si>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</si>
  <si>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</si>
  <si>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</si>
  <si>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</si>
  <si>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</si>
  <si>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</si>
  <si>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</si>
  <si>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</si>
  <si>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</si>
  <si>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</si>
  <si>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</si>
  <si>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</si>
  <si>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</si>
  <si>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</si>
  <si>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</si>
  <si>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</si>
  <si>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</si>
  <si>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</si>
  <si>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</si>
  <si>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</si>
  <si>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</si>
  <si>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</si>
  <si>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</si>
  <si>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</si>
  <si>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</si>
  <si>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</si>
  <si>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</si>
  <si>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</si>
  <si>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</si>
  <si>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</si>
  <si>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</si>
  <si>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</si>
  <si>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</si>
  <si>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</si>
  <si>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</si>
  <si>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</si>
  <si>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</si>
  <si>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</si>
  <si>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</si>
  <si>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Обеспечение контроля за передвижением автотранспорта по муниципальным маршрутам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</si>
  <si>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</si>
  <si>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</si>
  <si>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</si>
  <si>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</si>
  <si>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</si>
  <si>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</si>
  <si>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</si>
  <si>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</si>
  <si>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</si>
  <si>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</si>
  <si>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</si>
  <si>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</si>
  <si>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</si>
  <si>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</si>
  <si>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</si>
  <si>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</si>
  <si>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</si>
  <si>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</si>
  <si>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</si>
  <si>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</si>
  <si>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</si>
  <si>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</si>
  <si>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</si>
  <si>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</si>
  <si>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</si>
  <si>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</si>
  <si>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</si>
  <si>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</si>
  <si>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</si>
  <si>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</si>
  <si>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</si>
  <si>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</si>
  <si>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</si>
  <si>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</si>
  <si>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</si>
  <si>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</si>
  <si>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</si>
  <si>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</si>
  <si>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</si>
  <si>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</si>
  <si>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</si>
  <si>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</si>
  <si>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</si>
  <si>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</si>
  <si>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</si>
  <si>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</si>
  <si>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</si>
  <si>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</si>
  <si>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</si>
  <si>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</si>
  <si>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</si>
  <si>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</si>
  <si>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06 1 01 83091</t>
  </si>
  <si>
    <t>06 1 02 83091</t>
  </si>
  <si>
    <t>06 1 01 00000</t>
  </si>
  <si>
    <t>06 1 02 00000</t>
  </si>
  <si>
    <t>12 1 01 78300</t>
  </si>
  <si>
    <t>13 1 01 78300</t>
  </si>
  <si>
    <t>12 0 13 78310</t>
  </si>
  <si>
    <t>08 1 01 78620</t>
  </si>
  <si>
    <t>08 4 01 78390</t>
  </si>
  <si>
    <t>81 1 04 78670</t>
  </si>
  <si>
    <t>81 2 01 78710</t>
  </si>
  <si>
    <t>81 2 12 78660</t>
  </si>
  <si>
    <t>23 2 14 R0820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</si>
  <si>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</si>
  <si>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</si>
  <si>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</si>
  <si>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</si>
  <si>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</si>
  <si>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</si>
  <si>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</si>
  <si>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</si>
  <si>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</si>
  <si>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</si>
  <si>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</si>
  <si>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</si>
  <si>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</si>
  <si>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</si>
  <si>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</si>
  <si>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</si>
  <si>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</si>
  <si>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</si>
  <si>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</si>
  <si>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</si>
  <si>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</si>
  <si>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</si>
  <si>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</si>
  <si>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</si>
  <si>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</si>
  <si>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</si>
  <si>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</si>
  <si>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</si>
  <si>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</si>
  <si>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</si>
  <si>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</si>
  <si>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</si>
  <si>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</si>
  <si>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</si>
  <si>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</si>
  <si>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</si>
  <si>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</si>
  <si>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</si>
  <si>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</si>
  <si>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</si>
  <si>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</si>
  <si>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</si>
  <si>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</si>
  <si>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</si>
  <si>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</si>
  <si>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</si>
  <si>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</si>
  <si>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</si>
  <si>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</si>
  <si>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</si>
  <si>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</si>
  <si>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</si>
  <si>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</si>
  <si>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</si>
  <si>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</si>
  <si>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</si>
  <si>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</si>
  <si>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</si>
  <si>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</si>
  <si>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</si>
  <si>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</si>
  <si>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</si>
  <si>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</si>
  <si>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</si>
  <si>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</si>
  <si>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</si>
  <si>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</si>
  <si>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</si>
  <si>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</si>
  <si>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</si>
  <si>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</si>
  <si>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</si>
  <si>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</si>
  <si>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</si>
  <si>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</si>
  <si>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</si>
  <si>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</si>
  <si>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</si>
  <si>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</si>
  <si>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</si>
  <si>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</si>
  <si>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</si>
  <si>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</si>
  <si>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</si>
  <si>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</si>
  <si>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</si>
  <si>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</si>
  <si>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</si>
  <si>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</si>
  <si>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</si>
  <si>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</si>
  <si>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</si>
  <si>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</si>
  <si>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</si>
  <si>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</si>
  <si>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</si>
  <si>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</si>
  <si>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</si>
  <si>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</si>
  <si>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Реализация мероприятий по обеспечению жильем молодых семей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</si>
  <si>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</si>
  <si>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</si>
  <si>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</si>
  <si>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</si>
  <si>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</si>
  <si>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</si>
  <si>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</si>
  <si>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</si>
  <si>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</si>
  <si>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</si>
  <si>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</si>
  <si>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</si>
  <si>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</si>
  <si>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</si>
  <si>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</si>
  <si>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</si>
  <si>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</si>
  <si>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</si>
  <si>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</si>
  <si>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</si>
  <si>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</si>
  <si>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</si>
  <si>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</si>
  <si>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</si>
  <si>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</si>
  <si>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</si>
  <si>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</si>
  <si>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</si>
  <si>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</si>
  <si>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</si>
  <si>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</si>
  <si>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</si>
  <si>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</si>
  <si>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</si>
  <si>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</si>
  <si>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</si>
  <si>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</si>
  <si>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</si>
  <si>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</si>
  <si>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</si>
  <si>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</si>
  <si>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</si>
  <si>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</si>
  <si>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</si>
  <si>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</si>
  <si>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</si>
  <si>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</si>
  <si>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</si>
  <si>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</si>
  <si>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</si>
  <si>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</si>
  <si>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</si>
  <si>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12 0 11 78360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</si>
  <si>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</si>
  <si>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</si>
  <si>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</si>
  <si>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</si>
  <si>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</si>
  <si>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</si>
  <si>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</si>
  <si>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</si>
  <si>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</si>
  <si>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</si>
  <si>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</si>
  <si>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</si>
  <si>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</si>
  <si>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</si>
  <si>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</si>
  <si>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</si>
  <si>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</si>
  <si>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</si>
  <si>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</si>
  <si>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</si>
  <si>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</si>
  <si>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</si>
  <si>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</si>
  <si>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</si>
  <si>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</si>
  <si>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</si>
  <si>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</si>
  <si>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</si>
  <si>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</si>
  <si>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</si>
  <si>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</si>
  <si>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</si>
  <si>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</si>
  <si>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</si>
  <si>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</si>
  <si>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</si>
  <si>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</si>
  <si>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</si>
  <si>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</si>
  <si>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</si>
  <si>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</si>
  <si>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</si>
  <si>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</si>
  <si>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</si>
  <si>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</si>
  <si>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</si>
  <si>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</si>
  <si>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</si>
  <si>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</si>
  <si>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</si>
  <si>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</si>
  <si>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</si>
  <si>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</si>
  <si>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</si>
  <si>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</si>
  <si>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</si>
  <si>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</si>
  <si>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</si>
  <si>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</si>
  <si>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</si>
  <si>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</si>
  <si>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</si>
  <si>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</si>
  <si>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</si>
  <si>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</si>
  <si>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</si>
  <si>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</si>
  <si>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</si>
  <si>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</si>
  <si>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</si>
  <si>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</si>
  <si>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</si>
  <si>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</si>
  <si>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</si>
  <si>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</si>
  <si>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</si>
  <si>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</si>
  <si>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</si>
  <si>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</si>
  <si>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</si>
  <si>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04 0 00 00000</t>
  </si>
  <si>
    <t>04 0 00 89200</t>
  </si>
  <si>
    <t>95 0 00 00000</t>
  </si>
  <si>
    <t>95 0 00 80310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</si>
  <si>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</si>
  <si>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</si>
  <si>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</si>
  <si>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</si>
  <si>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</si>
  <si>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</si>
  <si>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</si>
  <si>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</si>
  <si>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</si>
  <si>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</si>
  <si>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</si>
  <si>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</si>
  <si>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</si>
  <si>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</si>
  <si>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</si>
  <si>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</si>
  <si>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</si>
  <si>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</si>
  <si>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</si>
  <si>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</si>
  <si>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</si>
  <si>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</si>
  <si>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</si>
  <si>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</si>
  <si>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</si>
  <si>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</si>
  <si>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Разработка генеральных планов,правил землепользования и застройки за счет средств местных бюджетов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</si>
  <si>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</si>
  <si>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</si>
  <si>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</si>
  <si>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</si>
  <si>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</si>
  <si>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</si>
  <si>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</si>
  <si>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</si>
  <si>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</si>
  <si>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</si>
  <si>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</si>
  <si>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</si>
  <si>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</si>
  <si>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</si>
  <si>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</si>
  <si>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</si>
  <si>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</si>
  <si>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</si>
  <si>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</si>
  <si>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</si>
  <si>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</si>
  <si>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</si>
  <si>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</si>
  <si>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</si>
  <si>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</si>
  <si>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</si>
  <si>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</si>
  <si>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</si>
  <si>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</si>
  <si>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23 0 00 87460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</si>
  <si>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</si>
  <si>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</si>
  <si>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</si>
  <si>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</si>
  <si>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</si>
  <si>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</si>
  <si>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</si>
  <si>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</si>
  <si>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</si>
  <si>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</si>
  <si>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</si>
  <si>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</si>
  <si>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</si>
  <si>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</si>
  <si>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</si>
  <si>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</si>
  <si>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</si>
  <si>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</si>
  <si>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</si>
  <si>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</si>
  <si>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</si>
  <si>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</si>
  <si>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</si>
  <si>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</si>
  <si>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</si>
  <si>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</si>
  <si>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</si>
  <si>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</si>
  <si>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</si>
  <si>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</si>
  <si>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</si>
  <si>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</si>
  <si>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</si>
  <si>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</si>
  <si>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</si>
  <si>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</si>
  <si>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</si>
  <si>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</si>
  <si>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</si>
  <si>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</si>
  <si>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</si>
  <si>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</si>
  <si>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</si>
  <si>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</si>
  <si>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</si>
  <si>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</si>
  <si>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</si>
  <si>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</si>
  <si>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</si>
  <si>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</si>
  <si>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</si>
  <si>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</si>
  <si>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</si>
  <si>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</si>
  <si>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</si>
  <si>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</si>
  <si>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</si>
  <si>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</si>
  <si>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</si>
  <si>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</si>
  <si>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</si>
  <si>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</si>
  <si>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</si>
  <si>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</si>
  <si>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</si>
  <si>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</si>
  <si>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</si>
  <si>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</si>
  <si>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</si>
  <si>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</si>
  <si>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</si>
  <si>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</si>
  <si>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</si>
  <si>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</si>
  <si>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</si>
  <si>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</si>
  <si>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</si>
  <si>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</si>
  <si>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</si>
  <si>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</si>
  <si>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</si>
  <si>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</si>
  <si>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</si>
  <si>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</si>
  <si>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</si>
  <si>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</si>
  <si>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</si>
  <si>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</si>
  <si>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</si>
  <si>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</si>
  <si>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</si>
  <si>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</si>
  <si>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</si>
  <si>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</si>
  <si>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</si>
  <si>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</si>
  <si>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</si>
  <si>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</si>
  <si>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</si>
  <si>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</si>
  <si>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</si>
  <si>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</si>
  <si>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</si>
  <si>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</si>
  <si>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</si>
  <si>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</si>
  <si>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</si>
  <si>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</si>
  <si>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</si>
  <si>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</si>
  <si>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</si>
  <si>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</si>
  <si>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</si>
  <si>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</si>
  <si>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</si>
  <si>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</si>
  <si>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</si>
  <si>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</si>
  <si>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</si>
  <si>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Непрограммные расходы в сфере массового спорта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</si>
  <si>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</si>
  <si>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</si>
  <si>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</si>
  <si>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</si>
  <si>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</si>
  <si>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</si>
  <si>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</si>
  <si>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</si>
  <si>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</si>
  <si>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</si>
  <si>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</si>
  <si>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</si>
  <si>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</si>
  <si>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</si>
  <si>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</si>
  <si>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</si>
  <si>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</si>
  <si>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</si>
  <si>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</si>
  <si>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</si>
  <si>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</si>
  <si>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</si>
  <si>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</si>
  <si>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</si>
  <si>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устройству контейнерных площадок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</si>
  <si>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</si>
  <si>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</si>
  <si>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</si>
  <si>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</si>
  <si>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</si>
  <si>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</si>
  <si>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</si>
  <si>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</si>
  <si>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</si>
  <si>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</si>
  <si>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</si>
  <si>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</si>
  <si>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 xml:space="preserve">86 0 00 81110 </t>
  </si>
  <si>
    <t xml:space="preserve">86 0 00 00000 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</si>
  <si>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</si>
  <si>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</si>
  <si>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</si>
  <si>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</si>
  <si>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</si>
  <si>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</si>
  <si>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</si>
  <si>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</si>
  <si>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</si>
  <si>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</si>
  <si>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08 1 00 88240</t>
  </si>
  <si>
    <t>Муниципальная программа "Развитие образования Устьянского района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</si>
  <si>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</si>
  <si>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</si>
  <si>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</si>
  <si>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 xml:space="preserve">Муниципальная программа "Устойчивое развитие сельских территорий на 2018 - 2020 годы" 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</si>
  <si>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</si>
  <si>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</si>
  <si>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</si>
  <si>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</si>
  <si>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</si>
  <si>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</si>
  <si>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</si>
  <si>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</si>
  <si>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</si>
  <si>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</si>
  <si>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</si>
  <si>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</si>
  <si>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</si>
  <si>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</si>
  <si>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</si>
  <si>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</si>
  <si>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</si>
  <si>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</si>
  <si>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</si>
  <si>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</si>
  <si>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</si>
  <si>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</si>
  <si>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</si>
  <si>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</si>
  <si>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</si>
  <si>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</si>
  <si>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</si>
  <si>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</si>
  <si>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</si>
  <si>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Грантовая поддержка местных инициатив граждан проживающих в сельской местности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</si>
  <si>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</si>
  <si>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</si>
  <si>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</si>
  <si>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</si>
  <si>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</si>
  <si>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</si>
  <si>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12 0 А155190</t>
  </si>
  <si>
    <t>Субсидия на поддержку отрасли культуры (Мероприятие 2)</t>
  </si>
  <si>
    <t>Субсидия на обустройство плоскостных спортивных сооружений муниципальных образований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</si>
  <si>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</si>
  <si>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</si>
  <si>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08 1 00 78520</t>
  </si>
  <si>
    <t>22 0 00 81110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</si>
  <si>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</si>
  <si>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</si>
  <si>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06 4 00 83060</t>
  </si>
  <si>
    <t>06 7 00 78040</t>
  </si>
  <si>
    <t>06 7 00 00000</t>
  </si>
  <si>
    <t>Гранты бюджетам муниципальных образований</t>
  </si>
  <si>
    <t>08 1 00 80224</t>
  </si>
  <si>
    <t>Участие в конкурсе на предоставление субсидии бюджетам муниципальных районов на создание условий для занятия физической культурой и спортом</t>
  </si>
  <si>
    <t>06 1 00 83098</t>
  </si>
  <si>
    <t xml:space="preserve">Реконструкция автомобильной дороги п.Лойга - п.Кизема </t>
  </si>
  <si>
    <t>06 6 00 83120</t>
  </si>
  <si>
    <t>Субсидия на  проведения работ по разработке комплексной схемы организации дорожного движения</t>
  </si>
  <si>
    <t>06 6 00 83121</t>
  </si>
  <si>
    <t>Субсидия на  софинансирование работ по ремонту автомобильной дороги расположенной по ул.Победы п.Октябрьский</t>
  </si>
  <si>
    <t>Субсидия на софинансирование капитального ремонта крытых спортивных объектов муниципальных образований</t>
  </si>
  <si>
    <t>40</t>
  </si>
  <si>
    <t>96 1 00 81110</t>
  </si>
  <si>
    <t>Возмещение расходов по исполнительному листу (госпошлина)</t>
  </si>
  <si>
    <t>06 6 00 S875Д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</si>
  <si>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</si>
  <si>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>09 0 00 81400</t>
  </si>
  <si>
    <t>05 0 00 81400</t>
  </si>
  <si>
    <t>Реализация мероприятий гос.программы Арх.области "Устойчивое развитие сельских территорий Архангельской области на 2014-2021 годы"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</si>
  <si>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12 0 00 S6810</t>
  </si>
  <si>
    <t>Ремонт зданий муниципальных учреждений культуры</t>
  </si>
  <si>
    <t>12 0 00 S6820</t>
  </si>
  <si>
    <t>12 2А1 55192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</si>
  <si>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</si>
  <si>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</si>
  <si>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</si>
  <si>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</si>
  <si>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</si>
  <si>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08 2 0078260</t>
  </si>
  <si>
    <t>08 2 00 78260</t>
  </si>
  <si>
    <t>Капитальный ремонт муниципальных дошкольных образовательных организаций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</si>
  <si>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</si>
  <si>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08 2 E250970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</si>
  <si>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</si>
  <si>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</si>
  <si>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</si>
  <si>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Мероприятия по капитальному ремонту крытых спортивных объектов муниципальных образований Архангельской области</t>
  </si>
  <si>
    <t>Единая субвенция местным бюджетам (по организации и осуществлению деятельности по опеке и попечительству)</t>
  </si>
  <si>
    <t>81 2 01 78790</t>
  </si>
  <si>
    <t>Единая субвенция местным бюджетам (по созданию комиссии по делам несовершеннослетних и защите их прав)</t>
  </si>
  <si>
    <t>22 0 00 83162</t>
  </si>
  <si>
    <t>Мероприятия по подготовке к отопительному сезону</t>
  </si>
  <si>
    <t>22 0 00 83166</t>
  </si>
  <si>
    <t>Разработка проектно-сметной документации по проектированию кладбища</t>
  </si>
  <si>
    <t>10 0 00 88870</t>
  </si>
  <si>
    <t>10 0 00 88860</t>
  </si>
  <si>
    <t>Разработка проектно-сметной документации на строительство объекта "Выставочный центр Лесоруб 21 века. Парковка"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</si>
  <si>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</si>
  <si>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</si>
  <si>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24 0 00 83500</t>
  </si>
  <si>
    <t>24 0 00 00000</t>
  </si>
  <si>
    <t>Разработка паспортов энергоэффективности для бюджетных учреждений Устьянского района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</si>
  <si>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</si>
  <si>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Исполнение судебных актов (госпошлина)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</si>
  <si>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</si>
  <si>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</si>
  <si>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</si>
  <si>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Разработка проектно-сметной документации на строительство мостового перехода через реку Устья к туристическому объекту "Дом 19 века"</t>
  </si>
  <si>
    <t>Разработка проектно-сметной документации на строительство парковки к туристическому объекту "Международный экспозиционно-выставочный центр "Задорье""</t>
  </si>
  <si>
    <t>Субсидии бюджетам городских поселени</t>
  </si>
  <si>
    <t xml:space="preserve"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  
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</si>
  <si>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</si>
  <si>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</si>
  <si>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</si>
  <si>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</si>
  <si>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08 2 00 76840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</si>
  <si>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</si>
  <si>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</si>
  <si>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</si>
  <si>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08 2 00 S8260</t>
  </si>
  <si>
    <t>08 2 00 76720</t>
  </si>
  <si>
    <t>Установка ограждений территории муниципальных образовательных организаций</t>
  </si>
  <si>
    <t>08 2 00 S8170</t>
  </si>
  <si>
    <t>08 2 03 S8520</t>
  </si>
  <si>
    <t>08 2 01 S8520</t>
  </si>
  <si>
    <t>07 0 00 88283</t>
  </si>
  <si>
    <t>96 2 00 81110</t>
  </si>
  <si>
    <t>Возмещение расходов по исполнительному листу (судебные издержки)</t>
  </si>
  <si>
    <t>19 3 00 78890</t>
  </si>
  <si>
    <t>Поощрение за прирост поступления в областной бюджет налога, взимаемого в связи с применением упрощенной системы налогообложения</t>
  </si>
  <si>
    <t>96 3 00 81110</t>
  </si>
  <si>
    <t>Возмещение расходов по исполнительному листу (пени, неустойки)</t>
  </si>
  <si>
    <t>04 0 00 L5670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</si>
  <si>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</si>
  <si>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</si>
  <si>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22 0 00 81400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</si>
  <si>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</si>
  <si>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22 0 00 83161</t>
  </si>
  <si>
    <t>Предоставление субсидии МУП</t>
  </si>
  <si>
    <t>Разработка проектно-сметной документации на строительство 2-х корпусов на 100 мест ДОЛ "Колос"</t>
  </si>
  <si>
    <t>Разработка проектно-сметной документации на строительство спортивного зала для МБОУ "ОСОШ №1"</t>
  </si>
  <si>
    <t>07 0 00 88285</t>
  </si>
  <si>
    <t>07 0 00 88284</t>
  </si>
  <si>
    <t>2020 год</t>
  </si>
  <si>
    <t>2021 год</t>
  </si>
  <si>
    <t>2022 год</t>
  </si>
  <si>
    <t>Распределение бюджетных ассигнований на 2020 год и на плановый период 2021 и 2022 годов по разделам и подразделам классификации расходов бюджетов</t>
  </si>
  <si>
    <t xml:space="preserve">Ведомственная структура расходов бюджета муниципального образования "Устьянский муниципальный район"                       на 2020 год и на плановый период 2021 и 2022 годов 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</si>
  <si>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</si>
  <si>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</si>
  <si>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</si>
  <si>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19 1 00 51180</t>
  </si>
  <si>
    <t>19 1 00 78680</t>
  </si>
  <si>
    <t>08 1 00 78650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</si>
  <si>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2020 год и плановый период 2021 и 2022 годов</t>
  </si>
  <si>
    <t>07 0 00 67483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</si>
  <si>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</si>
  <si>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 xml:space="preserve">Муниципальная программа "Комплексное развитие сельских территорий на 2018 - 2020 годы" </t>
  </si>
  <si>
    <t>07 0 00 67484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</si>
  <si>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</si>
  <si>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>22 0 00 67483</t>
  </si>
  <si>
    <t>22 0 00 67484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</si>
  <si>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</si>
  <si>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</si>
  <si>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</si>
  <si>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</si>
  <si>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</si>
  <si>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</si>
  <si>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</si>
  <si>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</si>
  <si>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</si>
  <si>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</si>
  <si>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</si>
  <si>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</si>
  <si>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</si>
  <si>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</si>
  <si>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</si>
  <si>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</si>
  <si>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</si>
  <si>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</si>
  <si>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</si>
  <si>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</si>
  <si>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</si>
  <si>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04 0 00 88887</t>
  </si>
  <si>
    <t>11 0 00 88913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</si>
  <si>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</si>
  <si>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 xml:space="preserve">Выполнение работ по разборке (актуализации) схем генеральной очистки на территории сельских поселений Устьянского района Архангельской области 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</si>
  <si>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</si>
  <si>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</si>
  <si>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</si>
  <si>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</si>
  <si>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</si>
  <si>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мест</t>
  </si>
  <si>
    <t>обл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</si>
  <si>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</si>
  <si>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</si>
  <si>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</si>
  <si>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</si>
  <si>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"Развитие АПК, торговли и общественного питания"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</si>
  <si>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</si>
  <si>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</si>
  <si>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</si>
  <si>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</si>
  <si>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</si>
  <si>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 xml:space="preserve">22 0 00 88282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</si>
  <si>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</si>
  <si>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</si>
  <si>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Софинансирование ремонта детской библиотеки п. Октябрьский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</si>
  <si>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</si>
  <si>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</si>
  <si>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</si>
  <si>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</si>
  <si>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</si>
  <si>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</si>
  <si>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</si>
  <si>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</si>
  <si>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</si>
  <si>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</si>
  <si>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</si>
  <si>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</si>
  <si>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</si>
  <si>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</si>
  <si>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</si>
  <si>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</si>
  <si>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</si>
  <si>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</si>
  <si>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</si>
  <si>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</si>
  <si>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</si>
  <si>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</si>
  <si>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</si>
  <si>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</si>
  <si>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</si>
  <si>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</si>
  <si>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</si>
  <si>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</si>
  <si>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Приложение №7</t>
  </si>
  <si>
    <t>Приложение № 8</t>
  </si>
  <si>
    <t>Приложение №9</t>
  </si>
  <si>
    <t>Мероприятия в сфере предупреждения и ликвидации чрезвычайных ситуаций на территории муниципального района и выполнение мероприятий в сфере мобилизации и мобилизационной подготовки</t>
  </si>
  <si>
    <t xml:space="preserve">Оказание финансовой поддержки при исполнении расходных обязательств муниципальных образований по строительству жилья, предоставляемого по договору найма </t>
  </si>
  <si>
    <t>04 0 00 88882</t>
  </si>
  <si>
    <t>04 0 00 88883</t>
  </si>
  <si>
    <t>Реконструкция канализационных очистных сооружений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</si>
  <si>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</si>
  <si>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</si>
  <si>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</si>
  <si>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</si>
  <si>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</si>
  <si>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</si>
  <si>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</si>
  <si>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Проектирование строительства мостового перехода через реку Устья к туристическому объекту "Дом 19 века"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</si>
  <si>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</si>
  <si>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</si>
  <si>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</si>
  <si>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</si>
  <si>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08 2 Е250970</t>
  </si>
  <si>
    <t>776</t>
  </si>
  <si>
    <t>777</t>
  </si>
  <si>
    <t>778</t>
  </si>
  <si>
    <t>779</t>
  </si>
  <si>
    <t>780</t>
  </si>
  <si>
    <t>Мероприятие - улучшение жилищных условий граждан, проживающих на сельских территориях</t>
  </si>
  <si>
    <t>04 0 04  L5670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</si>
  <si>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</si>
  <si>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</si>
  <si>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</si>
  <si>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</si>
  <si>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</si>
  <si>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</si>
  <si>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</si>
  <si>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08 2 00 80330</t>
  </si>
  <si>
    <t>Благоустройство территорий муниципальных образовательных организаций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</si>
  <si>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</si>
  <si>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</si>
  <si>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</si>
  <si>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</si>
  <si>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</si>
  <si>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</si>
  <si>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</si>
  <si>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</si>
  <si>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</si>
  <si>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08 2 00 88300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</si>
  <si>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</si>
  <si>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</si>
  <si>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</si>
  <si>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</si>
  <si>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</si>
  <si>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</si>
  <si>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</si>
  <si>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05 0 00 82991</t>
  </si>
  <si>
    <t>11 0 00 S9000</t>
  </si>
  <si>
    <t>Софинансирование субсидии на содержание мест (площадок) накопления твердых коммунальных отходов</t>
  </si>
  <si>
    <t>Приложение №5</t>
  </si>
  <si>
    <t>Приложение № 6</t>
  </si>
  <si>
    <t>Софинансирование субсидии на приобретение контейнеров (бункеров) для накопления ТКО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</si>
  <si>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</si>
  <si>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</si>
  <si>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</si>
  <si>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12 000 88890</t>
  </si>
  <si>
    <t>06 8 00 S812Д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</si>
  <si>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</si>
  <si>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</si>
  <si>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</si>
  <si>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</si>
  <si>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</si>
  <si>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</si>
  <si>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</si>
  <si>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</si>
  <si>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</si>
  <si>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</si>
  <si>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</si>
  <si>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</si>
  <si>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</si>
  <si>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</si>
  <si>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</si>
  <si>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</si>
  <si>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</si>
  <si>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</si>
  <si>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</si>
  <si>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</si>
  <si>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</si>
  <si>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</si>
  <si>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</si>
  <si>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</si>
  <si>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22 0 00 83172</t>
  </si>
  <si>
    <t>Проведение аудита бухгалтерской (финансовой) отчетности и порядка ведения бухгалтерского учета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</si>
  <si>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</si>
  <si>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</si>
  <si>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</si>
  <si>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</si>
  <si>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</si>
  <si>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</si>
  <si>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</si>
  <si>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</si>
  <si>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</si>
  <si>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</si>
  <si>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</si>
  <si>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</si>
  <si>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</si>
  <si>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</si>
  <si>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</si>
  <si>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</si>
  <si>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</si>
  <si>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</si>
  <si>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</si>
  <si>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</si>
  <si>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</si>
  <si>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22 0 00 76640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</si>
  <si>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</si>
  <si>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</si>
  <si>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</si>
  <si>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</si>
  <si>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Обеспечение условий для организации бесплатного подвоза обучающихся к месту обучения и обратно</t>
  </si>
  <si>
    <t>08 2 00 76970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</si>
  <si>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</si>
  <si>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</si>
  <si>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</si>
  <si>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</si>
  <si>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</si>
  <si>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Приложение №6</t>
  </si>
  <si>
    <t>Создание электронного фонда пользования</t>
  </si>
  <si>
    <t>Приложение №8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</si>
  <si>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</si>
  <si>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</si>
  <si>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</si>
  <si>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</si>
  <si>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</si>
  <si>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</si>
  <si>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</si>
  <si>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>12 0 00 88889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</si>
  <si>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</si>
  <si>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</si>
  <si>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</si>
  <si>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</si>
  <si>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</si>
  <si>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</si>
  <si>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</si>
  <si>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</si>
  <si>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</si>
  <si>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</si>
  <si>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</si>
  <si>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</si>
  <si>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</si>
  <si>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</si>
  <si>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</si>
  <si>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</si>
  <si>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</si>
  <si>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</si>
  <si>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</si>
  <si>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</si>
  <si>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</si>
  <si>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</si>
  <si>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</si>
  <si>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</si>
  <si>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</si>
  <si>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</si>
  <si>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</si>
  <si>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</si>
  <si>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</si>
  <si>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</si>
  <si>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</si>
  <si>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</si>
  <si>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</si>
  <si>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</si>
  <si>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</si>
  <si>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Приложение № 7</t>
  </si>
  <si>
    <t xml:space="preserve"> </t>
  </si>
  <si>
    <t>08 1 00 80170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</si>
  <si>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</si>
  <si>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</si>
  <si>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S6960</t>
  </si>
  <si>
    <t>Укрепление материально-технической базы и развитие противопожарной инфраструктуры в муниципальных образовательных организациях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</si>
  <si>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</si>
  <si>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</si>
  <si>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08 2 00 S8180</t>
  </si>
  <si>
    <t>Субсидии на капитальный ремонт зданий муниципальных общеобразовательных организаций</t>
  </si>
  <si>
    <t>08 1 00080170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</si>
  <si>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</si>
  <si>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</si>
  <si>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 xml:space="preserve">Софинансирование мероприятий по проведению кадастровых работ и мониторинга земель сельскохозяйственного назначения </t>
  </si>
  <si>
    <t>05 0 00 S6690</t>
  </si>
  <si>
    <t>к  решению сессии шестого созыва Собрания депутатов № 237 от 26 июня 2020 года</t>
  </si>
  <si>
    <t>к  решению сессии шестого созыва Собрания депутатов № 203 от 24 апреля 2020 года</t>
  </si>
  <si>
    <t>к  решению сессии шестого созыва Собрания депутатов № 185 от 21 февраля 2020 года</t>
  </si>
  <si>
    <t>к  решению сессии шестого созыва Собрания депутатов № 170 от 20 декабря 2019 года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</si>
  <si>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</si>
  <si>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</si>
  <si>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22 0 00 78840</t>
  </si>
  <si>
    <t>Благоустройство территорий и приобретение уборочной и коммунальной техники</t>
  </si>
  <si>
    <t xml:space="preserve">Разработка проектно-сметной документации для строительства и реконструкции (модернизации) объектов питьевого водоснабжения на 2020 год за счет средств местного бюджета </t>
  </si>
  <si>
    <t>22 0 00 83175</t>
  </si>
  <si>
    <t>Приложение № 3</t>
  </si>
  <si>
    <t>Приложение № 4</t>
  </si>
  <si>
    <t>Приложение № 5</t>
  </si>
  <si>
    <t>09 0 00 78840</t>
  </si>
  <si>
    <t>к  решению сессии шестого созыва Собрания депутатов № 246 от 14 августа  2020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</si>
</sst>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73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8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4" fontId="0" fillId="2" borderId="0" xfId="0" applyNumberFormat="1" applyFill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4" fontId="0" fillId="3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12" fillId="4" borderId="1" xfId="0" applyFont="1" applyFill="1" applyBorder="1" applyAlignment="1">
      <alignment wrapText="1"/>
    </xf>
    <xf numFmtId="0" fontId="5" fillId="4" borderId="0" xfId="0" applyFont="1" applyFill="1"/>
    <xf numFmtId="49" fontId="7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0" fontId="7" fillId="5" borderId="0" xfId="0" applyFont="1" applyFill="1"/>
    <xf numFmtId="49" fontId="12" fillId="4" borderId="1" xfId="0" applyNumberFormat="1" applyFont="1" applyFill="1" applyBorder="1" applyAlignment="1">
      <alignment horizontal="left" vertical="center" wrapText="1"/>
    </xf>
    <xf numFmtId="0" fontId="24" fillId="4" borderId="0" xfId="0" applyFont="1" applyFill="1"/>
    <xf numFmtId="0" fontId="2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9" fontId="22" fillId="3" borderId="1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2" fillId="3" borderId="1" xfId="0" applyFont="1" applyFill="1" applyBorder="1" applyAlignment="1">
      <alignment wrapText="1"/>
    </xf>
    <xf numFmtId="0" fontId="7" fillId="3" borderId="0" xfId="0" applyFont="1" applyFill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Fill="1" applyBorder="1" applyAlignment="1">
      <alignment horizontal="left" vertical="center" wrapText="1"/>
    </xf>
    <xf numFmtId="0" fontId="24" fillId="3" borderId="0" xfId="0" applyFont="1" applyFill="1"/>
    <xf numFmtId="4" fontId="1" fillId="0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left" vertical="center" wrapText="1"/>
    </xf>
    <xf numFmtId="49" fontId="24" fillId="3" borderId="0" xfId="0" applyNumberFormat="1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7" fillId="4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20" fillId="3" borderId="0" xfId="0" applyNumberFormat="1" applyFont="1" applyFill="1"/>
    <xf numFmtId="4" fontId="21" fillId="3" borderId="0" xfId="0" applyNumberFormat="1" applyFont="1" applyFill="1"/>
    <xf numFmtId="4" fontId="13" fillId="0" borderId="0" xfId="0" applyNumberFormat="1" applyFont="1" applyFill="1"/>
    <xf numFmtId="4" fontId="7" fillId="3" borderId="0" xfId="0" applyNumberFormat="1" applyFont="1" applyFill="1"/>
    <xf numFmtId="4" fontId="5" fillId="3" borderId="0" xfId="0" applyNumberFormat="1" applyFont="1" applyFill="1"/>
    <xf numFmtId="4" fontId="0" fillId="4" borderId="0" xfId="0" applyNumberFormat="1" applyFont="1" applyFill="1"/>
    <xf numFmtId="4" fontId="0" fillId="3" borderId="0" xfId="0" applyNumberFormat="1" applyFont="1" applyFill="1"/>
    <xf numFmtId="4" fontId="12" fillId="3" borderId="0" xfId="0" applyNumberFormat="1" applyFont="1" applyFill="1"/>
    <xf numFmtId="4" fontId="24" fillId="3" borderId="0" xfId="0" applyNumberFormat="1" applyFont="1" applyFill="1"/>
    <xf numFmtId="4" fontId="0" fillId="3" borderId="0" xfId="0" applyNumberFormat="1" applyFill="1"/>
    <xf numFmtId="4" fontId="5" fillId="4" borderId="0" xfId="0" applyNumberFormat="1" applyFont="1" applyFill="1"/>
    <xf numFmtId="4" fontId="7" fillId="5" borderId="0" xfId="0" applyNumberFormat="1" applyFont="1" applyFill="1"/>
    <xf numFmtId="4" fontId="24" fillId="0" borderId="0" xfId="0" applyNumberFormat="1" applyFont="1" applyFill="1"/>
    <xf numFmtId="4" fontId="24" fillId="4" borderId="0" xfId="0" applyNumberFormat="1" applyFont="1" applyFill="1"/>
    <xf numFmtId="0" fontId="0" fillId="4" borderId="0" xfId="0" applyFill="1"/>
    <xf numFmtId="4" fontId="0" fillId="4" borderId="0" xfId="0" applyNumberFormat="1" applyFill="1"/>
    <xf numFmtId="0" fontId="0" fillId="0" borderId="1" xfId="0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center"/>
    </xf>
    <xf numFmtId="4" fontId="3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18" fillId="0" borderId="0" xfId="0" applyNumberFormat="1" applyFont="1" applyFill="1"/>
    <xf numFmtId="0" fontId="18" fillId="0" borderId="0" xfId="0" applyFont="1" applyFill="1"/>
    <xf numFmtId="4" fontId="8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29" fillId="4" borderId="1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4" fontId="29" fillId="4" borderId="1" xfId="0" applyNumberFormat="1" applyFont="1" applyFill="1" applyBorder="1" applyAlignment="1">
      <alignment horizontal="center" vertical="center"/>
    </xf>
    <xf numFmtId="0" fontId="18" fillId="4" borderId="0" xfId="0" applyFont="1" applyFill="1"/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7" borderId="1" xfId="0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7" borderId="1" xfId="0" applyFont="1" applyFill="1" applyBorder="1"/>
    <xf numFmtId="0" fontId="0" fillId="0" borderId="0" xfId="0" applyFill="1" applyBorder="1" applyAlignment="1">
      <alignment vertical="center" wrapText="1"/>
    </xf>
    <xf numFmtId="4" fontId="8" fillId="8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/>
    </xf>
    <xf numFmtId="4" fontId="7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 wrapText="1"/>
    </xf>
    <xf numFmtId="49" fontId="12" fillId="7" borderId="1" xfId="0" applyNumberFormat="1" applyFont="1" applyFill="1" applyBorder="1" applyAlignment="1">
      <alignment horizontal="center" vertical="center"/>
    </xf>
    <xf numFmtId="4" fontId="12" fillId="7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/>
    <xf numFmtId="4" fontId="30" fillId="3" borderId="0" xfId="0" applyNumberFormat="1" applyFont="1" applyFill="1"/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69"/>
  <sheetViews>
    <sheetView topLeftCell="B1" workbookViewId="0">
      <selection activeCell="H6" sqref="H6"/>
    </sheetView>
  </sheetViews>
  <sheetFormatPr defaultColWidth="9.140625" defaultRowHeight="12.75"/>
  <cols>
    <col min="1" max="1" width="1.85546875" style="69" customWidth="1"/>
    <col min="2" max="2" width="61.28515625" style="69" customWidth="1"/>
    <col min="3" max="3" width="6.85546875" style="72" hidden="1" customWidth="1"/>
    <col min="4" max="4" width="6.5703125" style="72" customWidth="1"/>
    <col min="5" max="5" width="8" style="72" customWidth="1"/>
    <col min="6" max="8" width="22.140625" style="71" customWidth="1"/>
    <col min="9" max="9" width="13.85546875" style="69" hidden="1" customWidth="1"/>
    <col min="10" max="10" width="9.140625" style="69"/>
    <col min="11" max="11" width="13.85546875" style="69" bestFit="1" customWidth="1"/>
    <col min="12" max="16384" width="9.140625" style="69"/>
  </cols>
  <sheetData>
    <row r="1" spans="2:11" customFormat="1" ht="17.25" customHeight="1">
      <c r="B1" s="69"/>
      <c r="C1" s="72"/>
      <c r="D1" s="72"/>
      <c r="E1" s="72"/>
      <c r="F1" s="249" t="s">
        <v>1151</v>
      </c>
      <c r="G1" s="249"/>
      <c r="H1" s="249"/>
      <c r="I1" s="249"/>
      <c r="J1" s="249"/>
      <c r="K1" s="249"/>
    </row>
    <row r="2" spans="2:11" customFormat="1" ht="38.25" customHeight="1">
      <c r="B2" s="69"/>
      <c r="C2" s="250"/>
      <c r="D2" s="72"/>
      <c r="E2" s="72"/>
      <c r="F2" s="259" t="s">
        <v>1155</v>
      </c>
      <c r="G2" s="259"/>
      <c r="H2" s="129"/>
      <c r="I2" s="129"/>
      <c r="J2" s="131"/>
    </row>
    <row r="3" spans="2:11" customFormat="1" ht="19.5" customHeight="1">
      <c r="B3" s="69"/>
      <c r="C3" s="72"/>
      <c r="D3" s="72"/>
      <c r="E3" s="72"/>
      <c r="F3" s="253" t="s">
        <v>1079</v>
      </c>
      <c r="G3" s="253"/>
      <c r="H3" s="253"/>
      <c r="I3" s="253"/>
      <c r="J3" s="253"/>
      <c r="K3" s="253"/>
    </row>
    <row r="4" spans="2:11" customFormat="1" ht="38.25" customHeight="1">
      <c r="B4" s="69"/>
      <c r="C4" s="229"/>
      <c r="D4" s="72"/>
      <c r="E4" s="72"/>
      <c r="F4" s="253" t="s">
        <v>1142</v>
      </c>
      <c r="G4" s="253"/>
      <c r="H4" s="129"/>
      <c r="I4" s="129"/>
      <c r="J4" s="131"/>
    </row>
    <row r="5" spans="2:11" customFormat="1" ht="12.75" customHeight="1">
      <c r="B5" s="69"/>
      <c r="C5" s="72"/>
      <c r="D5" s="72"/>
      <c r="E5" s="72"/>
      <c r="F5" s="253" t="s">
        <v>1012</v>
      </c>
      <c r="G5" s="253"/>
      <c r="H5" s="253"/>
      <c r="I5" s="253"/>
      <c r="J5" s="253"/>
      <c r="K5" s="253"/>
    </row>
    <row r="6" spans="2:11" customFormat="1" ht="38.25" customHeight="1">
      <c r="B6" s="69"/>
      <c r="C6" s="209"/>
      <c r="D6" s="72"/>
      <c r="E6" s="72"/>
      <c r="F6" s="253" t="s">
        <v>1143</v>
      </c>
      <c r="G6" s="253"/>
      <c r="H6" s="129"/>
      <c r="I6" s="129"/>
      <c r="J6" s="131"/>
    </row>
    <row r="7" spans="2:11" customFormat="1" ht="12.75" customHeight="1">
      <c r="B7" s="69"/>
      <c r="C7" s="72"/>
      <c r="D7" s="72"/>
      <c r="E7" s="72"/>
      <c r="F7" s="253" t="s">
        <v>955</v>
      </c>
      <c r="G7" s="253"/>
      <c r="H7" s="253"/>
      <c r="I7" s="253"/>
      <c r="J7" s="253"/>
      <c r="K7" s="253"/>
    </row>
    <row r="8" spans="2:11" customFormat="1" ht="38.25" customHeight="1">
      <c r="B8" s="69"/>
      <c r="C8" s="209"/>
      <c r="D8" s="72"/>
      <c r="E8" s="72"/>
      <c r="F8" s="253" t="s">
        <v>1144</v>
      </c>
      <c r="G8" s="253"/>
      <c r="H8" s="129"/>
      <c r="I8" s="129"/>
      <c r="J8" s="131"/>
    </row>
    <row r="9" spans="2:11" s="68" customFormat="1" ht="51" customHeight="1">
      <c r="B9" s="254" t="s">
        <v>865</v>
      </c>
      <c r="C9" s="254"/>
      <c r="D9" s="254"/>
      <c r="E9" s="254"/>
      <c r="F9" s="254"/>
      <c r="G9" s="255"/>
      <c r="H9" s="255"/>
    </row>
    <row r="10" spans="2:11" s="68" customFormat="1" ht="16.5" customHeight="1">
      <c r="B10" s="251" t="s">
        <v>16</v>
      </c>
      <c r="C10" s="130"/>
      <c r="D10" s="256" t="s">
        <v>18</v>
      </c>
      <c r="E10" s="256" t="s">
        <v>19</v>
      </c>
      <c r="F10" s="258" t="s">
        <v>677</v>
      </c>
      <c r="G10" s="251"/>
      <c r="H10" s="251"/>
    </row>
    <row r="11" spans="2:11" s="3" customFormat="1" ht="12.75" customHeight="1">
      <c r="B11" s="252"/>
      <c r="C11" s="256" t="s">
        <v>17</v>
      </c>
      <c r="D11" s="252"/>
      <c r="E11" s="252"/>
      <c r="F11" s="257" t="s">
        <v>862</v>
      </c>
      <c r="G11" s="257" t="s">
        <v>863</v>
      </c>
      <c r="H11" s="257" t="s">
        <v>864</v>
      </c>
      <c r="I11" s="69"/>
      <c r="J11" s="69"/>
    </row>
    <row r="12" spans="2:11" s="3" customFormat="1" ht="35.25" customHeight="1">
      <c r="B12" s="252"/>
      <c r="C12" s="256"/>
      <c r="D12" s="252"/>
      <c r="E12" s="252"/>
      <c r="F12" s="257"/>
      <c r="G12" s="257"/>
      <c r="H12" s="257"/>
      <c r="I12" s="69"/>
      <c r="J12" s="69"/>
    </row>
    <row r="13" spans="2:11" s="3" customFormat="1">
      <c r="B13" s="132">
        <v>1</v>
      </c>
      <c r="C13" s="132">
        <v>2</v>
      </c>
      <c r="D13" s="132">
        <v>2</v>
      </c>
      <c r="E13" s="132">
        <v>3</v>
      </c>
      <c r="F13" s="133">
        <v>4</v>
      </c>
      <c r="G13" s="133">
        <v>5</v>
      </c>
      <c r="H13" s="133">
        <v>6</v>
      </c>
      <c r="I13" s="69"/>
      <c r="J13" s="69"/>
    </row>
    <row r="14" spans="2:11" ht="16.5">
      <c r="B14" s="79"/>
      <c r="C14" s="79"/>
      <c r="D14" s="79"/>
      <c r="E14" s="79"/>
      <c r="F14" s="79"/>
      <c r="G14" s="79"/>
      <c r="H14" s="79"/>
    </row>
    <row r="15" spans="2:11" s="3" customFormat="1">
      <c r="B15" s="5" t="s">
        <v>22</v>
      </c>
      <c r="C15" s="49">
        <v>793</v>
      </c>
      <c r="D15" s="7" t="s">
        <v>23</v>
      </c>
      <c r="E15" s="7"/>
      <c r="F15" s="40">
        <f>F16+F17+F18+F21+F23+F24+F19+F20+F22</f>
        <v>84373154.789999992</v>
      </c>
      <c r="G15" s="40">
        <f t="shared" ref="G15:H15" si="0">G16+G17+G18+G21+G23+G24+G19+G20+G22</f>
        <v>82351750.129999995</v>
      </c>
      <c r="H15" s="40">
        <f t="shared" si="0"/>
        <v>83298177.150000006</v>
      </c>
      <c r="I15" s="70">
        <f>'прил 4'!G443+'прил 4'!G897+'прил 4'!G1011+'прил 4'!G1558</f>
        <v>84366626.919999987</v>
      </c>
      <c r="J15" s="69"/>
    </row>
    <row r="16" spans="2:11" s="3" customFormat="1" ht="25.5">
      <c r="B16" s="58" t="s">
        <v>588</v>
      </c>
      <c r="C16" s="96">
        <v>793</v>
      </c>
      <c r="D16" s="10" t="s">
        <v>23</v>
      </c>
      <c r="E16" s="10" t="s">
        <v>34</v>
      </c>
      <c r="F16" s="29">
        <f>'прил 4'!G1012</f>
        <v>1798248</v>
      </c>
      <c r="G16" s="29">
        <f>'прил 4'!H1012</f>
        <v>1816051</v>
      </c>
      <c r="H16" s="29">
        <f>'прил 4'!I1012</f>
        <v>1834030</v>
      </c>
      <c r="I16" s="69"/>
      <c r="J16" s="69"/>
    </row>
    <row r="17" spans="2:11" s="3" customFormat="1" ht="38.25">
      <c r="B17" s="55" t="s">
        <v>667</v>
      </c>
      <c r="C17" s="96">
        <v>794</v>
      </c>
      <c r="D17" s="57" t="s">
        <v>23</v>
      </c>
      <c r="E17" s="57" t="s">
        <v>102</v>
      </c>
      <c r="F17" s="29">
        <f>'прил 4'!G1559</f>
        <v>3094243</v>
      </c>
      <c r="G17" s="29">
        <f>'прил 4'!H1559</f>
        <v>3111647</v>
      </c>
      <c r="H17" s="29">
        <f>'прил 4'!I1559</f>
        <v>3129225</v>
      </c>
      <c r="I17" s="69"/>
      <c r="J17" s="69"/>
    </row>
    <row r="18" spans="2:11" s="3" customFormat="1" ht="38.25">
      <c r="B18" s="58" t="s">
        <v>111</v>
      </c>
      <c r="C18" s="96">
        <v>793</v>
      </c>
      <c r="D18" s="10" t="s">
        <v>23</v>
      </c>
      <c r="E18" s="10" t="s">
        <v>83</v>
      </c>
      <c r="F18" s="29">
        <f>'прил 4'!G444+'прил 4'!G898+'прил 4'!G1019</f>
        <v>39683675</v>
      </c>
      <c r="G18" s="29">
        <f>'прил 4'!H444+'прил 4'!H898+'прил 4'!H1019</f>
        <v>40491155</v>
      </c>
      <c r="H18" s="29">
        <f>'прил 4'!I444+'прил 4'!I898+'прил 4'!I1019</f>
        <v>40883565</v>
      </c>
      <c r="I18" s="69"/>
      <c r="J18" s="69"/>
    </row>
    <row r="19" spans="2:11" s="3" customFormat="1" hidden="1">
      <c r="B19" s="16" t="s">
        <v>520</v>
      </c>
      <c r="C19" s="96"/>
      <c r="D19" s="10" t="s">
        <v>23</v>
      </c>
      <c r="E19" s="10" t="s">
        <v>337</v>
      </c>
      <c r="F19" s="26">
        <v>0</v>
      </c>
      <c r="G19" s="26"/>
      <c r="H19" s="26"/>
      <c r="I19" s="69"/>
      <c r="J19" s="69"/>
    </row>
    <row r="20" spans="2:11" s="3" customFormat="1">
      <c r="B20" s="16" t="s">
        <v>520</v>
      </c>
      <c r="C20" s="96"/>
      <c r="D20" s="10" t="s">
        <v>23</v>
      </c>
      <c r="E20" s="10" t="s">
        <v>337</v>
      </c>
      <c r="F20" s="26">
        <f>'прил 4'!G1096</f>
        <v>10400</v>
      </c>
      <c r="G20" s="26">
        <f>'прил 4'!H1096</f>
        <v>11200</v>
      </c>
      <c r="H20" s="26">
        <f>'прил 4'!I1096</f>
        <v>116800</v>
      </c>
      <c r="I20" s="69"/>
      <c r="J20" s="69"/>
    </row>
    <row r="21" spans="2:11" s="3" customFormat="1" ht="25.5">
      <c r="B21" s="58" t="s">
        <v>319</v>
      </c>
      <c r="C21" s="49">
        <v>792</v>
      </c>
      <c r="D21" s="10" t="s">
        <v>23</v>
      </c>
      <c r="E21" s="10" t="s">
        <v>320</v>
      </c>
      <c r="F21" s="26">
        <f>'прил 4'!G904+'прил 4'!G1586</f>
        <v>14855558</v>
      </c>
      <c r="G21" s="26">
        <f>'прил 4'!H904+'прил 4'!H1586</f>
        <v>14932417</v>
      </c>
      <c r="H21" s="26">
        <f>'прил 4'!I904+'прил 4'!I1586</f>
        <v>15079145</v>
      </c>
      <c r="I21" s="69"/>
      <c r="J21" s="69"/>
    </row>
    <row r="22" spans="2:11" s="3" customFormat="1" hidden="1">
      <c r="B22" s="16" t="s">
        <v>222</v>
      </c>
      <c r="C22" s="49"/>
      <c r="D22" s="10" t="s">
        <v>23</v>
      </c>
      <c r="E22" s="10" t="s">
        <v>32</v>
      </c>
      <c r="F22" s="26">
        <f>'прил 4'!G1101</f>
        <v>0</v>
      </c>
      <c r="G22" s="26"/>
      <c r="H22" s="26"/>
      <c r="I22" s="69"/>
      <c r="J22" s="69"/>
    </row>
    <row r="23" spans="2:11" s="3" customFormat="1">
      <c r="B23" s="55" t="s">
        <v>619</v>
      </c>
      <c r="C23" s="96">
        <v>793</v>
      </c>
      <c r="D23" s="57" t="s">
        <v>23</v>
      </c>
      <c r="E23" s="57" t="s">
        <v>106</v>
      </c>
      <c r="F23" s="29">
        <f>'прил 4'!G1106</f>
        <v>863082.23</v>
      </c>
      <c r="G23" s="29">
        <f>'прил 4'!H1106</f>
        <v>1000000</v>
      </c>
      <c r="H23" s="29">
        <f>'прил 4'!I1106</f>
        <v>1000000</v>
      </c>
      <c r="I23" s="69"/>
      <c r="J23" s="69"/>
    </row>
    <row r="24" spans="2:11" s="3" customFormat="1">
      <c r="B24" s="9" t="s">
        <v>28</v>
      </c>
      <c r="C24" s="96">
        <v>793</v>
      </c>
      <c r="D24" s="10" t="s">
        <v>23</v>
      </c>
      <c r="E24" s="10" t="s">
        <v>29</v>
      </c>
      <c r="F24" s="29">
        <f>'прил 4'!G1111+'прил 4'!G453+'прил 4'!G920+'прил 4'!G504+'прил 4'!G1607</f>
        <v>24067948.559999999</v>
      </c>
      <c r="G24" s="29">
        <f>'прил 4'!H1111+'прил 4'!H453+'прил 4'!H920</f>
        <v>20989280.129999999</v>
      </c>
      <c r="H24" s="29">
        <f>'прил 4'!I1111+'прил 4'!I453+'прил 4'!I920</f>
        <v>21255412.149999999</v>
      </c>
      <c r="I24" s="69"/>
      <c r="J24" s="69"/>
    </row>
    <row r="25" spans="2:11" s="3" customFormat="1">
      <c r="B25" s="51" t="s">
        <v>327</v>
      </c>
      <c r="C25" s="49">
        <v>792</v>
      </c>
      <c r="D25" s="21" t="s">
        <v>34</v>
      </c>
      <c r="E25" s="21"/>
      <c r="F25" s="12">
        <f>F26</f>
        <v>3023200</v>
      </c>
      <c r="G25" s="12">
        <f t="shared" ref="G25:H25" si="1">G26</f>
        <v>3043600</v>
      </c>
      <c r="H25" s="12">
        <f t="shared" si="1"/>
        <v>3122600</v>
      </c>
      <c r="I25" s="69"/>
      <c r="J25" s="69"/>
    </row>
    <row r="26" spans="2:11" s="3" customFormat="1">
      <c r="B26" s="9" t="s">
        <v>328</v>
      </c>
      <c r="C26" s="49">
        <v>792</v>
      </c>
      <c r="D26" s="10" t="s">
        <v>34</v>
      </c>
      <c r="E26" s="10" t="s">
        <v>102</v>
      </c>
      <c r="F26" s="26">
        <f>'прил 4'!G947</f>
        <v>3023200</v>
      </c>
      <c r="G26" s="26">
        <f>'прил 4'!H947</f>
        <v>3043600</v>
      </c>
      <c r="H26" s="26">
        <f>'прил 4'!I947</f>
        <v>3122600</v>
      </c>
      <c r="I26" s="69"/>
      <c r="J26" s="69"/>
    </row>
    <row r="27" spans="2:11" s="3" customFormat="1" ht="25.5">
      <c r="B27" s="11" t="s">
        <v>330</v>
      </c>
      <c r="C27" s="6">
        <v>793</v>
      </c>
      <c r="D27" s="7" t="s">
        <v>102</v>
      </c>
      <c r="E27" s="7"/>
      <c r="F27" s="40">
        <f>F28+F30+F29</f>
        <v>3488789.88</v>
      </c>
      <c r="G27" s="40">
        <f t="shared" ref="G27:H27" si="2">G28+G30+G29</f>
        <v>615000</v>
      </c>
      <c r="H27" s="40">
        <f t="shared" si="2"/>
        <v>725000</v>
      </c>
      <c r="I27" s="70">
        <f>'прил 4'!G510+'прил 4'!G1226</f>
        <v>3488789.88</v>
      </c>
      <c r="J27" s="69"/>
    </row>
    <row r="28" spans="2:11" s="3" customFormat="1" ht="25.5">
      <c r="B28" s="52" t="s">
        <v>331</v>
      </c>
      <c r="C28" s="49">
        <v>793</v>
      </c>
      <c r="D28" s="57" t="s">
        <v>102</v>
      </c>
      <c r="E28" s="57" t="s">
        <v>211</v>
      </c>
      <c r="F28" s="29">
        <f>'прил 4'!G1227</f>
        <v>513789.88</v>
      </c>
      <c r="G28" s="29">
        <f>'прил 4'!H1227</f>
        <v>280000</v>
      </c>
      <c r="H28" s="29">
        <f>'прил 4'!I1227</f>
        <v>280000</v>
      </c>
      <c r="I28" s="69"/>
      <c r="J28" s="69"/>
    </row>
    <row r="29" spans="2:11" s="3" customFormat="1">
      <c r="B29" s="52" t="s">
        <v>356</v>
      </c>
      <c r="C29" s="49"/>
      <c r="D29" s="57" t="s">
        <v>102</v>
      </c>
      <c r="E29" s="57" t="s">
        <v>101</v>
      </c>
      <c r="F29" s="29">
        <f>'прил 4'!G1271</f>
        <v>2765000</v>
      </c>
      <c r="G29" s="29">
        <f>'прил 4'!H1271</f>
        <v>60000</v>
      </c>
      <c r="H29" s="29">
        <f>'прил 4'!I1271</f>
        <v>70000</v>
      </c>
      <c r="I29" s="69"/>
      <c r="J29" s="69"/>
    </row>
    <row r="30" spans="2:11" s="3" customFormat="1" ht="25.5">
      <c r="B30" s="16" t="s">
        <v>624</v>
      </c>
      <c r="C30" s="49"/>
      <c r="D30" s="43" t="s">
        <v>102</v>
      </c>
      <c r="E30" s="43" t="s">
        <v>576</v>
      </c>
      <c r="F30" s="29">
        <f>'прил 4'!G1281+'прил 4'!G515</f>
        <v>210000</v>
      </c>
      <c r="G30" s="29">
        <f>'прил 4'!H1281+'прил 4'!H515</f>
        <v>275000</v>
      </c>
      <c r="H30" s="29">
        <f>'прил 4'!I1281+'прил 4'!I515</f>
        <v>375000</v>
      </c>
      <c r="I30" s="69"/>
      <c r="J30" s="69"/>
    </row>
    <row r="31" spans="2:11" s="3" customFormat="1">
      <c r="B31" s="11" t="s">
        <v>128</v>
      </c>
      <c r="C31" s="6">
        <v>793</v>
      </c>
      <c r="D31" s="7" t="s">
        <v>83</v>
      </c>
      <c r="E31" s="7"/>
      <c r="F31" s="40">
        <f>F32+F33+F34</f>
        <v>91418384.849999979</v>
      </c>
      <c r="G31" s="40">
        <f t="shared" ref="G31:H31" si="3">G32+G33+G34</f>
        <v>48641213</v>
      </c>
      <c r="H31" s="40">
        <f t="shared" si="3"/>
        <v>273760952.22000003</v>
      </c>
      <c r="I31" s="70">
        <f>'прил 4'!G19+'прил 4'!G468+'прил 4'!G1298+'прил 4'!G1608</f>
        <v>91418384.849999979</v>
      </c>
      <c r="J31" s="69"/>
    </row>
    <row r="32" spans="2:11" s="3" customFormat="1">
      <c r="B32" s="58" t="s">
        <v>634</v>
      </c>
      <c r="C32" s="96"/>
      <c r="D32" s="43" t="s">
        <v>83</v>
      </c>
      <c r="E32" s="43" t="s">
        <v>66</v>
      </c>
      <c r="F32" s="26">
        <f>'прил 4'!G1299</f>
        <v>1774800</v>
      </c>
      <c r="G32" s="26">
        <f>'прил 4'!H1299</f>
        <v>2000000</v>
      </c>
      <c r="H32" s="26">
        <f>'прил 4'!I1299</f>
        <v>2000000</v>
      </c>
      <c r="I32" s="69"/>
      <c r="J32" s="69"/>
      <c r="K32" s="188"/>
    </row>
    <row r="33" spans="2:11" s="3" customFormat="1">
      <c r="B33" s="116" t="s">
        <v>335</v>
      </c>
      <c r="C33" s="49">
        <v>792</v>
      </c>
      <c r="D33" s="57" t="s">
        <v>83</v>
      </c>
      <c r="E33" s="57" t="s">
        <v>211</v>
      </c>
      <c r="F33" s="26">
        <f>'прил 4'!G1308+'прил 4'!G1609+'прил 4'!G1338</f>
        <v>76529383.249999985</v>
      </c>
      <c r="G33" s="26">
        <f>'прил 4'!H1308+'прил 4'!H1609+'прил 4'!H1338</f>
        <v>33966000</v>
      </c>
      <c r="H33" s="26">
        <f>'прил 4'!I1308+'прил 4'!I1609+'прил 4'!I1338</f>
        <v>258979722.22</v>
      </c>
      <c r="I33" s="70"/>
      <c r="J33" s="69"/>
      <c r="K33" s="188"/>
    </row>
    <row r="34" spans="2:11" s="3" customFormat="1">
      <c r="B34" s="55" t="s">
        <v>129</v>
      </c>
      <c r="C34" s="96">
        <v>793</v>
      </c>
      <c r="D34" s="57" t="s">
        <v>83</v>
      </c>
      <c r="E34" s="57" t="s">
        <v>130</v>
      </c>
      <c r="F34" s="29">
        <f>'прил 4'!G1792+'прил 4'!G1348+'прил 4'!G469+'прил 4'!G20</f>
        <v>13114201.6</v>
      </c>
      <c r="G34" s="29">
        <f>'прил 4'!H1792+'прил 4'!H1348+'прил 4'!H469+'прил 4'!H20</f>
        <v>12675213</v>
      </c>
      <c r="H34" s="29">
        <f>'прил 4'!I1792+'прил 4'!I1348+'прил 4'!I469+'прил 4'!I20</f>
        <v>12781230</v>
      </c>
      <c r="I34" s="69"/>
      <c r="J34" s="69"/>
    </row>
    <row r="35" spans="2:11" s="3" customFormat="1">
      <c r="B35" s="59" t="s">
        <v>638</v>
      </c>
      <c r="C35" s="49">
        <v>792</v>
      </c>
      <c r="D35" s="7" t="s">
        <v>337</v>
      </c>
      <c r="E35" s="7"/>
      <c r="F35" s="40">
        <f>F37+F36+F38+F39</f>
        <v>335311794.71000004</v>
      </c>
      <c r="G35" s="40">
        <f t="shared" ref="G35:H35" si="4">G37+G36+G38+G39</f>
        <v>331819622.86000001</v>
      </c>
      <c r="H35" s="40">
        <f t="shared" si="4"/>
        <v>475932498.53000003</v>
      </c>
      <c r="I35" s="70">
        <f>'прил 4'!G1389+'прил 4'!G1814</f>
        <v>335311794.71000004</v>
      </c>
      <c r="J35" s="69"/>
    </row>
    <row r="36" spans="2:11" s="50" customFormat="1">
      <c r="B36" s="78" t="s">
        <v>338</v>
      </c>
      <c r="C36" s="53"/>
      <c r="D36" s="77" t="s">
        <v>337</v>
      </c>
      <c r="E36" s="77" t="s">
        <v>23</v>
      </c>
      <c r="F36" s="31">
        <f>'прил 4'!G1815+'прил 4'!G960+'прил 4'!G1819</f>
        <v>4996401</v>
      </c>
      <c r="G36" s="31">
        <f>'прил 4'!H1815+'прил 4'!H960+'прил 4'!H1819</f>
        <v>33355750</v>
      </c>
      <c r="H36" s="31">
        <f>'прил 4'!I1815+'прил 4'!I960+'прил 4'!I1819</f>
        <v>464457486.16000003</v>
      </c>
      <c r="I36" s="64"/>
      <c r="J36" s="64"/>
    </row>
    <row r="37" spans="2:11" s="1" customFormat="1">
      <c r="B37" s="60" t="s">
        <v>340</v>
      </c>
      <c r="C37" s="49"/>
      <c r="D37" s="10" t="s">
        <v>337</v>
      </c>
      <c r="E37" s="10" t="s">
        <v>34</v>
      </c>
      <c r="F37" s="26">
        <f>'прил 4'!G1390+'прил 4'!G1864</f>
        <v>292265688.99000001</v>
      </c>
      <c r="G37" s="26">
        <f>'прил 4'!H1390+'прил 4'!H1864</f>
        <v>287658936.25999999</v>
      </c>
      <c r="H37" s="26">
        <f>'прил 4'!I1390+'прил 4'!I1864</f>
        <v>2862715</v>
      </c>
      <c r="I37" s="80"/>
      <c r="J37" s="80"/>
    </row>
    <row r="38" spans="2:11" s="3" customFormat="1">
      <c r="B38" s="60" t="s">
        <v>347</v>
      </c>
      <c r="C38" s="49"/>
      <c r="D38" s="10" t="s">
        <v>337</v>
      </c>
      <c r="E38" s="10" t="s">
        <v>102</v>
      </c>
      <c r="F38" s="26">
        <f>'прил 4'!G1406+'прил 4'!G1938</f>
        <v>17692127.940000001</v>
      </c>
      <c r="G38" s="26">
        <f>'прил 4'!H1406+'прил 4'!H1938</f>
        <v>8304936.6000000006</v>
      </c>
      <c r="H38" s="26">
        <f>'прил 4'!I1406+'прил 4'!I1938</f>
        <v>8612297.3699999992</v>
      </c>
      <c r="I38" s="69"/>
      <c r="J38" s="69"/>
    </row>
    <row r="39" spans="2:11" s="3" customFormat="1">
      <c r="B39" s="60" t="s">
        <v>1069</v>
      </c>
      <c r="C39" s="49"/>
      <c r="D39" s="10" t="s">
        <v>337</v>
      </c>
      <c r="E39" s="10" t="s">
        <v>337</v>
      </c>
      <c r="F39" s="26">
        <f>'прил 4'!G2025</f>
        <v>20357576.780000001</v>
      </c>
      <c r="G39" s="26">
        <f>'прил 4'!H2025</f>
        <v>2500000</v>
      </c>
      <c r="H39" s="26">
        <f>'прил 4'!I2025</f>
        <v>0</v>
      </c>
      <c r="I39" s="69"/>
      <c r="J39" s="69"/>
    </row>
    <row r="40" spans="2:11" s="3" customFormat="1">
      <c r="B40" s="59" t="s">
        <v>2</v>
      </c>
      <c r="C40" s="49">
        <v>792</v>
      </c>
      <c r="D40" s="7" t="s">
        <v>320</v>
      </c>
      <c r="E40" s="7"/>
      <c r="F40" s="40">
        <f>F41</f>
        <v>16399705.77</v>
      </c>
      <c r="G40" s="40">
        <f t="shared" ref="G40:H40" si="5">G41</f>
        <v>530000</v>
      </c>
      <c r="H40" s="40">
        <f t="shared" si="5"/>
        <v>1030000</v>
      </c>
      <c r="I40" s="70">
        <f>'прил 4'!G2043</f>
        <v>16399705.77</v>
      </c>
      <c r="J40" s="69"/>
    </row>
    <row r="41" spans="2:11" s="3" customFormat="1" ht="21" customHeight="1">
      <c r="B41" s="16" t="s">
        <v>650</v>
      </c>
      <c r="C41" s="49"/>
      <c r="D41" s="10" t="s">
        <v>320</v>
      </c>
      <c r="E41" s="10" t="s">
        <v>337</v>
      </c>
      <c r="F41" s="26">
        <f>'прил 4'!G2044</f>
        <v>16399705.77</v>
      </c>
      <c r="G41" s="26">
        <f>'прил 4'!H2044</f>
        <v>530000</v>
      </c>
      <c r="H41" s="26">
        <f>'прил 4'!I2044</f>
        <v>1030000</v>
      </c>
      <c r="I41" s="69"/>
      <c r="J41" s="69"/>
    </row>
    <row r="42" spans="2:11" s="3" customFormat="1">
      <c r="B42" s="11" t="s">
        <v>31</v>
      </c>
      <c r="C42" s="6">
        <v>774</v>
      </c>
      <c r="D42" s="7" t="s">
        <v>32</v>
      </c>
      <c r="E42" s="7"/>
      <c r="F42" s="40">
        <f>F43+F44+F46+F47+F45</f>
        <v>969648497.22000003</v>
      </c>
      <c r="G42" s="40">
        <f t="shared" ref="G42:H42" si="6">G43+G44+G46+G47+G45</f>
        <v>960631388.47000003</v>
      </c>
      <c r="H42" s="40">
        <f t="shared" si="6"/>
        <v>992860095.65999997</v>
      </c>
      <c r="I42" s="70">
        <f>'прил 4'!G35+'прил 4'!G516</f>
        <v>969648497.22000003</v>
      </c>
      <c r="J42" s="69"/>
    </row>
    <row r="43" spans="2:11" s="3" customFormat="1">
      <c r="B43" s="58" t="s">
        <v>132</v>
      </c>
      <c r="C43" s="96">
        <v>774</v>
      </c>
      <c r="D43" s="10" t="s">
        <v>32</v>
      </c>
      <c r="E43" s="10" t="s">
        <v>23</v>
      </c>
      <c r="F43" s="29">
        <f>'прил 4'!G517</f>
        <v>321487935.63</v>
      </c>
      <c r="G43" s="29">
        <f>'прил 4'!H517</f>
        <v>311911601</v>
      </c>
      <c r="H43" s="29">
        <f>'прил 4'!I517</f>
        <v>323876252</v>
      </c>
      <c r="I43" s="69"/>
      <c r="J43" s="69"/>
    </row>
    <row r="44" spans="2:11" s="3" customFormat="1">
      <c r="B44" s="60" t="s">
        <v>33</v>
      </c>
      <c r="C44" s="96">
        <v>774</v>
      </c>
      <c r="D44" s="10" t="s">
        <v>32</v>
      </c>
      <c r="E44" s="10" t="s">
        <v>34</v>
      </c>
      <c r="F44" s="29">
        <f>'прил 4'!G590</f>
        <v>523753594.06</v>
      </c>
      <c r="G44" s="29">
        <f>'прил 4'!H590+'прил 4'!H2086+'прил 4'!H954+'прил 4'!H2095</f>
        <v>510605117</v>
      </c>
      <c r="H44" s="29">
        <f>'прил 4'!I590+'прил 4'!I2086+'прил 4'!I954+'прил 4'!I2095</f>
        <v>532043267</v>
      </c>
      <c r="I44" s="69"/>
      <c r="J44" s="69"/>
    </row>
    <row r="45" spans="2:11" s="3" customFormat="1">
      <c r="B45" s="58" t="s">
        <v>147</v>
      </c>
      <c r="C45" s="96"/>
      <c r="D45" s="10" t="s">
        <v>32</v>
      </c>
      <c r="E45" s="10" t="s">
        <v>102</v>
      </c>
      <c r="F45" s="26">
        <f>'прил 4'!G36+'прил 4'!G753</f>
        <v>103716245.39999999</v>
      </c>
      <c r="G45" s="26">
        <f>'прил 4'!H36+'прил 4'!H753</f>
        <v>118009948.47</v>
      </c>
      <c r="H45" s="26">
        <f>'прил 4'!I36+'прил 4'!I753</f>
        <v>116816854.66</v>
      </c>
      <c r="I45" s="69"/>
      <c r="J45" s="69"/>
    </row>
    <row r="46" spans="2:11" s="3" customFormat="1">
      <c r="B46" s="58" t="s">
        <v>527</v>
      </c>
      <c r="C46" s="96">
        <v>774</v>
      </c>
      <c r="D46" s="10" t="s">
        <v>32</v>
      </c>
      <c r="E46" s="10" t="s">
        <v>32</v>
      </c>
      <c r="F46" s="29">
        <f>'прил 4'!G800+'прил 4'!G126</f>
        <v>7300300</v>
      </c>
      <c r="G46" s="29">
        <f>'прил 4'!H800+'прил 4'!H126</f>
        <v>6110300</v>
      </c>
      <c r="H46" s="29">
        <f>'прил 4'!I800+'прил 4'!I126</f>
        <v>6110300</v>
      </c>
      <c r="I46" s="69"/>
      <c r="J46" s="69"/>
    </row>
    <row r="47" spans="2:11" s="3" customFormat="1">
      <c r="B47" s="58" t="s">
        <v>210</v>
      </c>
      <c r="C47" s="96">
        <v>774</v>
      </c>
      <c r="D47" s="10" t="s">
        <v>32</v>
      </c>
      <c r="E47" s="10" t="s">
        <v>211</v>
      </c>
      <c r="F47" s="29">
        <f>'прил 4'!G833</f>
        <v>13390422.130000001</v>
      </c>
      <c r="G47" s="29">
        <f>'прил 4'!H833</f>
        <v>13994422</v>
      </c>
      <c r="H47" s="29">
        <f>'прил 4'!I833</f>
        <v>14013422</v>
      </c>
      <c r="I47" s="69"/>
      <c r="J47" s="69"/>
    </row>
    <row r="48" spans="2:11" s="3" customFormat="1">
      <c r="B48" s="11" t="s">
        <v>65</v>
      </c>
      <c r="C48" s="96">
        <v>757</v>
      </c>
      <c r="D48" s="7" t="s">
        <v>66</v>
      </c>
      <c r="E48" s="7"/>
      <c r="F48" s="40">
        <f>F49+F50</f>
        <v>125026249.66</v>
      </c>
      <c r="G48" s="40">
        <f t="shared" ref="G48:H48" si="7">G49+G50</f>
        <v>118638418.5</v>
      </c>
      <c r="H48" s="40">
        <f t="shared" si="7"/>
        <v>126751638.2</v>
      </c>
      <c r="I48" s="70">
        <f>'прил 4'!G204</f>
        <v>125026249.66</v>
      </c>
      <c r="J48" s="69"/>
    </row>
    <row r="49" spans="2:10" s="3" customFormat="1">
      <c r="B49" s="58" t="s">
        <v>67</v>
      </c>
      <c r="C49" s="96">
        <v>757</v>
      </c>
      <c r="D49" s="10" t="s">
        <v>66</v>
      </c>
      <c r="E49" s="10" t="s">
        <v>23</v>
      </c>
      <c r="F49" s="26">
        <f>'прил 4'!G205</f>
        <v>116885980.66</v>
      </c>
      <c r="G49" s="26">
        <f>'прил 4'!H205</f>
        <v>110311845.5</v>
      </c>
      <c r="H49" s="26">
        <f>'прил 4'!I205</f>
        <v>118349290.2</v>
      </c>
      <c r="I49" s="69"/>
      <c r="J49" s="69"/>
    </row>
    <row r="50" spans="2:10" s="3" customFormat="1" ht="13.5" customHeight="1">
      <c r="B50" s="60" t="s">
        <v>82</v>
      </c>
      <c r="C50" s="96">
        <v>757</v>
      </c>
      <c r="D50" s="10" t="s">
        <v>66</v>
      </c>
      <c r="E50" s="10" t="s">
        <v>83</v>
      </c>
      <c r="F50" s="26">
        <f>'прил 4'!G394</f>
        <v>8140269</v>
      </c>
      <c r="G50" s="26">
        <f>'прил 4'!H394</f>
        <v>8326573</v>
      </c>
      <c r="H50" s="26">
        <f>'прил 4'!I394</f>
        <v>8402348</v>
      </c>
      <c r="I50" s="69"/>
      <c r="J50" s="69"/>
    </row>
    <row r="51" spans="2:10" s="3" customFormat="1">
      <c r="B51" s="11" t="s">
        <v>296</v>
      </c>
      <c r="C51" s="96">
        <v>757</v>
      </c>
      <c r="D51" s="7" t="s">
        <v>101</v>
      </c>
      <c r="E51" s="7"/>
      <c r="F51" s="40">
        <f>F52+F53+F54+F55</f>
        <v>48246329.230000004</v>
      </c>
      <c r="G51" s="40">
        <f>G52+G53+G54</f>
        <v>33041472.390000001</v>
      </c>
      <c r="H51" s="40">
        <f>H52+H53+H54</f>
        <v>35783341.959999993</v>
      </c>
      <c r="I51" s="70">
        <f>'прил 4'!G407+'прил 4'!G861+'прил 4'!G1425</f>
        <v>48246329.229999997</v>
      </c>
      <c r="J51" s="69"/>
    </row>
    <row r="52" spans="2:10" s="3" customFormat="1">
      <c r="B52" s="58" t="s">
        <v>297</v>
      </c>
      <c r="C52" s="96">
        <v>774</v>
      </c>
      <c r="D52" s="10" t="s">
        <v>101</v>
      </c>
      <c r="E52" s="10" t="s">
        <v>23</v>
      </c>
      <c r="F52" s="26">
        <f>'прил 4'!G864+'прил 4'!G1426+'прил 4'!G966</f>
        <v>438000</v>
      </c>
      <c r="G52" s="26">
        <f>'прил 4'!H864+'прил 4'!H1426+'прил 4'!H966</f>
        <v>468000</v>
      </c>
      <c r="H52" s="26">
        <f>'прил 4'!I864+'прил 4'!I1426+'прил 4'!I966</f>
        <v>468000</v>
      </c>
      <c r="I52" s="69"/>
      <c r="J52" s="69"/>
    </row>
    <row r="53" spans="2:10" s="3" customFormat="1">
      <c r="B53" s="58" t="s">
        <v>100</v>
      </c>
      <c r="C53" s="96">
        <v>757</v>
      </c>
      <c r="D53" s="10" t="s">
        <v>101</v>
      </c>
      <c r="E53" s="10" t="s">
        <v>102</v>
      </c>
      <c r="F53" s="26">
        <f>'прил 4'!G408+'прил 4'!G1432</f>
        <v>19155376.710000001</v>
      </c>
      <c r="G53" s="26">
        <f>'прил 4'!H408+'прил 4'!H1432</f>
        <v>6562774.0099999998</v>
      </c>
      <c r="H53" s="26">
        <f>'прил 4'!I408+'прил 4'!I1432</f>
        <v>9261775.6999999993</v>
      </c>
      <c r="I53" s="70"/>
      <c r="J53" s="69"/>
    </row>
    <row r="54" spans="2:10" s="3" customFormat="1">
      <c r="B54" s="60" t="s">
        <v>310</v>
      </c>
      <c r="C54" s="96">
        <v>774</v>
      </c>
      <c r="D54" s="10" t="s">
        <v>101</v>
      </c>
      <c r="E54" s="10" t="s">
        <v>83</v>
      </c>
      <c r="F54" s="8">
        <f>'прил 4'!G871+'прил 4'!G1493</f>
        <v>28652952.52</v>
      </c>
      <c r="G54" s="8">
        <f>'прил 4'!H871+'прил 4'!H1493</f>
        <v>26010698.379999999</v>
      </c>
      <c r="H54" s="8">
        <f>'прил 4'!I871+'прил 4'!I1493</f>
        <v>26053566.259999998</v>
      </c>
      <c r="I54" s="69"/>
      <c r="J54" s="69"/>
    </row>
    <row r="55" spans="2:10" s="3" customFormat="1" hidden="1">
      <c r="B55" s="76" t="s">
        <v>663</v>
      </c>
      <c r="C55" s="96">
        <v>793</v>
      </c>
      <c r="D55" s="10" t="s">
        <v>101</v>
      </c>
      <c r="E55" s="10" t="s">
        <v>320</v>
      </c>
      <c r="F55" s="26">
        <f>'прил 4'!G1517</f>
        <v>0</v>
      </c>
      <c r="G55" s="26" t="e">
        <f>'прил 4'!#REF!</f>
        <v>#REF!</v>
      </c>
      <c r="H55" s="26" t="e">
        <f>'прил 4'!#REF!</f>
        <v>#REF!</v>
      </c>
      <c r="I55" s="69"/>
      <c r="J55" s="69"/>
    </row>
    <row r="56" spans="2:10" s="3" customFormat="1">
      <c r="B56" s="11" t="s">
        <v>665</v>
      </c>
      <c r="C56" s="6">
        <v>757</v>
      </c>
      <c r="D56" s="7" t="s">
        <v>106</v>
      </c>
      <c r="E56" s="7"/>
      <c r="F56" s="40">
        <f>F58+F57</f>
        <v>21061577.5</v>
      </c>
      <c r="G56" s="40">
        <f t="shared" ref="G56:H56" si="8">G58+G57</f>
        <v>19283788</v>
      </c>
      <c r="H56" s="40">
        <f t="shared" si="8"/>
        <v>19508165</v>
      </c>
      <c r="I56" s="70">
        <f>'прил 4'!G416</f>
        <v>21061577.5</v>
      </c>
      <c r="J56" s="69"/>
    </row>
    <row r="57" spans="2:10" s="3" customFormat="1">
      <c r="B57" s="206" t="s">
        <v>945</v>
      </c>
      <c r="C57" s="6"/>
      <c r="D57" s="77" t="s">
        <v>106</v>
      </c>
      <c r="E57" s="77" t="s">
        <v>23</v>
      </c>
      <c r="F57" s="31">
        <f>'прил 4'!G417</f>
        <v>20617762</v>
      </c>
      <c r="G57" s="31">
        <f>'прил 4'!H417</f>
        <v>18863863</v>
      </c>
      <c r="H57" s="31">
        <f>'прил 4'!I417</f>
        <v>19012640</v>
      </c>
      <c r="I57" s="70"/>
      <c r="J57" s="69"/>
    </row>
    <row r="58" spans="2:10" s="3" customFormat="1">
      <c r="B58" s="55" t="s">
        <v>105</v>
      </c>
      <c r="C58" s="96">
        <v>757</v>
      </c>
      <c r="D58" s="10" t="s">
        <v>106</v>
      </c>
      <c r="E58" s="10" t="s">
        <v>34</v>
      </c>
      <c r="F58" s="26">
        <f>'прил 4'!G434+'прил 4'!G1523</f>
        <v>443815.5</v>
      </c>
      <c r="G58" s="26">
        <f>'прил 4'!H434+'прил 4'!H1523</f>
        <v>419925</v>
      </c>
      <c r="H58" s="26">
        <f>'прил 4'!I434+'прил 4'!I1523</f>
        <v>495525</v>
      </c>
      <c r="I58" s="69"/>
      <c r="J58" s="69"/>
    </row>
    <row r="59" spans="2:10" s="3" customFormat="1" ht="25.5">
      <c r="B59" s="59" t="s">
        <v>567</v>
      </c>
      <c r="C59" s="49">
        <v>792</v>
      </c>
      <c r="D59" s="7" t="s">
        <v>29</v>
      </c>
      <c r="E59" s="7"/>
      <c r="F59" s="40">
        <f>F60</f>
        <v>3250000</v>
      </c>
      <c r="G59" s="40">
        <f t="shared" ref="G59:H59" si="9">G60</f>
        <v>3250000</v>
      </c>
      <c r="H59" s="40">
        <f t="shared" si="9"/>
        <v>3250000</v>
      </c>
      <c r="I59" s="70">
        <f>'прил 4'!G971+'прил 4'!G1549</f>
        <v>3250000</v>
      </c>
      <c r="J59" s="69"/>
    </row>
    <row r="60" spans="2:10" s="3" customFormat="1" ht="25.5">
      <c r="B60" s="60" t="s">
        <v>568</v>
      </c>
      <c r="C60" s="49">
        <v>792</v>
      </c>
      <c r="D60" s="10" t="s">
        <v>29</v>
      </c>
      <c r="E60" s="10" t="s">
        <v>23</v>
      </c>
      <c r="F60" s="26">
        <f>'прил 4'!G972+'прил 4'!G1555</f>
        <v>3250000</v>
      </c>
      <c r="G60" s="26">
        <f>'прил 4'!H972+'прил 4'!H1555</f>
        <v>3250000</v>
      </c>
      <c r="H60" s="26">
        <f>'прил 4'!I972+'прил 4'!I1555</f>
        <v>3250000</v>
      </c>
      <c r="I60" s="69"/>
      <c r="J60" s="69"/>
    </row>
    <row r="61" spans="2:10" s="3" customFormat="1" ht="38.25">
      <c r="B61" s="59" t="s">
        <v>575</v>
      </c>
      <c r="C61" s="49">
        <v>792</v>
      </c>
      <c r="D61" s="7" t="s">
        <v>576</v>
      </c>
      <c r="E61" s="7"/>
      <c r="F61" s="40">
        <f>F62+F64+F63</f>
        <v>37414304</v>
      </c>
      <c r="G61" s="40">
        <f>G62+G64+G63</f>
        <v>36846228</v>
      </c>
      <c r="H61" s="40">
        <f>H62+H64+H63</f>
        <v>37145562</v>
      </c>
      <c r="I61" s="70">
        <f>'прил 4'!G978</f>
        <v>37414304</v>
      </c>
      <c r="J61" s="69"/>
    </row>
    <row r="62" spans="2:10" s="3" customFormat="1" ht="25.5">
      <c r="B62" s="60" t="s">
        <v>577</v>
      </c>
      <c r="C62" s="49">
        <v>792</v>
      </c>
      <c r="D62" s="10" t="s">
        <v>576</v>
      </c>
      <c r="E62" s="10" t="s">
        <v>23</v>
      </c>
      <c r="F62" s="26">
        <f>'прил 4'!G981</f>
        <v>21315968</v>
      </c>
      <c r="G62" s="26">
        <f>'прил 4'!H981</f>
        <v>20289588</v>
      </c>
      <c r="H62" s="26">
        <f>'прил 4'!I981</f>
        <v>20425011</v>
      </c>
      <c r="I62" s="69"/>
      <c r="J62" s="69"/>
    </row>
    <row r="63" spans="2:10" s="3" customFormat="1" hidden="1">
      <c r="B63" s="60" t="s">
        <v>648</v>
      </c>
      <c r="C63" s="49"/>
      <c r="D63" s="10" t="s">
        <v>576</v>
      </c>
      <c r="E63" s="10" t="s">
        <v>34</v>
      </c>
      <c r="F63" s="26">
        <f>'прил 4'!G991</f>
        <v>0</v>
      </c>
      <c r="G63" s="26"/>
      <c r="H63" s="26"/>
      <c r="I63" s="69"/>
      <c r="J63" s="69"/>
    </row>
    <row r="64" spans="2:10" s="3" customFormat="1">
      <c r="B64" s="60" t="s">
        <v>585</v>
      </c>
      <c r="C64" s="49">
        <v>792</v>
      </c>
      <c r="D64" s="10" t="s">
        <v>576</v>
      </c>
      <c r="E64" s="10" t="s">
        <v>102</v>
      </c>
      <c r="F64" s="26">
        <f>'прил 4'!G998</f>
        <v>16098336</v>
      </c>
      <c r="G64" s="26">
        <f>'прил 4'!H998</f>
        <v>16556640</v>
      </c>
      <c r="H64" s="26">
        <f>'прил 4'!I998</f>
        <v>16720551</v>
      </c>
      <c r="I64" s="69"/>
      <c r="J64" s="69"/>
    </row>
    <row r="65" spans="2:10" s="23" customFormat="1" ht="24" customHeight="1">
      <c r="B65" s="238" t="s">
        <v>674</v>
      </c>
      <c r="C65" s="238"/>
      <c r="D65" s="238"/>
      <c r="E65" s="238"/>
      <c r="F65" s="242">
        <f>F15+F31+F48+F51+F61+F25+F59+F42+F35+F40+F56+F27</f>
        <v>1738661987.6100001</v>
      </c>
      <c r="G65" s="242">
        <f t="shared" ref="G65:H65" si="10">G15+G31+G48+G51+G61+G25+G59+G42+G35+G40+G56+G27</f>
        <v>1638692481.3499999</v>
      </c>
      <c r="H65" s="242">
        <f t="shared" si="10"/>
        <v>2053168030.72</v>
      </c>
      <c r="I65" s="68"/>
      <c r="J65" s="68"/>
    </row>
    <row r="66" spans="2:10" hidden="1">
      <c r="B66" s="75"/>
      <c r="C66" s="74"/>
      <c r="D66" s="73"/>
      <c r="E66" s="73"/>
      <c r="F66" s="71">
        <v>875721795.65999997</v>
      </c>
      <c r="G66" s="71">
        <v>875721795.65999997</v>
      </c>
      <c r="H66" s="71">
        <v>875721795.65999997</v>
      </c>
    </row>
    <row r="67" spans="2:10" hidden="1">
      <c r="F67" s="71">
        <f>F65-F66</f>
        <v>862940191.95000017</v>
      </c>
      <c r="G67" s="71">
        <f>G65-G66</f>
        <v>762970685.68999994</v>
      </c>
      <c r="H67" s="71">
        <f>H65-H66</f>
        <v>1177446235.0599999</v>
      </c>
    </row>
    <row r="69" spans="2:10">
      <c r="F69" s="71">
        <f>F65-'прил 4'!G2121</f>
        <v>0</v>
      </c>
    </row>
  </sheetData>
  <mergeCells count="16">
    <mergeCell ref="F2:G2"/>
    <mergeCell ref="F3:K3"/>
    <mergeCell ref="F4:G4"/>
    <mergeCell ref="F5:K5"/>
    <mergeCell ref="F6:G6"/>
    <mergeCell ref="B10:B12"/>
    <mergeCell ref="F7:K7"/>
    <mergeCell ref="F8:G8"/>
    <mergeCell ref="B9:H9"/>
    <mergeCell ref="C11:C12"/>
    <mergeCell ref="F11:F12"/>
    <mergeCell ref="G11:G12"/>
    <mergeCell ref="H11:H12"/>
    <mergeCell ref="F10:H10"/>
    <mergeCell ref="E10:E12"/>
    <mergeCell ref="D10:D12"/>
  </mergeCells>
  <phoneticPr fontId="0" type="noConversion"/>
  <pageMargins left="0.2" right="0.2" top="0.35433070866141736" bottom="0.35433070866141736" header="0.23622047244094491" footer="0.19685039370078741"/>
  <pageSetup paperSize="9" scale="70" fitToHeight="1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135"/>
  <sheetViews>
    <sheetView view="pageBreakPreview" zoomScaleSheetLayoutView="100" workbookViewId="0">
      <selection activeCell="B9" sqref="B9:G9"/>
    </sheetView>
  </sheetViews>
  <sheetFormatPr defaultColWidth="9.140625" defaultRowHeight="12.75"/>
  <cols>
    <col min="1" max="1" width="52" style="1" customWidth="1"/>
    <col min="2" max="2" width="6.85546875" style="66" customWidth="1"/>
    <col min="3" max="3" width="4.5703125" style="66" customWidth="1"/>
    <col min="4" max="4" width="4.7109375" style="66" customWidth="1"/>
    <col min="5" max="5" width="13.5703125" style="66" customWidth="1"/>
    <col min="6" max="6" width="6.42578125" style="66" customWidth="1"/>
    <col min="7" max="9" width="17.5703125" style="67" customWidth="1"/>
    <col min="10" max="10" width="13.85546875" style="1" hidden="1" customWidth="1"/>
    <col min="11" max="11" width="12.7109375" style="1" hidden="1" customWidth="1"/>
    <col min="12" max="12" width="15" style="1" hidden="1" customWidth="1"/>
    <col min="13" max="13" width="10.140625" style="1" hidden="1" customWidth="1"/>
    <col min="14" max="14" width="9.140625" style="1" customWidth="1"/>
    <col min="15" max="16384" width="9.140625" style="1"/>
  </cols>
  <sheetData>
    <row r="1" spans="1:11" customFormat="1" ht="17.25" customHeight="1">
      <c r="B1" s="259" t="s">
        <v>1152</v>
      </c>
      <c r="C1" s="259"/>
      <c r="D1" s="259"/>
      <c r="E1" s="259"/>
      <c r="F1" s="259"/>
      <c r="G1" s="259"/>
      <c r="H1" s="249"/>
      <c r="I1" s="249"/>
      <c r="J1" s="249"/>
      <c r="K1" s="249"/>
    </row>
    <row r="2" spans="1:11" customFormat="1" ht="38.25" customHeight="1">
      <c r="B2" s="259" t="s">
        <v>1155</v>
      </c>
      <c r="C2" s="259"/>
      <c r="D2" s="259"/>
      <c r="E2" s="259"/>
      <c r="F2" s="259"/>
      <c r="G2" s="259"/>
      <c r="H2" s="129"/>
      <c r="I2" s="129"/>
      <c r="J2" s="131"/>
    </row>
    <row r="3" spans="1:11" customFormat="1" ht="12.75" customHeight="1">
      <c r="B3" s="259" t="s">
        <v>1125</v>
      </c>
      <c r="C3" s="259"/>
      <c r="D3" s="259"/>
      <c r="E3" s="259"/>
      <c r="F3" s="259"/>
      <c r="G3" s="259"/>
      <c r="H3" s="239"/>
      <c r="I3" s="239"/>
      <c r="J3" s="239"/>
      <c r="K3" s="239"/>
    </row>
    <row r="4" spans="1:11" customFormat="1" ht="38.25" customHeight="1">
      <c r="B4" s="259" t="s">
        <v>1141</v>
      </c>
      <c r="C4" s="259"/>
      <c r="D4" s="259"/>
      <c r="E4" s="259"/>
      <c r="F4" s="259"/>
      <c r="G4" s="259"/>
      <c r="H4" s="129"/>
      <c r="I4" s="129"/>
      <c r="J4" s="131"/>
    </row>
    <row r="5" spans="1:11" ht="12.75" customHeight="1">
      <c r="B5" s="259" t="s">
        <v>1125</v>
      </c>
      <c r="C5" s="259"/>
      <c r="D5" s="259"/>
      <c r="E5" s="259"/>
      <c r="F5" s="259"/>
      <c r="G5" s="259"/>
      <c r="H5" s="1" t="s">
        <v>1126</v>
      </c>
      <c r="I5" s="1"/>
    </row>
    <row r="6" spans="1:11" ht="27.75" customHeight="1">
      <c r="B6" s="253" t="s">
        <v>1142</v>
      </c>
      <c r="C6" s="253"/>
      <c r="D6" s="253"/>
      <c r="E6" s="253"/>
      <c r="F6" s="253"/>
      <c r="G6" s="253"/>
      <c r="H6" s="1"/>
      <c r="I6" s="1"/>
    </row>
    <row r="8" spans="1:11" ht="12.75" customHeight="1">
      <c r="B8" s="259" t="s">
        <v>1013</v>
      </c>
      <c r="C8" s="259"/>
      <c r="D8" s="259"/>
      <c r="E8" s="259"/>
      <c r="F8" s="259"/>
      <c r="G8" s="259"/>
      <c r="H8" s="1"/>
      <c r="I8" s="1"/>
    </row>
    <row r="9" spans="1:11" ht="27.75" customHeight="1">
      <c r="B9" s="253" t="s">
        <v>1143</v>
      </c>
      <c r="C9" s="253"/>
      <c r="D9" s="253"/>
      <c r="E9" s="253"/>
      <c r="F9" s="253"/>
      <c r="G9" s="253"/>
      <c r="H9" s="1"/>
      <c r="I9" s="1"/>
    </row>
    <row r="10" spans="1:11" ht="5.25" customHeight="1"/>
    <row r="11" spans="1:11" ht="12.75" customHeight="1">
      <c r="B11" s="259" t="s">
        <v>956</v>
      </c>
      <c r="C11" s="259"/>
      <c r="D11" s="259"/>
      <c r="E11" s="259"/>
      <c r="F11" s="259"/>
      <c r="G11" s="259"/>
      <c r="H11" s="1"/>
      <c r="I11" s="1"/>
    </row>
    <row r="12" spans="1:11" ht="36" customHeight="1">
      <c r="B12" s="253" t="s">
        <v>1144</v>
      </c>
      <c r="C12" s="253"/>
      <c r="D12" s="253"/>
      <c r="E12" s="253"/>
      <c r="F12" s="253"/>
      <c r="G12" s="253"/>
      <c r="H12" s="1"/>
      <c r="I12" s="1"/>
    </row>
    <row r="13" spans="1:11" ht="37.5" customHeight="1">
      <c r="A13" s="254" t="s">
        <v>866</v>
      </c>
      <c r="B13" s="254"/>
      <c r="C13" s="254"/>
      <c r="D13" s="254"/>
      <c r="E13" s="254"/>
      <c r="F13" s="254"/>
      <c r="G13" s="254"/>
      <c r="H13" s="255"/>
      <c r="I13" s="255"/>
    </row>
    <row r="14" spans="1:11" ht="28.5" customHeight="1">
      <c r="A14" s="262" t="s">
        <v>16</v>
      </c>
      <c r="B14" s="260" t="s">
        <v>17</v>
      </c>
      <c r="C14" s="260" t="s">
        <v>18</v>
      </c>
      <c r="D14" s="260" t="s">
        <v>19</v>
      </c>
      <c r="E14" s="260" t="s">
        <v>20</v>
      </c>
      <c r="F14" s="260" t="s">
        <v>21</v>
      </c>
      <c r="G14" s="258" t="s">
        <v>677</v>
      </c>
      <c r="H14" s="251"/>
      <c r="I14" s="251"/>
    </row>
    <row r="15" spans="1:11" s="3" customFormat="1" ht="23.25" customHeight="1">
      <c r="A15" s="261"/>
      <c r="B15" s="261"/>
      <c r="C15" s="261"/>
      <c r="D15" s="261"/>
      <c r="E15" s="261"/>
      <c r="F15" s="261"/>
      <c r="G15" s="257" t="s">
        <v>862</v>
      </c>
      <c r="H15" s="257" t="s">
        <v>863</v>
      </c>
      <c r="I15" s="257" t="s">
        <v>864</v>
      </c>
    </row>
    <row r="16" spans="1:11" s="3" customFormat="1" ht="49.5" customHeight="1">
      <c r="A16" s="261"/>
      <c r="B16" s="261"/>
      <c r="C16" s="261"/>
      <c r="D16" s="261"/>
      <c r="E16" s="261"/>
      <c r="F16" s="261"/>
      <c r="G16" s="257"/>
      <c r="H16" s="257"/>
      <c r="I16" s="257"/>
    </row>
    <row r="17" spans="1:9" s="3" customFormat="1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89">
        <v>7</v>
      </c>
      <c r="H17" s="89">
        <v>8</v>
      </c>
      <c r="I17" s="89">
        <v>9</v>
      </c>
    </row>
    <row r="18" spans="1:9" s="230" customFormat="1" ht="48.75" customHeight="1">
      <c r="A18" s="103" t="s">
        <v>154</v>
      </c>
      <c r="B18" s="104">
        <v>757</v>
      </c>
      <c r="C18" s="104"/>
      <c r="D18" s="104"/>
      <c r="E18" s="105"/>
      <c r="F18" s="104"/>
      <c r="G18" s="106"/>
      <c r="H18" s="106"/>
      <c r="I18" s="106"/>
    </row>
    <row r="19" spans="1:9">
      <c r="A19" s="11" t="s">
        <v>128</v>
      </c>
      <c r="B19" s="6">
        <v>757</v>
      </c>
      <c r="C19" s="7" t="s">
        <v>83</v>
      </c>
      <c r="D19" s="7"/>
      <c r="E19" s="7"/>
      <c r="F19" s="7"/>
      <c r="G19" s="40">
        <f>SUM(G20)</f>
        <v>100000</v>
      </c>
      <c r="H19" s="40">
        <f>SUM(H20)</f>
        <v>50000</v>
      </c>
      <c r="I19" s="40">
        <f>SUM(I20)</f>
        <v>50000</v>
      </c>
    </row>
    <row r="20" spans="1:9">
      <c r="A20" s="16" t="s">
        <v>129</v>
      </c>
      <c r="B20" s="14">
        <v>757</v>
      </c>
      <c r="C20" s="15" t="s">
        <v>83</v>
      </c>
      <c r="D20" s="15" t="s">
        <v>130</v>
      </c>
      <c r="E20" s="15"/>
      <c r="F20" s="15"/>
      <c r="G20" s="85">
        <f>G21</f>
        <v>100000</v>
      </c>
      <c r="H20" s="85">
        <f>H21</f>
        <v>50000</v>
      </c>
      <c r="I20" s="85">
        <f>I21</f>
        <v>50000</v>
      </c>
    </row>
    <row r="21" spans="1:9" s="34" customFormat="1" ht="29.25" customHeight="1">
      <c r="A21" s="32" t="s">
        <v>914</v>
      </c>
      <c r="B21" s="14">
        <v>757</v>
      </c>
      <c r="C21" s="15" t="s">
        <v>83</v>
      </c>
      <c r="D21" s="15" t="s">
        <v>130</v>
      </c>
      <c r="E21" s="15" t="s">
        <v>399</v>
      </c>
      <c r="F21" s="15"/>
      <c r="G21" s="85">
        <f>G26+G29+G32</f>
        <v>100000</v>
      </c>
      <c r="H21" s="85">
        <f t="shared" ref="H21:I21" si="0">H26+H29+H32</f>
        <v>50000</v>
      </c>
      <c r="I21" s="85">
        <f t="shared" si="0"/>
        <v>50000</v>
      </c>
    </row>
    <row r="22" spans="1:9" s="34" customFormat="1" ht="30.75" hidden="1" customHeight="1">
      <c r="A22" s="32" t="s">
        <v>350</v>
      </c>
      <c r="B22" s="14">
        <v>757</v>
      </c>
      <c r="C22" s="15" t="s">
        <v>83</v>
      </c>
      <c r="D22" s="15" t="s">
        <v>130</v>
      </c>
      <c r="E22" s="15" t="s">
        <v>351</v>
      </c>
      <c r="F22" s="15"/>
      <c r="G22" s="85">
        <f t="shared" ref="G22:I23" si="1">G23</f>
        <v>0</v>
      </c>
      <c r="H22" s="85">
        <f t="shared" si="1"/>
        <v>0</v>
      </c>
      <c r="I22" s="85">
        <f t="shared" si="1"/>
        <v>0</v>
      </c>
    </row>
    <row r="23" spans="1:9" s="34" customFormat="1" ht="36.75" hidden="1" customHeight="1">
      <c r="A23" s="16" t="s">
        <v>46</v>
      </c>
      <c r="B23" s="14">
        <v>757</v>
      </c>
      <c r="C23" s="15" t="s">
        <v>83</v>
      </c>
      <c r="D23" s="15" t="s">
        <v>130</v>
      </c>
      <c r="E23" s="15" t="s">
        <v>351</v>
      </c>
      <c r="F23" s="15" t="s">
        <v>47</v>
      </c>
      <c r="G23" s="85">
        <f t="shared" si="1"/>
        <v>0</v>
      </c>
      <c r="H23" s="85">
        <f t="shared" si="1"/>
        <v>0</v>
      </c>
      <c r="I23" s="85">
        <f t="shared" si="1"/>
        <v>0</v>
      </c>
    </row>
    <row r="24" spans="1:9" s="34" customFormat="1" ht="34.5" hidden="1" customHeight="1">
      <c r="A24" s="16" t="s">
        <v>48</v>
      </c>
      <c r="B24" s="14">
        <v>757</v>
      </c>
      <c r="C24" s="15" t="s">
        <v>83</v>
      </c>
      <c r="D24" s="15" t="s">
        <v>130</v>
      </c>
      <c r="E24" s="15" t="s">
        <v>351</v>
      </c>
      <c r="F24" s="15" t="s">
        <v>49</v>
      </c>
      <c r="G24" s="85"/>
      <c r="H24" s="85"/>
      <c r="I24" s="85"/>
    </row>
    <row r="25" spans="1:9" s="34" customFormat="1" ht="12.75" hidden="1" customHeight="1">
      <c r="A25" s="32" t="s">
        <v>84</v>
      </c>
      <c r="B25" s="14">
        <v>757</v>
      </c>
      <c r="C25" s="15" t="s">
        <v>83</v>
      </c>
      <c r="D25" s="15" t="s">
        <v>130</v>
      </c>
      <c r="E25" s="15" t="s">
        <v>400</v>
      </c>
      <c r="F25" s="15" t="s">
        <v>50</v>
      </c>
      <c r="G25" s="85"/>
      <c r="H25" s="85"/>
      <c r="I25" s="85"/>
    </row>
    <row r="26" spans="1:9" s="34" customFormat="1" ht="27.75" customHeight="1">
      <c r="A26" s="32" t="s">
        <v>262</v>
      </c>
      <c r="B26" s="14">
        <v>757</v>
      </c>
      <c r="C26" s="15" t="s">
        <v>83</v>
      </c>
      <c r="D26" s="15" t="s">
        <v>130</v>
      </c>
      <c r="E26" s="15" t="s">
        <v>400</v>
      </c>
      <c r="F26" s="15"/>
      <c r="G26" s="85">
        <f t="shared" ref="G26:I27" si="2">G27</f>
        <v>40000</v>
      </c>
      <c r="H26" s="85">
        <f t="shared" si="2"/>
        <v>50000</v>
      </c>
      <c r="I26" s="85">
        <f t="shared" si="2"/>
        <v>50000</v>
      </c>
    </row>
    <row r="27" spans="1:9" ht="25.5">
      <c r="A27" s="16" t="s">
        <v>37</v>
      </c>
      <c r="B27" s="14">
        <v>757</v>
      </c>
      <c r="C27" s="15" t="s">
        <v>83</v>
      </c>
      <c r="D27" s="15" t="s">
        <v>130</v>
      </c>
      <c r="E27" s="15" t="s">
        <v>400</v>
      </c>
      <c r="F27" s="15" t="s">
        <v>38</v>
      </c>
      <c r="G27" s="8">
        <f t="shared" si="2"/>
        <v>40000</v>
      </c>
      <c r="H27" s="8">
        <f t="shared" si="2"/>
        <v>50000</v>
      </c>
      <c r="I27" s="8">
        <f t="shared" si="2"/>
        <v>50000</v>
      </c>
    </row>
    <row r="28" spans="1:9">
      <c r="A28" s="16" t="s">
        <v>39</v>
      </c>
      <c r="B28" s="14">
        <v>757</v>
      </c>
      <c r="C28" s="15" t="s">
        <v>83</v>
      </c>
      <c r="D28" s="15" t="s">
        <v>130</v>
      </c>
      <c r="E28" s="15" t="s">
        <v>400</v>
      </c>
      <c r="F28" s="15" t="s">
        <v>40</v>
      </c>
      <c r="G28" s="8">
        <f>50000-10000</f>
        <v>40000</v>
      </c>
      <c r="H28" s="8">
        <v>50000</v>
      </c>
      <c r="I28" s="8">
        <v>50000</v>
      </c>
    </row>
    <row r="29" spans="1:9" ht="53.25" hidden="1" customHeight="1">
      <c r="A29" s="99" t="s">
        <v>827</v>
      </c>
      <c r="B29" s="128">
        <v>757</v>
      </c>
      <c r="C29" s="101" t="s">
        <v>83</v>
      </c>
      <c r="D29" s="101" t="s">
        <v>130</v>
      </c>
      <c r="E29" s="101" t="s">
        <v>814</v>
      </c>
      <c r="F29" s="101"/>
      <c r="G29" s="115">
        <f t="shared" ref="G29:I30" si="3">G30</f>
        <v>0</v>
      </c>
      <c r="H29" s="85">
        <f t="shared" si="3"/>
        <v>0</v>
      </c>
      <c r="I29" s="85">
        <f t="shared" si="3"/>
        <v>0</v>
      </c>
    </row>
    <row r="30" spans="1:9" ht="15" hidden="1" customHeight="1">
      <c r="A30" s="99" t="s">
        <v>315</v>
      </c>
      <c r="B30" s="128">
        <v>757</v>
      </c>
      <c r="C30" s="101" t="s">
        <v>83</v>
      </c>
      <c r="D30" s="101" t="s">
        <v>130</v>
      </c>
      <c r="E30" s="101" t="s">
        <v>814</v>
      </c>
      <c r="F30" s="101" t="s">
        <v>316</v>
      </c>
      <c r="G30" s="115">
        <f t="shared" si="3"/>
        <v>0</v>
      </c>
      <c r="H30" s="85">
        <f t="shared" si="3"/>
        <v>0</v>
      </c>
      <c r="I30" s="85">
        <f t="shared" si="3"/>
        <v>0</v>
      </c>
    </row>
    <row r="31" spans="1:9" ht="15" hidden="1" customHeight="1">
      <c r="A31" s="99" t="s">
        <v>333</v>
      </c>
      <c r="B31" s="128">
        <v>757</v>
      </c>
      <c r="C31" s="101" t="s">
        <v>83</v>
      </c>
      <c r="D31" s="101" t="s">
        <v>130</v>
      </c>
      <c r="E31" s="101" t="s">
        <v>814</v>
      </c>
      <c r="F31" s="101" t="s">
        <v>334</v>
      </c>
      <c r="G31" s="115"/>
      <c r="H31" s="85"/>
      <c r="I31" s="85"/>
    </row>
    <row r="32" spans="1:9" ht="15" customHeight="1">
      <c r="A32" s="99" t="s">
        <v>952</v>
      </c>
      <c r="B32" s="14">
        <v>757</v>
      </c>
      <c r="C32" s="15" t="s">
        <v>83</v>
      </c>
      <c r="D32" s="15" t="s">
        <v>130</v>
      </c>
      <c r="E32" s="101" t="s">
        <v>951</v>
      </c>
      <c r="F32" s="101"/>
      <c r="G32" s="115">
        <f>G33</f>
        <v>60000</v>
      </c>
      <c r="H32" s="85">
        <f t="shared" ref="H32:I32" si="4">H33</f>
        <v>0</v>
      </c>
      <c r="I32" s="85">
        <f t="shared" si="4"/>
        <v>0</v>
      </c>
    </row>
    <row r="33" spans="1:9" ht="15" customHeight="1">
      <c r="A33" s="16" t="s">
        <v>46</v>
      </c>
      <c r="B33" s="14">
        <v>757</v>
      </c>
      <c r="C33" s="15" t="s">
        <v>83</v>
      </c>
      <c r="D33" s="15" t="s">
        <v>130</v>
      </c>
      <c r="E33" s="101" t="s">
        <v>951</v>
      </c>
      <c r="F33" s="101" t="s">
        <v>47</v>
      </c>
      <c r="G33" s="115">
        <f>G34</f>
        <v>60000</v>
      </c>
      <c r="H33" s="85">
        <f t="shared" ref="H33:I33" si="5">H34</f>
        <v>0</v>
      </c>
      <c r="I33" s="85">
        <f t="shared" si="5"/>
        <v>0</v>
      </c>
    </row>
    <row r="34" spans="1:9" ht="15" customHeight="1">
      <c r="A34" s="16" t="s">
        <v>48</v>
      </c>
      <c r="B34" s="14">
        <v>757</v>
      </c>
      <c r="C34" s="15" t="s">
        <v>83</v>
      </c>
      <c r="D34" s="15" t="s">
        <v>130</v>
      </c>
      <c r="E34" s="101" t="s">
        <v>951</v>
      </c>
      <c r="F34" s="101" t="s">
        <v>49</v>
      </c>
      <c r="G34" s="115">
        <f>50000+10000</f>
        <v>60000</v>
      </c>
      <c r="H34" s="85">
        <v>0</v>
      </c>
      <c r="I34" s="85">
        <v>0</v>
      </c>
    </row>
    <row r="35" spans="1:9">
      <c r="A35" s="11" t="s">
        <v>31</v>
      </c>
      <c r="B35" s="7">
        <v>757</v>
      </c>
      <c r="C35" s="7" t="s">
        <v>32</v>
      </c>
      <c r="D35" s="7"/>
      <c r="E35" s="7"/>
      <c r="F35" s="7"/>
      <c r="G35" s="12">
        <f>G126+G36</f>
        <v>27528931.5</v>
      </c>
      <c r="H35" s="12">
        <f>H126+H36</f>
        <v>37497589.469999999</v>
      </c>
      <c r="I35" s="12">
        <f>I126+I36</f>
        <v>32884850.66</v>
      </c>
    </row>
    <row r="36" spans="1:9" ht="18.75" customHeight="1">
      <c r="A36" s="16" t="s">
        <v>147</v>
      </c>
      <c r="B36" s="14">
        <v>757</v>
      </c>
      <c r="C36" s="15" t="s">
        <v>32</v>
      </c>
      <c r="D36" s="15" t="s">
        <v>102</v>
      </c>
      <c r="E36" s="15"/>
      <c r="F36" s="14"/>
      <c r="G36" s="85">
        <f>G37+G64+G90+G121+G117</f>
        <v>26458617.16</v>
      </c>
      <c r="H36" s="85">
        <f>H37+H64+H90+H121+H117</f>
        <v>37467589.469999999</v>
      </c>
      <c r="I36" s="85">
        <f>I37+I64+I90+I121</f>
        <v>32854850.66</v>
      </c>
    </row>
    <row r="37" spans="1:9" ht="35.25" customHeight="1">
      <c r="A37" s="16" t="s">
        <v>937</v>
      </c>
      <c r="B37" s="14">
        <v>757</v>
      </c>
      <c r="C37" s="15" t="s">
        <v>32</v>
      </c>
      <c r="D37" s="15" t="s">
        <v>102</v>
      </c>
      <c r="E37" s="15" t="s">
        <v>389</v>
      </c>
      <c r="F37" s="15"/>
      <c r="G37" s="85">
        <f>G41+G44+G48+G54+G38+G51+G60+G62+G114+G111+G96+G102+G99+G108</f>
        <v>24056117.16</v>
      </c>
      <c r="H37" s="85">
        <f t="shared" ref="H37:I37" si="6">H41+H44+H48+H54+H38+H51+H60+H62+H114+H111+H96+H102+H99+H108</f>
        <v>27765089.469999999</v>
      </c>
      <c r="I37" s="85">
        <f t="shared" si="6"/>
        <v>30452350.66</v>
      </c>
    </row>
    <row r="38" spans="1:9" ht="25.5" hidden="1">
      <c r="A38" s="16" t="s">
        <v>354</v>
      </c>
      <c r="B38" s="14">
        <v>792</v>
      </c>
      <c r="C38" s="15" t="s">
        <v>32</v>
      </c>
      <c r="D38" s="15" t="s">
        <v>102</v>
      </c>
      <c r="E38" s="15" t="s">
        <v>228</v>
      </c>
      <c r="F38" s="15"/>
      <c r="G38" s="85">
        <f t="shared" ref="G38:I39" si="7">G39</f>
        <v>0</v>
      </c>
      <c r="H38" s="85">
        <f t="shared" si="7"/>
        <v>0</v>
      </c>
      <c r="I38" s="85">
        <f t="shared" si="7"/>
        <v>0</v>
      </c>
    </row>
    <row r="39" spans="1:9" ht="25.5" hidden="1">
      <c r="A39" s="16" t="s">
        <v>37</v>
      </c>
      <c r="B39" s="14">
        <v>792</v>
      </c>
      <c r="C39" s="15" t="s">
        <v>32</v>
      </c>
      <c r="D39" s="15" t="s">
        <v>102</v>
      </c>
      <c r="E39" s="15" t="s">
        <v>228</v>
      </c>
      <c r="F39" s="15" t="s">
        <v>38</v>
      </c>
      <c r="G39" s="85">
        <f t="shared" si="7"/>
        <v>0</v>
      </c>
      <c r="H39" s="85">
        <f t="shared" si="7"/>
        <v>0</v>
      </c>
      <c r="I39" s="85">
        <f t="shared" si="7"/>
        <v>0</v>
      </c>
    </row>
    <row r="40" spans="1:9" hidden="1">
      <c r="A40" s="16" t="s">
        <v>39</v>
      </c>
      <c r="B40" s="14">
        <v>792</v>
      </c>
      <c r="C40" s="15" t="s">
        <v>32</v>
      </c>
      <c r="D40" s="15" t="s">
        <v>102</v>
      </c>
      <c r="E40" s="15" t="s">
        <v>228</v>
      </c>
      <c r="F40" s="15" t="s">
        <v>40</v>
      </c>
      <c r="G40" s="85"/>
      <c r="H40" s="85"/>
      <c r="I40" s="85"/>
    </row>
    <row r="41" spans="1:9" ht="51" hidden="1">
      <c r="A41" s="16" t="s">
        <v>5</v>
      </c>
      <c r="B41" s="14">
        <v>757</v>
      </c>
      <c r="C41" s="15" t="s">
        <v>32</v>
      </c>
      <c r="D41" s="15" t="s">
        <v>102</v>
      </c>
      <c r="E41" s="15" t="s">
        <v>709</v>
      </c>
      <c r="F41" s="15"/>
      <c r="G41" s="85">
        <f t="shared" ref="G41:I42" si="8">G42</f>
        <v>0</v>
      </c>
      <c r="H41" s="85">
        <f t="shared" si="8"/>
        <v>0</v>
      </c>
      <c r="I41" s="85">
        <f t="shared" si="8"/>
        <v>0</v>
      </c>
    </row>
    <row r="42" spans="1:9" ht="25.5" hidden="1">
      <c r="A42" s="16" t="s">
        <v>37</v>
      </c>
      <c r="B42" s="14">
        <v>757</v>
      </c>
      <c r="C42" s="15" t="s">
        <v>32</v>
      </c>
      <c r="D42" s="15" t="s">
        <v>102</v>
      </c>
      <c r="E42" s="15" t="s">
        <v>709</v>
      </c>
      <c r="F42" s="15" t="s">
        <v>38</v>
      </c>
      <c r="G42" s="85">
        <f t="shared" si="8"/>
        <v>0</v>
      </c>
      <c r="H42" s="85">
        <f t="shared" si="8"/>
        <v>0</v>
      </c>
      <c r="I42" s="85">
        <f t="shared" si="8"/>
        <v>0</v>
      </c>
    </row>
    <row r="43" spans="1:9" ht="19.5" hidden="1" customHeight="1">
      <c r="A43" s="16" t="s">
        <v>39</v>
      </c>
      <c r="B43" s="14">
        <v>757</v>
      </c>
      <c r="C43" s="15" t="s">
        <v>32</v>
      </c>
      <c r="D43" s="15" t="s">
        <v>102</v>
      </c>
      <c r="E43" s="15" t="s">
        <v>709</v>
      </c>
      <c r="F43" s="15" t="s">
        <v>40</v>
      </c>
      <c r="G43" s="85">
        <f>1560000-1560000</f>
        <v>0</v>
      </c>
      <c r="H43" s="85">
        <f>1560000-1560000</f>
        <v>0</v>
      </c>
      <c r="I43" s="85">
        <f>1560000-1560000</f>
        <v>0</v>
      </c>
    </row>
    <row r="44" spans="1:9" ht="32.25" hidden="1" customHeight="1">
      <c r="A44" s="24" t="s">
        <v>360</v>
      </c>
      <c r="B44" s="14">
        <v>757</v>
      </c>
      <c r="C44" s="15" t="s">
        <v>32</v>
      </c>
      <c r="D44" s="15" t="s">
        <v>102</v>
      </c>
      <c r="E44" s="15" t="s">
        <v>361</v>
      </c>
      <c r="F44" s="14"/>
      <c r="G44" s="8">
        <f>G46</f>
        <v>0</v>
      </c>
      <c r="H44" s="8">
        <f>H46</f>
        <v>0</v>
      </c>
      <c r="I44" s="8">
        <f>I46</f>
        <v>0</v>
      </c>
    </row>
    <row r="45" spans="1:9" ht="102" hidden="1" customHeight="1">
      <c r="A45" s="16" t="s">
        <v>52</v>
      </c>
      <c r="B45" s="14">
        <v>757</v>
      </c>
      <c r="C45" s="15" t="s">
        <v>32</v>
      </c>
      <c r="D45" s="15" t="s">
        <v>102</v>
      </c>
      <c r="E45" s="15" t="s">
        <v>51</v>
      </c>
      <c r="F45" s="15"/>
      <c r="G45" s="85">
        <f t="shared" ref="G45:I46" si="9">G46</f>
        <v>0</v>
      </c>
      <c r="H45" s="85">
        <f t="shared" si="9"/>
        <v>0</v>
      </c>
      <c r="I45" s="85">
        <f t="shared" si="9"/>
        <v>0</v>
      </c>
    </row>
    <row r="46" spans="1:9" ht="25.5" hidden="1">
      <c r="A46" s="16" t="s">
        <v>37</v>
      </c>
      <c r="B46" s="14">
        <v>757</v>
      </c>
      <c r="C46" s="15" t="s">
        <v>32</v>
      </c>
      <c r="D46" s="15" t="s">
        <v>102</v>
      </c>
      <c r="E46" s="15" t="s">
        <v>51</v>
      </c>
      <c r="F46" s="15" t="s">
        <v>38</v>
      </c>
      <c r="G46" s="85">
        <f t="shared" si="9"/>
        <v>0</v>
      </c>
      <c r="H46" s="85">
        <f t="shared" si="9"/>
        <v>0</v>
      </c>
      <c r="I46" s="85">
        <f t="shared" si="9"/>
        <v>0</v>
      </c>
    </row>
    <row r="47" spans="1:9" ht="19.5" hidden="1" customHeight="1">
      <c r="A47" s="16" t="s">
        <v>39</v>
      </c>
      <c r="B47" s="14">
        <v>757</v>
      </c>
      <c r="C47" s="15" t="s">
        <v>32</v>
      </c>
      <c r="D47" s="15" t="s">
        <v>102</v>
      </c>
      <c r="E47" s="15" t="s">
        <v>51</v>
      </c>
      <c r="F47" s="15" t="s">
        <v>40</v>
      </c>
      <c r="G47" s="85"/>
      <c r="H47" s="85"/>
      <c r="I47" s="85"/>
    </row>
    <row r="48" spans="1:9" ht="25.5">
      <c r="A48" s="16" t="s">
        <v>36</v>
      </c>
      <c r="B48" s="14">
        <v>757</v>
      </c>
      <c r="C48" s="15" t="s">
        <v>32</v>
      </c>
      <c r="D48" s="15" t="s">
        <v>102</v>
      </c>
      <c r="E48" s="15" t="s">
        <v>390</v>
      </c>
      <c r="F48" s="15"/>
      <c r="G48" s="85">
        <f>G49+G58</f>
        <v>22701558</v>
      </c>
      <c r="H48" s="85">
        <f>H49+H58</f>
        <v>24215950</v>
      </c>
      <c r="I48" s="85">
        <f>I49+I58</f>
        <v>24659092</v>
      </c>
    </row>
    <row r="49" spans="1:9" ht="25.5">
      <c r="A49" s="16" t="s">
        <v>37</v>
      </c>
      <c r="B49" s="14">
        <v>757</v>
      </c>
      <c r="C49" s="15" t="s">
        <v>32</v>
      </c>
      <c r="D49" s="15" t="s">
        <v>102</v>
      </c>
      <c r="E49" s="15" t="s">
        <v>390</v>
      </c>
      <c r="F49" s="15" t="s">
        <v>38</v>
      </c>
      <c r="G49" s="85">
        <f>G50</f>
        <v>22701558</v>
      </c>
      <c r="H49" s="85">
        <f>H50</f>
        <v>24215950</v>
      </c>
      <c r="I49" s="85">
        <f>I50</f>
        <v>24659092</v>
      </c>
    </row>
    <row r="50" spans="1:9" ht="19.5" customHeight="1">
      <c r="A50" s="16" t="s">
        <v>39</v>
      </c>
      <c r="B50" s="14">
        <v>757</v>
      </c>
      <c r="C50" s="15" t="s">
        <v>32</v>
      </c>
      <c r="D50" s="15" t="s">
        <v>102</v>
      </c>
      <c r="E50" s="15" t="s">
        <v>390</v>
      </c>
      <c r="F50" s="15" t="s">
        <v>40</v>
      </c>
      <c r="G50" s="85">
        <v>22701558</v>
      </c>
      <c r="H50" s="85">
        <f>24472950-50000-207000</f>
        <v>24215950</v>
      </c>
      <c r="I50" s="85">
        <v>24659092</v>
      </c>
    </row>
    <row r="51" spans="1:9" ht="25.5" hidden="1">
      <c r="A51" s="16" t="s">
        <v>234</v>
      </c>
      <c r="B51" s="14">
        <v>757</v>
      </c>
      <c r="C51" s="15" t="s">
        <v>32</v>
      </c>
      <c r="D51" s="15" t="s">
        <v>102</v>
      </c>
      <c r="E51" s="15" t="s">
        <v>236</v>
      </c>
      <c r="F51" s="15"/>
      <c r="G51" s="85">
        <f t="shared" ref="G51:I52" si="10">G52</f>
        <v>0</v>
      </c>
      <c r="H51" s="85">
        <f t="shared" si="10"/>
        <v>0</v>
      </c>
      <c r="I51" s="85">
        <f t="shared" si="10"/>
        <v>0</v>
      </c>
    </row>
    <row r="52" spans="1:9" ht="25.5" hidden="1">
      <c r="A52" s="16" t="s">
        <v>37</v>
      </c>
      <c r="B52" s="14">
        <v>757</v>
      </c>
      <c r="C52" s="15" t="s">
        <v>32</v>
      </c>
      <c r="D52" s="15" t="s">
        <v>102</v>
      </c>
      <c r="E52" s="15" t="s">
        <v>236</v>
      </c>
      <c r="F52" s="15" t="s">
        <v>38</v>
      </c>
      <c r="G52" s="85">
        <f t="shared" si="10"/>
        <v>0</v>
      </c>
      <c r="H52" s="85">
        <f t="shared" si="10"/>
        <v>0</v>
      </c>
      <c r="I52" s="85">
        <f t="shared" si="10"/>
        <v>0</v>
      </c>
    </row>
    <row r="53" spans="1:9" ht="19.5" hidden="1" customHeight="1">
      <c r="A53" s="16" t="s">
        <v>39</v>
      </c>
      <c r="B53" s="14">
        <v>757</v>
      </c>
      <c r="C53" s="15" t="s">
        <v>32</v>
      </c>
      <c r="D53" s="15" t="s">
        <v>102</v>
      </c>
      <c r="E53" s="15" t="s">
        <v>236</v>
      </c>
      <c r="F53" s="15" t="s">
        <v>40</v>
      </c>
      <c r="G53" s="85"/>
      <c r="H53" s="85"/>
      <c r="I53" s="85"/>
    </row>
    <row r="54" spans="1:9" ht="78.75" hidden="1" customHeight="1">
      <c r="A54" s="16" t="s">
        <v>499</v>
      </c>
      <c r="B54" s="14">
        <v>757</v>
      </c>
      <c r="C54" s="15" t="s">
        <v>32</v>
      </c>
      <c r="D54" s="15" t="s">
        <v>102</v>
      </c>
      <c r="E54" s="15" t="s">
        <v>244</v>
      </c>
      <c r="F54" s="15"/>
      <c r="G54" s="85">
        <f t="shared" ref="G54:I55" si="11">G55</f>
        <v>0</v>
      </c>
      <c r="H54" s="85">
        <f t="shared" si="11"/>
        <v>0</v>
      </c>
      <c r="I54" s="85">
        <f t="shared" si="11"/>
        <v>0</v>
      </c>
    </row>
    <row r="55" spans="1:9" ht="24" hidden="1" customHeight="1">
      <c r="A55" s="16" t="s">
        <v>37</v>
      </c>
      <c r="B55" s="14">
        <v>757</v>
      </c>
      <c r="C55" s="15" t="s">
        <v>32</v>
      </c>
      <c r="D55" s="15" t="s">
        <v>102</v>
      </c>
      <c r="E55" s="15" t="s">
        <v>244</v>
      </c>
      <c r="F55" s="15" t="s">
        <v>38</v>
      </c>
      <c r="G55" s="85">
        <f t="shared" si="11"/>
        <v>0</v>
      </c>
      <c r="H55" s="85">
        <f t="shared" si="11"/>
        <v>0</v>
      </c>
      <c r="I55" s="85">
        <f t="shared" si="11"/>
        <v>0</v>
      </c>
    </row>
    <row r="56" spans="1:9" ht="19.5" hidden="1" customHeight="1">
      <c r="A56" s="16" t="s">
        <v>39</v>
      </c>
      <c r="B56" s="14">
        <v>757</v>
      </c>
      <c r="C56" s="15" t="s">
        <v>32</v>
      </c>
      <c r="D56" s="15" t="s">
        <v>102</v>
      </c>
      <c r="E56" s="15" t="s">
        <v>244</v>
      </c>
      <c r="F56" s="15" t="s">
        <v>40</v>
      </c>
      <c r="G56" s="85"/>
      <c r="H56" s="85"/>
      <c r="I56" s="85"/>
    </row>
    <row r="57" spans="1:9" ht="19.5" hidden="1" customHeight="1">
      <c r="A57" s="16"/>
      <c r="B57" s="14"/>
      <c r="C57" s="15"/>
      <c r="D57" s="15"/>
      <c r="E57" s="15"/>
      <c r="F57" s="15"/>
      <c r="G57" s="85"/>
      <c r="H57" s="85"/>
      <c r="I57" s="85"/>
    </row>
    <row r="58" spans="1:9" ht="19.5" hidden="1" customHeight="1">
      <c r="A58" s="16" t="s">
        <v>93</v>
      </c>
      <c r="B58" s="14">
        <v>757</v>
      </c>
      <c r="C58" s="15" t="s">
        <v>32</v>
      </c>
      <c r="D58" s="15" t="s">
        <v>102</v>
      </c>
      <c r="E58" s="15" t="s">
        <v>390</v>
      </c>
      <c r="F58" s="15" t="s">
        <v>94</v>
      </c>
      <c r="G58" s="85">
        <f>G59</f>
        <v>0</v>
      </c>
      <c r="H58" s="85">
        <f>H59</f>
        <v>0</v>
      </c>
      <c r="I58" s="85">
        <f>I59</f>
        <v>0</v>
      </c>
    </row>
    <row r="59" spans="1:9" ht="19.5" hidden="1" customHeight="1">
      <c r="A59" s="16" t="s">
        <v>345</v>
      </c>
      <c r="B59" s="14">
        <v>757</v>
      </c>
      <c r="C59" s="15" t="s">
        <v>32</v>
      </c>
      <c r="D59" s="15" t="s">
        <v>102</v>
      </c>
      <c r="E59" s="15" t="s">
        <v>390</v>
      </c>
      <c r="F59" s="15" t="s">
        <v>346</v>
      </c>
      <c r="G59" s="85">
        <f>613218-613218</f>
        <v>0</v>
      </c>
      <c r="H59" s="85">
        <f>613218-613218</f>
        <v>0</v>
      </c>
      <c r="I59" s="85">
        <f>613218-613218</f>
        <v>0</v>
      </c>
    </row>
    <row r="60" spans="1:9" ht="19.5" hidden="1" customHeight="1">
      <c r="A60" s="16" t="s">
        <v>732</v>
      </c>
      <c r="B60" s="14">
        <v>757</v>
      </c>
      <c r="C60" s="15" t="s">
        <v>32</v>
      </c>
      <c r="D60" s="15" t="s">
        <v>102</v>
      </c>
      <c r="E60" s="15" t="s">
        <v>214</v>
      </c>
      <c r="F60" s="15"/>
      <c r="G60" s="85">
        <f>G61</f>
        <v>0</v>
      </c>
      <c r="H60" s="85">
        <f>H61</f>
        <v>0</v>
      </c>
      <c r="I60" s="85">
        <f>I61</f>
        <v>0</v>
      </c>
    </row>
    <row r="61" spans="1:9" ht="19.5" hidden="1" customHeight="1">
      <c r="A61" s="16" t="s">
        <v>39</v>
      </c>
      <c r="B61" s="14">
        <v>757</v>
      </c>
      <c r="C61" s="15" t="s">
        <v>32</v>
      </c>
      <c r="D61" s="15" t="s">
        <v>102</v>
      </c>
      <c r="E61" s="15" t="s">
        <v>214</v>
      </c>
      <c r="F61" s="15" t="s">
        <v>40</v>
      </c>
      <c r="G61" s="85"/>
      <c r="H61" s="85"/>
      <c r="I61" s="85"/>
    </row>
    <row r="62" spans="1:9" ht="19.5" hidden="1" customHeight="1">
      <c r="A62" s="16" t="s">
        <v>732</v>
      </c>
      <c r="B62" s="14">
        <v>757</v>
      </c>
      <c r="C62" s="15" t="s">
        <v>32</v>
      </c>
      <c r="D62" s="15" t="s">
        <v>102</v>
      </c>
      <c r="E62" s="15" t="s">
        <v>758</v>
      </c>
      <c r="F62" s="15"/>
      <c r="G62" s="85">
        <f>G63</f>
        <v>0</v>
      </c>
      <c r="H62" s="85">
        <f>H63</f>
        <v>0</v>
      </c>
      <c r="I62" s="85">
        <f>I63</f>
        <v>0</v>
      </c>
    </row>
    <row r="63" spans="1:9" ht="19.5" hidden="1" customHeight="1">
      <c r="A63" s="16" t="s">
        <v>39</v>
      </c>
      <c r="B63" s="14">
        <v>757</v>
      </c>
      <c r="C63" s="15" t="s">
        <v>32</v>
      </c>
      <c r="D63" s="15" t="s">
        <v>102</v>
      </c>
      <c r="E63" s="15" t="s">
        <v>758</v>
      </c>
      <c r="F63" s="15" t="s">
        <v>40</v>
      </c>
      <c r="G63" s="85"/>
      <c r="H63" s="85"/>
      <c r="I63" s="85"/>
    </row>
    <row r="64" spans="1:9" ht="35.25" hidden="1" customHeight="1">
      <c r="A64" s="39"/>
      <c r="B64" s="14"/>
      <c r="C64" s="15"/>
      <c r="D64" s="15"/>
      <c r="E64" s="15"/>
      <c r="F64" s="15"/>
      <c r="G64" s="85"/>
      <c r="H64" s="85"/>
      <c r="I64" s="85"/>
    </row>
    <row r="65" spans="1:9" s="18" customFormat="1" hidden="1">
      <c r="A65" s="13"/>
      <c r="B65" s="14"/>
      <c r="C65" s="15"/>
      <c r="D65" s="15"/>
      <c r="E65" s="15"/>
      <c r="F65" s="15"/>
      <c r="G65" s="85"/>
      <c r="H65" s="85"/>
      <c r="I65" s="85"/>
    </row>
    <row r="66" spans="1:9" s="18" customFormat="1" hidden="1">
      <c r="A66" s="16"/>
      <c r="B66" s="14"/>
      <c r="C66" s="15"/>
      <c r="D66" s="15"/>
      <c r="E66" s="15"/>
      <c r="F66" s="15"/>
      <c r="G66" s="85"/>
      <c r="H66" s="85"/>
      <c r="I66" s="85"/>
    </row>
    <row r="67" spans="1:9" s="18" customFormat="1" hidden="1">
      <c r="A67" s="16"/>
      <c r="B67" s="14"/>
      <c r="C67" s="15"/>
      <c r="D67" s="15"/>
      <c r="E67" s="15"/>
      <c r="F67" s="15"/>
      <c r="G67" s="85"/>
      <c r="H67" s="85"/>
      <c r="I67" s="85"/>
    </row>
    <row r="68" spans="1:9" s="18" customFormat="1" ht="61.5" hidden="1" customHeight="1">
      <c r="A68" s="13"/>
      <c r="B68" s="14"/>
      <c r="C68" s="15"/>
      <c r="D68" s="15"/>
      <c r="E68" s="15"/>
      <c r="F68" s="15"/>
      <c r="G68" s="85"/>
      <c r="H68" s="85"/>
      <c r="I68" s="85"/>
    </row>
    <row r="69" spans="1:9" s="18" customFormat="1" hidden="1">
      <c r="A69" s="16"/>
      <c r="B69" s="14"/>
      <c r="C69" s="15"/>
      <c r="D69" s="15"/>
      <c r="E69" s="15"/>
      <c r="F69" s="15"/>
      <c r="G69" s="85"/>
      <c r="H69" s="85"/>
      <c r="I69" s="85"/>
    </row>
    <row r="70" spans="1:9" s="18" customFormat="1" hidden="1">
      <c r="A70" s="16"/>
      <c r="B70" s="14"/>
      <c r="C70" s="15"/>
      <c r="D70" s="15"/>
      <c r="E70" s="15"/>
      <c r="F70" s="15"/>
      <c r="G70" s="85"/>
      <c r="H70" s="85"/>
      <c r="I70" s="85"/>
    </row>
    <row r="71" spans="1:9" hidden="1">
      <c r="A71" s="16"/>
      <c r="B71" s="14"/>
      <c r="C71" s="15"/>
      <c r="D71" s="15"/>
      <c r="E71" s="15"/>
      <c r="F71" s="15"/>
      <c r="G71" s="85"/>
      <c r="H71" s="85"/>
      <c r="I71" s="85"/>
    </row>
    <row r="72" spans="1:9" hidden="1">
      <c r="A72" s="16"/>
      <c r="B72" s="14"/>
      <c r="C72" s="15"/>
      <c r="D72" s="15"/>
      <c r="E72" s="15"/>
      <c r="F72" s="15"/>
      <c r="G72" s="85"/>
      <c r="H72" s="85"/>
      <c r="I72" s="85"/>
    </row>
    <row r="73" spans="1:9" hidden="1">
      <c r="A73" s="16"/>
      <c r="B73" s="14"/>
      <c r="C73" s="15"/>
      <c r="D73" s="15"/>
      <c r="E73" s="15"/>
      <c r="F73" s="15"/>
      <c r="G73" s="85"/>
      <c r="H73" s="85"/>
      <c r="I73" s="85"/>
    </row>
    <row r="74" spans="1:9" ht="54.75" hidden="1" customHeight="1">
      <c r="A74" s="24"/>
      <c r="B74" s="14"/>
      <c r="C74" s="15"/>
      <c r="D74" s="15"/>
      <c r="E74" s="15"/>
      <c r="F74" s="14"/>
      <c r="G74" s="8"/>
      <c r="H74" s="8"/>
      <c r="I74" s="8"/>
    </row>
    <row r="75" spans="1:9" ht="57.75" hidden="1" customHeight="1">
      <c r="A75" s="16"/>
      <c r="B75" s="14"/>
      <c r="C75" s="15"/>
      <c r="D75" s="15"/>
      <c r="E75" s="15"/>
      <c r="F75" s="15"/>
      <c r="G75" s="85"/>
      <c r="H75" s="85"/>
      <c r="I75" s="85"/>
    </row>
    <row r="76" spans="1:9" ht="57.75" hidden="1" customHeight="1">
      <c r="A76" s="16"/>
      <c r="B76" s="14"/>
      <c r="C76" s="15"/>
      <c r="D76" s="15"/>
      <c r="E76" s="15"/>
      <c r="F76" s="15"/>
      <c r="G76" s="85"/>
      <c r="H76" s="85"/>
      <c r="I76" s="85"/>
    </row>
    <row r="77" spans="1:9" hidden="1">
      <c r="A77" s="16"/>
      <c r="B77" s="14"/>
      <c r="C77" s="15"/>
      <c r="D77" s="15"/>
      <c r="E77" s="15"/>
      <c r="F77" s="15"/>
      <c r="G77" s="85"/>
      <c r="H77" s="85"/>
      <c r="I77" s="85"/>
    </row>
    <row r="78" spans="1:9" ht="19.5" hidden="1" customHeight="1">
      <c r="A78" s="16"/>
      <c r="B78" s="14"/>
      <c r="C78" s="15"/>
      <c r="D78" s="15"/>
      <c r="E78" s="15"/>
      <c r="F78" s="15"/>
      <c r="G78" s="85"/>
      <c r="H78" s="85"/>
      <c r="I78" s="85"/>
    </row>
    <row r="79" spans="1:9" ht="31.5" hidden="1" customHeight="1">
      <c r="A79" s="16"/>
      <c r="B79" s="14"/>
      <c r="C79" s="15"/>
      <c r="D79" s="15"/>
      <c r="E79" s="15"/>
      <c r="F79" s="15"/>
      <c r="G79" s="85"/>
      <c r="H79" s="85"/>
      <c r="I79" s="85"/>
    </row>
    <row r="80" spans="1:9" hidden="1">
      <c r="A80" s="16"/>
      <c r="B80" s="14"/>
      <c r="C80" s="15"/>
      <c r="D80" s="15"/>
      <c r="E80" s="15"/>
      <c r="F80" s="15"/>
      <c r="G80" s="85"/>
      <c r="H80" s="85"/>
      <c r="I80" s="85"/>
    </row>
    <row r="81" spans="1:9" ht="19.5" hidden="1" customHeight="1">
      <c r="A81" s="16"/>
      <c r="B81" s="14"/>
      <c r="C81" s="15"/>
      <c r="D81" s="15"/>
      <c r="E81" s="15"/>
      <c r="F81" s="15"/>
      <c r="G81" s="85"/>
      <c r="H81" s="85"/>
      <c r="I81" s="85"/>
    </row>
    <row r="82" spans="1:9" ht="19.5" hidden="1" customHeight="1">
      <c r="A82" s="16" t="s">
        <v>93</v>
      </c>
      <c r="B82" s="14">
        <v>757</v>
      </c>
      <c r="C82" s="15" t="s">
        <v>32</v>
      </c>
      <c r="D82" s="15" t="s">
        <v>102</v>
      </c>
      <c r="E82" s="15" t="s">
        <v>392</v>
      </c>
      <c r="F82" s="15" t="s">
        <v>94</v>
      </c>
      <c r="G82" s="85">
        <f>G83</f>
        <v>0</v>
      </c>
      <c r="H82" s="85">
        <f>H83</f>
        <v>0</v>
      </c>
      <c r="I82" s="85">
        <f>I83</f>
        <v>0</v>
      </c>
    </row>
    <row r="83" spans="1:9" ht="19.5" hidden="1" customHeight="1">
      <c r="A83" s="16" t="s">
        <v>345</v>
      </c>
      <c r="B83" s="14">
        <v>757</v>
      </c>
      <c r="C83" s="15" t="s">
        <v>32</v>
      </c>
      <c r="D83" s="15" t="s">
        <v>102</v>
      </c>
      <c r="E83" s="15" t="s">
        <v>392</v>
      </c>
      <c r="F83" s="15" t="s">
        <v>346</v>
      </c>
      <c r="G83" s="85"/>
      <c r="H83" s="85"/>
      <c r="I83" s="85"/>
    </row>
    <row r="84" spans="1:9" ht="25.5" hidden="1">
      <c r="A84" s="16" t="s">
        <v>234</v>
      </c>
      <c r="B84" s="14">
        <v>757</v>
      </c>
      <c r="C84" s="15" t="s">
        <v>32</v>
      </c>
      <c r="D84" s="15" t="s">
        <v>102</v>
      </c>
      <c r="E84" s="15" t="s">
        <v>237</v>
      </c>
      <c r="F84" s="15"/>
      <c r="G84" s="85">
        <f t="shared" ref="G84:I85" si="12">G85</f>
        <v>0</v>
      </c>
      <c r="H84" s="85">
        <f t="shared" si="12"/>
        <v>0</v>
      </c>
      <c r="I84" s="85">
        <f t="shared" si="12"/>
        <v>0</v>
      </c>
    </row>
    <row r="85" spans="1:9" ht="25.5" hidden="1">
      <c r="A85" s="16" t="s">
        <v>37</v>
      </c>
      <c r="B85" s="14">
        <v>757</v>
      </c>
      <c r="C85" s="15" t="s">
        <v>32</v>
      </c>
      <c r="D85" s="15" t="s">
        <v>102</v>
      </c>
      <c r="E85" s="15" t="s">
        <v>237</v>
      </c>
      <c r="F85" s="15" t="s">
        <v>38</v>
      </c>
      <c r="G85" s="85">
        <f t="shared" si="12"/>
        <v>0</v>
      </c>
      <c r="H85" s="85">
        <f t="shared" si="12"/>
        <v>0</v>
      </c>
      <c r="I85" s="85">
        <f t="shared" si="12"/>
        <v>0</v>
      </c>
    </row>
    <row r="86" spans="1:9" ht="19.5" hidden="1" customHeight="1">
      <c r="A86" s="16" t="s">
        <v>39</v>
      </c>
      <c r="B86" s="14">
        <v>757</v>
      </c>
      <c r="C86" s="15" t="s">
        <v>32</v>
      </c>
      <c r="D86" s="15" t="s">
        <v>102</v>
      </c>
      <c r="E86" s="15" t="s">
        <v>237</v>
      </c>
      <c r="F86" s="15" t="s">
        <v>40</v>
      </c>
      <c r="G86" s="85"/>
      <c r="H86" s="85"/>
      <c r="I86" s="85"/>
    </row>
    <row r="87" spans="1:9" ht="78.75" hidden="1" customHeight="1">
      <c r="A87" s="16" t="s">
        <v>499</v>
      </c>
      <c r="B87" s="14">
        <v>757</v>
      </c>
      <c r="C87" s="15" t="s">
        <v>32</v>
      </c>
      <c r="D87" s="15" t="s">
        <v>102</v>
      </c>
      <c r="E87" s="15" t="s">
        <v>245</v>
      </c>
      <c r="F87" s="15"/>
      <c r="G87" s="85">
        <f t="shared" ref="G87:I88" si="13">G88</f>
        <v>0</v>
      </c>
      <c r="H87" s="85">
        <f t="shared" si="13"/>
        <v>0</v>
      </c>
      <c r="I87" s="85">
        <f t="shared" si="13"/>
        <v>0</v>
      </c>
    </row>
    <row r="88" spans="1:9" ht="19.5" hidden="1" customHeight="1">
      <c r="A88" s="16" t="s">
        <v>37</v>
      </c>
      <c r="B88" s="14">
        <v>757</v>
      </c>
      <c r="C88" s="15" t="s">
        <v>32</v>
      </c>
      <c r="D88" s="15" t="s">
        <v>102</v>
      </c>
      <c r="E88" s="15" t="s">
        <v>245</v>
      </c>
      <c r="F88" s="15" t="s">
        <v>38</v>
      </c>
      <c r="G88" s="85">
        <f t="shared" si="13"/>
        <v>0</v>
      </c>
      <c r="H88" s="85">
        <f t="shared" si="13"/>
        <v>0</v>
      </c>
      <c r="I88" s="85">
        <f t="shared" si="13"/>
        <v>0</v>
      </c>
    </row>
    <row r="89" spans="1:9" ht="19.5" hidden="1" customHeight="1">
      <c r="A89" s="16" t="s">
        <v>39</v>
      </c>
      <c r="B89" s="14">
        <v>757</v>
      </c>
      <c r="C89" s="15" t="s">
        <v>32</v>
      </c>
      <c r="D89" s="15" t="s">
        <v>102</v>
      </c>
      <c r="E89" s="15" t="s">
        <v>245</v>
      </c>
      <c r="F89" s="15" t="s">
        <v>40</v>
      </c>
      <c r="G89" s="85"/>
      <c r="H89" s="85"/>
      <c r="I89" s="85"/>
    </row>
    <row r="90" spans="1:9" ht="19.5" hidden="1" customHeight="1">
      <c r="A90" s="16" t="s">
        <v>44</v>
      </c>
      <c r="B90" s="14">
        <v>757</v>
      </c>
      <c r="C90" s="15" t="s">
        <v>32</v>
      </c>
      <c r="D90" s="15" t="s">
        <v>102</v>
      </c>
      <c r="E90" s="15" t="s">
        <v>393</v>
      </c>
      <c r="F90" s="15"/>
      <c r="G90" s="85">
        <f t="shared" ref="G90:I92" si="14">G91</f>
        <v>0</v>
      </c>
      <c r="H90" s="85">
        <f t="shared" si="14"/>
        <v>0</v>
      </c>
      <c r="I90" s="85">
        <f t="shared" si="14"/>
        <v>0</v>
      </c>
    </row>
    <row r="91" spans="1:9" ht="78.75" hidden="1" customHeight="1">
      <c r="A91" s="16" t="s">
        <v>499</v>
      </c>
      <c r="B91" s="14">
        <v>757</v>
      </c>
      <c r="C91" s="15" t="s">
        <v>32</v>
      </c>
      <c r="D91" s="15" t="s">
        <v>102</v>
      </c>
      <c r="E91" s="15" t="s">
        <v>498</v>
      </c>
      <c r="F91" s="15"/>
      <c r="G91" s="85">
        <f t="shared" si="14"/>
        <v>0</v>
      </c>
      <c r="H91" s="85">
        <f t="shared" si="14"/>
        <v>0</v>
      </c>
      <c r="I91" s="85">
        <f t="shared" si="14"/>
        <v>0</v>
      </c>
    </row>
    <row r="92" spans="1:9" ht="19.5" hidden="1" customHeight="1">
      <c r="A92" s="16" t="s">
        <v>46</v>
      </c>
      <c r="B92" s="14">
        <v>757</v>
      </c>
      <c r="C92" s="15" t="s">
        <v>32</v>
      </c>
      <c r="D92" s="15" t="s">
        <v>102</v>
      </c>
      <c r="E92" s="15" t="s">
        <v>498</v>
      </c>
      <c r="F92" s="15" t="s">
        <v>47</v>
      </c>
      <c r="G92" s="85">
        <f t="shared" si="14"/>
        <v>0</v>
      </c>
      <c r="H92" s="85">
        <f t="shared" si="14"/>
        <v>0</v>
      </c>
      <c r="I92" s="85">
        <f t="shared" si="14"/>
        <v>0</v>
      </c>
    </row>
    <row r="93" spans="1:9" ht="19.5" hidden="1" customHeight="1">
      <c r="A93" s="16" t="s">
        <v>48</v>
      </c>
      <c r="B93" s="14">
        <v>757</v>
      </c>
      <c r="C93" s="15" t="s">
        <v>32</v>
      </c>
      <c r="D93" s="15" t="s">
        <v>102</v>
      </c>
      <c r="E93" s="15" t="s">
        <v>498</v>
      </c>
      <c r="F93" s="15" t="s">
        <v>49</v>
      </c>
      <c r="G93" s="85">
        <f>3137031-2223300-913731</f>
        <v>0</v>
      </c>
      <c r="H93" s="85">
        <f>3137031-2223300-913731</f>
        <v>0</v>
      </c>
      <c r="I93" s="85">
        <f>3137031-2223300-913731</f>
        <v>0</v>
      </c>
    </row>
    <row r="94" spans="1:9" ht="19.5" hidden="1" customHeight="1">
      <c r="A94" s="16"/>
      <c r="B94" s="14"/>
      <c r="C94" s="15"/>
      <c r="D94" s="15"/>
      <c r="E94" s="15"/>
      <c r="F94" s="15"/>
      <c r="G94" s="85"/>
      <c r="H94" s="85"/>
      <c r="I94" s="85"/>
    </row>
    <row r="95" spans="1:9" ht="19.5" hidden="1" customHeight="1">
      <c r="A95" s="16"/>
      <c r="B95" s="14"/>
      <c r="C95" s="15"/>
      <c r="D95" s="15"/>
      <c r="E95" s="15"/>
      <c r="F95" s="15"/>
      <c r="G95" s="85"/>
      <c r="H95" s="85"/>
      <c r="I95" s="85"/>
    </row>
    <row r="96" spans="1:9" ht="36" customHeight="1">
      <c r="A96" s="16" t="s">
        <v>1023</v>
      </c>
      <c r="B96" s="14">
        <v>757</v>
      </c>
      <c r="C96" s="15" t="s">
        <v>32</v>
      </c>
      <c r="D96" s="15" t="s">
        <v>102</v>
      </c>
      <c r="E96" s="15" t="s">
        <v>1024</v>
      </c>
      <c r="F96" s="15"/>
      <c r="G96" s="85">
        <f>G98</f>
        <v>100000</v>
      </c>
      <c r="H96" s="85">
        <v>0</v>
      </c>
      <c r="I96" s="85">
        <v>0</v>
      </c>
    </row>
    <row r="97" spans="1:9" ht="36" customHeight="1">
      <c r="A97" s="16" t="s">
        <v>37</v>
      </c>
      <c r="B97" s="14">
        <v>757</v>
      </c>
      <c r="C97" s="15" t="s">
        <v>32</v>
      </c>
      <c r="D97" s="15" t="s">
        <v>102</v>
      </c>
      <c r="E97" s="15" t="s">
        <v>1024</v>
      </c>
      <c r="F97" s="15" t="s">
        <v>38</v>
      </c>
      <c r="G97" s="85">
        <f>G98</f>
        <v>100000</v>
      </c>
      <c r="H97" s="85">
        <v>0</v>
      </c>
      <c r="I97" s="85">
        <v>0</v>
      </c>
    </row>
    <row r="98" spans="1:9" ht="19.5" customHeight="1">
      <c r="A98" s="16" t="s">
        <v>39</v>
      </c>
      <c r="B98" s="14">
        <v>757</v>
      </c>
      <c r="C98" s="15" t="s">
        <v>32</v>
      </c>
      <c r="D98" s="15" t="s">
        <v>102</v>
      </c>
      <c r="E98" s="15" t="s">
        <v>1024</v>
      </c>
      <c r="F98" s="15" t="s">
        <v>40</v>
      </c>
      <c r="G98" s="85">
        <v>100000</v>
      </c>
      <c r="H98" s="85">
        <v>0</v>
      </c>
      <c r="I98" s="85">
        <v>0</v>
      </c>
    </row>
    <row r="99" spans="1:9" ht="66" customHeight="1">
      <c r="A99" s="16" t="s">
        <v>1017</v>
      </c>
      <c r="B99" s="14">
        <v>757</v>
      </c>
      <c r="C99" s="15" t="s">
        <v>32</v>
      </c>
      <c r="D99" s="15" t="s">
        <v>102</v>
      </c>
      <c r="E99" s="15" t="s">
        <v>1117</v>
      </c>
      <c r="F99" s="15"/>
      <c r="G99" s="85">
        <f>G100</f>
        <v>0</v>
      </c>
      <c r="H99" s="85">
        <f t="shared" ref="H99:I100" si="15">H100</f>
        <v>0</v>
      </c>
      <c r="I99" s="85">
        <f t="shared" si="15"/>
        <v>868988.8</v>
      </c>
    </row>
    <row r="100" spans="1:9" ht="33.75" customHeight="1">
      <c r="A100" s="16" t="s">
        <v>37</v>
      </c>
      <c r="B100" s="14">
        <v>757</v>
      </c>
      <c r="C100" s="15" t="s">
        <v>32</v>
      </c>
      <c r="D100" s="15" t="s">
        <v>102</v>
      </c>
      <c r="E100" s="15" t="s">
        <v>1117</v>
      </c>
      <c r="F100" s="15" t="s">
        <v>38</v>
      </c>
      <c r="G100" s="85">
        <f>G101</f>
        <v>0</v>
      </c>
      <c r="H100" s="85">
        <f t="shared" si="15"/>
        <v>0</v>
      </c>
      <c r="I100" s="85">
        <f t="shared" si="15"/>
        <v>868988.8</v>
      </c>
    </row>
    <row r="101" spans="1:9" ht="27.75" customHeight="1">
      <c r="A101" s="16" t="s">
        <v>39</v>
      </c>
      <c r="B101" s="14">
        <v>757</v>
      </c>
      <c r="C101" s="15" t="s">
        <v>32</v>
      </c>
      <c r="D101" s="15" t="s">
        <v>102</v>
      </c>
      <c r="E101" s="15" t="s">
        <v>1117</v>
      </c>
      <c r="F101" s="15" t="s">
        <v>40</v>
      </c>
      <c r="G101" s="85"/>
      <c r="H101" s="85"/>
      <c r="I101" s="85">
        <v>868988.8</v>
      </c>
    </row>
    <row r="102" spans="1:9" ht="78.75" customHeight="1">
      <c r="A102" s="16" t="s">
        <v>499</v>
      </c>
      <c r="B102" s="14">
        <v>757</v>
      </c>
      <c r="C102" s="15" t="s">
        <v>32</v>
      </c>
      <c r="D102" s="15" t="s">
        <v>102</v>
      </c>
      <c r="E102" s="15" t="s">
        <v>1076</v>
      </c>
      <c r="F102" s="15"/>
      <c r="G102" s="85">
        <f>G104</f>
        <v>1137600</v>
      </c>
      <c r="H102" s="85">
        <v>0</v>
      </c>
      <c r="I102" s="85">
        <v>0</v>
      </c>
    </row>
    <row r="103" spans="1:9" ht="36" customHeight="1">
      <c r="A103" s="16" t="s">
        <v>37</v>
      </c>
      <c r="B103" s="14">
        <v>757</v>
      </c>
      <c r="C103" s="15" t="s">
        <v>32</v>
      </c>
      <c r="D103" s="15" t="s">
        <v>102</v>
      </c>
      <c r="E103" s="15" t="s">
        <v>1076</v>
      </c>
      <c r="F103" s="15" t="s">
        <v>38</v>
      </c>
      <c r="G103" s="85">
        <f>G104</f>
        <v>1137600</v>
      </c>
      <c r="H103" s="85">
        <v>0</v>
      </c>
      <c r="I103" s="85">
        <v>0</v>
      </c>
    </row>
    <row r="104" spans="1:9" ht="19.5" customHeight="1">
      <c r="A104" s="16" t="s">
        <v>39</v>
      </c>
      <c r="B104" s="14">
        <v>757</v>
      </c>
      <c r="C104" s="15" t="s">
        <v>32</v>
      </c>
      <c r="D104" s="15" t="s">
        <v>102</v>
      </c>
      <c r="E104" s="15" t="s">
        <v>1076</v>
      </c>
      <c r="F104" s="15" t="s">
        <v>40</v>
      </c>
      <c r="G104" s="85">
        <f>536400+601200</f>
        <v>1137600</v>
      </c>
      <c r="H104" s="85">
        <v>0</v>
      </c>
      <c r="I104" s="85">
        <v>0</v>
      </c>
    </row>
    <row r="105" spans="1:9" ht="69" hidden="1" customHeight="1">
      <c r="A105" s="16" t="s">
        <v>1017</v>
      </c>
      <c r="B105" s="14">
        <v>757</v>
      </c>
      <c r="C105" s="15" t="s">
        <v>32</v>
      </c>
      <c r="D105" s="15" t="s">
        <v>102</v>
      </c>
      <c r="E105" s="15" t="s">
        <v>1018</v>
      </c>
      <c r="F105" s="15"/>
      <c r="G105" s="85">
        <f>G106</f>
        <v>0</v>
      </c>
      <c r="H105" s="85">
        <f t="shared" ref="H105:I105" si="16">H106</f>
        <v>0</v>
      </c>
      <c r="I105" s="85">
        <f t="shared" si="16"/>
        <v>0</v>
      </c>
    </row>
    <row r="106" spans="1:9" ht="36" hidden="1" customHeight="1">
      <c r="A106" s="16" t="s">
        <v>37</v>
      </c>
      <c r="B106" s="14">
        <v>757</v>
      </c>
      <c r="C106" s="15" t="s">
        <v>32</v>
      </c>
      <c r="D106" s="15" t="s">
        <v>102</v>
      </c>
      <c r="E106" s="15" t="s">
        <v>1018</v>
      </c>
      <c r="F106" s="15" t="s">
        <v>38</v>
      </c>
      <c r="G106" s="85">
        <f>G107</f>
        <v>0</v>
      </c>
      <c r="H106" s="85">
        <f t="shared" ref="H106:I106" si="17">H107</f>
        <v>0</v>
      </c>
      <c r="I106" s="85">
        <f t="shared" si="17"/>
        <v>0</v>
      </c>
    </row>
    <row r="107" spans="1:9" ht="27.75" hidden="1" customHeight="1">
      <c r="A107" s="16" t="s">
        <v>39</v>
      </c>
      <c r="B107" s="14">
        <v>757</v>
      </c>
      <c r="C107" s="15" t="s">
        <v>32</v>
      </c>
      <c r="D107" s="15" t="s">
        <v>102</v>
      </c>
      <c r="E107" s="15" t="s">
        <v>1018</v>
      </c>
      <c r="F107" s="15" t="s">
        <v>40</v>
      </c>
      <c r="G107" s="85">
        <v>0</v>
      </c>
      <c r="H107" s="85">
        <f>704500-704500</f>
        <v>0</v>
      </c>
      <c r="I107" s="85">
        <v>0</v>
      </c>
    </row>
    <row r="108" spans="1:9" ht="81.75" customHeight="1">
      <c r="A108" s="16" t="s">
        <v>1119</v>
      </c>
      <c r="B108" s="14">
        <v>757</v>
      </c>
      <c r="C108" s="15" t="s">
        <v>32</v>
      </c>
      <c r="D108" s="15" t="s">
        <v>102</v>
      </c>
      <c r="E108" s="15" t="s">
        <v>1118</v>
      </c>
      <c r="F108" s="15"/>
      <c r="G108" s="85">
        <f>G109</f>
        <v>0</v>
      </c>
      <c r="H108" s="85">
        <f t="shared" ref="H108:I109" si="18">H109</f>
        <v>0</v>
      </c>
      <c r="I108" s="85">
        <f t="shared" si="18"/>
        <v>4924269.8600000003</v>
      </c>
    </row>
    <row r="109" spans="1:9" ht="47.25" customHeight="1">
      <c r="A109" s="16" t="s">
        <v>148</v>
      </c>
      <c r="B109" s="14">
        <v>757</v>
      </c>
      <c r="C109" s="15" t="s">
        <v>32</v>
      </c>
      <c r="D109" s="15" t="s">
        <v>102</v>
      </c>
      <c r="E109" s="15" t="s">
        <v>1118</v>
      </c>
      <c r="F109" s="15" t="s">
        <v>641</v>
      </c>
      <c r="G109" s="85">
        <f>G110</f>
        <v>0</v>
      </c>
      <c r="H109" s="85">
        <f t="shared" si="18"/>
        <v>0</v>
      </c>
      <c r="I109" s="85">
        <f t="shared" si="18"/>
        <v>4924269.8600000003</v>
      </c>
    </row>
    <row r="110" spans="1:9" ht="98.25" customHeight="1">
      <c r="A110" s="54" t="s">
        <v>817</v>
      </c>
      <c r="B110" s="14">
        <v>757</v>
      </c>
      <c r="C110" s="15" t="s">
        <v>32</v>
      </c>
      <c r="D110" s="15" t="s">
        <v>102</v>
      </c>
      <c r="E110" s="15" t="s">
        <v>1118</v>
      </c>
      <c r="F110" s="15" t="s">
        <v>816</v>
      </c>
      <c r="G110" s="85"/>
      <c r="H110" s="85">
        <v>0</v>
      </c>
      <c r="I110" s="85">
        <v>4924269.8600000003</v>
      </c>
    </row>
    <row r="111" spans="1:9" ht="19.5" customHeight="1">
      <c r="A111" s="16" t="s">
        <v>732</v>
      </c>
      <c r="B111" s="14">
        <v>757</v>
      </c>
      <c r="C111" s="15" t="s">
        <v>32</v>
      </c>
      <c r="D111" s="15" t="s">
        <v>102</v>
      </c>
      <c r="E111" s="15" t="s">
        <v>214</v>
      </c>
      <c r="F111" s="15"/>
      <c r="G111" s="85">
        <f>G112</f>
        <v>116959.16</v>
      </c>
      <c r="H111" s="85">
        <v>0</v>
      </c>
      <c r="I111" s="85">
        <v>0</v>
      </c>
    </row>
    <row r="112" spans="1:9" ht="39.75" customHeight="1">
      <c r="A112" s="16" t="s">
        <v>37</v>
      </c>
      <c r="B112" s="14">
        <v>757</v>
      </c>
      <c r="C112" s="15" t="s">
        <v>32</v>
      </c>
      <c r="D112" s="15" t="s">
        <v>102</v>
      </c>
      <c r="E112" s="15" t="s">
        <v>214</v>
      </c>
      <c r="F112" s="15" t="s">
        <v>38</v>
      </c>
      <c r="G112" s="85">
        <f>G113</f>
        <v>116959.16</v>
      </c>
      <c r="H112" s="85">
        <v>0</v>
      </c>
      <c r="I112" s="85">
        <v>0</v>
      </c>
    </row>
    <row r="113" spans="1:11" ht="20.25" customHeight="1">
      <c r="A113" s="16" t="s">
        <v>39</v>
      </c>
      <c r="B113" s="14">
        <v>757</v>
      </c>
      <c r="C113" s="15" t="s">
        <v>32</v>
      </c>
      <c r="D113" s="15" t="s">
        <v>102</v>
      </c>
      <c r="E113" s="15" t="s">
        <v>214</v>
      </c>
      <c r="F113" s="15" t="s">
        <v>40</v>
      </c>
      <c r="G113" s="85">
        <v>116959.16</v>
      </c>
      <c r="H113" s="85">
        <v>0</v>
      </c>
      <c r="I113" s="85">
        <v>0</v>
      </c>
    </row>
    <row r="114" spans="1:11" ht="87.75" customHeight="1">
      <c r="A114" s="16" t="s">
        <v>971</v>
      </c>
      <c r="B114" s="14">
        <v>757</v>
      </c>
      <c r="C114" s="15" t="s">
        <v>32</v>
      </c>
      <c r="D114" s="15" t="s">
        <v>102</v>
      </c>
      <c r="E114" s="15" t="s">
        <v>972</v>
      </c>
      <c r="F114" s="15"/>
      <c r="G114" s="85">
        <f>G115</f>
        <v>0</v>
      </c>
      <c r="H114" s="85">
        <f t="shared" ref="H114:I114" si="19">H115</f>
        <v>3549139.47</v>
      </c>
      <c r="I114" s="85">
        <f t="shared" si="19"/>
        <v>0</v>
      </c>
    </row>
    <row r="115" spans="1:11" ht="45" customHeight="1">
      <c r="A115" s="16" t="s">
        <v>37</v>
      </c>
      <c r="B115" s="14">
        <v>757</v>
      </c>
      <c r="C115" s="15" t="s">
        <v>32</v>
      </c>
      <c r="D115" s="15" t="s">
        <v>102</v>
      </c>
      <c r="E115" s="15" t="s">
        <v>972</v>
      </c>
      <c r="F115" s="15" t="s">
        <v>38</v>
      </c>
      <c r="G115" s="85">
        <f>G116</f>
        <v>0</v>
      </c>
      <c r="H115" s="85">
        <f t="shared" ref="H115:K115" si="20">H116</f>
        <v>3549139.47</v>
      </c>
      <c r="I115" s="85">
        <f t="shared" si="20"/>
        <v>0</v>
      </c>
      <c r="J115" s="85">
        <f t="shared" si="20"/>
        <v>0</v>
      </c>
      <c r="K115" s="85">
        <f t="shared" si="20"/>
        <v>0</v>
      </c>
    </row>
    <row r="116" spans="1:11" ht="19.5" customHeight="1">
      <c r="A116" s="16" t="s">
        <v>39</v>
      </c>
      <c r="B116" s="14">
        <v>757</v>
      </c>
      <c r="C116" s="15" t="s">
        <v>32</v>
      </c>
      <c r="D116" s="15" t="s">
        <v>102</v>
      </c>
      <c r="E116" s="15" t="s">
        <v>972</v>
      </c>
      <c r="F116" s="15" t="s">
        <v>40</v>
      </c>
      <c r="G116" s="85">
        <v>0</v>
      </c>
      <c r="H116" s="85">
        <v>3549139.47</v>
      </c>
      <c r="I116" s="85">
        <v>0</v>
      </c>
    </row>
    <row r="117" spans="1:11" s="18" customFormat="1" ht="51">
      <c r="A117" s="16" t="s">
        <v>973</v>
      </c>
      <c r="B117" s="14">
        <v>757</v>
      </c>
      <c r="C117" s="15" t="s">
        <v>32</v>
      </c>
      <c r="D117" s="15" t="s">
        <v>102</v>
      </c>
      <c r="E117" s="15" t="s">
        <v>412</v>
      </c>
      <c r="F117" s="15"/>
      <c r="G117" s="85">
        <f>G118</f>
        <v>0</v>
      </c>
      <c r="H117" s="85">
        <f>H118</f>
        <v>7300000</v>
      </c>
      <c r="I117" s="85">
        <f t="shared" ref="H117:I119" si="21">I118</f>
        <v>0</v>
      </c>
    </row>
    <row r="118" spans="1:11" s="18" customFormat="1" ht="38.25">
      <c r="A118" s="16" t="s">
        <v>1091</v>
      </c>
      <c r="B118" s="14">
        <v>757</v>
      </c>
      <c r="C118" s="15" t="s">
        <v>32</v>
      </c>
      <c r="D118" s="15" t="s">
        <v>102</v>
      </c>
      <c r="E118" s="15" t="s">
        <v>1065</v>
      </c>
      <c r="F118" s="15"/>
      <c r="G118" s="85">
        <f>G119</f>
        <v>0</v>
      </c>
      <c r="H118" s="85">
        <f t="shared" si="21"/>
        <v>7300000</v>
      </c>
      <c r="I118" s="85">
        <f t="shared" si="21"/>
        <v>0</v>
      </c>
    </row>
    <row r="119" spans="1:11" s="18" customFormat="1" ht="36" customHeight="1">
      <c r="A119" s="16" t="s">
        <v>148</v>
      </c>
      <c r="B119" s="14">
        <v>757</v>
      </c>
      <c r="C119" s="15" t="s">
        <v>32</v>
      </c>
      <c r="D119" s="15" t="s">
        <v>102</v>
      </c>
      <c r="E119" s="15" t="s">
        <v>1065</v>
      </c>
      <c r="F119" s="15" t="s">
        <v>641</v>
      </c>
      <c r="G119" s="85">
        <f>G120</f>
        <v>0</v>
      </c>
      <c r="H119" s="85">
        <f t="shared" si="21"/>
        <v>7300000</v>
      </c>
      <c r="I119" s="85">
        <f t="shared" si="21"/>
        <v>0</v>
      </c>
    </row>
    <row r="120" spans="1:11" s="18" customFormat="1" ht="99" customHeight="1">
      <c r="A120" s="54" t="s">
        <v>817</v>
      </c>
      <c r="B120" s="14">
        <v>757</v>
      </c>
      <c r="C120" s="15" t="s">
        <v>32</v>
      </c>
      <c r="D120" s="15" t="s">
        <v>102</v>
      </c>
      <c r="E120" s="15" t="s">
        <v>1065</v>
      </c>
      <c r="F120" s="15" t="s">
        <v>816</v>
      </c>
      <c r="G120" s="115">
        <v>0</v>
      </c>
      <c r="H120" s="85">
        <v>7300000</v>
      </c>
      <c r="I120" s="85">
        <v>0</v>
      </c>
    </row>
    <row r="121" spans="1:11" ht="32.25" customHeight="1">
      <c r="A121" s="16" t="s">
        <v>927</v>
      </c>
      <c r="B121" s="14">
        <v>757</v>
      </c>
      <c r="C121" s="15" t="s">
        <v>32</v>
      </c>
      <c r="D121" s="15" t="s">
        <v>102</v>
      </c>
      <c r="E121" s="15" t="s">
        <v>739</v>
      </c>
      <c r="F121" s="15"/>
      <c r="G121" s="115">
        <f>G123</f>
        <v>2402500</v>
      </c>
      <c r="H121" s="85">
        <f>H123</f>
        <v>2402500</v>
      </c>
      <c r="I121" s="85">
        <f>I123</f>
        <v>2402500</v>
      </c>
    </row>
    <row r="122" spans="1:11" ht="32.25" customHeight="1">
      <c r="A122" s="16" t="s">
        <v>142</v>
      </c>
      <c r="B122" s="14">
        <v>757</v>
      </c>
      <c r="C122" s="15" t="s">
        <v>32</v>
      </c>
      <c r="D122" s="15" t="s">
        <v>102</v>
      </c>
      <c r="E122" s="15" t="s">
        <v>741</v>
      </c>
      <c r="F122" s="15"/>
      <c r="G122" s="115">
        <f t="shared" ref="G122:I124" si="22">G123</f>
        <v>2402500</v>
      </c>
      <c r="H122" s="85">
        <f t="shared" si="22"/>
        <v>2402500</v>
      </c>
      <c r="I122" s="85">
        <f t="shared" si="22"/>
        <v>2402500</v>
      </c>
    </row>
    <row r="123" spans="1:11" ht="51">
      <c r="A123" s="16" t="s">
        <v>5</v>
      </c>
      <c r="B123" s="14">
        <v>757</v>
      </c>
      <c r="C123" s="15" t="s">
        <v>32</v>
      </c>
      <c r="D123" s="15" t="s">
        <v>102</v>
      </c>
      <c r="E123" s="15" t="s">
        <v>740</v>
      </c>
      <c r="F123" s="15"/>
      <c r="G123" s="115">
        <f t="shared" si="22"/>
        <v>2402500</v>
      </c>
      <c r="H123" s="85">
        <f t="shared" si="22"/>
        <v>2402500</v>
      </c>
      <c r="I123" s="85">
        <f t="shared" si="22"/>
        <v>2402500</v>
      </c>
    </row>
    <row r="124" spans="1:11" ht="25.5">
      <c r="A124" s="16" t="s">
        <v>37</v>
      </c>
      <c r="B124" s="14">
        <v>757</v>
      </c>
      <c r="C124" s="15" t="s">
        <v>32</v>
      </c>
      <c r="D124" s="15" t="s">
        <v>102</v>
      </c>
      <c r="E124" s="15" t="s">
        <v>740</v>
      </c>
      <c r="F124" s="15" t="s">
        <v>38</v>
      </c>
      <c r="G124" s="115">
        <f t="shared" si="22"/>
        <v>2402500</v>
      </c>
      <c r="H124" s="85">
        <f t="shared" si="22"/>
        <v>2402500</v>
      </c>
      <c r="I124" s="85">
        <f t="shared" si="22"/>
        <v>2402500</v>
      </c>
    </row>
    <row r="125" spans="1:11" ht="19.5" customHeight="1">
      <c r="A125" s="16" t="s">
        <v>39</v>
      </c>
      <c r="B125" s="14">
        <v>757</v>
      </c>
      <c r="C125" s="15" t="s">
        <v>32</v>
      </c>
      <c r="D125" s="15" t="s">
        <v>102</v>
      </c>
      <c r="E125" s="15" t="s">
        <v>740</v>
      </c>
      <c r="F125" s="15" t="s">
        <v>40</v>
      </c>
      <c r="G125" s="115">
        <v>2402500</v>
      </c>
      <c r="H125" s="85">
        <v>2402500</v>
      </c>
      <c r="I125" s="85">
        <v>2402500</v>
      </c>
    </row>
    <row r="126" spans="1:11" ht="14.25" customHeight="1">
      <c r="A126" s="16" t="s">
        <v>527</v>
      </c>
      <c r="B126" s="14">
        <v>757</v>
      </c>
      <c r="C126" s="15" t="s">
        <v>32</v>
      </c>
      <c r="D126" s="15" t="s">
        <v>32</v>
      </c>
      <c r="E126" s="15"/>
      <c r="F126" s="14"/>
      <c r="G126" s="115">
        <f>G148+G127+G162+G169+G194+G134</f>
        <v>1070314.3400000001</v>
      </c>
      <c r="H126" s="85">
        <f>H148+H127+H162+H169+H194</f>
        <v>30000</v>
      </c>
      <c r="I126" s="85">
        <f>I148+I127+I162+I169+I194</f>
        <v>30000</v>
      </c>
    </row>
    <row r="127" spans="1:11" ht="33.75" hidden="1" customHeight="1">
      <c r="A127" s="16" t="s">
        <v>43</v>
      </c>
      <c r="B127" s="14">
        <v>757</v>
      </c>
      <c r="C127" s="15" t="s">
        <v>32</v>
      </c>
      <c r="D127" s="15" t="s">
        <v>32</v>
      </c>
      <c r="E127" s="15" t="s">
        <v>391</v>
      </c>
      <c r="F127" s="14"/>
      <c r="G127" s="115">
        <f>G128+G131</f>
        <v>0</v>
      </c>
      <c r="H127" s="85">
        <f>H128+H131</f>
        <v>0</v>
      </c>
      <c r="I127" s="85">
        <f>I128+I131</f>
        <v>0</v>
      </c>
    </row>
    <row r="128" spans="1:11" s="18" customFormat="1" ht="25.5" hidden="1">
      <c r="A128" s="13" t="s">
        <v>207</v>
      </c>
      <c r="B128" s="14">
        <v>757</v>
      </c>
      <c r="C128" s="15" t="s">
        <v>32</v>
      </c>
      <c r="D128" s="15" t="s">
        <v>32</v>
      </c>
      <c r="E128" s="15" t="s">
        <v>710</v>
      </c>
      <c r="F128" s="15"/>
      <c r="G128" s="115">
        <f t="shared" ref="G128:I129" si="23">G129</f>
        <v>0</v>
      </c>
      <c r="H128" s="85">
        <f t="shared" si="23"/>
        <v>0</v>
      </c>
      <c r="I128" s="85">
        <f t="shared" si="23"/>
        <v>0</v>
      </c>
    </row>
    <row r="129" spans="1:9" s="18" customFormat="1" ht="25.5" hidden="1">
      <c r="A129" s="16" t="s">
        <v>37</v>
      </c>
      <c r="B129" s="14">
        <v>757</v>
      </c>
      <c r="C129" s="15" t="s">
        <v>32</v>
      </c>
      <c r="D129" s="15" t="s">
        <v>32</v>
      </c>
      <c r="E129" s="15" t="s">
        <v>710</v>
      </c>
      <c r="F129" s="15" t="s">
        <v>38</v>
      </c>
      <c r="G129" s="115">
        <f t="shared" si="23"/>
        <v>0</v>
      </c>
      <c r="H129" s="85">
        <f t="shared" si="23"/>
        <v>0</v>
      </c>
      <c r="I129" s="85">
        <f t="shared" si="23"/>
        <v>0</v>
      </c>
    </row>
    <row r="130" spans="1:9" s="18" customFormat="1" hidden="1">
      <c r="A130" s="16" t="s">
        <v>39</v>
      </c>
      <c r="B130" s="14">
        <v>757</v>
      </c>
      <c r="C130" s="15" t="s">
        <v>32</v>
      </c>
      <c r="D130" s="15" t="s">
        <v>32</v>
      </c>
      <c r="E130" s="15" t="s">
        <v>710</v>
      </c>
      <c r="F130" s="15" t="s">
        <v>40</v>
      </c>
      <c r="G130" s="115"/>
      <c r="H130" s="85"/>
      <c r="I130" s="85"/>
    </row>
    <row r="131" spans="1:9" s="18" customFormat="1" ht="30" hidden="1" customHeight="1">
      <c r="A131" s="13" t="s">
        <v>627</v>
      </c>
      <c r="B131" s="14">
        <v>757</v>
      </c>
      <c r="C131" s="15" t="s">
        <v>32</v>
      </c>
      <c r="D131" s="15" t="s">
        <v>32</v>
      </c>
      <c r="E131" s="15" t="s">
        <v>626</v>
      </c>
      <c r="F131" s="15"/>
      <c r="G131" s="115">
        <f t="shared" ref="G131:I132" si="24">G132</f>
        <v>0</v>
      </c>
      <c r="H131" s="85">
        <f t="shared" si="24"/>
        <v>0</v>
      </c>
      <c r="I131" s="85">
        <f t="shared" si="24"/>
        <v>0</v>
      </c>
    </row>
    <row r="132" spans="1:9" s="18" customFormat="1" ht="25.5" hidden="1">
      <c r="A132" s="16" t="s">
        <v>37</v>
      </c>
      <c r="B132" s="14">
        <v>757</v>
      </c>
      <c r="C132" s="15" t="s">
        <v>32</v>
      </c>
      <c r="D132" s="15" t="s">
        <v>32</v>
      </c>
      <c r="E132" s="15" t="s">
        <v>626</v>
      </c>
      <c r="F132" s="15" t="s">
        <v>38</v>
      </c>
      <c r="G132" s="115">
        <f t="shared" si="24"/>
        <v>0</v>
      </c>
      <c r="H132" s="85">
        <f t="shared" si="24"/>
        <v>0</v>
      </c>
      <c r="I132" s="85">
        <f t="shared" si="24"/>
        <v>0</v>
      </c>
    </row>
    <row r="133" spans="1:9" s="18" customFormat="1" hidden="1">
      <c r="A133" s="16" t="s">
        <v>39</v>
      </c>
      <c r="B133" s="14">
        <v>757</v>
      </c>
      <c r="C133" s="15" t="s">
        <v>32</v>
      </c>
      <c r="D133" s="15" t="s">
        <v>32</v>
      </c>
      <c r="E133" s="15" t="s">
        <v>626</v>
      </c>
      <c r="F133" s="15" t="s">
        <v>40</v>
      </c>
      <c r="G133" s="115"/>
      <c r="H133" s="85"/>
      <c r="I133" s="85"/>
    </row>
    <row r="134" spans="1:9" ht="32.25" customHeight="1">
      <c r="A134" s="16" t="s">
        <v>927</v>
      </c>
      <c r="B134" s="14">
        <v>757</v>
      </c>
      <c r="C134" s="15" t="s">
        <v>32</v>
      </c>
      <c r="D134" s="15" t="s">
        <v>32</v>
      </c>
      <c r="E134" s="15" t="s">
        <v>739</v>
      </c>
      <c r="F134" s="15"/>
      <c r="G134" s="85">
        <f>G135</f>
        <v>1050314.3400000001</v>
      </c>
      <c r="H134" s="85">
        <f>H136</f>
        <v>0</v>
      </c>
      <c r="I134" s="85">
        <f>I136</f>
        <v>0</v>
      </c>
    </row>
    <row r="135" spans="1:9" ht="22.5" customHeight="1">
      <c r="A135" s="16" t="s">
        <v>206</v>
      </c>
      <c r="B135" s="14">
        <v>757</v>
      </c>
      <c r="C135" s="15" t="s">
        <v>32</v>
      </c>
      <c r="D135" s="15" t="s">
        <v>32</v>
      </c>
      <c r="E135" s="15" t="s">
        <v>1096</v>
      </c>
      <c r="F135" s="15"/>
      <c r="G135" s="85">
        <f>G136+G139</f>
        <v>1050314.3400000001</v>
      </c>
      <c r="H135" s="85">
        <f t="shared" ref="H135:I135" si="25">H136+H139</f>
        <v>0</v>
      </c>
      <c r="I135" s="85">
        <f t="shared" si="25"/>
        <v>0</v>
      </c>
    </row>
    <row r="136" spans="1:9" ht="51">
      <c r="A136" s="99" t="s">
        <v>219</v>
      </c>
      <c r="B136" s="14">
        <v>757</v>
      </c>
      <c r="C136" s="15" t="s">
        <v>32</v>
      </c>
      <c r="D136" s="15" t="s">
        <v>32</v>
      </c>
      <c r="E136" s="15" t="s">
        <v>387</v>
      </c>
      <c r="F136" s="15"/>
      <c r="G136" s="85">
        <f t="shared" ref="G136:I137" si="26">G137</f>
        <v>1018134</v>
      </c>
      <c r="H136" s="85">
        <f t="shared" si="26"/>
        <v>0</v>
      </c>
      <c r="I136" s="85">
        <f t="shared" si="26"/>
        <v>0</v>
      </c>
    </row>
    <row r="137" spans="1:9" ht="25.5">
      <c r="A137" s="16" t="s">
        <v>37</v>
      </c>
      <c r="B137" s="14">
        <v>757</v>
      </c>
      <c r="C137" s="15" t="s">
        <v>32</v>
      </c>
      <c r="D137" s="15" t="s">
        <v>32</v>
      </c>
      <c r="E137" s="15" t="s">
        <v>387</v>
      </c>
      <c r="F137" s="15" t="s">
        <v>38</v>
      </c>
      <c r="G137" s="85">
        <f t="shared" si="26"/>
        <v>1018134</v>
      </c>
      <c r="H137" s="85">
        <f t="shared" si="26"/>
        <v>0</v>
      </c>
      <c r="I137" s="85">
        <f t="shared" si="26"/>
        <v>0</v>
      </c>
    </row>
    <row r="138" spans="1:9" ht="19.5" customHeight="1">
      <c r="A138" s="16" t="s">
        <v>39</v>
      </c>
      <c r="B138" s="14">
        <v>757</v>
      </c>
      <c r="C138" s="15" t="s">
        <v>32</v>
      </c>
      <c r="D138" s="15" t="s">
        <v>32</v>
      </c>
      <c r="E138" s="15" t="s">
        <v>387</v>
      </c>
      <c r="F138" s="15" t="s">
        <v>40</v>
      </c>
      <c r="G138" s="85">
        <v>1018134</v>
      </c>
      <c r="H138" s="85">
        <v>0</v>
      </c>
      <c r="I138" s="85">
        <v>0</v>
      </c>
    </row>
    <row r="139" spans="1:9" s="18" customFormat="1" ht="61.5" customHeight="1">
      <c r="A139" s="13" t="s">
        <v>649</v>
      </c>
      <c r="B139" s="15" t="s">
        <v>80</v>
      </c>
      <c r="C139" s="15" t="s">
        <v>32</v>
      </c>
      <c r="D139" s="15" t="s">
        <v>32</v>
      </c>
      <c r="E139" s="15" t="s">
        <v>388</v>
      </c>
      <c r="F139" s="15"/>
      <c r="G139" s="85">
        <f>G140+G144+G142+G146</f>
        <v>32180.34</v>
      </c>
      <c r="H139" s="85">
        <f>H140+H144+H142+H146</f>
        <v>0</v>
      </c>
      <c r="I139" s="85">
        <f>I140+I144+I142+I146</f>
        <v>0</v>
      </c>
    </row>
    <row r="140" spans="1:9" s="18" customFormat="1" ht="25.5" hidden="1">
      <c r="A140" s="16" t="s">
        <v>46</v>
      </c>
      <c r="B140" s="15" t="s">
        <v>146</v>
      </c>
      <c r="C140" s="15" t="s">
        <v>32</v>
      </c>
      <c r="D140" s="15" t="s">
        <v>32</v>
      </c>
      <c r="E140" s="15" t="s">
        <v>388</v>
      </c>
      <c r="F140" s="15" t="s">
        <v>47</v>
      </c>
      <c r="G140" s="85">
        <f>G141</f>
        <v>0</v>
      </c>
      <c r="H140" s="85">
        <f>H141</f>
        <v>0</v>
      </c>
      <c r="I140" s="85">
        <f>I141</f>
        <v>0</v>
      </c>
    </row>
    <row r="141" spans="1:9" s="18" customFormat="1" ht="25.5" hidden="1">
      <c r="A141" s="16" t="s">
        <v>48</v>
      </c>
      <c r="B141" s="15" t="s">
        <v>146</v>
      </c>
      <c r="C141" s="15" t="s">
        <v>32</v>
      </c>
      <c r="D141" s="15" t="s">
        <v>32</v>
      </c>
      <c r="E141" s="15" t="s">
        <v>388</v>
      </c>
      <c r="F141" s="15" t="s">
        <v>49</v>
      </c>
      <c r="G141" s="85"/>
      <c r="H141" s="85"/>
      <c r="I141" s="85"/>
    </row>
    <row r="142" spans="1:9" s="18" customFormat="1" hidden="1">
      <c r="A142" s="16" t="s">
        <v>304</v>
      </c>
      <c r="B142" s="15" t="s">
        <v>146</v>
      </c>
      <c r="C142" s="15" t="s">
        <v>32</v>
      </c>
      <c r="D142" s="15" t="s">
        <v>32</v>
      </c>
      <c r="E142" s="15" t="s">
        <v>388</v>
      </c>
      <c r="F142" s="15" t="s">
        <v>305</v>
      </c>
      <c r="G142" s="85">
        <f>G143</f>
        <v>0</v>
      </c>
      <c r="H142" s="85">
        <f>H143</f>
        <v>0</v>
      </c>
      <c r="I142" s="85">
        <f>I143</f>
        <v>0</v>
      </c>
    </row>
    <row r="143" spans="1:9" s="18" customFormat="1" ht="25.5" hidden="1">
      <c r="A143" s="16" t="s">
        <v>306</v>
      </c>
      <c r="B143" s="15" t="s">
        <v>146</v>
      </c>
      <c r="C143" s="15" t="s">
        <v>32</v>
      </c>
      <c r="D143" s="15" t="s">
        <v>32</v>
      </c>
      <c r="E143" s="15" t="s">
        <v>388</v>
      </c>
      <c r="F143" s="15" t="s">
        <v>307</v>
      </c>
      <c r="G143" s="85"/>
      <c r="H143" s="85"/>
      <c r="I143" s="85"/>
    </row>
    <row r="144" spans="1:9" s="18" customFormat="1" ht="25.5" hidden="1">
      <c r="A144" s="16" t="s">
        <v>37</v>
      </c>
      <c r="B144" s="15" t="s">
        <v>146</v>
      </c>
      <c r="C144" s="15" t="s">
        <v>32</v>
      </c>
      <c r="D144" s="15" t="s">
        <v>32</v>
      </c>
      <c r="E144" s="15" t="s">
        <v>388</v>
      </c>
      <c r="F144" s="15" t="s">
        <v>38</v>
      </c>
      <c r="G144" s="85">
        <f>G145</f>
        <v>0</v>
      </c>
      <c r="H144" s="85">
        <f>H145</f>
        <v>0</v>
      </c>
      <c r="I144" s="85">
        <f>I145</f>
        <v>0</v>
      </c>
    </row>
    <row r="145" spans="1:9" s="18" customFormat="1" hidden="1">
      <c r="A145" s="16" t="s">
        <v>39</v>
      </c>
      <c r="B145" s="15" t="s">
        <v>146</v>
      </c>
      <c r="C145" s="15" t="s">
        <v>32</v>
      </c>
      <c r="D145" s="15" t="s">
        <v>32</v>
      </c>
      <c r="E145" s="15" t="s">
        <v>388</v>
      </c>
      <c r="F145" s="15" t="s">
        <v>40</v>
      </c>
      <c r="G145" s="85"/>
      <c r="H145" s="85"/>
      <c r="I145" s="85"/>
    </row>
    <row r="146" spans="1:9" s="18" customFormat="1" ht="25.5">
      <c r="A146" s="16" t="s">
        <v>37</v>
      </c>
      <c r="B146" s="15" t="s">
        <v>80</v>
      </c>
      <c r="C146" s="15" t="s">
        <v>32</v>
      </c>
      <c r="D146" s="15" t="s">
        <v>32</v>
      </c>
      <c r="E146" s="15" t="s">
        <v>388</v>
      </c>
      <c r="F146" s="15" t="s">
        <v>38</v>
      </c>
      <c r="G146" s="85">
        <f>G147</f>
        <v>32180.34</v>
      </c>
      <c r="H146" s="85">
        <f>H147</f>
        <v>0</v>
      </c>
      <c r="I146" s="85">
        <f>I147</f>
        <v>0</v>
      </c>
    </row>
    <row r="147" spans="1:9" s="18" customFormat="1">
      <c r="A147" s="16" t="s">
        <v>39</v>
      </c>
      <c r="B147" s="15" t="s">
        <v>80</v>
      </c>
      <c r="C147" s="15" t="s">
        <v>32</v>
      </c>
      <c r="D147" s="15" t="s">
        <v>32</v>
      </c>
      <c r="E147" s="15" t="s">
        <v>388</v>
      </c>
      <c r="F147" s="15" t="s">
        <v>40</v>
      </c>
      <c r="G147" s="85">
        <v>32180.34</v>
      </c>
      <c r="H147" s="85"/>
      <c r="I147" s="85"/>
    </row>
    <row r="148" spans="1:9" s="18" customFormat="1" ht="25.5">
      <c r="A148" s="16" t="s">
        <v>931</v>
      </c>
      <c r="B148" s="14">
        <v>757</v>
      </c>
      <c r="C148" s="15" t="s">
        <v>32</v>
      </c>
      <c r="D148" s="15" t="s">
        <v>32</v>
      </c>
      <c r="E148" s="15" t="s">
        <v>394</v>
      </c>
      <c r="F148" s="15"/>
      <c r="G148" s="115">
        <f>G159+G149+G156+G170</f>
        <v>20000</v>
      </c>
      <c r="H148" s="85">
        <f>H159+H149+H156+H170</f>
        <v>30000</v>
      </c>
      <c r="I148" s="85">
        <f>I159+I149+I156+I170</f>
        <v>30000</v>
      </c>
    </row>
    <row r="149" spans="1:9" s="18" customFormat="1" ht="38.25" hidden="1">
      <c r="A149" s="16" t="s">
        <v>465</v>
      </c>
      <c r="B149" s="14">
        <v>757</v>
      </c>
      <c r="C149" s="15" t="s">
        <v>32</v>
      </c>
      <c r="D149" s="15" t="s">
        <v>32</v>
      </c>
      <c r="E149" s="15" t="s">
        <v>151</v>
      </c>
      <c r="F149" s="15"/>
      <c r="G149" s="115">
        <f>G150+G152+G154</f>
        <v>0</v>
      </c>
      <c r="H149" s="85">
        <f>H150+H152+H154</f>
        <v>0</v>
      </c>
      <c r="I149" s="85">
        <f>I150+I152+I154</f>
        <v>0</v>
      </c>
    </row>
    <row r="150" spans="1:9" s="18" customFormat="1" ht="25.5" hidden="1">
      <c r="A150" s="16" t="s">
        <v>46</v>
      </c>
      <c r="B150" s="14">
        <v>757</v>
      </c>
      <c r="C150" s="15" t="s">
        <v>32</v>
      </c>
      <c r="D150" s="15" t="s">
        <v>32</v>
      </c>
      <c r="E150" s="15" t="s">
        <v>151</v>
      </c>
      <c r="F150" s="15" t="s">
        <v>47</v>
      </c>
      <c r="G150" s="115">
        <f>G151</f>
        <v>0</v>
      </c>
      <c r="H150" s="85">
        <f>H151</f>
        <v>0</v>
      </c>
      <c r="I150" s="85">
        <f>I151</f>
        <v>0</v>
      </c>
    </row>
    <row r="151" spans="1:9" s="18" customFormat="1" ht="25.5" hidden="1">
      <c r="A151" s="16" t="s">
        <v>48</v>
      </c>
      <c r="B151" s="14">
        <v>757</v>
      </c>
      <c r="C151" s="15" t="s">
        <v>32</v>
      </c>
      <c r="D151" s="15" t="s">
        <v>32</v>
      </c>
      <c r="E151" s="15" t="s">
        <v>151</v>
      </c>
      <c r="F151" s="15" t="s">
        <v>49</v>
      </c>
      <c r="G151" s="115"/>
      <c r="H151" s="85"/>
      <c r="I151" s="85"/>
    </row>
    <row r="152" spans="1:9" s="3" customFormat="1" hidden="1">
      <c r="A152" s="16" t="s">
        <v>315</v>
      </c>
      <c r="B152" s="14">
        <v>757</v>
      </c>
      <c r="C152" s="15" t="s">
        <v>32</v>
      </c>
      <c r="D152" s="15" t="s">
        <v>32</v>
      </c>
      <c r="E152" s="15" t="s">
        <v>151</v>
      </c>
      <c r="F152" s="15" t="s">
        <v>316</v>
      </c>
      <c r="G152" s="115">
        <f>G153</f>
        <v>0</v>
      </c>
      <c r="H152" s="85">
        <f>H153</f>
        <v>0</v>
      </c>
      <c r="I152" s="85">
        <f>I153</f>
        <v>0</v>
      </c>
    </row>
    <row r="153" spans="1:9" s="3" customFormat="1" hidden="1">
      <c r="A153" s="16" t="s">
        <v>333</v>
      </c>
      <c r="B153" s="14">
        <v>757</v>
      </c>
      <c r="C153" s="15" t="s">
        <v>32</v>
      </c>
      <c r="D153" s="15" t="s">
        <v>32</v>
      </c>
      <c r="E153" s="15" t="s">
        <v>151</v>
      </c>
      <c r="F153" s="15" t="s">
        <v>334</v>
      </c>
      <c r="G153" s="115"/>
      <c r="H153" s="85"/>
      <c r="I153" s="85"/>
    </row>
    <row r="154" spans="1:9" s="18" customFormat="1" ht="25.5" hidden="1">
      <c r="A154" s="16" t="s">
        <v>37</v>
      </c>
      <c r="B154" s="14">
        <v>757</v>
      </c>
      <c r="C154" s="15" t="s">
        <v>32</v>
      </c>
      <c r="D154" s="15" t="s">
        <v>32</v>
      </c>
      <c r="E154" s="15" t="s">
        <v>151</v>
      </c>
      <c r="F154" s="15" t="s">
        <v>38</v>
      </c>
      <c r="G154" s="115">
        <f>G155</f>
        <v>0</v>
      </c>
      <c r="H154" s="85">
        <f>H155</f>
        <v>0</v>
      </c>
      <c r="I154" s="85">
        <f>I155</f>
        <v>0</v>
      </c>
    </row>
    <row r="155" spans="1:9" s="18" customFormat="1" hidden="1">
      <c r="A155" s="16" t="s">
        <v>39</v>
      </c>
      <c r="B155" s="14">
        <v>757</v>
      </c>
      <c r="C155" s="15" t="s">
        <v>32</v>
      </c>
      <c r="D155" s="15" t="s">
        <v>32</v>
      </c>
      <c r="E155" s="15" t="s">
        <v>151</v>
      </c>
      <c r="F155" s="15" t="s">
        <v>40</v>
      </c>
      <c r="G155" s="115"/>
      <c r="H155" s="85"/>
      <c r="I155" s="85"/>
    </row>
    <row r="156" spans="1:9" s="3" customFormat="1" ht="38.25" hidden="1">
      <c r="A156" s="16" t="s">
        <v>192</v>
      </c>
      <c r="B156" s="14">
        <v>757</v>
      </c>
      <c r="C156" s="15" t="s">
        <v>32</v>
      </c>
      <c r="D156" s="15" t="s">
        <v>32</v>
      </c>
      <c r="E156" s="15" t="s">
        <v>191</v>
      </c>
      <c r="F156" s="15"/>
      <c r="G156" s="115">
        <f t="shared" ref="G156:I157" si="27">G157</f>
        <v>0</v>
      </c>
      <c r="H156" s="85">
        <f t="shared" si="27"/>
        <v>0</v>
      </c>
      <c r="I156" s="85">
        <f t="shared" si="27"/>
        <v>0</v>
      </c>
    </row>
    <row r="157" spans="1:9" s="18" customFormat="1" ht="25.5" hidden="1">
      <c r="A157" s="16" t="s">
        <v>37</v>
      </c>
      <c r="B157" s="14">
        <v>757</v>
      </c>
      <c r="C157" s="15" t="s">
        <v>32</v>
      </c>
      <c r="D157" s="15" t="s">
        <v>32</v>
      </c>
      <c r="E157" s="15" t="s">
        <v>191</v>
      </c>
      <c r="F157" s="15" t="s">
        <v>38</v>
      </c>
      <c r="G157" s="115">
        <f t="shared" si="27"/>
        <v>0</v>
      </c>
      <c r="H157" s="85">
        <f t="shared" si="27"/>
        <v>0</v>
      </c>
      <c r="I157" s="85">
        <f t="shared" si="27"/>
        <v>0</v>
      </c>
    </row>
    <row r="158" spans="1:9" s="18" customFormat="1" hidden="1">
      <c r="A158" s="16" t="s">
        <v>39</v>
      </c>
      <c r="B158" s="14">
        <v>757</v>
      </c>
      <c r="C158" s="15" t="s">
        <v>32</v>
      </c>
      <c r="D158" s="15" t="s">
        <v>32</v>
      </c>
      <c r="E158" s="15" t="s">
        <v>191</v>
      </c>
      <c r="F158" s="15" t="s">
        <v>40</v>
      </c>
      <c r="G158" s="115"/>
      <c r="H158" s="85"/>
      <c r="I158" s="85"/>
    </row>
    <row r="159" spans="1:9" s="18" customFormat="1">
      <c r="A159" s="16" t="s">
        <v>631</v>
      </c>
      <c r="B159" s="14">
        <v>757</v>
      </c>
      <c r="C159" s="15" t="s">
        <v>32</v>
      </c>
      <c r="D159" s="15" t="s">
        <v>32</v>
      </c>
      <c r="E159" s="15" t="s">
        <v>395</v>
      </c>
      <c r="F159" s="15"/>
      <c r="G159" s="115">
        <f>G160+G166</f>
        <v>20000</v>
      </c>
      <c r="H159" s="85">
        <f>H160+H166</f>
        <v>30000</v>
      </c>
      <c r="I159" s="85">
        <f>I160+I166</f>
        <v>30000</v>
      </c>
    </row>
    <row r="160" spans="1:9" s="18" customFormat="1" ht="25.5">
      <c r="A160" s="16" t="s">
        <v>46</v>
      </c>
      <c r="B160" s="14">
        <v>757</v>
      </c>
      <c r="C160" s="15" t="s">
        <v>32</v>
      </c>
      <c r="D160" s="15" t="s">
        <v>32</v>
      </c>
      <c r="E160" s="15" t="s">
        <v>395</v>
      </c>
      <c r="F160" s="15" t="s">
        <v>47</v>
      </c>
      <c r="G160" s="115">
        <f>G161</f>
        <v>20000</v>
      </c>
      <c r="H160" s="85">
        <f>H161</f>
        <v>30000</v>
      </c>
      <c r="I160" s="85">
        <f>I161</f>
        <v>30000</v>
      </c>
    </row>
    <row r="161" spans="1:9" s="18" customFormat="1" ht="25.5">
      <c r="A161" s="16" t="s">
        <v>48</v>
      </c>
      <c r="B161" s="14">
        <v>757</v>
      </c>
      <c r="C161" s="15" t="s">
        <v>32</v>
      </c>
      <c r="D161" s="15" t="s">
        <v>32</v>
      </c>
      <c r="E161" s="15" t="s">
        <v>395</v>
      </c>
      <c r="F161" s="15" t="s">
        <v>49</v>
      </c>
      <c r="G161" s="115">
        <v>20000</v>
      </c>
      <c r="H161" s="85">
        <v>30000</v>
      </c>
      <c r="I161" s="85">
        <v>30000</v>
      </c>
    </row>
    <row r="162" spans="1:9" s="18" customFormat="1" hidden="1">
      <c r="A162" s="16" t="s">
        <v>467</v>
      </c>
      <c r="B162" s="14">
        <v>757</v>
      </c>
      <c r="C162" s="15" t="s">
        <v>32</v>
      </c>
      <c r="D162" s="15" t="s">
        <v>32</v>
      </c>
      <c r="E162" s="15" t="s">
        <v>466</v>
      </c>
      <c r="F162" s="15"/>
      <c r="G162" s="115">
        <f t="shared" ref="G162:I164" si="28">G163</f>
        <v>0</v>
      </c>
      <c r="H162" s="85">
        <f t="shared" si="28"/>
        <v>0</v>
      </c>
      <c r="I162" s="85">
        <f t="shared" si="28"/>
        <v>0</v>
      </c>
    </row>
    <row r="163" spans="1:9" s="18" customFormat="1" ht="38.25" hidden="1">
      <c r="A163" s="16" t="s">
        <v>465</v>
      </c>
      <c r="B163" s="14">
        <v>757</v>
      </c>
      <c r="C163" s="15" t="s">
        <v>32</v>
      </c>
      <c r="D163" s="15" t="s">
        <v>32</v>
      </c>
      <c r="E163" s="15" t="s">
        <v>464</v>
      </c>
      <c r="F163" s="15"/>
      <c r="G163" s="115">
        <f t="shared" si="28"/>
        <v>0</v>
      </c>
      <c r="H163" s="85">
        <f t="shared" si="28"/>
        <v>0</v>
      </c>
      <c r="I163" s="85">
        <f t="shared" si="28"/>
        <v>0</v>
      </c>
    </row>
    <row r="164" spans="1:9" s="18" customFormat="1" ht="25.5" hidden="1">
      <c r="A164" s="16" t="s">
        <v>46</v>
      </c>
      <c r="B164" s="14">
        <v>757</v>
      </c>
      <c r="C164" s="15" t="s">
        <v>32</v>
      </c>
      <c r="D164" s="15" t="s">
        <v>32</v>
      </c>
      <c r="E164" s="15" t="s">
        <v>464</v>
      </c>
      <c r="F164" s="15" t="s">
        <v>47</v>
      </c>
      <c r="G164" s="115">
        <f t="shared" si="28"/>
        <v>0</v>
      </c>
      <c r="H164" s="85">
        <f t="shared" si="28"/>
        <v>0</v>
      </c>
      <c r="I164" s="85">
        <f t="shared" si="28"/>
        <v>0</v>
      </c>
    </row>
    <row r="165" spans="1:9" s="18" customFormat="1" ht="25.5" hidden="1">
      <c r="A165" s="16" t="s">
        <v>48</v>
      </c>
      <c r="B165" s="14">
        <v>757</v>
      </c>
      <c r="C165" s="15" t="s">
        <v>32</v>
      </c>
      <c r="D165" s="15" t="s">
        <v>32</v>
      </c>
      <c r="E165" s="15" t="s">
        <v>464</v>
      </c>
      <c r="F165" s="15" t="s">
        <v>49</v>
      </c>
      <c r="G165" s="115"/>
      <c r="H165" s="85"/>
      <c r="I165" s="85"/>
    </row>
    <row r="166" spans="1:9" s="18" customFormat="1" ht="25.5" hidden="1">
      <c r="A166" s="16" t="s">
        <v>37</v>
      </c>
      <c r="B166" s="14">
        <v>757</v>
      </c>
      <c r="C166" s="15" t="s">
        <v>32</v>
      </c>
      <c r="D166" s="15" t="s">
        <v>32</v>
      </c>
      <c r="E166" s="15" t="s">
        <v>395</v>
      </c>
      <c r="F166" s="15" t="s">
        <v>38</v>
      </c>
      <c r="G166" s="115">
        <f>G167</f>
        <v>0</v>
      </c>
      <c r="H166" s="85">
        <f>H167</f>
        <v>0</v>
      </c>
      <c r="I166" s="85">
        <f>I167</f>
        <v>0</v>
      </c>
    </row>
    <row r="167" spans="1:9" s="18" customFormat="1" hidden="1">
      <c r="A167" s="16" t="s">
        <v>39</v>
      </c>
      <c r="B167" s="14">
        <v>757</v>
      </c>
      <c r="C167" s="15" t="s">
        <v>32</v>
      </c>
      <c r="D167" s="15" t="s">
        <v>32</v>
      </c>
      <c r="E167" s="15" t="s">
        <v>395</v>
      </c>
      <c r="F167" s="15" t="s">
        <v>40</v>
      </c>
      <c r="G167" s="115"/>
      <c r="H167" s="85"/>
      <c r="I167" s="85"/>
    </row>
    <row r="168" spans="1:9" s="18" customFormat="1" hidden="1">
      <c r="A168" s="16"/>
      <c r="B168" s="14"/>
      <c r="C168" s="15"/>
      <c r="D168" s="15"/>
      <c r="E168" s="15"/>
      <c r="F168" s="15"/>
      <c r="G168" s="115"/>
      <c r="H168" s="85"/>
      <c r="I168" s="85"/>
    </row>
    <row r="169" spans="1:9" s="18" customFormat="1" hidden="1">
      <c r="A169" s="16" t="s">
        <v>265</v>
      </c>
      <c r="B169" s="14">
        <v>757</v>
      </c>
      <c r="C169" s="15" t="s">
        <v>32</v>
      </c>
      <c r="D169" s="15" t="s">
        <v>32</v>
      </c>
      <c r="E169" s="15" t="s">
        <v>466</v>
      </c>
      <c r="F169" s="15"/>
      <c r="G169" s="115">
        <f>G182</f>
        <v>0</v>
      </c>
      <c r="H169" s="85">
        <f>H182</f>
        <v>0</v>
      </c>
      <c r="I169" s="85">
        <f>I182</f>
        <v>0</v>
      </c>
    </row>
    <row r="170" spans="1:9" s="18" customFormat="1" ht="32.25" hidden="1" customHeight="1">
      <c r="A170" s="16" t="s">
        <v>561</v>
      </c>
      <c r="B170" s="14">
        <v>757</v>
      </c>
      <c r="C170" s="15" t="s">
        <v>32</v>
      </c>
      <c r="D170" s="15" t="s">
        <v>32</v>
      </c>
      <c r="E170" s="15" t="s">
        <v>283</v>
      </c>
      <c r="F170" s="15"/>
      <c r="G170" s="115">
        <f>G171+G177</f>
        <v>0</v>
      </c>
      <c r="H170" s="85">
        <f>H171+H177</f>
        <v>0</v>
      </c>
      <c r="I170" s="85">
        <f>I171+I177</f>
        <v>0</v>
      </c>
    </row>
    <row r="171" spans="1:9" s="18" customFormat="1" ht="28.5" hidden="1" customHeight="1">
      <c r="A171" s="16" t="s">
        <v>561</v>
      </c>
      <c r="B171" s="14">
        <v>757</v>
      </c>
      <c r="C171" s="15" t="s">
        <v>32</v>
      </c>
      <c r="D171" s="15" t="s">
        <v>32</v>
      </c>
      <c r="E171" s="15" t="s">
        <v>284</v>
      </c>
      <c r="F171" s="15"/>
      <c r="G171" s="115">
        <f>G172</f>
        <v>0</v>
      </c>
      <c r="H171" s="85">
        <f>H172</f>
        <v>0</v>
      </c>
      <c r="I171" s="85">
        <f>I172</f>
        <v>0</v>
      </c>
    </row>
    <row r="172" spans="1:9" s="18" customFormat="1" ht="28.5" hidden="1" customHeight="1">
      <c r="A172" s="16" t="s">
        <v>561</v>
      </c>
      <c r="B172" s="14">
        <v>757</v>
      </c>
      <c r="C172" s="15" t="s">
        <v>32</v>
      </c>
      <c r="D172" s="15" t="s">
        <v>32</v>
      </c>
      <c r="E172" s="15" t="s">
        <v>285</v>
      </c>
      <c r="F172" s="15"/>
      <c r="G172" s="115">
        <f>G173+G175</f>
        <v>0</v>
      </c>
      <c r="H172" s="85">
        <f>H173+H175</f>
        <v>0</v>
      </c>
      <c r="I172" s="85">
        <f>I173+I175</f>
        <v>0</v>
      </c>
    </row>
    <row r="173" spans="1:9" s="18" customFormat="1" ht="25.5" hidden="1">
      <c r="A173" s="16" t="s">
        <v>46</v>
      </c>
      <c r="B173" s="14">
        <v>757</v>
      </c>
      <c r="C173" s="15" t="s">
        <v>32</v>
      </c>
      <c r="D173" s="15" t="s">
        <v>32</v>
      </c>
      <c r="E173" s="15" t="s">
        <v>285</v>
      </c>
      <c r="F173" s="15" t="s">
        <v>47</v>
      </c>
      <c r="G173" s="115"/>
      <c r="H173" s="85"/>
      <c r="I173" s="85"/>
    </row>
    <row r="174" spans="1:9" s="18" customFormat="1" ht="25.5" hidden="1">
      <c r="A174" s="16" t="s">
        <v>48</v>
      </c>
      <c r="B174" s="14">
        <v>757</v>
      </c>
      <c r="C174" s="15" t="s">
        <v>32</v>
      </c>
      <c r="D174" s="15" t="s">
        <v>32</v>
      </c>
      <c r="E174" s="15" t="s">
        <v>285</v>
      </c>
      <c r="F174" s="15" t="s">
        <v>49</v>
      </c>
      <c r="G174" s="115"/>
      <c r="H174" s="85"/>
      <c r="I174" s="85"/>
    </row>
    <row r="175" spans="1:9" s="18" customFormat="1" hidden="1">
      <c r="A175" s="16" t="s">
        <v>315</v>
      </c>
      <c r="B175" s="14">
        <v>757</v>
      </c>
      <c r="C175" s="15" t="s">
        <v>32</v>
      </c>
      <c r="D175" s="15" t="s">
        <v>32</v>
      </c>
      <c r="E175" s="15" t="s">
        <v>285</v>
      </c>
      <c r="F175" s="15" t="s">
        <v>316</v>
      </c>
      <c r="G175" s="115">
        <f>G176</f>
        <v>0</v>
      </c>
      <c r="H175" s="85">
        <f>H176</f>
        <v>0</v>
      </c>
      <c r="I175" s="85">
        <f>I176</f>
        <v>0</v>
      </c>
    </row>
    <row r="176" spans="1:9" s="18" customFormat="1" hidden="1">
      <c r="A176" s="16" t="s">
        <v>333</v>
      </c>
      <c r="B176" s="14">
        <v>757</v>
      </c>
      <c r="C176" s="15" t="s">
        <v>32</v>
      </c>
      <c r="D176" s="15" t="s">
        <v>32</v>
      </c>
      <c r="E176" s="15" t="s">
        <v>285</v>
      </c>
      <c r="F176" s="15" t="s">
        <v>334</v>
      </c>
      <c r="G176" s="115"/>
      <c r="H176" s="85"/>
      <c r="I176" s="85"/>
    </row>
    <row r="177" spans="1:9" s="18" customFormat="1" ht="32.25" hidden="1" customHeight="1">
      <c r="A177" s="16" t="s">
        <v>561</v>
      </c>
      <c r="B177" s="14">
        <v>757</v>
      </c>
      <c r="C177" s="15" t="s">
        <v>32</v>
      </c>
      <c r="D177" s="15" t="s">
        <v>32</v>
      </c>
      <c r="E177" s="15" t="s">
        <v>286</v>
      </c>
      <c r="F177" s="15"/>
      <c r="G177" s="115">
        <f>G178+G180</f>
        <v>0</v>
      </c>
      <c r="H177" s="85">
        <f>H178+H180</f>
        <v>0</v>
      </c>
      <c r="I177" s="85">
        <f>I178+I180</f>
        <v>0</v>
      </c>
    </row>
    <row r="178" spans="1:9" s="18" customFormat="1" ht="37.5" hidden="1" customHeight="1">
      <c r="A178" s="16" t="s">
        <v>561</v>
      </c>
      <c r="B178" s="14">
        <v>757</v>
      </c>
      <c r="C178" s="15" t="s">
        <v>32</v>
      </c>
      <c r="D178" s="15" t="s">
        <v>32</v>
      </c>
      <c r="E178" s="15" t="s">
        <v>267</v>
      </c>
      <c r="F178" s="15"/>
      <c r="G178" s="115">
        <f>G179</f>
        <v>0</v>
      </c>
      <c r="H178" s="85">
        <f>H179</f>
        <v>0</v>
      </c>
      <c r="I178" s="85">
        <f>I179</f>
        <v>0</v>
      </c>
    </row>
    <row r="179" spans="1:9" s="18" customFormat="1" hidden="1">
      <c r="A179" s="16" t="s">
        <v>39</v>
      </c>
      <c r="B179" s="14">
        <v>757</v>
      </c>
      <c r="C179" s="15" t="s">
        <v>32</v>
      </c>
      <c r="D179" s="15" t="s">
        <v>32</v>
      </c>
      <c r="E179" s="15" t="s">
        <v>267</v>
      </c>
      <c r="F179" s="15" t="s">
        <v>40</v>
      </c>
      <c r="G179" s="115">
        <f>282000-282000</f>
        <v>0</v>
      </c>
      <c r="H179" s="85">
        <f>282000-282000</f>
        <v>0</v>
      </c>
      <c r="I179" s="85">
        <f>282000-282000</f>
        <v>0</v>
      </c>
    </row>
    <row r="180" spans="1:9" s="18" customFormat="1" hidden="1">
      <c r="A180" s="16" t="s">
        <v>315</v>
      </c>
      <c r="B180" s="14">
        <v>757</v>
      </c>
      <c r="C180" s="15" t="s">
        <v>32</v>
      </c>
      <c r="D180" s="15" t="s">
        <v>32</v>
      </c>
      <c r="E180" s="15" t="s">
        <v>287</v>
      </c>
      <c r="F180" s="15" t="s">
        <v>316</v>
      </c>
      <c r="G180" s="115">
        <f>G181</f>
        <v>0</v>
      </c>
      <c r="H180" s="85">
        <f>H181</f>
        <v>0</v>
      </c>
      <c r="I180" s="85">
        <f>I181</f>
        <v>0</v>
      </c>
    </row>
    <row r="181" spans="1:9" s="18" customFormat="1" hidden="1">
      <c r="A181" s="16" t="s">
        <v>333</v>
      </c>
      <c r="B181" s="14">
        <v>757</v>
      </c>
      <c r="C181" s="15" t="s">
        <v>32</v>
      </c>
      <c r="D181" s="15" t="s">
        <v>32</v>
      </c>
      <c r="E181" s="15" t="s">
        <v>287</v>
      </c>
      <c r="F181" s="15" t="s">
        <v>334</v>
      </c>
      <c r="G181" s="115"/>
      <c r="H181" s="85"/>
      <c r="I181" s="85"/>
    </row>
    <row r="182" spans="1:9" s="18" customFormat="1" ht="32.25" hidden="1" customHeight="1">
      <c r="A182" s="16" t="s">
        <v>561</v>
      </c>
      <c r="B182" s="14">
        <v>757</v>
      </c>
      <c r="C182" s="15" t="s">
        <v>32</v>
      </c>
      <c r="D182" s="15" t="s">
        <v>32</v>
      </c>
      <c r="E182" s="15" t="s">
        <v>266</v>
      </c>
      <c r="F182" s="15"/>
      <c r="G182" s="115">
        <f>G183+G189</f>
        <v>0</v>
      </c>
      <c r="H182" s="85">
        <f>H183+H189</f>
        <v>0</v>
      </c>
      <c r="I182" s="85">
        <f>I183+I189</f>
        <v>0</v>
      </c>
    </row>
    <row r="183" spans="1:9" s="18" customFormat="1" ht="28.5" hidden="1" customHeight="1">
      <c r="A183" s="16" t="s">
        <v>561</v>
      </c>
      <c r="B183" s="14">
        <v>757</v>
      </c>
      <c r="C183" s="15" t="s">
        <v>32</v>
      </c>
      <c r="D183" s="15" t="s">
        <v>32</v>
      </c>
      <c r="E183" s="15" t="s">
        <v>264</v>
      </c>
      <c r="F183" s="15"/>
      <c r="G183" s="115">
        <f>G184</f>
        <v>0</v>
      </c>
      <c r="H183" s="85">
        <f>H184</f>
        <v>0</v>
      </c>
      <c r="I183" s="85">
        <f>I184</f>
        <v>0</v>
      </c>
    </row>
    <row r="184" spans="1:9" s="18" customFormat="1" ht="28.5" hidden="1" customHeight="1">
      <c r="A184" s="16" t="s">
        <v>561</v>
      </c>
      <c r="B184" s="14">
        <v>757</v>
      </c>
      <c r="C184" s="15" t="s">
        <v>32</v>
      </c>
      <c r="D184" s="15" t="s">
        <v>32</v>
      </c>
      <c r="E184" s="15" t="s">
        <v>263</v>
      </c>
      <c r="F184" s="15"/>
      <c r="G184" s="115">
        <f>G185+G187</f>
        <v>0</v>
      </c>
      <c r="H184" s="85">
        <f>H185+H187</f>
        <v>0</v>
      </c>
      <c r="I184" s="85">
        <f>I185+I187</f>
        <v>0</v>
      </c>
    </row>
    <row r="185" spans="1:9" s="18" customFormat="1" hidden="1">
      <c r="A185" s="16" t="s">
        <v>39</v>
      </c>
      <c r="B185" s="14">
        <v>757</v>
      </c>
      <c r="C185" s="15" t="s">
        <v>32</v>
      </c>
      <c r="D185" s="15" t="s">
        <v>32</v>
      </c>
      <c r="E185" s="15" t="s">
        <v>263</v>
      </c>
      <c r="F185" s="15" t="s">
        <v>40</v>
      </c>
      <c r="G185" s="115"/>
      <c r="H185" s="85"/>
      <c r="I185" s="85"/>
    </row>
    <row r="186" spans="1:9" s="18" customFormat="1" hidden="1">
      <c r="A186" s="16"/>
      <c r="B186" s="14"/>
      <c r="C186" s="15"/>
      <c r="D186" s="15"/>
      <c r="E186" s="15"/>
      <c r="F186" s="15"/>
      <c r="G186" s="115"/>
      <c r="H186" s="85"/>
      <c r="I186" s="85"/>
    </row>
    <row r="187" spans="1:9" s="18" customFormat="1" hidden="1">
      <c r="A187" s="16" t="s">
        <v>315</v>
      </c>
      <c r="B187" s="14">
        <v>757</v>
      </c>
      <c r="C187" s="15" t="s">
        <v>32</v>
      </c>
      <c r="D187" s="15" t="s">
        <v>32</v>
      </c>
      <c r="E187" s="15" t="s">
        <v>263</v>
      </c>
      <c r="F187" s="15" t="s">
        <v>316</v>
      </c>
      <c r="G187" s="115">
        <f>G188</f>
        <v>0</v>
      </c>
      <c r="H187" s="85">
        <f>H188</f>
        <v>0</v>
      </c>
      <c r="I187" s="85">
        <f>I188</f>
        <v>0</v>
      </c>
    </row>
    <row r="188" spans="1:9" s="18" customFormat="1" hidden="1">
      <c r="A188" s="16" t="s">
        <v>333</v>
      </c>
      <c r="B188" s="14">
        <v>757</v>
      </c>
      <c r="C188" s="15" t="s">
        <v>32</v>
      </c>
      <c r="D188" s="15" t="s">
        <v>32</v>
      </c>
      <c r="E188" s="15" t="s">
        <v>263</v>
      </c>
      <c r="F188" s="15" t="s">
        <v>334</v>
      </c>
      <c r="G188" s="115"/>
      <c r="H188" s="85"/>
      <c r="I188" s="85"/>
    </row>
    <row r="189" spans="1:9" s="18" customFormat="1" ht="32.25" hidden="1" customHeight="1">
      <c r="A189" s="16" t="s">
        <v>561</v>
      </c>
      <c r="B189" s="14">
        <v>757</v>
      </c>
      <c r="C189" s="15" t="s">
        <v>32</v>
      </c>
      <c r="D189" s="15" t="s">
        <v>32</v>
      </c>
      <c r="E189" s="15" t="s">
        <v>268</v>
      </c>
      <c r="F189" s="15"/>
      <c r="G189" s="115">
        <f>G190+G192</f>
        <v>0</v>
      </c>
      <c r="H189" s="85">
        <f>H190+H192</f>
        <v>0</v>
      </c>
      <c r="I189" s="85">
        <f>I190+I192</f>
        <v>0</v>
      </c>
    </row>
    <row r="190" spans="1:9" s="18" customFormat="1" ht="37.5" hidden="1" customHeight="1">
      <c r="A190" s="16" t="s">
        <v>561</v>
      </c>
      <c r="B190" s="14">
        <v>757</v>
      </c>
      <c r="C190" s="15" t="s">
        <v>32</v>
      </c>
      <c r="D190" s="15" t="s">
        <v>32</v>
      </c>
      <c r="E190" s="15" t="s">
        <v>267</v>
      </c>
      <c r="F190" s="15"/>
      <c r="G190" s="115">
        <f>G191</f>
        <v>0</v>
      </c>
      <c r="H190" s="85">
        <f>H191</f>
        <v>0</v>
      </c>
      <c r="I190" s="85">
        <f>I191</f>
        <v>0</v>
      </c>
    </row>
    <row r="191" spans="1:9" s="18" customFormat="1" hidden="1">
      <c r="A191" s="16" t="s">
        <v>39</v>
      </c>
      <c r="B191" s="14">
        <v>757</v>
      </c>
      <c r="C191" s="15" t="s">
        <v>32</v>
      </c>
      <c r="D191" s="15" t="s">
        <v>32</v>
      </c>
      <c r="E191" s="15" t="s">
        <v>267</v>
      </c>
      <c r="F191" s="15" t="s">
        <v>40</v>
      </c>
      <c r="G191" s="115">
        <f>282000-282000</f>
        <v>0</v>
      </c>
      <c r="H191" s="85">
        <f>282000-282000</f>
        <v>0</v>
      </c>
      <c r="I191" s="85">
        <f>282000-282000</f>
        <v>0</v>
      </c>
    </row>
    <row r="192" spans="1:9" s="18" customFormat="1" hidden="1">
      <c r="A192" s="16" t="s">
        <v>315</v>
      </c>
      <c r="B192" s="14">
        <v>757</v>
      </c>
      <c r="C192" s="15" t="s">
        <v>32</v>
      </c>
      <c r="D192" s="15" t="s">
        <v>32</v>
      </c>
      <c r="E192" s="15" t="s">
        <v>267</v>
      </c>
      <c r="F192" s="15" t="s">
        <v>316</v>
      </c>
      <c r="G192" s="115">
        <f>G193</f>
        <v>0</v>
      </c>
      <c r="H192" s="85">
        <f>H193</f>
        <v>0</v>
      </c>
      <c r="I192" s="85">
        <f>I193</f>
        <v>0</v>
      </c>
    </row>
    <row r="193" spans="1:12" s="18" customFormat="1" hidden="1">
      <c r="A193" s="16" t="s">
        <v>333</v>
      </c>
      <c r="B193" s="14">
        <v>757</v>
      </c>
      <c r="C193" s="15" t="s">
        <v>32</v>
      </c>
      <c r="D193" s="15" t="s">
        <v>32</v>
      </c>
      <c r="E193" s="15" t="s">
        <v>267</v>
      </c>
      <c r="F193" s="15" t="s">
        <v>334</v>
      </c>
      <c r="G193" s="115"/>
      <c r="H193" s="85"/>
      <c r="I193" s="85"/>
    </row>
    <row r="194" spans="1:12" s="30" customFormat="1" ht="25.5" hidden="1">
      <c r="A194" s="16" t="s">
        <v>717</v>
      </c>
      <c r="B194" s="15" t="s">
        <v>80</v>
      </c>
      <c r="C194" s="15" t="s">
        <v>32</v>
      </c>
      <c r="D194" s="15" t="s">
        <v>32</v>
      </c>
      <c r="E194" s="15" t="s">
        <v>385</v>
      </c>
      <c r="F194" s="41"/>
      <c r="G194" s="115">
        <f>G195</f>
        <v>0</v>
      </c>
      <c r="H194" s="85">
        <f>H195</f>
        <v>0</v>
      </c>
      <c r="I194" s="85">
        <f>I195</f>
        <v>0</v>
      </c>
    </row>
    <row r="195" spans="1:12" s="18" customFormat="1" ht="21.75" hidden="1" customHeight="1">
      <c r="A195" s="13" t="s">
        <v>206</v>
      </c>
      <c r="B195" s="15" t="s">
        <v>80</v>
      </c>
      <c r="C195" s="15" t="s">
        <v>32</v>
      </c>
      <c r="D195" s="15" t="s">
        <v>32</v>
      </c>
      <c r="E195" s="15" t="s">
        <v>386</v>
      </c>
      <c r="F195" s="15"/>
      <c r="G195" s="115">
        <f>G197+G200+G202</f>
        <v>0</v>
      </c>
      <c r="H195" s="85">
        <f>H197+H200+H202</f>
        <v>0</v>
      </c>
      <c r="I195" s="85">
        <f>I197+I200+I202</f>
        <v>0</v>
      </c>
    </row>
    <row r="196" spans="1:12" s="18" customFormat="1" hidden="1">
      <c r="A196" s="16"/>
      <c r="B196" s="14"/>
      <c r="C196" s="15"/>
      <c r="D196" s="15"/>
      <c r="E196" s="15"/>
      <c r="F196" s="15"/>
      <c r="G196" s="115"/>
      <c r="H196" s="85"/>
      <c r="I196" s="85"/>
    </row>
    <row r="197" spans="1:12" s="18" customFormat="1" ht="25.5" hidden="1">
      <c r="A197" s="13" t="s">
        <v>207</v>
      </c>
      <c r="B197" s="14">
        <v>757</v>
      </c>
      <c r="C197" s="15" t="s">
        <v>32</v>
      </c>
      <c r="D197" s="15" t="s">
        <v>32</v>
      </c>
      <c r="E197" s="15" t="s">
        <v>715</v>
      </c>
      <c r="F197" s="15"/>
      <c r="G197" s="115">
        <f t="shared" ref="G197:I198" si="29">G198</f>
        <v>0</v>
      </c>
      <c r="H197" s="85">
        <f t="shared" si="29"/>
        <v>0</v>
      </c>
      <c r="I197" s="85">
        <f t="shared" si="29"/>
        <v>0</v>
      </c>
    </row>
    <row r="198" spans="1:12" s="18" customFormat="1" ht="25.5" hidden="1">
      <c r="A198" s="16" t="s">
        <v>37</v>
      </c>
      <c r="B198" s="14">
        <v>757</v>
      </c>
      <c r="C198" s="15" t="s">
        <v>32</v>
      </c>
      <c r="D198" s="15" t="s">
        <v>32</v>
      </c>
      <c r="E198" s="15" t="s">
        <v>715</v>
      </c>
      <c r="F198" s="15" t="s">
        <v>38</v>
      </c>
      <c r="G198" s="115">
        <f t="shared" si="29"/>
        <v>0</v>
      </c>
      <c r="H198" s="85">
        <f t="shared" si="29"/>
        <v>0</v>
      </c>
      <c r="I198" s="85">
        <f t="shared" si="29"/>
        <v>0</v>
      </c>
    </row>
    <row r="199" spans="1:12" s="18" customFormat="1" hidden="1">
      <c r="A199" s="16" t="s">
        <v>39</v>
      </c>
      <c r="B199" s="14">
        <v>757</v>
      </c>
      <c r="C199" s="15" t="s">
        <v>32</v>
      </c>
      <c r="D199" s="15" t="s">
        <v>32</v>
      </c>
      <c r="E199" s="15" t="s">
        <v>715</v>
      </c>
      <c r="F199" s="15" t="s">
        <v>40</v>
      </c>
      <c r="G199" s="115"/>
      <c r="H199" s="85"/>
      <c r="I199" s="85"/>
    </row>
    <row r="200" spans="1:12" s="18" customFormat="1" ht="63.75" hidden="1">
      <c r="A200" s="16" t="s">
        <v>829</v>
      </c>
      <c r="B200" s="14">
        <v>757</v>
      </c>
      <c r="C200" s="15" t="s">
        <v>32</v>
      </c>
      <c r="D200" s="15" t="s">
        <v>32</v>
      </c>
      <c r="E200" s="15" t="s">
        <v>388</v>
      </c>
      <c r="F200" s="15"/>
      <c r="G200" s="115">
        <f>G201</f>
        <v>0</v>
      </c>
      <c r="H200" s="85">
        <f>H201</f>
        <v>0</v>
      </c>
      <c r="I200" s="85">
        <f>I201</f>
        <v>0</v>
      </c>
    </row>
    <row r="201" spans="1:12" s="18" customFormat="1" hidden="1">
      <c r="A201" s="16" t="s">
        <v>39</v>
      </c>
      <c r="B201" s="14">
        <v>757</v>
      </c>
      <c r="C201" s="15" t="s">
        <v>32</v>
      </c>
      <c r="D201" s="15" t="s">
        <v>32</v>
      </c>
      <c r="E201" s="15" t="s">
        <v>388</v>
      </c>
      <c r="F201" s="15" t="s">
        <v>40</v>
      </c>
      <c r="G201" s="115"/>
      <c r="H201" s="85"/>
      <c r="I201" s="85"/>
    </row>
    <row r="202" spans="1:12" s="18" customFormat="1" ht="51" hidden="1">
      <c r="A202" s="16" t="s">
        <v>831</v>
      </c>
      <c r="B202" s="14">
        <v>757</v>
      </c>
      <c r="C202" s="15" t="s">
        <v>32</v>
      </c>
      <c r="D202" s="15" t="s">
        <v>32</v>
      </c>
      <c r="E202" s="15" t="s">
        <v>830</v>
      </c>
      <c r="F202" s="15"/>
      <c r="G202" s="115">
        <f>G203</f>
        <v>0</v>
      </c>
      <c r="H202" s="85">
        <f>H203</f>
        <v>0</v>
      </c>
      <c r="I202" s="85">
        <f>I203</f>
        <v>0</v>
      </c>
    </row>
    <row r="203" spans="1:12" s="18" customFormat="1" hidden="1">
      <c r="A203" s="16" t="s">
        <v>39</v>
      </c>
      <c r="B203" s="14">
        <v>757</v>
      </c>
      <c r="C203" s="15" t="s">
        <v>32</v>
      </c>
      <c r="D203" s="15" t="s">
        <v>32</v>
      </c>
      <c r="E203" s="15" t="s">
        <v>830</v>
      </c>
      <c r="F203" s="15" t="s">
        <v>40</v>
      </c>
      <c r="G203" s="115"/>
      <c r="H203" s="85"/>
      <c r="I203" s="85"/>
    </row>
    <row r="204" spans="1:12" s="23" customFormat="1">
      <c r="A204" s="19" t="s">
        <v>65</v>
      </c>
      <c r="B204" s="20">
        <v>757</v>
      </c>
      <c r="C204" s="21" t="s">
        <v>66</v>
      </c>
      <c r="D204" s="21"/>
      <c r="E204" s="21"/>
      <c r="F204" s="21"/>
      <c r="G204" s="126">
        <f>G205+G394</f>
        <v>125026249.66</v>
      </c>
      <c r="H204" s="12">
        <f>H205+H394</f>
        <v>118638418.5</v>
      </c>
      <c r="I204" s="12">
        <f>I205+I394</f>
        <v>126751638.2</v>
      </c>
      <c r="L204" s="22">
        <f>L205+G394</f>
        <v>125026249.66</v>
      </c>
    </row>
    <row r="205" spans="1:12">
      <c r="A205" s="16" t="s">
        <v>67</v>
      </c>
      <c r="B205" s="14">
        <v>757</v>
      </c>
      <c r="C205" s="15" t="s">
        <v>66</v>
      </c>
      <c r="D205" s="15" t="s">
        <v>23</v>
      </c>
      <c r="E205" s="15"/>
      <c r="F205" s="15"/>
      <c r="G205" s="115">
        <f>G214</f>
        <v>116885980.66</v>
      </c>
      <c r="H205" s="85">
        <f>H214+H300+H343++H375+H206++H379</f>
        <v>110311845.5</v>
      </c>
      <c r="I205" s="85">
        <f>I214+I300+I343++I375+I206++I379</f>
        <v>118349290.2</v>
      </c>
      <c r="L205" s="2">
        <f>L214</f>
        <v>116885980.66</v>
      </c>
    </row>
    <row r="206" spans="1:12" s="34" customFormat="1" ht="29.25" hidden="1" customHeight="1">
      <c r="A206" s="32" t="s">
        <v>723</v>
      </c>
      <c r="B206" s="14">
        <v>757</v>
      </c>
      <c r="C206" s="15" t="s">
        <v>66</v>
      </c>
      <c r="D206" s="15" t="s">
        <v>23</v>
      </c>
      <c r="E206" s="15" t="s">
        <v>399</v>
      </c>
      <c r="F206" s="15"/>
      <c r="G206" s="115">
        <f>G207+G211</f>
        <v>0</v>
      </c>
      <c r="H206" s="85">
        <f>H207+H211</f>
        <v>0</v>
      </c>
      <c r="I206" s="85">
        <f>I207+I211</f>
        <v>0</v>
      </c>
    </row>
    <row r="207" spans="1:12" s="34" customFormat="1" ht="30.75" hidden="1" customHeight="1">
      <c r="A207" s="32" t="s">
        <v>350</v>
      </c>
      <c r="B207" s="14">
        <v>757</v>
      </c>
      <c r="C207" s="15" t="s">
        <v>66</v>
      </c>
      <c r="D207" s="15" t="s">
        <v>83</v>
      </c>
      <c r="E207" s="15" t="s">
        <v>351</v>
      </c>
      <c r="F207" s="15"/>
      <c r="G207" s="115">
        <f t="shared" ref="G207:I208" si="30">G208</f>
        <v>0</v>
      </c>
      <c r="H207" s="85">
        <f t="shared" si="30"/>
        <v>0</v>
      </c>
      <c r="I207" s="85">
        <f t="shared" si="30"/>
        <v>0</v>
      </c>
    </row>
    <row r="208" spans="1:12" s="34" customFormat="1" ht="36.75" hidden="1" customHeight="1">
      <c r="A208" s="16" t="s">
        <v>46</v>
      </c>
      <c r="B208" s="14">
        <v>757</v>
      </c>
      <c r="C208" s="15" t="s">
        <v>66</v>
      </c>
      <c r="D208" s="15" t="s">
        <v>83</v>
      </c>
      <c r="E208" s="15" t="s">
        <v>351</v>
      </c>
      <c r="F208" s="15" t="s">
        <v>47</v>
      </c>
      <c r="G208" s="115">
        <f t="shared" si="30"/>
        <v>0</v>
      </c>
      <c r="H208" s="85">
        <f t="shared" si="30"/>
        <v>0</v>
      </c>
      <c r="I208" s="85">
        <f t="shared" si="30"/>
        <v>0</v>
      </c>
    </row>
    <row r="209" spans="1:12" s="34" customFormat="1" ht="34.5" hidden="1" customHeight="1">
      <c r="A209" s="16" t="s">
        <v>48</v>
      </c>
      <c r="B209" s="14">
        <v>757</v>
      </c>
      <c r="C209" s="15" t="s">
        <v>66</v>
      </c>
      <c r="D209" s="15" t="s">
        <v>83</v>
      </c>
      <c r="E209" s="15" t="s">
        <v>351</v>
      </c>
      <c r="F209" s="15" t="s">
        <v>49</v>
      </c>
      <c r="G209" s="115"/>
      <c r="H209" s="85"/>
      <c r="I209" s="85"/>
    </row>
    <row r="210" spans="1:12" s="34" customFormat="1" ht="12.75" hidden="1" customHeight="1">
      <c r="A210" s="32" t="s">
        <v>84</v>
      </c>
      <c r="B210" s="14">
        <v>757</v>
      </c>
      <c r="C210" s="15" t="s">
        <v>66</v>
      </c>
      <c r="D210" s="15" t="s">
        <v>83</v>
      </c>
      <c r="E210" s="15" t="s">
        <v>400</v>
      </c>
      <c r="F210" s="15" t="s">
        <v>50</v>
      </c>
      <c r="G210" s="115"/>
      <c r="H210" s="85"/>
      <c r="I210" s="85"/>
    </row>
    <row r="211" spans="1:12" s="34" customFormat="1" ht="27.75" hidden="1" customHeight="1">
      <c r="A211" s="32" t="s">
        <v>262</v>
      </c>
      <c r="B211" s="14">
        <v>757</v>
      </c>
      <c r="C211" s="15" t="s">
        <v>66</v>
      </c>
      <c r="D211" s="15" t="s">
        <v>23</v>
      </c>
      <c r="E211" s="15" t="s">
        <v>400</v>
      </c>
      <c r="F211" s="15"/>
      <c r="G211" s="115">
        <f t="shared" ref="G211:I212" si="31">G212</f>
        <v>0</v>
      </c>
      <c r="H211" s="85">
        <f t="shared" si="31"/>
        <v>0</v>
      </c>
      <c r="I211" s="85">
        <f t="shared" si="31"/>
        <v>0</v>
      </c>
    </row>
    <row r="212" spans="1:12" ht="25.5" hidden="1">
      <c r="A212" s="16" t="s">
        <v>37</v>
      </c>
      <c r="B212" s="14">
        <v>757</v>
      </c>
      <c r="C212" s="15" t="s">
        <v>66</v>
      </c>
      <c r="D212" s="15" t="s">
        <v>23</v>
      </c>
      <c r="E212" s="15" t="s">
        <v>400</v>
      </c>
      <c r="F212" s="15" t="s">
        <v>38</v>
      </c>
      <c r="G212" s="102">
        <f t="shared" si="31"/>
        <v>0</v>
      </c>
      <c r="H212" s="8">
        <f t="shared" si="31"/>
        <v>0</v>
      </c>
      <c r="I212" s="8">
        <f t="shared" si="31"/>
        <v>0</v>
      </c>
    </row>
    <row r="213" spans="1:12" hidden="1">
      <c r="A213" s="16" t="s">
        <v>39</v>
      </c>
      <c r="B213" s="14">
        <v>757</v>
      </c>
      <c r="C213" s="15" t="s">
        <v>66</v>
      </c>
      <c r="D213" s="15" t="s">
        <v>23</v>
      </c>
      <c r="E213" s="15" t="s">
        <v>400</v>
      </c>
      <c r="F213" s="15" t="s">
        <v>40</v>
      </c>
      <c r="G213" s="102"/>
      <c r="H213" s="8"/>
      <c r="I213" s="8"/>
    </row>
    <row r="214" spans="1:12" ht="25.5">
      <c r="A214" s="16" t="s">
        <v>937</v>
      </c>
      <c r="B214" s="14">
        <v>757</v>
      </c>
      <c r="C214" s="15" t="s">
        <v>66</v>
      </c>
      <c r="D214" s="15" t="s">
        <v>23</v>
      </c>
      <c r="E214" s="15" t="s">
        <v>389</v>
      </c>
      <c r="F214" s="15"/>
      <c r="G214" s="119">
        <f>G215+G218+G224+G230+G239+G254+G261+G347+G350+G362+G370+G384+G221</f>
        <v>116885980.66</v>
      </c>
      <c r="H214" s="8">
        <f>H224+H230+H254+H261+H271+H268+H282+H275+H227+H235+H257+H264+H291+H296+H305+H322+H325+H328+H331+H334+H340+H337+H356+H351+H353+H355+H358++H370++H374+H365++H391+H221</f>
        <v>110311845.5</v>
      </c>
      <c r="I214" s="8">
        <f>I224+I230+I254+I261+I271+I268+I282+I275+I227+I235+I257+I264+I291+I296+I305+I322+I325+I328+I331+I334+I340+I337+I356+I351+I353+I355+I358++I370++I374+I365++I391</f>
        <v>118349290.2</v>
      </c>
      <c r="L214" s="2">
        <f>G215+G218+G224+G230+G239+G254+G261+G347+G350+G362+G370+G384</f>
        <v>116885980.66</v>
      </c>
    </row>
    <row r="215" spans="1:12" ht="40.5" customHeight="1">
      <c r="A215" s="16" t="s">
        <v>1086</v>
      </c>
      <c r="B215" s="15" t="s">
        <v>80</v>
      </c>
      <c r="C215" s="15" t="s">
        <v>66</v>
      </c>
      <c r="D215" s="15" t="s">
        <v>23</v>
      </c>
      <c r="E215" s="15" t="s">
        <v>1020</v>
      </c>
      <c r="F215" s="15"/>
      <c r="G215" s="102">
        <f>G216</f>
        <v>900000</v>
      </c>
      <c r="H215" s="85">
        <v>0</v>
      </c>
      <c r="I215" s="85">
        <v>0</v>
      </c>
    </row>
    <row r="216" spans="1:12" ht="30" customHeight="1">
      <c r="A216" s="16" t="s">
        <v>148</v>
      </c>
      <c r="B216" s="15" t="s">
        <v>80</v>
      </c>
      <c r="C216" s="15" t="s">
        <v>66</v>
      </c>
      <c r="D216" s="15" t="s">
        <v>23</v>
      </c>
      <c r="E216" s="15" t="s">
        <v>1020</v>
      </c>
      <c r="F216" s="15" t="s">
        <v>641</v>
      </c>
      <c r="G216" s="102">
        <f>G217</f>
        <v>900000</v>
      </c>
      <c r="H216" s="85">
        <v>0</v>
      </c>
      <c r="I216" s="85">
        <v>0</v>
      </c>
    </row>
    <row r="217" spans="1:12" ht="91.5" customHeight="1">
      <c r="A217" s="54" t="s">
        <v>817</v>
      </c>
      <c r="B217" s="15" t="s">
        <v>80</v>
      </c>
      <c r="C217" s="15" t="s">
        <v>66</v>
      </c>
      <c r="D217" s="15" t="s">
        <v>23</v>
      </c>
      <c r="E217" s="15" t="s">
        <v>1020</v>
      </c>
      <c r="F217" s="15" t="s">
        <v>816</v>
      </c>
      <c r="G217" s="102">
        <f>1500000-600000</f>
        <v>900000</v>
      </c>
      <c r="H217" s="85">
        <v>0</v>
      </c>
      <c r="I217" s="85">
        <v>0</v>
      </c>
    </row>
    <row r="218" spans="1:12" ht="43.5" customHeight="1">
      <c r="A218" s="54" t="s">
        <v>1087</v>
      </c>
      <c r="B218" s="15" t="s">
        <v>80</v>
      </c>
      <c r="C218" s="15" t="s">
        <v>66</v>
      </c>
      <c r="D218" s="15" t="s">
        <v>23</v>
      </c>
      <c r="E218" s="15" t="s">
        <v>1022</v>
      </c>
      <c r="F218" s="15"/>
      <c r="G218" s="102">
        <f>G219</f>
        <v>902500</v>
      </c>
      <c r="H218" s="85">
        <v>0</v>
      </c>
      <c r="I218" s="85">
        <v>0</v>
      </c>
    </row>
    <row r="219" spans="1:12" ht="39.75" customHeight="1">
      <c r="A219" s="16" t="s">
        <v>148</v>
      </c>
      <c r="B219" s="15" t="s">
        <v>80</v>
      </c>
      <c r="C219" s="15" t="s">
        <v>66</v>
      </c>
      <c r="D219" s="15" t="s">
        <v>23</v>
      </c>
      <c r="E219" s="15" t="s">
        <v>1022</v>
      </c>
      <c r="F219" s="15" t="s">
        <v>641</v>
      </c>
      <c r="G219" s="102">
        <f>G220</f>
        <v>902500</v>
      </c>
      <c r="H219" s="85">
        <v>0</v>
      </c>
      <c r="I219" s="85">
        <v>0</v>
      </c>
    </row>
    <row r="220" spans="1:12" ht="68.25" customHeight="1">
      <c r="A220" s="54" t="s">
        <v>817</v>
      </c>
      <c r="B220" s="15" t="s">
        <v>80</v>
      </c>
      <c r="C220" s="15" t="s">
        <v>66</v>
      </c>
      <c r="D220" s="15" t="s">
        <v>23</v>
      </c>
      <c r="E220" s="15" t="s">
        <v>1022</v>
      </c>
      <c r="F220" s="15" t="s">
        <v>816</v>
      </c>
      <c r="G220" s="102">
        <f>302500+600000</f>
        <v>902500</v>
      </c>
      <c r="H220" s="85">
        <v>0</v>
      </c>
      <c r="I220" s="85">
        <v>0</v>
      </c>
    </row>
    <row r="221" spans="1:12" ht="48" customHeight="1">
      <c r="A221" s="97" t="s">
        <v>1098</v>
      </c>
      <c r="B221" s="14">
        <v>757</v>
      </c>
      <c r="C221" s="15" t="s">
        <v>66</v>
      </c>
      <c r="D221" s="15" t="s">
        <v>23</v>
      </c>
      <c r="E221" s="15" t="s">
        <v>1097</v>
      </c>
      <c r="F221" s="14"/>
      <c r="G221" s="115">
        <f t="shared" ref="G221:I222" si="32">G222</f>
        <v>0</v>
      </c>
      <c r="H221" s="85">
        <f t="shared" si="32"/>
        <v>919380</v>
      </c>
      <c r="I221" s="85">
        <f t="shared" si="32"/>
        <v>0</v>
      </c>
    </row>
    <row r="222" spans="1:12" ht="25.5">
      <c r="A222" s="16" t="s">
        <v>37</v>
      </c>
      <c r="B222" s="14">
        <v>757</v>
      </c>
      <c r="C222" s="15" t="s">
        <v>66</v>
      </c>
      <c r="D222" s="15" t="s">
        <v>23</v>
      </c>
      <c r="E222" s="15" t="s">
        <v>1097</v>
      </c>
      <c r="F222" s="15" t="s">
        <v>38</v>
      </c>
      <c r="G222" s="125">
        <f t="shared" si="32"/>
        <v>0</v>
      </c>
      <c r="H222" s="26">
        <f t="shared" si="32"/>
        <v>919380</v>
      </c>
      <c r="I222" s="26">
        <f t="shared" si="32"/>
        <v>0</v>
      </c>
    </row>
    <row r="223" spans="1:12">
      <c r="A223" s="16" t="s">
        <v>39</v>
      </c>
      <c r="B223" s="14">
        <v>757</v>
      </c>
      <c r="C223" s="15" t="s">
        <v>66</v>
      </c>
      <c r="D223" s="15" t="s">
        <v>23</v>
      </c>
      <c r="E223" s="15" t="s">
        <v>1097</v>
      </c>
      <c r="F223" s="15" t="s">
        <v>40</v>
      </c>
      <c r="G223" s="125"/>
      <c r="H223" s="26">
        <v>919380</v>
      </c>
      <c r="I223" s="26"/>
    </row>
    <row r="224" spans="1:12" ht="92.25" customHeight="1">
      <c r="A224" s="97" t="s">
        <v>679</v>
      </c>
      <c r="B224" s="14">
        <v>757</v>
      </c>
      <c r="C224" s="15" t="s">
        <v>66</v>
      </c>
      <c r="D224" s="15" t="s">
        <v>23</v>
      </c>
      <c r="E224" s="15" t="s">
        <v>678</v>
      </c>
      <c r="F224" s="14"/>
      <c r="G224" s="115">
        <f t="shared" ref="G224:I225" si="33">G225</f>
        <v>25700</v>
      </c>
      <c r="H224" s="85">
        <f t="shared" si="33"/>
        <v>25800</v>
      </c>
      <c r="I224" s="85">
        <f t="shared" si="33"/>
        <v>28300</v>
      </c>
    </row>
    <row r="225" spans="1:9" ht="25.5">
      <c r="A225" s="16" t="s">
        <v>37</v>
      </c>
      <c r="B225" s="14">
        <v>757</v>
      </c>
      <c r="C225" s="15" t="s">
        <v>66</v>
      </c>
      <c r="D225" s="15" t="s">
        <v>23</v>
      </c>
      <c r="E225" s="15" t="s">
        <v>678</v>
      </c>
      <c r="F225" s="15" t="s">
        <v>38</v>
      </c>
      <c r="G225" s="125">
        <f t="shared" si="33"/>
        <v>25700</v>
      </c>
      <c r="H225" s="26">
        <f t="shared" si="33"/>
        <v>25800</v>
      </c>
      <c r="I225" s="26">
        <f t="shared" si="33"/>
        <v>28300</v>
      </c>
    </row>
    <row r="226" spans="1:9">
      <c r="A226" s="16" t="s">
        <v>39</v>
      </c>
      <c r="B226" s="14">
        <v>757</v>
      </c>
      <c r="C226" s="15" t="s">
        <v>66</v>
      </c>
      <c r="D226" s="15" t="s">
        <v>23</v>
      </c>
      <c r="E226" s="15" t="s">
        <v>678</v>
      </c>
      <c r="F226" s="15" t="s">
        <v>40</v>
      </c>
      <c r="G226" s="125">
        <v>25700</v>
      </c>
      <c r="H226" s="26">
        <v>25800</v>
      </c>
      <c r="I226" s="26">
        <v>28300</v>
      </c>
    </row>
    <row r="227" spans="1:9" ht="24" hidden="1" customHeight="1">
      <c r="A227" s="16" t="s">
        <v>501</v>
      </c>
      <c r="B227" s="14">
        <v>757</v>
      </c>
      <c r="C227" s="15" t="s">
        <v>66</v>
      </c>
      <c r="D227" s="15" t="s">
        <v>23</v>
      </c>
      <c r="E227" s="15" t="s">
        <v>500</v>
      </c>
      <c r="F227" s="14"/>
      <c r="G227" s="115">
        <f t="shared" ref="G227:I228" si="34">G228</f>
        <v>0</v>
      </c>
      <c r="H227" s="85">
        <f t="shared" si="34"/>
        <v>0</v>
      </c>
      <c r="I227" s="85">
        <f t="shared" si="34"/>
        <v>0</v>
      </c>
    </row>
    <row r="228" spans="1:9" hidden="1">
      <c r="A228" s="16" t="s">
        <v>315</v>
      </c>
      <c r="B228" s="14">
        <v>757</v>
      </c>
      <c r="C228" s="15" t="s">
        <v>66</v>
      </c>
      <c r="D228" s="15" t="s">
        <v>23</v>
      </c>
      <c r="E228" s="15" t="s">
        <v>500</v>
      </c>
      <c r="F228" s="15" t="s">
        <v>316</v>
      </c>
      <c r="G228" s="125">
        <f t="shared" si="34"/>
        <v>0</v>
      </c>
      <c r="H228" s="26">
        <f t="shared" si="34"/>
        <v>0</v>
      </c>
      <c r="I228" s="26">
        <f t="shared" si="34"/>
        <v>0</v>
      </c>
    </row>
    <row r="229" spans="1:9" hidden="1">
      <c r="A229" s="16" t="s">
        <v>343</v>
      </c>
      <c r="B229" s="14">
        <v>757</v>
      </c>
      <c r="C229" s="15" t="s">
        <v>66</v>
      </c>
      <c r="D229" s="15" t="s">
        <v>23</v>
      </c>
      <c r="E229" s="15" t="s">
        <v>500</v>
      </c>
      <c r="F229" s="15" t="s">
        <v>344</v>
      </c>
      <c r="G229" s="125"/>
      <c r="H229" s="26"/>
      <c r="I229" s="26"/>
    </row>
    <row r="230" spans="1:9">
      <c r="A230" s="24" t="s">
        <v>73</v>
      </c>
      <c r="B230" s="14">
        <v>757</v>
      </c>
      <c r="C230" s="15" t="s">
        <v>66</v>
      </c>
      <c r="D230" s="15" t="s">
        <v>23</v>
      </c>
      <c r="E230" s="15" t="s">
        <v>396</v>
      </c>
      <c r="F230" s="14"/>
      <c r="G230" s="102">
        <f>G231+G233</f>
        <v>60137234.960000001</v>
      </c>
      <c r="H230" s="8">
        <f>H231+H233</f>
        <v>59763648</v>
      </c>
      <c r="I230" s="8">
        <f>I231+I233</f>
        <v>60956790</v>
      </c>
    </row>
    <row r="231" spans="1:9" ht="25.5">
      <c r="A231" s="16" t="s">
        <v>37</v>
      </c>
      <c r="B231" s="14">
        <v>757</v>
      </c>
      <c r="C231" s="15" t="s">
        <v>66</v>
      </c>
      <c r="D231" s="15" t="s">
        <v>23</v>
      </c>
      <c r="E231" s="15" t="s">
        <v>396</v>
      </c>
      <c r="F231" s="15" t="s">
        <v>38</v>
      </c>
      <c r="G231" s="102">
        <f>G232</f>
        <v>60137234.960000001</v>
      </c>
      <c r="H231" s="8">
        <f>H232</f>
        <v>59763648</v>
      </c>
      <c r="I231" s="8">
        <f>I232</f>
        <v>60956790</v>
      </c>
    </row>
    <row r="232" spans="1:9">
      <c r="A232" s="16" t="s">
        <v>39</v>
      </c>
      <c r="B232" s="14">
        <v>757</v>
      </c>
      <c r="C232" s="15" t="s">
        <v>66</v>
      </c>
      <c r="D232" s="15" t="s">
        <v>23</v>
      </c>
      <c r="E232" s="15" t="s">
        <v>396</v>
      </c>
      <c r="F232" s="15" t="s">
        <v>40</v>
      </c>
      <c r="G232" s="102">
        <f>59142979.96-5745+1000000</f>
        <v>60137234.960000001</v>
      </c>
      <c r="H232" s="8">
        <f>46029679+13049469+504000+81000+480000+117000+372000-497500-79500-165000-127500</f>
        <v>59763648</v>
      </c>
      <c r="I232" s="8">
        <v>60956790</v>
      </c>
    </row>
    <row r="233" spans="1:9" hidden="1">
      <c r="A233" s="16" t="s">
        <v>93</v>
      </c>
      <c r="B233" s="14">
        <v>757</v>
      </c>
      <c r="C233" s="15" t="s">
        <v>66</v>
      </c>
      <c r="D233" s="15" t="s">
        <v>23</v>
      </c>
      <c r="E233" s="15" t="s">
        <v>396</v>
      </c>
      <c r="F233" s="15" t="s">
        <v>94</v>
      </c>
      <c r="G233" s="102">
        <f>G234</f>
        <v>0</v>
      </c>
      <c r="H233" s="8">
        <f>H234</f>
        <v>0</v>
      </c>
      <c r="I233" s="8">
        <f>I234</f>
        <v>0</v>
      </c>
    </row>
    <row r="234" spans="1:9" hidden="1">
      <c r="A234" s="16" t="s">
        <v>345</v>
      </c>
      <c r="B234" s="14">
        <v>757</v>
      </c>
      <c r="C234" s="15" t="s">
        <v>66</v>
      </c>
      <c r="D234" s="15" t="s">
        <v>23</v>
      </c>
      <c r="E234" s="15" t="s">
        <v>396</v>
      </c>
      <c r="F234" s="15" t="s">
        <v>346</v>
      </c>
      <c r="G234" s="102"/>
      <c r="H234" s="8"/>
      <c r="I234" s="8"/>
    </row>
    <row r="235" spans="1:9" ht="30.75" hidden="1" customHeight="1">
      <c r="A235" s="24" t="s">
        <v>360</v>
      </c>
      <c r="B235" s="14">
        <v>757</v>
      </c>
      <c r="C235" s="15" t="s">
        <v>66</v>
      </c>
      <c r="D235" s="15" t="s">
        <v>23</v>
      </c>
      <c r="E235" s="15" t="s">
        <v>361</v>
      </c>
      <c r="F235" s="14"/>
      <c r="G235" s="102">
        <f>G237</f>
        <v>0</v>
      </c>
      <c r="H235" s="8">
        <f>H237</f>
        <v>0</v>
      </c>
      <c r="I235" s="8">
        <f>I237</f>
        <v>0</v>
      </c>
    </row>
    <row r="236" spans="1:9" ht="89.25" hidden="1" customHeight="1">
      <c r="A236" s="24" t="s">
        <v>54</v>
      </c>
      <c r="B236" s="14">
        <v>757</v>
      </c>
      <c r="C236" s="15" t="s">
        <v>66</v>
      </c>
      <c r="D236" s="15" t="s">
        <v>23</v>
      </c>
      <c r="E236" s="15" t="s">
        <v>55</v>
      </c>
      <c r="F236" s="14"/>
      <c r="G236" s="102">
        <f t="shared" ref="G236:I237" si="35">G237</f>
        <v>0</v>
      </c>
      <c r="H236" s="8">
        <f t="shared" si="35"/>
        <v>0</v>
      </c>
      <c r="I236" s="8">
        <f t="shared" si="35"/>
        <v>0</v>
      </c>
    </row>
    <row r="237" spans="1:9" ht="25.5" hidden="1">
      <c r="A237" s="16" t="s">
        <v>37</v>
      </c>
      <c r="B237" s="14">
        <v>757</v>
      </c>
      <c r="C237" s="15" t="s">
        <v>66</v>
      </c>
      <c r="D237" s="15" t="s">
        <v>23</v>
      </c>
      <c r="E237" s="15" t="s">
        <v>55</v>
      </c>
      <c r="F237" s="15" t="s">
        <v>38</v>
      </c>
      <c r="G237" s="102">
        <f t="shared" si="35"/>
        <v>0</v>
      </c>
      <c r="H237" s="8">
        <f t="shared" si="35"/>
        <v>0</v>
      </c>
      <c r="I237" s="8">
        <f t="shared" si="35"/>
        <v>0</v>
      </c>
    </row>
    <row r="238" spans="1:9" hidden="1">
      <c r="A238" s="16" t="s">
        <v>39</v>
      </c>
      <c r="B238" s="14">
        <v>757</v>
      </c>
      <c r="C238" s="15" t="s">
        <v>66</v>
      </c>
      <c r="D238" s="15" t="s">
        <v>23</v>
      </c>
      <c r="E238" s="15" t="s">
        <v>55</v>
      </c>
      <c r="F238" s="15" t="s">
        <v>40</v>
      </c>
      <c r="G238" s="102"/>
      <c r="H238" s="8"/>
      <c r="I238" s="8"/>
    </row>
    <row r="239" spans="1:9" ht="82.5" customHeight="1">
      <c r="A239" s="16" t="s">
        <v>1056</v>
      </c>
      <c r="B239" s="14">
        <v>757</v>
      </c>
      <c r="C239" s="15" t="s">
        <v>66</v>
      </c>
      <c r="D239" s="15" t="s">
        <v>23</v>
      </c>
      <c r="E239" s="15" t="s">
        <v>1055</v>
      </c>
      <c r="F239" s="15"/>
      <c r="G239" s="102">
        <f>G240+G245+G248+G251</f>
        <v>5458000</v>
      </c>
      <c r="H239" s="8">
        <f t="shared" ref="H239:I239" si="36">H240</f>
        <v>0</v>
      </c>
      <c r="I239" s="8">
        <f t="shared" si="36"/>
        <v>0</v>
      </c>
    </row>
    <row r="240" spans="1:9" ht="91.5" customHeight="1">
      <c r="A240" s="24" t="s">
        <v>1054</v>
      </c>
      <c r="B240" s="14">
        <v>757</v>
      </c>
      <c r="C240" s="15" t="s">
        <v>66</v>
      </c>
      <c r="D240" s="15" t="s">
        <v>23</v>
      </c>
      <c r="E240" s="15" t="s">
        <v>1053</v>
      </c>
      <c r="F240" s="14"/>
      <c r="G240" s="102">
        <f>G241+G243</f>
        <v>2838293</v>
      </c>
      <c r="H240" s="85">
        <v>0</v>
      </c>
      <c r="I240" s="85">
        <v>0</v>
      </c>
    </row>
    <row r="241" spans="1:9" ht="25.5">
      <c r="A241" s="16" t="s">
        <v>37</v>
      </c>
      <c r="B241" s="14">
        <v>757</v>
      </c>
      <c r="C241" s="15" t="s">
        <v>66</v>
      </c>
      <c r="D241" s="15" t="s">
        <v>23</v>
      </c>
      <c r="E241" s="15" t="s">
        <v>1053</v>
      </c>
      <c r="F241" s="15" t="s">
        <v>38</v>
      </c>
      <c r="G241" s="102">
        <f>G242</f>
        <v>2249495</v>
      </c>
      <c r="H241" s="8">
        <f>H242</f>
        <v>0</v>
      </c>
      <c r="I241" s="8">
        <f>I242</f>
        <v>0</v>
      </c>
    </row>
    <row r="242" spans="1:9">
      <c r="A242" s="16" t="s">
        <v>39</v>
      </c>
      <c r="B242" s="14">
        <v>757</v>
      </c>
      <c r="C242" s="15" t="s">
        <v>66</v>
      </c>
      <c r="D242" s="15" t="s">
        <v>23</v>
      </c>
      <c r="E242" s="15" t="s">
        <v>1053</v>
      </c>
      <c r="F242" s="15" t="s">
        <v>40</v>
      </c>
      <c r="G242" s="102">
        <v>2249495</v>
      </c>
      <c r="H242" s="85">
        <v>0</v>
      </c>
      <c r="I242" s="85">
        <v>0</v>
      </c>
    </row>
    <row r="243" spans="1:9">
      <c r="A243" s="16" t="s">
        <v>315</v>
      </c>
      <c r="B243" s="14">
        <v>757</v>
      </c>
      <c r="C243" s="15" t="s">
        <v>66</v>
      </c>
      <c r="D243" s="15" t="s">
        <v>23</v>
      </c>
      <c r="E243" s="15" t="s">
        <v>1053</v>
      </c>
      <c r="F243" s="15" t="s">
        <v>316</v>
      </c>
      <c r="G243" s="102">
        <f>G244</f>
        <v>588798</v>
      </c>
      <c r="H243" s="85">
        <v>0</v>
      </c>
      <c r="I243" s="85">
        <v>0</v>
      </c>
    </row>
    <row r="244" spans="1:9">
      <c r="A244" s="16" t="s">
        <v>333</v>
      </c>
      <c r="B244" s="14">
        <v>757</v>
      </c>
      <c r="C244" s="15" t="s">
        <v>66</v>
      </c>
      <c r="D244" s="15" t="s">
        <v>23</v>
      </c>
      <c r="E244" s="15" t="s">
        <v>1053</v>
      </c>
      <c r="F244" s="15" t="s">
        <v>334</v>
      </c>
      <c r="G244" s="102">
        <v>588798</v>
      </c>
      <c r="H244" s="85">
        <v>0</v>
      </c>
      <c r="I244" s="85">
        <v>0</v>
      </c>
    </row>
    <row r="245" spans="1:9" ht="77.25" customHeight="1">
      <c r="A245" s="24" t="s">
        <v>1058</v>
      </c>
      <c r="B245" s="14">
        <v>757</v>
      </c>
      <c r="C245" s="15" t="s">
        <v>66</v>
      </c>
      <c r="D245" s="15" t="s">
        <v>23</v>
      </c>
      <c r="E245" s="15" t="s">
        <v>1057</v>
      </c>
      <c r="F245" s="14"/>
      <c r="G245" s="102">
        <f>G246</f>
        <v>292142</v>
      </c>
      <c r="H245" s="85">
        <v>0</v>
      </c>
      <c r="I245" s="85">
        <v>0</v>
      </c>
    </row>
    <row r="246" spans="1:9" ht="25.5">
      <c r="A246" s="16" t="s">
        <v>37</v>
      </c>
      <c r="B246" s="14">
        <v>757</v>
      </c>
      <c r="C246" s="15" t="s">
        <v>66</v>
      </c>
      <c r="D246" s="15" t="s">
        <v>23</v>
      </c>
      <c r="E246" s="15" t="s">
        <v>1057</v>
      </c>
      <c r="F246" s="15" t="s">
        <v>38</v>
      </c>
      <c r="G246" s="102">
        <f>G247</f>
        <v>292142</v>
      </c>
      <c r="H246" s="8">
        <f>H247</f>
        <v>0</v>
      </c>
      <c r="I246" s="8">
        <f>I247</f>
        <v>0</v>
      </c>
    </row>
    <row r="247" spans="1:9">
      <c r="A247" s="16" t="s">
        <v>39</v>
      </c>
      <c r="B247" s="14">
        <v>757</v>
      </c>
      <c r="C247" s="15" t="s">
        <v>66</v>
      </c>
      <c r="D247" s="15" t="s">
        <v>23</v>
      </c>
      <c r="E247" s="15" t="s">
        <v>1057</v>
      </c>
      <c r="F247" s="15" t="s">
        <v>40</v>
      </c>
      <c r="G247" s="102">
        <v>292142</v>
      </c>
      <c r="H247" s="85">
        <v>0</v>
      </c>
      <c r="I247" s="85">
        <v>0</v>
      </c>
    </row>
    <row r="248" spans="1:9" ht="73.5" customHeight="1">
      <c r="A248" s="24" t="s">
        <v>1059</v>
      </c>
      <c r="B248" s="14">
        <v>757</v>
      </c>
      <c r="C248" s="15" t="s">
        <v>66</v>
      </c>
      <c r="D248" s="15" t="s">
        <v>23</v>
      </c>
      <c r="E248" s="15" t="s">
        <v>1060</v>
      </c>
      <c r="F248" s="14"/>
      <c r="G248" s="102">
        <f>G249</f>
        <v>1443183</v>
      </c>
      <c r="H248" s="85">
        <v>0</v>
      </c>
      <c r="I248" s="85">
        <v>0</v>
      </c>
    </row>
    <row r="249" spans="1:9" ht="25.5">
      <c r="A249" s="16" t="s">
        <v>37</v>
      </c>
      <c r="B249" s="14">
        <v>757</v>
      </c>
      <c r="C249" s="15" t="s">
        <v>66</v>
      </c>
      <c r="D249" s="15" t="s">
        <v>23</v>
      </c>
      <c r="E249" s="15" t="s">
        <v>1060</v>
      </c>
      <c r="F249" s="15" t="s">
        <v>38</v>
      </c>
      <c r="G249" s="102">
        <f>G250</f>
        <v>1443183</v>
      </c>
      <c r="H249" s="8">
        <f>H250</f>
        <v>0</v>
      </c>
      <c r="I249" s="8">
        <f>I250</f>
        <v>0</v>
      </c>
    </row>
    <row r="250" spans="1:9">
      <c r="A250" s="16" t="s">
        <v>39</v>
      </c>
      <c r="B250" s="14">
        <v>757</v>
      </c>
      <c r="C250" s="15" t="s">
        <v>66</v>
      </c>
      <c r="D250" s="15" t="s">
        <v>23</v>
      </c>
      <c r="E250" s="15" t="s">
        <v>1060</v>
      </c>
      <c r="F250" s="15" t="s">
        <v>40</v>
      </c>
      <c r="G250" s="102">
        <v>1443183</v>
      </c>
      <c r="H250" s="85">
        <v>0</v>
      </c>
      <c r="I250" s="85">
        <v>0</v>
      </c>
    </row>
    <row r="251" spans="1:9" ht="68.25" customHeight="1">
      <c r="A251" s="24" t="s">
        <v>1062</v>
      </c>
      <c r="B251" s="14">
        <v>757</v>
      </c>
      <c r="C251" s="15" t="s">
        <v>66</v>
      </c>
      <c r="D251" s="15" t="s">
        <v>23</v>
      </c>
      <c r="E251" s="15" t="s">
        <v>1061</v>
      </c>
      <c r="F251" s="14"/>
      <c r="G251" s="102">
        <f>G252</f>
        <v>884382</v>
      </c>
      <c r="H251" s="85">
        <v>0</v>
      </c>
      <c r="I251" s="85">
        <v>0</v>
      </c>
    </row>
    <row r="252" spans="1:9">
      <c r="A252" s="16" t="s">
        <v>93</v>
      </c>
      <c r="B252" s="14">
        <v>757</v>
      </c>
      <c r="C252" s="15" t="s">
        <v>66</v>
      </c>
      <c r="D252" s="15" t="s">
        <v>23</v>
      </c>
      <c r="E252" s="15" t="s">
        <v>1061</v>
      </c>
      <c r="F252" s="15" t="s">
        <v>94</v>
      </c>
      <c r="G252" s="102">
        <f>G253</f>
        <v>884382</v>
      </c>
      <c r="H252" s="8">
        <f>H253</f>
        <v>0</v>
      </c>
      <c r="I252" s="8">
        <f>I253</f>
        <v>0</v>
      </c>
    </row>
    <row r="253" spans="1:9">
      <c r="A253" s="16" t="s">
        <v>345</v>
      </c>
      <c r="B253" s="14">
        <v>757</v>
      </c>
      <c r="C253" s="15" t="s">
        <v>66</v>
      </c>
      <c r="D253" s="15" t="s">
        <v>23</v>
      </c>
      <c r="E253" s="15" t="s">
        <v>1061</v>
      </c>
      <c r="F253" s="15" t="s">
        <v>346</v>
      </c>
      <c r="G253" s="102">
        <v>884382</v>
      </c>
      <c r="H253" s="85">
        <v>0</v>
      </c>
      <c r="I253" s="85">
        <v>0</v>
      </c>
    </row>
    <row r="254" spans="1:9" s="3" customFormat="1" ht="15" customHeight="1">
      <c r="A254" s="25" t="s">
        <v>74</v>
      </c>
      <c r="B254" s="14">
        <v>757</v>
      </c>
      <c r="C254" s="15" t="s">
        <v>66</v>
      </c>
      <c r="D254" s="15" t="s">
        <v>23</v>
      </c>
      <c r="E254" s="15" t="s">
        <v>397</v>
      </c>
      <c r="F254" s="15"/>
      <c r="G254" s="125">
        <f t="shared" ref="G254:I255" si="37">G255</f>
        <v>7399243</v>
      </c>
      <c r="H254" s="26">
        <f t="shared" si="37"/>
        <v>7498067</v>
      </c>
      <c r="I254" s="26">
        <f t="shared" si="37"/>
        <v>7538821.2000000002</v>
      </c>
    </row>
    <row r="255" spans="1:9" ht="25.5">
      <c r="A255" s="16" t="s">
        <v>37</v>
      </c>
      <c r="B255" s="14">
        <v>757</v>
      </c>
      <c r="C255" s="15" t="s">
        <v>66</v>
      </c>
      <c r="D255" s="15" t="s">
        <v>23</v>
      </c>
      <c r="E255" s="15" t="s">
        <v>397</v>
      </c>
      <c r="F255" s="15" t="s">
        <v>38</v>
      </c>
      <c r="G255" s="102">
        <f t="shared" si="37"/>
        <v>7399243</v>
      </c>
      <c r="H255" s="8">
        <f t="shared" si="37"/>
        <v>7498067</v>
      </c>
      <c r="I255" s="8">
        <f t="shared" si="37"/>
        <v>7538821.2000000002</v>
      </c>
    </row>
    <row r="256" spans="1:9">
      <c r="A256" s="16" t="s">
        <v>39</v>
      </c>
      <c r="B256" s="14">
        <v>757</v>
      </c>
      <c r="C256" s="15" t="s">
        <v>66</v>
      </c>
      <c r="D256" s="15" t="s">
        <v>23</v>
      </c>
      <c r="E256" s="15" t="s">
        <v>397</v>
      </c>
      <c r="F256" s="15" t="s">
        <v>40</v>
      </c>
      <c r="G256" s="102">
        <v>7399243</v>
      </c>
      <c r="H256" s="8">
        <f>7220067+63000+215000</f>
        <v>7498067</v>
      </c>
      <c r="I256" s="8">
        <v>7538821.2000000002</v>
      </c>
    </row>
    <row r="257" spans="1:9" ht="30.75" hidden="1" customHeight="1">
      <c r="A257" s="24" t="s">
        <v>360</v>
      </c>
      <c r="B257" s="14">
        <v>757</v>
      </c>
      <c r="C257" s="15" t="s">
        <v>66</v>
      </c>
      <c r="D257" s="15" t="s">
        <v>23</v>
      </c>
      <c r="E257" s="15" t="s">
        <v>361</v>
      </c>
      <c r="F257" s="14"/>
      <c r="G257" s="102">
        <f>G259</f>
        <v>0</v>
      </c>
      <c r="H257" s="8">
        <f>H259</f>
        <v>0</v>
      </c>
      <c r="I257" s="8">
        <f>I259</f>
        <v>0</v>
      </c>
    </row>
    <row r="258" spans="1:9" s="3" customFormat="1" ht="66.75" hidden="1" customHeight="1">
      <c r="A258" s="25" t="s">
        <v>57</v>
      </c>
      <c r="B258" s="14">
        <v>757</v>
      </c>
      <c r="C258" s="15" t="s">
        <v>66</v>
      </c>
      <c r="D258" s="15" t="s">
        <v>23</v>
      </c>
      <c r="E258" s="15" t="s">
        <v>56</v>
      </c>
      <c r="F258" s="15"/>
      <c r="G258" s="125">
        <f t="shared" ref="G258:I259" si="38">G259</f>
        <v>0</v>
      </c>
      <c r="H258" s="26">
        <f t="shared" si="38"/>
        <v>0</v>
      </c>
      <c r="I258" s="26">
        <f t="shared" si="38"/>
        <v>0</v>
      </c>
    </row>
    <row r="259" spans="1:9" ht="25.5" hidden="1">
      <c r="A259" s="16" t="s">
        <v>37</v>
      </c>
      <c r="B259" s="14">
        <v>757</v>
      </c>
      <c r="C259" s="15" t="s">
        <v>66</v>
      </c>
      <c r="D259" s="15" t="s">
        <v>23</v>
      </c>
      <c r="E259" s="15" t="s">
        <v>56</v>
      </c>
      <c r="F259" s="15" t="s">
        <v>38</v>
      </c>
      <c r="G259" s="102">
        <f t="shared" si="38"/>
        <v>0</v>
      </c>
      <c r="H259" s="8">
        <f t="shared" si="38"/>
        <v>0</v>
      </c>
      <c r="I259" s="8">
        <f t="shared" si="38"/>
        <v>0</v>
      </c>
    </row>
    <row r="260" spans="1:9" hidden="1">
      <c r="A260" s="16" t="s">
        <v>39</v>
      </c>
      <c r="B260" s="14">
        <v>757</v>
      </c>
      <c r="C260" s="15" t="s">
        <v>66</v>
      </c>
      <c r="D260" s="15" t="s">
        <v>23</v>
      </c>
      <c r="E260" s="15" t="s">
        <v>56</v>
      </c>
      <c r="F260" s="15" t="s">
        <v>40</v>
      </c>
      <c r="G260" s="102"/>
      <c r="H260" s="8"/>
      <c r="I260" s="8"/>
    </row>
    <row r="261" spans="1:9" s="3" customFormat="1" ht="15" customHeight="1">
      <c r="A261" s="27" t="s">
        <v>75</v>
      </c>
      <c r="B261" s="14">
        <v>757</v>
      </c>
      <c r="C261" s="15" t="s">
        <v>66</v>
      </c>
      <c r="D261" s="15" t="s">
        <v>23</v>
      </c>
      <c r="E261" s="15" t="s">
        <v>398</v>
      </c>
      <c r="F261" s="15"/>
      <c r="G261" s="125">
        <f t="shared" ref="G261:I262" si="39">G262</f>
        <v>36461578.799999997</v>
      </c>
      <c r="H261" s="26">
        <f t="shared" si="39"/>
        <v>36879378</v>
      </c>
      <c r="I261" s="26">
        <f t="shared" si="39"/>
        <v>37022931</v>
      </c>
    </row>
    <row r="262" spans="1:9" ht="25.5">
      <c r="A262" s="16" t="s">
        <v>37</v>
      </c>
      <c r="B262" s="14">
        <v>757</v>
      </c>
      <c r="C262" s="15" t="s">
        <v>66</v>
      </c>
      <c r="D262" s="15" t="s">
        <v>23</v>
      </c>
      <c r="E262" s="15" t="s">
        <v>398</v>
      </c>
      <c r="F262" s="15" t="s">
        <v>38</v>
      </c>
      <c r="G262" s="102">
        <f t="shared" si="39"/>
        <v>36461578.799999997</v>
      </c>
      <c r="H262" s="8">
        <f t="shared" si="39"/>
        <v>36879378</v>
      </c>
      <c r="I262" s="8">
        <f t="shared" si="39"/>
        <v>37022931</v>
      </c>
    </row>
    <row r="263" spans="1:9">
      <c r="A263" s="16" t="s">
        <v>39</v>
      </c>
      <c r="B263" s="14">
        <v>757</v>
      </c>
      <c r="C263" s="15" t="s">
        <v>66</v>
      </c>
      <c r="D263" s="15" t="s">
        <v>23</v>
      </c>
      <c r="E263" s="15" t="s">
        <v>398</v>
      </c>
      <c r="F263" s="15" t="s">
        <v>40</v>
      </c>
      <c r="G263" s="102">
        <f>36455833.8+5745</f>
        <v>36461578.799999997</v>
      </c>
      <c r="H263" s="8">
        <f>36479758+378000+13000+144000-135380</f>
        <v>36879378</v>
      </c>
      <c r="I263" s="8">
        <v>37022931</v>
      </c>
    </row>
    <row r="264" spans="1:9" ht="30.75" hidden="1" customHeight="1">
      <c r="A264" s="24" t="s">
        <v>360</v>
      </c>
      <c r="B264" s="14">
        <v>757</v>
      </c>
      <c r="C264" s="15" t="s">
        <v>66</v>
      </c>
      <c r="D264" s="15" t="s">
        <v>23</v>
      </c>
      <c r="E264" s="15" t="s">
        <v>361</v>
      </c>
      <c r="F264" s="14"/>
      <c r="G264" s="102">
        <f>G266</f>
        <v>0</v>
      </c>
      <c r="H264" s="8">
        <f>H266</f>
        <v>0</v>
      </c>
      <c r="I264" s="8">
        <f>I266</f>
        <v>0</v>
      </c>
    </row>
    <row r="265" spans="1:9" s="3" customFormat="1" ht="76.5" hidden="1" customHeight="1">
      <c r="A265" s="27" t="s">
        <v>58</v>
      </c>
      <c r="B265" s="14">
        <v>757</v>
      </c>
      <c r="C265" s="15" t="s">
        <v>66</v>
      </c>
      <c r="D265" s="15" t="s">
        <v>23</v>
      </c>
      <c r="E265" s="15" t="s">
        <v>218</v>
      </c>
      <c r="F265" s="15"/>
      <c r="G265" s="125">
        <f t="shared" ref="G265:I266" si="40">G266</f>
        <v>0</v>
      </c>
      <c r="H265" s="26">
        <f t="shared" si="40"/>
        <v>0</v>
      </c>
      <c r="I265" s="26">
        <f t="shared" si="40"/>
        <v>0</v>
      </c>
    </row>
    <row r="266" spans="1:9" ht="25.5" hidden="1">
      <c r="A266" s="16" t="s">
        <v>37</v>
      </c>
      <c r="B266" s="14">
        <v>757</v>
      </c>
      <c r="C266" s="15" t="s">
        <v>66</v>
      </c>
      <c r="D266" s="15" t="s">
        <v>23</v>
      </c>
      <c r="E266" s="15" t="s">
        <v>218</v>
      </c>
      <c r="F266" s="15" t="s">
        <v>38</v>
      </c>
      <c r="G266" s="102">
        <f t="shared" si="40"/>
        <v>0</v>
      </c>
      <c r="H266" s="8">
        <f t="shared" si="40"/>
        <v>0</v>
      </c>
      <c r="I266" s="8">
        <f t="shared" si="40"/>
        <v>0</v>
      </c>
    </row>
    <row r="267" spans="1:9" hidden="1">
      <c r="A267" s="16" t="s">
        <v>39</v>
      </c>
      <c r="B267" s="14">
        <v>757</v>
      </c>
      <c r="C267" s="15" t="s">
        <v>66</v>
      </c>
      <c r="D267" s="15" t="s">
        <v>23</v>
      </c>
      <c r="E267" s="15" t="s">
        <v>218</v>
      </c>
      <c r="F267" s="15" t="s">
        <v>40</v>
      </c>
      <c r="G267" s="102"/>
      <c r="H267" s="8"/>
      <c r="I267" s="8"/>
    </row>
    <row r="268" spans="1:9" s="3" customFormat="1" ht="21" hidden="1" customHeight="1">
      <c r="A268" s="27" t="s">
        <v>215</v>
      </c>
      <c r="B268" s="14">
        <v>757</v>
      </c>
      <c r="C268" s="15" t="s">
        <v>66</v>
      </c>
      <c r="D268" s="15" t="s">
        <v>23</v>
      </c>
      <c r="E268" s="15" t="s">
        <v>214</v>
      </c>
      <c r="F268" s="15"/>
      <c r="G268" s="125">
        <f t="shared" ref="G268:I269" si="41">G269</f>
        <v>0</v>
      </c>
      <c r="H268" s="26">
        <f t="shared" si="41"/>
        <v>0</v>
      </c>
      <c r="I268" s="26">
        <f t="shared" si="41"/>
        <v>0</v>
      </c>
    </row>
    <row r="269" spans="1:9" ht="25.5" hidden="1">
      <c r="A269" s="16" t="s">
        <v>37</v>
      </c>
      <c r="B269" s="14">
        <v>757</v>
      </c>
      <c r="C269" s="15" t="s">
        <v>66</v>
      </c>
      <c r="D269" s="15" t="s">
        <v>23</v>
      </c>
      <c r="E269" s="15" t="s">
        <v>214</v>
      </c>
      <c r="F269" s="15" t="s">
        <v>38</v>
      </c>
      <c r="G269" s="102">
        <f t="shared" si="41"/>
        <v>0</v>
      </c>
      <c r="H269" s="8">
        <f t="shared" si="41"/>
        <v>0</v>
      </c>
      <c r="I269" s="8">
        <f t="shared" si="41"/>
        <v>0</v>
      </c>
    </row>
    <row r="270" spans="1:9" hidden="1">
      <c r="A270" s="16" t="s">
        <v>39</v>
      </c>
      <c r="B270" s="14">
        <v>757</v>
      </c>
      <c r="C270" s="15" t="s">
        <v>66</v>
      </c>
      <c r="D270" s="15" t="s">
        <v>23</v>
      </c>
      <c r="E270" s="15" t="s">
        <v>214</v>
      </c>
      <c r="F270" s="15" t="s">
        <v>40</v>
      </c>
      <c r="G270" s="102"/>
      <c r="H270" s="8"/>
      <c r="I270" s="8"/>
    </row>
    <row r="271" spans="1:9" s="3" customFormat="1" ht="57.75" hidden="1" customHeight="1">
      <c r="A271" s="27" t="s">
        <v>357</v>
      </c>
      <c r="B271" s="14">
        <v>757</v>
      </c>
      <c r="C271" s="15" t="s">
        <v>66</v>
      </c>
      <c r="D271" s="15" t="s">
        <v>23</v>
      </c>
      <c r="E271" s="15" t="s">
        <v>4</v>
      </c>
      <c r="F271" s="15"/>
      <c r="G271" s="125">
        <f>G273</f>
        <v>0</v>
      </c>
      <c r="H271" s="26">
        <f>H273</f>
        <v>0</v>
      </c>
      <c r="I271" s="26">
        <f>I273</f>
        <v>0</v>
      </c>
    </row>
    <row r="272" spans="1:9" s="3" customFormat="1" ht="26.25" hidden="1" customHeight="1">
      <c r="A272" s="16" t="s">
        <v>77</v>
      </c>
      <c r="B272" s="28">
        <v>757</v>
      </c>
      <c r="C272" s="15" t="s">
        <v>66</v>
      </c>
      <c r="D272" s="15" t="s">
        <v>23</v>
      </c>
      <c r="E272" s="15" t="s">
        <v>76</v>
      </c>
      <c r="F272" s="15"/>
      <c r="G272" s="125"/>
      <c r="H272" s="26"/>
      <c r="I272" s="26"/>
    </row>
    <row r="273" spans="1:9" ht="25.5" hidden="1">
      <c r="A273" s="16" t="s">
        <v>37</v>
      </c>
      <c r="B273" s="14">
        <v>757</v>
      </c>
      <c r="C273" s="15" t="s">
        <v>66</v>
      </c>
      <c r="D273" s="15" t="s">
        <v>23</v>
      </c>
      <c r="E273" s="15" t="s">
        <v>4</v>
      </c>
      <c r="F273" s="15" t="s">
        <v>38</v>
      </c>
      <c r="G273" s="102">
        <f>G274</f>
        <v>0</v>
      </c>
      <c r="H273" s="8">
        <f>H274</f>
        <v>0</v>
      </c>
      <c r="I273" s="8">
        <f>I274</f>
        <v>0</v>
      </c>
    </row>
    <row r="274" spans="1:9" hidden="1">
      <c r="A274" s="16" t="s">
        <v>39</v>
      </c>
      <c r="B274" s="14">
        <v>757</v>
      </c>
      <c r="C274" s="15" t="s">
        <v>66</v>
      </c>
      <c r="D274" s="15" t="s">
        <v>23</v>
      </c>
      <c r="E274" s="15" t="s">
        <v>4</v>
      </c>
      <c r="F274" s="15" t="s">
        <v>40</v>
      </c>
      <c r="G274" s="102"/>
      <c r="H274" s="8"/>
      <c r="I274" s="8"/>
    </row>
    <row r="275" spans="1:9" s="3" customFormat="1" ht="54" hidden="1" customHeight="1">
      <c r="A275" s="27" t="s">
        <v>137</v>
      </c>
      <c r="B275" s="14">
        <v>757</v>
      </c>
      <c r="C275" s="15" t="s">
        <v>66</v>
      </c>
      <c r="D275" s="15" t="s">
        <v>23</v>
      </c>
      <c r="E275" s="15" t="s">
        <v>216</v>
      </c>
      <c r="F275" s="15"/>
      <c r="G275" s="125">
        <f>G276+G279</f>
        <v>0</v>
      </c>
      <c r="H275" s="26">
        <f>H276+H279</f>
        <v>0</v>
      </c>
      <c r="I275" s="26">
        <f>I276+I279</f>
        <v>0</v>
      </c>
    </row>
    <row r="276" spans="1:9" s="3" customFormat="1" ht="54" hidden="1" customHeight="1">
      <c r="A276" s="27" t="s">
        <v>133</v>
      </c>
      <c r="B276" s="14">
        <v>757</v>
      </c>
      <c r="C276" s="15" t="s">
        <v>66</v>
      </c>
      <c r="D276" s="15" t="s">
        <v>23</v>
      </c>
      <c r="E276" s="15" t="s">
        <v>134</v>
      </c>
      <c r="F276" s="15"/>
      <c r="G276" s="125">
        <f t="shared" ref="G276:I277" si="42">G277</f>
        <v>0</v>
      </c>
      <c r="H276" s="26">
        <f t="shared" si="42"/>
        <v>0</v>
      </c>
      <c r="I276" s="26">
        <f t="shared" si="42"/>
        <v>0</v>
      </c>
    </row>
    <row r="277" spans="1:9" ht="25.5" hidden="1">
      <c r="A277" s="16" t="s">
        <v>37</v>
      </c>
      <c r="B277" s="14">
        <v>757</v>
      </c>
      <c r="C277" s="15" t="s">
        <v>66</v>
      </c>
      <c r="D277" s="15" t="s">
        <v>23</v>
      </c>
      <c r="E277" s="15" t="s">
        <v>134</v>
      </c>
      <c r="F277" s="15" t="s">
        <v>38</v>
      </c>
      <c r="G277" s="102">
        <f t="shared" si="42"/>
        <v>0</v>
      </c>
      <c r="H277" s="8">
        <f t="shared" si="42"/>
        <v>0</v>
      </c>
      <c r="I277" s="8">
        <f t="shared" si="42"/>
        <v>0</v>
      </c>
    </row>
    <row r="278" spans="1:9" hidden="1">
      <c r="A278" s="16" t="s">
        <v>39</v>
      </c>
      <c r="B278" s="14">
        <v>757</v>
      </c>
      <c r="C278" s="15" t="s">
        <v>66</v>
      </c>
      <c r="D278" s="15" t="s">
        <v>23</v>
      </c>
      <c r="E278" s="15" t="s">
        <v>134</v>
      </c>
      <c r="F278" s="15" t="s">
        <v>40</v>
      </c>
      <c r="G278" s="102"/>
      <c r="H278" s="8"/>
      <c r="I278" s="8"/>
    </row>
    <row r="279" spans="1:9" s="3" customFormat="1" ht="47.25" hidden="1" customHeight="1">
      <c r="A279" s="27" t="s">
        <v>135</v>
      </c>
      <c r="B279" s="14">
        <v>757</v>
      </c>
      <c r="C279" s="15" t="s">
        <v>66</v>
      </c>
      <c r="D279" s="15" t="s">
        <v>23</v>
      </c>
      <c r="E279" s="15" t="s">
        <v>136</v>
      </c>
      <c r="F279" s="15"/>
      <c r="G279" s="125">
        <f t="shared" ref="G279:I280" si="43">G280</f>
        <v>0</v>
      </c>
      <c r="H279" s="26">
        <f t="shared" si="43"/>
        <v>0</v>
      </c>
      <c r="I279" s="26">
        <f t="shared" si="43"/>
        <v>0</v>
      </c>
    </row>
    <row r="280" spans="1:9" ht="25.5" hidden="1">
      <c r="A280" s="16" t="s">
        <v>37</v>
      </c>
      <c r="B280" s="14">
        <v>757</v>
      </c>
      <c r="C280" s="15" t="s">
        <v>66</v>
      </c>
      <c r="D280" s="15" t="s">
        <v>23</v>
      </c>
      <c r="E280" s="15" t="s">
        <v>136</v>
      </c>
      <c r="F280" s="15" t="s">
        <v>38</v>
      </c>
      <c r="G280" s="102">
        <f t="shared" si="43"/>
        <v>0</v>
      </c>
      <c r="H280" s="8">
        <f t="shared" si="43"/>
        <v>0</v>
      </c>
      <c r="I280" s="8">
        <f t="shared" si="43"/>
        <v>0</v>
      </c>
    </row>
    <row r="281" spans="1:9" hidden="1">
      <c r="A281" s="16" t="s">
        <v>39</v>
      </c>
      <c r="B281" s="14">
        <v>757</v>
      </c>
      <c r="C281" s="15" t="s">
        <v>66</v>
      </c>
      <c r="D281" s="15" t="s">
        <v>23</v>
      </c>
      <c r="E281" s="15" t="s">
        <v>136</v>
      </c>
      <c r="F281" s="15" t="s">
        <v>40</v>
      </c>
      <c r="G281" s="102"/>
      <c r="H281" s="8"/>
      <c r="I281" s="8"/>
    </row>
    <row r="282" spans="1:9" s="3" customFormat="1" ht="57.75" hidden="1" customHeight="1">
      <c r="A282" s="27" t="s">
        <v>290</v>
      </c>
      <c r="B282" s="14">
        <v>757</v>
      </c>
      <c r="C282" s="15" t="s">
        <v>66</v>
      </c>
      <c r="D282" s="15" t="s">
        <v>23</v>
      </c>
      <c r="E282" s="15" t="s">
        <v>217</v>
      </c>
      <c r="F282" s="15"/>
      <c r="G282" s="125">
        <f>G283+G287</f>
        <v>0</v>
      </c>
      <c r="H282" s="26">
        <f>H283+H287</f>
        <v>0</v>
      </c>
      <c r="I282" s="26">
        <f>I283+I287</f>
        <v>0</v>
      </c>
    </row>
    <row r="283" spans="1:9" s="3" customFormat="1" ht="78.75" hidden="1" customHeight="1">
      <c r="A283" s="27" t="s">
        <v>139</v>
      </c>
      <c r="B283" s="14">
        <v>757</v>
      </c>
      <c r="C283" s="15" t="s">
        <v>66</v>
      </c>
      <c r="D283" s="15" t="s">
        <v>23</v>
      </c>
      <c r="E283" s="15" t="s">
        <v>138</v>
      </c>
      <c r="F283" s="15"/>
      <c r="G283" s="125">
        <f>G285</f>
        <v>0</v>
      </c>
      <c r="H283" s="26">
        <f>H285</f>
        <v>0</v>
      </c>
      <c r="I283" s="26">
        <f>I285</f>
        <v>0</v>
      </c>
    </row>
    <row r="284" spans="1:9" s="3" customFormat="1" ht="26.25" hidden="1" customHeight="1">
      <c r="A284" s="16" t="s">
        <v>77</v>
      </c>
      <c r="B284" s="28">
        <v>757</v>
      </c>
      <c r="C284" s="15" t="s">
        <v>66</v>
      </c>
      <c r="D284" s="15" t="s">
        <v>23</v>
      </c>
      <c r="E284" s="15" t="s">
        <v>76</v>
      </c>
      <c r="F284" s="15"/>
      <c r="G284" s="125"/>
      <c r="H284" s="26"/>
      <c r="I284" s="26"/>
    </row>
    <row r="285" spans="1:9" ht="25.5" hidden="1">
      <c r="A285" s="16" t="s">
        <v>37</v>
      </c>
      <c r="B285" s="14">
        <v>757</v>
      </c>
      <c r="C285" s="15" t="s">
        <v>66</v>
      </c>
      <c r="D285" s="15" t="s">
        <v>23</v>
      </c>
      <c r="E285" s="15" t="s">
        <v>138</v>
      </c>
      <c r="F285" s="15" t="s">
        <v>38</v>
      </c>
      <c r="G285" s="102">
        <f>G286</f>
        <v>0</v>
      </c>
      <c r="H285" s="8">
        <f>H286</f>
        <v>0</v>
      </c>
      <c r="I285" s="8">
        <f>I286</f>
        <v>0</v>
      </c>
    </row>
    <row r="286" spans="1:9" hidden="1">
      <c r="A286" s="16" t="s">
        <v>39</v>
      </c>
      <c r="B286" s="14">
        <v>757</v>
      </c>
      <c r="C286" s="15" t="s">
        <v>66</v>
      </c>
      <c r="D286" s="15" t="s">
        <v>23</v>
      </c>
      <c r="E286" s="15" t="s">
        <v>138</v>
      </c>
      <c r="F286" s="15" t="s">
        <v>40</v>
      </c>
      <c r="G286" s="102"/>
      <c r="H286" s="8"/>
      <c r="I286" s="8"/>
    </row>
    <row r="287" spans="1:9" s="3" customFormat="1" ht="55.5" hidden="1" customHeight="1">
      <c r="A287" s="27" t="s">
        <v>140</v>
      </c>
      <c r="B287" s="14">
        <v>757</v>
      </c>
      <c r="C287" s="15" t="s">
        <v>66</v>
      </c>
      <c r="D287" s="15" t="s">
        <v>23</v>
      </c>
      <c r="E287" s="15" t="s">
        <v>141</v>
      </c>
      <c r="F287" s="15"/>
      <c r="G287" s="125">
        <f>G289</f>
        <v>0</v>
      </c>
      <c r="H287" s="26">
        <f>H289</f>
        <v>0</v>
      </c>
      <c r="I287" s="26">
        <f>I289</f>
        <v>0</v>
      </c>
    </row>
    <row r="288" spans="1:9" s="3" customFormat="1" ht="26.25" hidden="1" customHeight="1">
      <c r="A288" s="16" t="s">
        <v>77</v>
      </c>
      <c r="B288" s="28">
        <v>757</v>
      </c>
      <c r="C288" s="15" t="s">
        <v>66</v>
      </c>
      <c r="D288" s="15" t="s">
        <v>23</v>
      </c>
      <c r="E288" s="15" t="s">
        <v>76</v>
      </c>
      <c r="F288" s="15"/>
      <c r="G288" s="125"/>
      <c r="H288" s="26"/>
      <c r="I288" s="26"/>
    </row>
    <row r="289" spans="1:9" ht="25.5" hidden="1">
      <c r="A289" s="16" t="s">
        <v>37</v>
      </c>
      <c r="B289" s="14">
        <v>757</v>
      </c>
      <c r="C289" s="15" t="s">
        <v>66</v>
      </c>
      <c r="D289" s="15" t="s">
        <v>23</v>
      </c>
      <c r="E289" s="15" t="s">
        <v>141</v>
      </c>
      <c r="F289" s="15" t="s">
        <v>38</v>
      </c>
      <c r="G289" s="102">
        <f>G290</f>
        <v>0</v>
      </c>
      <c r="H289" s="8">
        <f>H290</f>
        <v>0</v>
      </c>
      <c r="I289" s="8">
        <f>I290</f>
        <v>0</v>
      </c>
    </row>
    <row r="290" spans="1:9" hidden="1">
      <c r="A290" s="16" t="s">
        <v>39</v>
      </c>
      <c r="B290" s="14">
        <v>757</v>
      </c>
      <c r="C290" s="15" t="s">
        <v>66</v>
      </c>
      <c r="D290" s="15" t="s">
        <v>23</v>
      </c>
      <c r="E290" s="15" t="s">
        <v>141</v>
      </c>
      <c r="F290" s="15" t="s">
        <v>40</v>
      </c>
      <c r="G290" s="102"/>
      <c r="H290" s="8"/>
      <c r="I290" s="8"/>
    </row>
    <row r="291" spans="1:9" hidden="1">
      <c r="A291" s="16" t="s">
        <v>501</v>
      </c>
      <c r="B291" s="14">
        <v>757</v>
      </c>
      <c r="C291" s="15" t="s">
        <v>66</v>
      </c>
      <c r="D291" s="15" t="s">
        <v>23</v>
      </c>
      <c r="E291" s="15" t="s">
        <v>500</v>
      </c>
      <c r="F291" s="15"/>
      <c r="G291" s="102">
        <f>G294+G292</f>
        <v>0</v>
      </c>
      <c r="H291" s="8">
        <f>H294+H292</f>
        <v>0</v>
      </c>
      <c r="I291" s="8">
        <f>I294+I292</f>
        <v>0</v>
      </c>
    </row>
    <row r="292" spans="1:9" hidden="1">
      <c r="A292" s="16" t="s">
        <v>315</v>
      </c>
      <c r="B292" s="14">
        <v>757</v>
      </c>
      <c r="C292" s="15" t="s">
        <v>66</v>
      </c>
      <c r="D292" s="15" t="s">
        <v>23</v>
      </c>
      <c r="E292" s="15" t="s">
        <v>500</v>
      </c>
      <c r="F292" s="15" t="s">
        <v>316</v>
      </c>
      <c r="G292" s="102">
        <f>G293</f>
        <v>0</v>
      </c>
      <c r="H292" s="8">
        <f>H293</f>
        <v>0</v>
      </c>
      <c r="I292" s="8">
        <f>I293</f>
        <v>0</v>
      </c>
    </row>
    <row r="293" spans="1:9" hidden="1">
      <c r="A293" s="16" t="s">
        <v>343</v>
      </c>
      <c r="B293" s="14">
        <v>757</v>
      </c>
      <c r="C293" s="15" t="s">
        <v>66</v>
      </c>
      <c r="D293" s="15" t="s">
        <v>23</v>
      </c>
      <c r="E293" s="15" t="s">
        <v>500</v>
      </c>
      <c r="F293" s="15" t="s">
        <v>344</v>
      </c>
      <c r="G293" s="102"/>
      <c r="H293" s="8"/>
      <c r="I293" s="8"/>
    </row>
    <row r="294" spans="1:9" ht="25.5" hidden="1">
      <c r="A294" s="16" t="s">
        <v>37</v>
      </c>
      <c r="B294" s="14">
        <v>757</v>
      </c>
      <c r="C294" s="15" t="s">
        <v>66</v>
      </c>
      <c r="D294" s="15" t="s">
        <v>23</v>
      </c>
      <c r="E294" s="15" t="s">
        <v>500</v>
      </c>
      <c r="F294" s="15" t="s">
        <v>38</v>
      </c>
      <c r="G294" s="102">
        <f>G295</f>
        <v>0</v>
      </c>
      <c r="H294" s="8">
        <f>H295</f>
        <v>0</v>
      </c>
      <c r="I294" s="8">
        <f>I295</f>
        <v>0</v>
      </c>
    </row>
    <row r="295" spans="1:9" hidden="1">
      <c r="A295" s="16" t="s">
        <v>39</v>
      </c>
      <c r="B295" s="14">
        <v>757</v>
      </c>
      <c r="C295" s="15" t="s">
        <v>66</v>
      </c>
      <c r="D295" s="15" t="s">
        <v>23</v>
      </c>
      <c r="E295" s="15" t="s">
        <v>500</v>
      </c>
      <c r="F295" s="15" t="s">
        <v>40</v>
      </c>
      <c r="G295" s="102"/>
      <c r="H295" s="8"/>
      <c r="I295" s="8"/>
    </row>
    <row r="296" spans="1:9" ht="25.5" hidden="1">
      <c r="A296" s="16" t="s">
        <v>332</v>
      </c>
      <c r="B296" s="14">
        <v>757</v>
      </c>
      <c r="C296" s="15" t="s">
        <v>66</v>
      </c>
      <c r="D296" s="15" t="s">
        <v>23</v>
      </c>
      <c r="E296" s="15" t="s">
        <v>502</v>
      </c>
      <c r="F296" s="15"/>
      <c r="G296" s="102">
        <f t="shared" ref="G296:I297" si="44">G297</f>
        <v>0</v>
      </c>
      <c r="H296" s="8">
        <f t="shared" si="44"/>
        <v>0</v>
      </c>
      <c r="I296" s="8">
        <f t="shared" si="44"/>
        <v>0</v>
      </c>
    </row>
    <row r="297" spans="1:9" ht="25.5" hidden="1">
      <c r="A297" s="16" t="s">
        <v>37</v>
      </c>
      <c r="B297" s="14">
        <v>757</v>
      </c>
      <c r="C297" s="15" t="s">
        <v>66</v>
      </c>
      <c r="D297" s="15" t="s">
        <v>23</v>
      </c>
      <c r="E297" s="15" t="s">
        <v>502</v>
      </c>
      <c r="F297" s="15" t="s">
        <v>38</v>
      </c>
      <c r="G297" s="102">
        <f t="shared" si="44"/>
        <v>0</v>
      </c>
      <c r="H297" s="8">
        <f t="shared" si="44"/>
        <v>0</v>
      </c>
      <c r="I297" s="8">
        <f t="shared" si="44"/>
        <v>0</v>
      </c>
    </row>
    <row r="298" spans="1:9" hidden="1">
      <c r="A298" s="16" t="s">
        <v>39</v>
      </c>
      <c r="B298" s="14">
        <v>757</v>
      </c>
      <c r="C298" s="15" t="s">
        <v>66</v>
      </c>
      <c r="D298" s="15" t="s">
        <v>23</v>
      </c>
      <c r="E298" s="15" t="s">
        <v>502</v>
      </c>
      <c r="F298" s="15" t="s">
        <v>40</v>
      </c>
      <c r="G298" s="102"/>
      <c r="H298" s="8"/>
      <c r="I298" s="8"/>
    </row>
    <row r="299" spans="1:9" hidden="1">
      <c r="A299" s="16" t="s">
        <v>506</v>
      </c>
      <c r="B299" s="14">
        <v>757</v>
      </c>
      <c r="C299" s="15" t="s">
        <v>66</v>
      </c>
      <c r="D299" s="15" t="s">
        <v>23</v>
      </c>
      <c r="E299" s="15" t="s">
        <v>505</v>
      </c>
      <c r="F299" s="15"/>
      <c r="G299" s="102">
        <f t="shared" ref="G299:I301" si="45">G300</f>
        <v>0</v>
      </c>
      <c r="H299" s="8">
        <f t="shared" si="45"/>
        <v>0</v>
      </c>
      <c r="I299" s="8">
        <f t="shared" si="45"/>
        <v>0</v>
      </c>
    </row>
    <row r="300" spans="1:9" ht="63.75" hidden="1">
      <c r="A300" s="16" t="s">
        <v>504</v>
      </c>
      <c r="B300" s="14">
        <v>757</v>
      </c>
      <c r="C300" s="15" t="s">
        <v>66</v>
      </c>
      <c r="D300" s="15" t="s">
        <v>23</v>
      </c>
      <c r="E300" s="15" t="s">
        <v>503</v>
      </c>
      <c r="F300" s="15"/>
      <c r="G300" s="102">
        <f t="shared" si="45"/>
        <v>0</v>
      </c>
      <c r="H300" s="8">
        <f t="shared" si="45"/>
        <v>0</v>
      </c>
      <c r="I300" s="8">
        <f t="shared" si="45"/>
        <v>0</v>
      </c>
    </row>
    <row r="301" spans="1:9" ht="25.5" hidden="1">
      <c r="A301" s="16" t="s">
        <v>46</v>
      </c>
      <c r="B301" s="14">
        <v>757</v>
      </c>
      <c r="C301" s="15" t="s">
        <v>66</v>
      </c>
      <c r="D301" s="15" t="s">
        <v>23</v>
      </c>
      <c r="E301" s="15" t="s">
        <v>503</v>
      </c>
      <c r="F301" s="15" t="s">
        <v>47</v>
      </c>
      <c r="G301" s="102">
        <f t="shared" si="45"/>
        <v>0</v>
      </c>
      <c r="H301" s="8">
        <f t="shared" si="45"/>
        <v>0</v>
      </c>
      <c r="I301" s="8">
        <f t="shared" si="45"/>
        <v>0</v>
      </c>
    </row>
    <row r="302" spans="1:9" ht="25.5" hidden="1">
      <c r="A302" s="16" t="s">
        <v>48</v>
      </c>
      <c r="B302" s="14">
        <v>757</v>
      </c>
      <c r="C302" s="15" t="s">
        <v>66</v>
      </c>
      <c r="D302" s="15" t="s">
        <v>23</v>
      </c>
      <c r="E302" s="15" t="s">
        <v>503</v>
      </c>
      <c r="F302" s="15" t="s">
        <v>49</v>
      </c>
      <c r="G302" s="102"/>
      <c r="H302" s="8"/>
      <c r="I302" s="8"/>
    </row>
    <row r="303" spans="1:9" hidden="1">
      <c r="A303" s="16"/>
      <c r="B303" s="14"/>
      <c r="C303" s="15"/>
      <c r="D303" s="15"/>
      <c r="E303" s="15"/>
      <c r="F303" s="15"/>
      <c r="G303" s="102"/>
      <c r="H303" s="8"/>
      <c r="I303" s="8"/>
    </row>
    <row r="304" spans="1:9" hidden="1">
      <c r="A304" s="16"/>
      <c r="B304" s="14"/>
      <c r="C304" s="15"/>
      <c r="D304" s="15"/>
      <c r="E304" s="15"/>
      <c r="F304" s="15"/>
      <c r="G304" s="102"/>
      <c r="H304" s="8"/>
      <c r="I304" s="8"/>
    </row>
    <row r="305" spans="1:9" ht="63.75" hidden="1">
      <c r="A305" s="16" t="s">
        <v>504</v>
      </c>
      <c r="B305" s="14">
        <v>757</v>
      </c>
      <c r="C305" s="15" t="s">
        <v>66</v>
      </c>
      <c r="D305" s="15" t="s">
        <v>23</v>
      </c>
      <c r="E305" s="15" t="s">
        <v>512</v>
      </c>
      <c r="F305" s="15"/>
      <c r="G305" s="102">
        <f>G312+G306+G314</f>
        <v>0</v>
      </c>
      <c r="H305" s="8">
        <f>H312+H306+H314</f>
        <v>0</v>
      </c>
      <c r="I305" s="8">
        <f>I312+I306+I314</f>
        <v>0</v>
      </c>
    </row>
    <row r="306" spans="1:9" ht="51" hidden="1">
      <c r="A306" s="16" t="s">
        <v>513</v>
      </c>
      <c r="B306" s="14">
        <v>757</v>
      </c>
      <c r="C306" s="15" t="s">
        <v>66</v>
      </c>
      <c r="D306" s="15" t="s">
        <v>23</v>
      </c>
      <c r="E306" s="15" t="s">
        <v>246</v>
      </c>
      <c r="F306" s="15"/>
      <c r="G306" s="102">
        <f>G307+G309</f>
        <v>0</v>
      </c>
      <c r="H306" s="8">
        <f>H307+H309</f>
        <v>0</v>
      </c>
      <c r="I306" s="8">
        <f>I307+I309</f>
        <v>0</v>
      </c>
    </row>
    <row r="307" spans="1:9" ht="25.5" hidden="1">
      <c r="A307" s="16" t="s">
        <v>37</v>
      </c>
      <c r="B307" s="14">
        <v>757</v>
      </c>
      <c r="C307" s="15" t="s">
        <v>66</v>
      </c>
      <c r="D307" s="15" t="s">
        <v>23</v>
      </c>
      <c r="E307" s="15" t="s">
        <v>246</v>
      </c>
      <c r="F307" s="15" t="s">
        <v>38</v>
      </c>
      <c r="G307" s="102">
        <f>G308</f>
        <v>0</v>
      </c>
      <c r="H307" s="8">
        <f>H308</f>
        <v>0</v>
      </c>
      <c r="I307" s="8">
        <f>I308</f>
        <v>0</v>
      </c>
    </row>
    <row r="308" spans="1:9" hidden="1">
      <c r="A308" s="16" t="s">
        <v>39</v>
      </c>
      <c r="B308" s="14">
        <v>757</v>
      </c>
      <c r="C308" s="15" t="s">
        <v>66</v>
      </c>
      <c r="D308" s="15" t="s">
        <v>23</v>
      </c>
      <c r="E308" s="15" t="s">
        <v>246</v>
      </c>
      <c r="F308" s="15" t="s">
        <v>40</v>
      </c>
      <c r="G308" s="102"/>
      <c r="H308" s="8"/>
      <c r="I308" s="8"/>
    </row>
    <row r="309" spans="1:9" hidden="1">
      <c r="A309" s="16" t="s">
        <v>315</v>
      </c>
      <c r="B309" s="14">
        <v>757</v>
      </c>
      <c r="C309" s="15" t="s">
        <v>66</v>
      </c>
      <c r="D309" s="15" t="s">
        <v>23</v>
      </c>
      <c r="E309" s="15" t="s">
        <v>246</v>
      </c>
      <c r="F309" s="15" t="s">
        <v>316</v>
      </c>
      <c r="G309" s="102">
        <f>G310</f>
        <v>0</v>
      </c>
      <c r="H309" s="8">
        <f>H310</f>
        <v>0</v>
      </c>
      <c r="I309" s="8">
        <f>I310</f>
        <v>0</v>
      </c>
    </row>
    <row r="310" spans="1:9" hidden="1">
      <c r="A310" s="16" t="s">
        <v>333</v>
      </c>
      <c r="B310" s="14">
        <v>757</v>
      </c>
      <c r="C310" s="15" t="s">
        <v>66</v>
      </c>
      <c r="D310" s="15" t="s">
        <v>23</v>
      </c>
      <c r="E310" s="15" t="s">
        <v>246</v>
      </c>
      <c r="F310" s="15" t="s">
        <v>334</v>
      </c>
      <c r="G310" s="102"/>
      <c r="H310" s="8"/>
      <c r="I310" s="8"/>
    </row>
    <row r="311" spans="1:9" ht="38.25" hidden="1">
      <c r="A311" s="16" t="s">
        <v>349</v>
      </c>
      <c r="B311" s="14">
        <v>757</v>
      </c>
      <c r="C311" s="15" t="s">
        <v>66</v>
      </c>
      <c r="D311" s="15" t="s">
        <v>23</v>
      </c>
      <c r="E311" s="15" t="s">
        <v>348</v>
      </c>
      <c r="F311" s="15"/>
      <c r="G311" s="102">
        <f t="shared" ref="G311:I312" si="46">G312</f>
        <v>0</v>
      </c>
      <c r="H311" s="8">
        <f t="shared" si="46"/>
        <v>0</v>
      </c>
      <c r="I311" s="8">
        <f t="shared" si="46"/>
        <v>0</v>
      </c>
    </row>
    <row r="312" spans="1:9" ht="25.5" hidden="1">
      <c r="A312" s="16" t="s">
        <v>37</v>
      </c>
      <c r="B312" s="14">
        <v>757</v>
      </c>
      <c r="C312" s="15" t="s">
        <v>66</v>
      </c>
      <c r="D312" s="15" t="s">
        <v>23</v>
      </c>
      <c r="E312" s="15" t="s">
        <v>348</v>
      </c>
      <c r="F312" s="15" t="s">
        <v>38</v>
      </c>
      <c r="G312" s="102">
        <f t="shared" si="46"/>
        <v>0</v>
      </c>
      <c r="H312" s="8">
        <f t="shared" si="46"/>
        <v>0</v>
      </c>
      <c r="I312" s="8">
        <f t="shared" si="46"/>
        <v>0</v>
      </c>
    </row>
    <row r="313" spans="1:9" hidden="1">
      <c r="A313" s="16" t="s">
        <v>39</v>
      </c>
      <c r="B313" s="14">
        <v>757</v>
      </c>
      <c r="C313" s="15" t="s">
        <v>66</v>
      </c>
      <c r="D313" s="15" t="s">
        <v>23</v>
      </c>
      <c r="E313" s="15" t="s">
        <v>348</v>
      </c>
      <c r="F313" s="15" t="s">
        <v>40</v>
      </c>
      <c r="G313" s="102"/>
      <c r="H313" s="8"/>
      <c r="I313" s="8"/>
    </row>
    <row r="314" spans="1:9" ht="38.25" hidden="1">
      <c r="A314" s="16" t="s">
        <v>515</v>
      </c>
      <c r="B314" s="14">
        <v>757</v>
      </c>
      <c r="C314" s="15" t="s">
        <v>66</v>
      </c>
      <c r="D314" s="15" t="s">
        <v>23</v>
      </c>
      <c r="E314" s="15" t="s">
        <v>514</v>
      </c>
      <c r="F314" s="15"/>
      <c r="G314" s="102">
        <f t="shared" ref="G314:I315" si="47">G315</f>
        <v>0</v>
      </c>
      <c r="H314" s="8">
        <f t="shared" si="47"/>
        <v>0</v>
      </c>
      <c r="I314" s="8">
        <f t="shared" si="47"/>
        <v>0</v>
      </c>
    </row>
    <row r="315" spans="1:9" ht="25.5" hidden="1">
      <c r="A315" s="16" t="s">
        <v>37</v>
      </c>
      <c r="B315" s="14">
        <v>757</v>
      </c>
      <c r="C315" s="15" t="s">
        <v>66</v>
      </c>
      <c r="D315" s="15" t="s">
        <v>23</v>
      </c>
      <c r="E315" s="15" t="s">
        <v>514</v>
      </c>
      <c r="F315" s="15" t="s">
        <v>38</v>
      </c>
      <c r="G315" s="102">
        <f t="shared" si="47"/>
        <v>0</v>
      </c>
      <c r="H315" s="8">
        <f t="shared" si="47"/>
        <v>0</v>
      </c>
      <c r="I315" s="8">
        <f t="shared" si="47"/>
        <v>0</v>
      </c>
    </row>
    <row r="316" spans="1:9" hidden="1">
      <c r="A316" s="16" t="s">
        <v>39</v>
      </c>
      <c r="B316" s="14">
        <v>757</v>
      </c>
      <c r="C316" s="15" t="s">
        <v>66</v>
      </c>
      <c r="D316" s="15" t="s">
        <v>23</v>
      </c>
      <c r="E316" s="15" t="s">
        <v>514</v>
      </c>
      <c r="F316" s="15" t="s">
        <v>40</v>
      </c>
      <c r="G316" s="102"/>
      <c r="H316" s="8"/>
      <c r="I316" s="8"/>
    </row>
    <row r="317" spans="1:9" hidden="1">
      <c r="A317" s="16"/>
      <c r="B317" s="14"/>
      <c r="C317" s="15"/>
      <c r="D317" s="15"/>
      <c r="E317" s="15"/>
      <c r="F317" s="15"/>
      <c r="G317" s="102"/>
      <c r="H317" s="8"/>
      <c r="I317" s="8"/>
    </row>
    <row r="318" spans="1:9" hidden="1">
      <c r="A318" s="16"/>
      <c r="B318" s="14"/>
      <c r="C318" s="15"/>
      <c r="D318" s="15"/>
      <c r="E318" s="15"/>
      <c r="F318" s="15"/>
      <c r="G318" s="102"/>
      <c r="H318" s="8"/>
      <c r="I318" s="8"/>
    </row>
    <row r="319" spans="1:9" hidden="1">
      <c r="A319" s="16"/>
      <c r="B319" s="14"/>
      <c r="C319" s="15"/>
      <c r="D319" s="15"/>
      <c r="E319" s="15"/>
      <c r="F319" s="15"/>
      <c r="G319" s="102"/>
      <c r="H319" s="8"/>
      <c r="I319" s="8"/>
    </row>
    <row r="320" spans="1:9" hidden="1">
      <c r="A320" s="16"/>
      <c r="B320" s="14"/>
      <c r="C320" s="15"/>
      <c r="D320" s="15"/>
      <c r="E320" s="15"/>
      <c r="F320" s="15"/>
      <c r="G320" s="102"/>
      <c r="H320" s="8"/>
      <c r="I320" s="8"/>
    </row>
    <row r="321" spans="1:9" hidden="1">
      <c r="A321" s="16"/>
      <c r="B321" s="14"/>
      <c r="C321" s="15"/>
      <c r="D321" s="15"/>
      <c r="E321" s="15"/>
      <c r="F321" s="15"/>
      <c r="G321" s="102"/>
      <c r="H321" s="8"/>
      <c r="I321" s="8"/>
    </row>
    <row r="322" spans="1:9" ht="25.5" hidden="1">
      <c r="A322" s="16" t="s">
        <v>215</v>
      </c>
      <c r="B322" s="14">
        <v>757</v>
      </c>
      <c r="C322" s="15" t="s">
        <v>66</v>
      </c>
      <c r="D322" s="15" t="s">
        <v>23</v>
      </c>
      <c r="E322" s="15" t="s">
        <v>214</v>
      </c>
      <c r="F322" s="15"/>
      <c r="G322" s="102">
        <f>G324</f>
        <v>0</v>
      </c>
      <c r="H322" s="8">
        <f>H324</f>
        <v>0</v>
      </c>
      <c r="I322" s="8">
        <f>I324</f>
        <v>0</v>
      </c>
    </row>
    <row r="323" spans="1:9" ht="25.5" hidden="1">
      <c r="A323" s="16" t="s">
        <v>37</v>
      </c>
      <c r="B323" s="14">
        <v>757</v>
      </c>
      <c r="C323" s="15" t="s">
        <v>66</v>
      </c>
      <c r="D323" s="15" t="s">
        <v>23</v>
      </c>
      <c r="E323" s="15" t="s">
        <v>214</v>
      </c>
      <c r="F323" s="15" t="s">
        <v>38</v>
      </c>
      <c r="G323" s="102">
        <f>G324</f>
        <v>0</v>
      </c>
      <c r="H323" s="8">
        <f>H324</f>
        <v>0</v>
      </c>
      <c r="I323" s="8">
        <f>I324</f>
        <v>0</v>
      </c>
    </row>
    <row r="324" spans="1:9" hidden="1">
      <c r="A324" s="16" t="s">
        <v>39</v>
      </c>
      <c r="B324" s="14">
        <v>757</v>
      </c>
      <c r="C324" s="15" t="s">
        <v>66</v>
      </c>
      <c r="D324" s="15" t="s">
        <v>23</v>
      </c>
      <c r="E324" s="15" t="s">
        <v>214</v>
      </c>
      <c r="F324" s="15" t="s">
        <v>40</v>
      </c>
      <c r="G324" s="102"/>
      <c r="H324" s="8"/>
      <c r="I324" s="8"/>
    </row>
    <row r="325" spans="1:9" ht="63.75" hidden="1">
      <c r="A325" s="16" t="s">
        <v>269</v>
      </c>
      <c r="B325" s="14">
        <v>757</v>
      </c>
      <c r="C325" s="15" t="s">
        <v>66</v>
      </c>
      <c r="D325" s="15" t="s">
        <v>23</v>
      </c>
      <c r="E325" s="15" t="s">
        <v>4</v>
      </c>
      <c r="F325" s="15"/>
      <c r="G325" s="102">
        <f>G327</f>
        <v>0</v>
      </c>
      <c r="H325" s="8">
        <f>H327</f>
        <v>0</v>
      </c>
      <c r="I325" s="8">
        <f>I327</f>
        <v>0</v>
      </c>
    </row>
    <row r="326" spans="1:9" ht="25.5" hidden="1">
      <c r="A326" s="16" t="s">
        <v>37</v>
      </c>
      <c r="B326" s="14">
        <v>757</v>
      </c>
      <c r="C326" s="15" t="s">
        <v>66</v>
      </c>
      <c r="D326" s="15" t="s">
        <v>23</v>
      </c>
      <c r="E326" s="15" t="s">
        <v>4</v>
      </c>
      <c r="F326" s="15" t="s">
        <v>38</v>
      </c>
      <c r="G326" s="102">
        <f>G327</f>
        <v>0</v>
      </c>
      <c r="H326" s="8">
        <f>H327</f>
        <v>0</v>
      </c>
      <c r="I326" s="8">
        <f>I327</f>
        <v>0</v>
      </c>
    </row>
    <row r="327" spans="1:9" hidden="1">
      <c r="A327" s="16" t="s">
        <v>39</v>
      </c>
      <c r="B327" s="14">
        <v>757</v>
      </c>
      <c r="C327" s="15" t="s">
        <v>66</v>
      </c>
      <c r="D327" s="15" t="s">
        <v>23</v>
      </c>
      <c r="E327" s="15" t="s">
        <v>4</v>
      </c>
      <c r="F327" s="15" t="s">
        <v>40</v>
      </c>
      <c r="G327" s="102"/>
      <c r="H327" s="8"/>
      <c r="I327" s="8"/>
    </row>
    <row r="328" spans="1:9" ht="68.25" hidden="1" customHeight="1">
      <c r="A328" s="16" t="s">
        <v>271</v>
      </c>
      <c r="B328" s="14">
        <v>757</v>
      </c>
      <c r="C328" s="15" t="s">
        <v>66</v>
      </c>
      <c r="D328" s="15" t="s">
        <v>23</v>
      </c>
      <c r="E328" s="15" t="s">
        <v>270</v>
      </c>
      <c r="F328" s="15"/>
      <c r="G328" s="102">
        <f t="shared" ref="G328:I329" si="48">G329</f>
        <v>0</v>
      </c>
      <c r="H328" s="8">
        <f t="shared" si="48"/>
        <v>0</v>
      </c>
      <c r="I328" s="8">
        <f t="shared" si="48"/>
        <v>0</v>
      </c>
    </row>
    <row r="329" spans="1:9" ht="25.5" hidden="1">
      <c r="A329" s="16" t="s">
        <v>37</v>
      </c>
      <c r="B329" s="14">
        <v>757</v>
      </c>
      <c r="C329" s="15" t="s">
        <v>66</v>
      </c>
      <c r="D329" s="15" t="s">
        <v>23</v>
      </c>
      <c r="E329" s="15" t="s">
        <v>270</v>
      </c>
      <c r="F329" s="15" t="s">
        <v>38</v>
      </c>
      <c r="G329" s="102">
        <f t="shared" si="48"/>
        <v>0</v>
      </c>
      <c r="H329" s="8">
        <f t="shared" si="48"/>
        <v>0</v>
      </c>
      <c r="I329" s="8">
        <f t="shared" si="48"/>
        <v>0</v>
      </c>
    </row>
    <row r="330" spans="1:9" hidden="1">
      <c r="A330" s="16" t="s">
        <v>39</v>
      </c>
      <c r="B330" s="14">
        <v>757</v>
      </c>
      <c r="C330" s="15" t="s">
        <v>66</v>
      </c>
      <c r="D330" s="15" t="s">
        <v>23</v>
      </c>
      <c r="E330" s="15" t="s">
        <v>270</v>
      </c>
      <c r="F330" s="15" t="s">
        <v>40</v>
      </c>
      <c r="G330" s="102"/>
      <c r="H330" s="8"/>
      <c r="I330" s="8"/>
    </row>
    <row r="331" spans="1:9" ht="45.75" hidden="1" customHeight="1">
      <c r="A331" s="16" t="s">
        <v>272</v>
      </c>
      <c r="B331" s="14">
        <v>757</v>
      </c>
      <c r="C331" s="15" t="s">
        <v>66</v>
      </c>
      <c r="D331" s="15" t="s">
        <v>23</v>
      </c>
      <c r="E331" s="15" t="s">
        <v>273</v>
      </c>
      <c r="F331" s="15"/>
      <c r="G331" s="102">
        <f t="shared" ref="G331:I332" si="49">G332</f>
        <v>0</v>
      </c>
      <c r="H331" s="8">
        <f t="shared" si="49"/>
        <v>0</v>
      </c>
      <c r="I331" s="8">
        <f t="shared" si="49"/>
        <v>0</v>
      </c>
    </row>
    <row r="332" spans="1:9" ht="25.5" hidden="1">
      <c r="A332" s="16" t="s">
        <v>37</v>
      </c>
      <c r="B332" s="14">
        <v>757</v>
      </c>
      <c r="C332" s="15" t="s">
        <v>66</v>
      </c>
      <c r="D332" s="15" t="s">
        <v>23</v>
      </c>
      <c r="E332" s="15" t="s">
        <v>273</v>
      </c>
      <c r="F332" s="15" t="s">
        <v>38</v>
      </c>
      <c r="G332" s="102">
        <f t="shared" si="49"/>
        <v>0</v>
      </c>
      <c r="H332" s="8">
        <f t="shared" si="49"/>
        <v>0</v>
      </c>
      <c r="I332" s="8">
        <f t="shared" si="49"/>
        <v>0</v>
      </c>
    </row>
    <row r="333" spans="1:9" hidden="1">
      <c r="A333" s="16" t="s">
        <v>39</v>
      </c>
      <c r="B333" s="14">
        <v>757</v>
      </c>
      <c r="C333" s="15" t="s">
        <v>66</v>
      </c>
      <c r="D333" s="15" t="s">
        <v>23</v>
      </c>
      <c r="E333" s="15" t="s">
        <v>273</v>
      </c>
      <c r="F333" s="15" t="s">
        <v>40</v>
      </c>
      <c r="G333" s="102"/>
      <c r="H333" s="8"/>
      <c r="I333" s="8"/>
    </row>
    <row r="334" spans="1:9" ht="66.75" hidden="1" customHeight="1">
      <c r="A334" s="16" t="s">
        <v>271</v>
      </c>
      <c r="B334" s="14">
        <v>757</v>
      </c>
      <c r="C334" s="15" t="s">
        <v>66</v>
      </c>
      <c r="D334" s="15" t="s">
        <v>23</v>
      </c>
      <c r="E334" s="15" t="s">
        <v>274</v>
      </c>
      <c r="F334" s="15"/>
      <c r="G334" s="102">
        <f t="shared" ref="G334:I335" si="50">G335</f>
        <v>0</v>
      </c>
      <c r="H334" s="8">
        <f t="shared" si="50"/>
        <v>0</v>
      </c>
      <c r="I334" s="8">
        <f t="shared" si="50"/>
        <v>0</v>
      </c>
    </row>
    <row r="335" spans="1:9" ht="25.5" hidden="1">
      <c r="A335" s="16" t="s">
        <v>37</v>
      </c>
      <c r="B335" s="14">
        <v>757</v>
      </c>
      <c r="C335" s="15" t="s">
        <v>66</v>
      </c>
      <c r="D335" s="15" t="s">
        <v>23</v>
      </c>
      <c r="E335" s="15" t="s">
        <v>274</v>
      </c>
      <c r="F335" s="15" t="s">
        <v>38</v>
      </c>
      <c r="G335" s="102">
        <f t="shared" si="50"/>
        <v>0</v>
      </c>
      <c r="H335" s="8">
        <f t="shared" si="50"/>
        <v>0</v>
      </c>
      <c r="I335" s="8">
        <f t="shared" si="50"/>
        <v>0</v>
      </c>
    </row>
    <row r="336" spans="1:9" hidden="1">
      <c r="A336" s="16" t="s">
        <v>39</v>
      </c>
      <c r="B336" s="14">
        <v>757</v>
      </c>
      <c r="C336" s="15" t="s">
        <v>66</v>
      </c>
      <c r="D336" s="15" t="s">
        <v>23</v>
      </c>
      <c r="E336" s="15" t="s">
        <v>274</v>
      </c>
      <c r="F336" s="15" t="s">
        <v>40</v>
      </c>
      <c r="G336" s="102"/>
      <c r="H336" s="8"/>
      <c r="I336" s="8"/>
    </row>
    <row r="337" spans="1:9" ht="27.75" hidden="1" customHeight="1">
      <c r="A337" s="16" t="s">
        <v>601</v>
      </c>
      <c r="B337" s="14">
        <v>757</v>
      </c>
      <c r="C337" s="15" t="s">
        <v>66</v>
      </c>
      <c r="D337" s="15" t="s">
        <v>23</v>
      </c>
      <c r="E337" s="15" t="s">
        <v>405</v>
      </c>
      <c r="F337" s="15"/>
      <c r="G337" s="102">
        <f t="shared" ref="G337:I338" si="51">G338</f>
        <v>0</v>
      </c>
      <c r="H337" s="8">
        <f t="shared" si="51"/>
        <v>0</v>
      </c>
      <c r="I337" s="8">
        <f t="shared" si="51"/>
        <v>0</v>
      </c>
    </row>
    <row r="338" spans="1:9" ht="25.5" hidden="1">
      <c r="A338" s="16" t="s">
        <v>37</v>
      </c>
      <c r="B338" s="14">
        <v>757</v>
      </c>
      <c r="C338" s="15" t="s">
        <v>66</v>
      </c>
      <c r="D338" s="15" t="s">
        <v>23</v>
      </c>
      <c r="E338" s="15" t="s">
        <v>405</v>
      </c>
      <c r="F338" s="15" t="s">
        <v>38</v>
      </c>
      <c r="G338" s="102">
        <f t="shared" si="51"/>
        <v>0</v>
      </c>
      <c r="H338" s="8">
        <f t="shared" si="51"/>
        <v>0</v>
      </c>
      <c r="I338" s="8">
        <f t="shared" si="51"/>
        <v>0</v>
      </c>
    </row>
    <row r="339" spans="1:9" hidden="1">
      <c r="A339" s="16" t="s">
        <v>39</v>
      </c>
      <c r="B339" s="14">
        <v>757</v>
      </c>
      <c r="C339" s="15" t="s">
        <v>66</v>
      </c>
      <c r="D339" s="15" t="s">
        <v>23</v>
      </c>
      <c r="E339" s="15" t="s">
        <v>405</v>
      </c>
      <c r="F339" s="15" t="s">
        <v>40</v>
      </c>
      <c r="G339" s="102"/>
      <c r="H339" s="8"/>
      <c r="I339" s="8"/>
    </row>
    <row r="340" spans="1:9" ht="54.75" hidden="1" customHeight="1">
      <c r="A340" s="16" t="s">
        <v>276</v>
      </c>
      <c r="B340" s="14">
        <v>757</v>
      </c>
      <c r="C340" s="15" t="s">
        <v>66</v>
      </c>
      <c r="D340" s="15" t="s">
        <v>23</v>
      </c>
      <c r="E340" s="15" t="s">
        <v>275</v>
      </c>
      <c r="F340" s="15"/>
      <c r="G340" s="102">
        <f t="shared" ref="G340:I341" si="52">G341</f>
        <v>0</v>
      </c>
      <c r="H340" s="8">
        <f t="shared" si="52"/>
        <v>0</v>
      </c>
      <c r="I340" s="8">
        <f t="shared" si="52"/>
        <v>0</v>
      </c>
    </row>
    <row r="341" spans="1:9" ht="25.5" hidden="1">
      <c r="A341" s="16" t="s">
        <v>37</v>
      </c>
      <c r="B341" s="14">
        <v>757</v>
      </c>
      <c r="C341" s="15" t="s">
        <v>66</v>
      </c>
      <c r="D341" s="15" t="s">
        <v>23</v>
      </c>
      <c r="E341" s="15" t="s">
        <v>275</v>
      </c>
      <c r="F341" s="15" t="s">
        <v>38</v>
      </c>
      <c r="G341" s="102">
        <f t="shared" si="52"/>
        <v>0</v>
      </c>
      <c r="H341" s="8">
        <f t="shared" si="52"/>
        <v>0</v>
      </c>
      <c r="I341" s="8">
        <f t="shared" si="52"/>
        <v>0</v>
      </c>
    </row>
    <row r="342" spans="1:9" hidden="1">
      <c r="A342" s="16" t="s">
        <v>39</v>
      </c>
      <c r="B342" s="14">
        <v>757</v>
      </c>
      <c r="C342" s="15" t="s">
        <v>66</v>
      </c>
      <c r="D342" s="15" t="s">
        <v>23</v>
      </c>
      <c r="E342" s="15" t="s">
        <v>275</v>
      </c>
      <c r="F342" s="15" t="s">
        <v>40</v>
      </c>
      <c r="G342" s="102"/>
      <c r="H342" s="8"/>
      <c r="I342" s="8"/>
    </row>
    <row r="343" spans="1:9" ht="25.5" hidden="1">
      <c r="A343" s="39" t="s">
        <v>332</v>
      </c>
      <c r="B343" s="14">
        <v>757</v>
      </c>
      <c r="C343" s="15" t="s">
        <v>66</v>
      </c>
      <c r="D343" s="15" t="s">
        <v>23</v>
      </c>
      <c r="E343" s="15" t="s">
        <v>439</v>
      </c>
      <c r="F343" s="15"/>
      <c r="G343" s="102">
        <f t="shared" ref="G343:I345" si="53">G344</f>
        <v>0</v>
      </c>
      <c r="H343" s="8">
        <f t="shared" si="53"/>
        <v>0</v>
      </c>
      <c r="I343" s="8">
        <f t="shared" si="53"/>
        <v>0</v>
      </c>
    </row>
    <row r="344" spans="1:9" ht="25.5" hidden="1">
      <c r="A344" s="39" t="s">
        <v>332</v>
      </c>
      <c r="B344" s="14">
        <v>757</v>
      </c>
      <c r="C344" s="15" t="s">
        <v>66</v>
      </c>
      <c r="D344" s="15" t="s">
        <v>23</v>
      </c>
      <c r="E344" s="15" t="s">
        <v>519</v>
      </c>
      <c r="F344" s="15"/>
      <c r="G344" s="102">
        <f t="shared" si="53"/>
        <v>0</v>
      </c>
      <c r="H344" s="8">
        <f t="shared" si="53"/>
        <v>0</v>
      </c>
      <c r="I344" s="8">
        <f t="shared" si="53"/>
        <v>0</v>
      </c>
    </row>
    <row r="345" spans="1:9" ht="25.5" hidden="1">
      <c r="A345" s="16" t="s">
        <v>37</v>
      </c>
      <c r="B345" s="14">
        <v>757</v>
      </c>
      <c r="C345" s="15" t="s">
        <v>66</v>
      </c>
      <c r="D345" s="15" t="s">
        <v>23</v>
      </c>
      <c r="E345" s="15" t="s">
        <v>519</v>
      </c>
      <c r="F345" s="15" t="s">
        <v>38</v>
      </c>
      <c r="G345" s="102">
        <f t="shared" si="53"/>
        <v>0</v>
      </c>
      <c r="H345" s="8">
        <f t="shared" si="53"/>
        <v>0</v>
      </c>
      <c r="I345" s="8">
        <f t="shared" si="53"/>
        <v>0</v>
      </c>
    </row>
    <row r="346" spans="1:9" hidden="1">
      <c r="A346" s="16" t="s">
        <v>39</v>
      </c>
      <c r="B346" s="14">
        <v>757</v>
      </c>
      <c r="C346" s="15" t="s">
        <v>66</v>
      </c>
      <c r="D346" s="15" t="s">
        <v>23</v>
      </c>
      <c r="E346" s="15" t="s">
        <v>519</v>
      </c>
      <c r="F346" s="15" t="s">
        <v>40</v>
      </c>
      <c r="G346" s="102"/>
      <c r="H346" s="8"/>
      <c r="I346" s="8"/>
    </row>
    <row r="347" spans="1:9" ht="36" customHeight="1">
      <c r="A347" s="16" t="s">
        <v>1023</v>
      </c>
      <c r="B347" s="14">
        <v>757</v>
      </c>
      <c r="C347" s="15" t="s">
        <v>66</v>
      </c>
      <c r="D347" s="15" t="s">
        <v>23</v>
      </c>
      <c r="E347" s="15" t="s">
        <v>1024</v>
      </c>
      <c r="F347" s="15"/>
      <c r="G347" s="115">
        <f>G349</f>
        <v>15000</v>
      </c>
      <c r="H347" s="85">
        <v>0</v>
      </c>
      <c r="I347" s="85">
        <v>0</v>
      </c>
    </row>
    <row r="348" spans="1:9" ht="36" customHeight="1">
      <c r="A348" s="16" t="s">
        <v>37</v>
      </c>
      <c r="B348" s="14">
        <v>757</v>
      </c>
      <c r="C348" s="15" t="s">
        <v>66</v>
      </c>
      <c r="D348" s="15" t="s">
        <v>23</v>
      </c>
      <c r="E348" s="15" t="s">
        <v>1024</v>
      </c>
      <c r="F348" s="15" t="s">
        <v>38</v>
      </c>
      <c r="G348" s="115">
        <f>G349</f>
        <v>15000</v>
      </c>
      <c r="H348" s="85">
        <v>0</v>
      </c>
      <c r="I348" s="85">
        <v>0</v>
      </c>
    </row>
    <row r="349" spans="1:9" ht="19.5" customHeight="1">
      <c r="A349" s="16" t="s">
        <v>39</v>
      </c>
      <c r="B349" s="14">
        <v>757</v>
      </c>
      <c r="C349" s="15" t="s">
        <v>66</v>
      </c>
      <c r="D349" s="15" t="s">
        <v>23</v>
      </c>
      <c r="E349" s="15" t="s">
        <v>1024</v>
      </c>
      <c r="F349" s="15" t="s">
        <v>40</v>
      </c>
      <c r="G349" s="115">
        <v>15000</v>
      </c>
      <c r="H349" s="85">
        <v>0</v>
      </c>
      <c r="I349" s="85">
        <v>0</v>
      </c>
    </row>
    <row r="350" spans="1:9" ht="76.5">
      <c r="A350" s="16" t="s">
        <v>734</v>
      </c>
      <c r="B350" s="14">
        <v>757</v>
      </c>
      <c r="C350" s="15" t="s">
        <v>66</v>
      </c>
      <c r="D350" s="15" t="s">
        <v>23</v>
      </c>
      <c r="E350" s="15" t="s">
        <v>733</v>
      </c>
      <c r="F350" s="15"/>
      <c r="G350" s="102">
        <f>G351</f>
        <v>1052448</v>
      </c>
      <c r="H350" s="8">
        <f>H351</f>
        <v>1052448</v>
      </c>
      <c r="I350" s="8">
        <f>I351</f>
        <v>1052448</v>
      </c>
    </row>
    <row r="351" spans="1:9">
      <c r="A351" s="16" t="s">
        <v>39</v>
      </c>
      <c r="B351" s="14">
        <v>757</v>
      </c>
      <c r="C351" s="15" t="s">
        <v>66</v>
      </c>
      <c r="D351" s="15" t="s">
        <v>23</v>
      </c>
      <c r="E351" s="15" t="s">
        <v>733</v>
      </c>
      <c r="F351" s="15" t="s">
        <v>40</v>
      </c>
      <c r="G351" s="102">
        <v>1052448</v>
      </c>
      <c r="H351" s="8">
        <v>1052448</v>
      </c>
      <c r="I351" s="8">
        <v>1052448</v>
      </c>
    </row>
    <row r="352" spans="1:9" ht="19.5" hidden="1" customHeight="1">
      <c r="A352" s="16" t="s">
        <v>732</v>
      </c>
      <c r="B352" s="14">
        <v>757</v>
      </c>
      <c r="C352" s="15" t="s">
        <v>66</v>
      </c>
      <c r="D352" s="15" t="s">
        <v>23</v>
      </c>
      <c r="E352" s="15" t="s">
        <v>214</v>
      </c>
      <c r="F352" s="15"/>
      <c r="G352" s="115">
        <f>G353</f>
        <v>0</v>
      </c>
      <c r="H352" s="85">
        <f>H353</f>
        <v>0</v>
      </c>
      <c r="I352" s="85">
        <f>I353</f>
        <v>0</v>
      </c>
    </row>
    <row r="353" spans="1:9" ht="19.5" hidden="1" customHeight="1">
      <c r="A353" s="16" t="s">
        <v>39</v>
      </c>
      <c r="B353" s="14">
        <v>757</v>
      </c>
      <c r="C353" s="15" t="s">
        <v>66</v>
      </c>
      <c r="D353" s="15" t="s">
        <v>23</v>
      </c>
      <c r="E353" s="15" t="s">
        <v>214</v>
      </c>
      <c r="F353" s="15" t="s">
        <v>40</v>
      </c>
      <c r="G353" s="115"/>
      <c r="H353" s="85"/>
      <c r="I353" s="85"/>
    </row>
    <row r="354" spans="1:9" ht="19.5" hidden="1" customHeight="1">
      <c r="A354" s="16" t="s">
        <v>759</v>
      </c>
      <c r="B354" s="14">
        <v>757</v>
      </c>
      <c r="C354" s="15" t="s">
        <v>66</v>
      </c>
      <c r="D354" s="15" t="s">
        <v>23</v>
      </c>
      <c r="E354" s="15" t="s">
        <v>791</v>
      </c>
      <c r="F354" s="15"/>
      <c r="G354" s="115">
        <f>G355</f>
        <v>0</v>
      </c>
      <c r="H354" s="85">
        <f>H355</f>
        <v>0</v>
      </c>
      <c r="I354" s="85">
        <f>I355</f>
        <v>0</v>
      </c>
    </row>
    <row r="355" spans="1:9" ht="19.5" hidden="1" customHeight="1">
      <c r="A355" s="16" t="s">
        <v>39</v>
      </c>
      <c r="B355" s="14">
        <v>757</v>
      </c>
      <c r="C355" s="15" t="s">
        <v>66</v>
      </c>
      <c r="D355" s="15" t="s">
        <v>23</v>
      </c>
      <c r="E355" s="15" t="s">
        <v>791</v>
      </c>
      <c r="F355" s="15" t="s">
        <v>40</v>
      </c>
      <c r="G355" s="115"/>
      <c r="H355" s="85"/>
      <c r="I355" s="85"/>
    </row>
    <row r="356" spans="1:9" ht="38.25" hidden="1">
      <c r="A356" s="16" t="s">
        <v>349</v>
      </c>
      <c r="B356" s="14">
        <v>757</v>
      </c>
      <c r="C356" s="15" t="s">
        <v>66</v>
      </c>
      <c r="D356" s="15" t="s">
        <v>23</v>
      </c>
      <c r="E356" s="15" t="s">
        <v>348</v>
      </c>
      <c r="F356" s="15"/>
      <c r="G356" s="102">
        <f>G357</f>
        <v>0</v>
      </c>
      <c r="H356" s="8">
        <f>H357</f>
        <v>0</v>
      </c>
      <c r="I356" s="8">
        <f>I357</f>
        <v>0</v>
      </c>
    </row>
    <row r="357" spans="1:9" hidden="1">
      <c r="A357" s="16" t="s">
        <v>39</v>
      </c>
      <c r="B357" s="14">
        <v>757</v>
      </c>
      <c r="C357" s="15" t="s">
        <v>66</v>
      </c>
      <c r="D357" s="15" t="s">
        <v>23</v>
      </c>
      <c r="E357" s="15" t="s">
        <v>348</v>
      </c>
      <c r="F357" s="15" t="s">
        <v>40</v>
      </c>
      <c r="G357" s="102"/>
      <c r="H357" s="8"/>
      <c r="I357" s="8"/>
    </row>
    <row r="358" spans="1:9" hidden="1">
      <c r="A358" s="16" t="s">
        <v>789</v>
      </c>
      <c r="B358" s="14">
        <v>757</v>
      </c>
      <c r="C358" s="15" t="s">
        <v>66</v>
      </c>
      <c r="D358" s="15" t="s">
        <v>23</v>
      </c>
      <c r="E358" s="15" t="s">
        <v>788</v>
      </c>
      <c r="F358" s="15"/>
      <c r="G358" s="102">
        <f t="shared" ref="G358:I359" si="54">G359</f>
        <v>0</v>
      </c>
      <c r="H358" s="8">
        <f t="shared" si="54"/>
        <v>0</v>
      </c>
      <c r="I358" s="8">
        <f t="shared" si="54"/>
        <v>0</v>
      </c>
    </row>
    <row r="359" spans="1:9" ht="25.5" hidden="1">
      <c r="A359" s="16" t="s">
        <v>37</v>
      </c>
      <c r="B359" s="14">
        <v>757</v>
      </c>
      <c r="C359" s="15" t="s">
        <v>66</v>
      </c>
      <c r="D359" s="15" t="s">
        <v>23</v>
      </c>
      <c r="E359" s="15" t="s">
        <v>788</v>
      </c>
      <c r="F359" s="15" t="s">
        <v>38</v>
      </c>
      <c r="G359" s="102">
        <f t="shared" si="54"/>
        <v>0</v>
      </c>
      <c r="H359" s="8">
        <f t="shared" si="54"/>
        <v>0</v>
      </c>
      <c r="I359" s="8">
        <f t="shared" si="54"/>
        <v>0</v>
      </c>
    </row>
    <row r="360" spans="1:9" hidden="1">
      <c r="A360" s="16" t="s">
        <v>39</v>
      </c>
      <c r="B360" s="14">
        <v>757</v>
      </c>
      <c r="C360" s="15" t="s">
        <v>66</v>
      </c>
      <c r="D360" s="15" t="s">
        <v>23</v>
      </c>
      <c r="E360" s="15" t="s">
        <v>788</v>
      </c>
      <c r="F360" s="15" t="s">
        <v>40</v>
      </c>
      <c r="G360" s="102"/>
      <c r="H360" s="8"/>
      <c r="I360" s="8"/>
    </row>
    <row r="361" spans="1:9" hidden="1">
      <c r="A361" s="16"/>
      <c r="B361" s="14"/>
      <c r="C361" s="15"/>
      <c r="D361" s="15"/>
      <c r="E361" s="15"/>
      <c r="F361" s="15"/>
      <c r="G361" s="102"/>
      <c r="H361" s="8"/>
      <c r="I361" s="8"/>
    </row>
    <row r="362" spans="1:9" ht="19.5" customHeight="1">
      <c r="A362" s="16" t="s">
        <v>732</v>
      </c>
      <c r="B362" s="14">
        <v>757</v>
      </c>
      <c r="C362" s="15" t="s">
        <v>66</v>
      </c>
      <c r="D362" s="15" t="s">
        <v>23</v>
      </c>
      <c r="E362" s="15" t="s">
        <v>214</v>
      </c>
      <c r="F362" s="15"/>
      <c r="G362" s="115">
        <f>G363</f>
        <v>116958.97</v>
      </c>
      <c r="H362" s="85">
        <v>0</v>
      </c>
      <c r="I362" s="85">
        <v>0</v>
      </c>
    </row>
    <row r="363" spans="1:9" ht="39.75" customHeight="1">
      <c r="A363" s="16" t="s">
        <v>37</v>
      </c>
      <c r="B363" s="14">
        <v>757</v>
      </c>
      <c r="C363" s="15" t="s">
        <v>66</v>
      </c>
      <c r="D363" s="15" t="s">
        <v>23</v>
      </c>
      <c r="E363" s="15" t="s">
        <v>214</v>
      </c>
      <c r="F363" s="15" t="s">
        <v>38</v>
      </c>
      <c r="G363" s="115">
        <f>G364</f>
        <v>116958.97</v>
      </c>
      <c r="H363" s="85">
        <v>0</v>
      </c>
      <c r="I363" s="85">
        <v>0</v>
      </c>
    </row>
    <row r="364" spans="1:9" ht="20.25" customHeight="1">
      <c r="A364" s="16" t="s">
        <v>39</v>
      </c>
      <c r="B364" s="14">
        <v>757</v>
      </c>
      <c r="C364" s="15" t="s">
        <v>66</v>
      </c>
      <c r="D364" s="15" t="s">
        <v>23</v>
      </c>
      <c r="E364" s="15" t="s">
        <v>214</v>
      </c>
      <c r="F364" s="15" t="s">
        <v>40</v>
      </c>
      <c r="G364" s="115">
        <v>116958.97</v>
      </c>
      <c r="H364" s="85">
        <v>0</v>
      </c>
      <c r="I364" s="85">
        <v>0</v>
      </c>
    </row>
    <row r="365" spans="1:9" ht="39" customHeight="1">
      <c r="A365" s="16" t="s">
        <v>349</v>
      </c>
      <c r="B365" s="14">
        <v>757</v>
      </c>
      <c r="C365" s="15" t="s">
        <v>66</v>
      </c>
      <c r="D365" s="15" t="s">
        <v>23</v>
      </c>
      <c r="E365" s="15" t="s">
        <v>348</v>
      </c>
      <c r="F365" s="15"/>
      <c r="G365" s="115">
        <f>G366</f>
        <v>0</v>
      </c>
      <c r="H365" s="85">
        <f t="shared" ref="H365:I365" si="55">H366</f>
        <v>1377500</v>
      </c>
      <c r="I365" s="85">
        <f t="shared" si="55"/>
        <v>0</v>
      </c>
    </row>
    <row r="366" spans="1:9" ht="39.75" customHeight="1">
      <c r="A366" s="16" t="s">
        <v>37</v>
      </c>
      <c r="B366" s="14">
        <v>757</v>
      </c>
      <c r="C366" s="15" t="s">
        <v>66</v>
      </c>
      <c r="D366" s="15" t="s">
        <v>23</v>
      </c>
      <c r="E366" s="15" t="s">
        <v>348</v>
      </c>
      <c r="F366" s="15" t="s">
        <v>38</v>
      </c>
      <c r="G366" s="115">
        <f>G367</f>
        <v>0</v>
      </c>
      <c r="H366" s="85">
        <f t="shared" ref="H366:I366" si="56">H367</f>
        <v>1377500</v>
      </c>
      <c r="I366" s="85">
        <f t="shared" si="56"/>
        <v>0</v>
      </c>
    </row>
    <row r="367" spans="1:9" ht="20.25" customHeight="1">
      <c r="A367" s="16" t="s">
        <v>39</v>
      </c>
      <c r="B367" s="14">
        <v>757</v>
      </c>
      <c r="C367" s="15" t="s">
        <v>66</v>
      </c>
      <c r="D367" s="15" t="s">
        <v>23</v>
      </c>
      <c r="E367" s="15" t="s">
        <v>348</v>
      </c>
      <c r="F367" s="15" t="s">
        <v>40</v>
      </c>
      <c r="G367" s="115">
        <v>0</v>
      </c>
      <c r="H367" s="85">
        <f>1250000+127500</f>
        <v>1377500</v>
      </c>
      <c r="I367" s="85">
        <v>0</v>
      </c>
    </row>
    <row r="368" spans="1:9" ht="20.25" hidden="1" customHeight="1">
      <c r="A368" s="16"/>
      <c r="B368" s="14"/>
      <c r="C368" s="15"/>
      <c r="D368" s="15"/>
      <c r="E368" s="15"/>
      <c r="F368" s="15"/>
      <c r="G368" s="115"/>
      <c r="H368" s="85"/>
      <c r="I368" s="85"/>
    </row>
    <row r="369" spans="1:9" ht="20.25" hidden="1" customHeight="1">
      <c r="A369" s="16"/>
      <c r="B369" s="14"/>
      <c r="C369" s="15"/>
      <c r="D369" s="15"/>
      <c r="E369" s="15"/>
      <c r="F369" s="15"/>
      <c r="G369" s="115"/>
      <c r="H369" s="85"/>
      <c r="I369" s="85"/>
    </row>
    <row r="370" spans="1:9" ht="37.5" customHeight="1">
      <c r="A370" s="16" t="s">
        <v>868</v>
      </c>
      <c r="B370" s="14">
        <v>757</v>
      </c>
      <c r="C370" s="15" t="s">
        <v>66</v>
      </c>
      <c r="D370" s="15" t="s">
        <v>23</v>
      </c>
      <c r="E370" s="15" t="s">
        <v>790</v>
      </c>
      <c r="F370" s="15"/>
      <c r="G370" s="102">
        <f t="shared" ref="G370:I371" si="57">G371</f>
        <v>712533.33</v>
      </c>
      <c r="H370" s="8">
        <f t="shared" si="57"/>
        <v>90000</v>
      </c>
      <c r="I370" s="8">
        <f t="shared" si="57"/>
        <v>100000</v>
      </c>
    </row>
    <row r="371" spans="1:9" ht="25.5">
      <c r="A371" s="16" t="s">
        <v>37</v>
      </c>
      <c r="B371" s="14">
        <v>757</v>
      </c>
      <c r="C371" s="15" t="s">
        <v>66</v>
      </c>
      <c r="D371" s="15" t="s">
        <v>23</v>
      </c>
      <c r="E371" s="15" t="s">
        <v>790</v>
      </c>
      <c r="F371" s="15" t="s">
        <v>38</v>
      </c>
      <c r="G371" s="102">
        <f t="shared" si="57"/>
        <v>712533.33</v>
      </c>
      <c r="H371" s="8">
        <f t="shared" si="57"/>
        <v>90000</v>
      </c>
      <c r="I371" s="8">
        <f t="shared" si="57"/>
        <v>100000</v>
      </c>
    </row>
    <row r="372" spans="1:9">
      <c r="A372" s="16" t="s">
        <v>39</v>
      </c>
      <c r="B372" s="14">
        <v>757</v>
      </c>
      <c r="C372" s="15" t="s">
        <v>66</v>
      </c>
      <c r="D372" s="15" t="s">
        <v>23</v>
      </c>
      <c r="E372" s="15" t="s">
        <v>790</v>
      </c>
      <c r="F372" s="15" t="s">
        <v>40</v>
      </c>
      <c r="G372" s="102">
        <f>534400+90000+88133.33</f>
        <v>712533.33</v>
      </c>
      <c r="H372" s="8">
        <v>90000</v>
      </c>
      <c r="I372" s="8">
        <v>100000</v>
      </c>
    </row>
    <row r="373" spans="1:9" hidden="1">
      <c r="A373" s="16" t="s">
        <v>833</v>
      </c>
      <c r="B373" s="14">
        <v>757</v>
      </c>
      <c r="C373" s="15" t="s">
        <v>66</v>
      </c>
      <c r="D373" s="15" t="s">
        <v>23</v>
      </c>
      <c r="E373" s="15" t="s">
        <v>832</v>
      </c>
      <c r="F373" s="15"/>
      <c r="G373" s="102">
        <f>G374</f>
        <v>0</v>
      </c>
      <c r="H373" s="8">
        <f>H374</f>
        <v>0</v>
      </c>
      <c r="I373" s="8">
        <f>I374</f>
        <v>0</v>
      </c>
    </row>
    <row r="374" spans="1:9" hidden="1">
      <c r="A374" s="16" t="s">
        <v>39</v>
      </c>
      <c r="B374" s="14">
        <v>757</v>
      </c>
      <c r="C374" s="15" t="s">
        <v>66</v>
      </c>
      <c r="D374" s="15" t="s">
        <v>23</v>
      </c>
      <c r="E374" s="15" t="s">
        <v>832</v>
      </c>
      <c r="F374" s="15" t="s">
        <v>40</v>
      </c>
      <c r="G374" s="102"/>
      <c r="H374" s="8"/>
      <c r="I374" s="8"/>
    </row>
    <row r="375" spans="1:9" hidden="1">
      <c r="A375" s="16" t="s">
        <v>506</v>
      </c>
      <c r="B375" s="14">
        <v>757</v>
      </c>
      <c r="C375" s="15" t="s">
        <v>66</v>
      </c>
      <c r="D375" s="15" t="s">
        <v>23</v>
      </c>
      <c r="E375" s="15" t="s">
        <v>705</v>
      </c>
      <c r="F375" s="15"/>
      <c r="G375" s="102">
        <f t="shared" ref="G375:I376" si="58">G376</f>
        <v>0</v>
      </c>
      <c r="H375" s="8">
        <f t="shared" si="58"/>
        <v>0</v>
      </c>
      <c r="I375" s="8">
        <f t="shared" si="58"/>
        <v>0</v>
      </c>
    </row>
    <row r="376" spans="1:9" hidden="1">
      <c r="A376" s="16" t="s">
        <v>621</v>
      </c>
      <c r="B376" s="14">
        <v>757</v>
      </c>
      <c r="C376" s="15" t="s">
        <v>66</v>
      </c>
      <c r="D376" s="15" t="s">
        <v>23</v>
      </c>
      <c r="E376" s="15" t="s">
        <v>704</v>
      </c>
      <c r="F376" s="15"/>
      <c r="G376" s="102">
        <f t="shared" si="58"/>
        <v>0</v>
      </c>
      <c r="H376" s="8">
        <f t="shared" si="58"/>
        <v>0</v>
      </c>
      <c r="I376" s="8">
        <f t="shared" si="58"/>
        <v>0</v>
      </c>
    </row>
    <row r="377" spans="1:9" hidden="1">
      <c r="A377" s="16" t="s">
        <v>605</v>
      </c>
      <c r="B377" s="14">
        <v>757</v>
      </c>
      <c r="C377" s="15" t="s">
        <v>66</v>
      </c>
      <c r="D377" s="15" t="s">
        <v>23</v>
      </c>
      <c r="E377" s="15" t="s">
        <v>704</v>
      </c>
      <c r="F377" s="15" t="s">
        <v>604</v>
      </c>
      <c r="G377" s="102"/>
      <c r="H377" s="8"/>
      <c r="I377" s="8"/>
    </row>
    <row r="378" spans="1:9" hidden="1">
      <c r="A378" s="16"/>
      <c r="B378" s="14"/>
      <c r="C378" s="15"/>
      <c r="D378" s="15"/>
      <c r="E378" s="15"/>
      <c r="F378" s="15"/>
      <c r="G378" s="102"/>
      <c r="H378" s="8"/>
      <c r="I378" s="8"/>
    </row>
    <row r="379" spans="1:9" ht="25.5" hidden="1">
      <c r="A379" s="16" t="s">
        <v>332</v>
      </c>
      <c r="B379" s="14">
        <v>757</v>
      </c>
      <c r="C379" s="15" t="s">
        <v>66</v>
      </c>
      <c r="D379" s="15" t="s">
        <v>23</v>
      </c>
      <c r="E379" s="15" t="s">
        <v>793</v>
      </c>
      <c r="F379" s="15"/>
      <c r="G379" s="102">
        <f>G381</f>
        <v>0</v>
      </c>
      <c r="H379" s="8">
        <f>H381</f>
        <v>0</v>
      </c>
      <c r="I379" s="8">
        <f>I381</f>
        <v>0</v>
      </c>
    </row>
    <row r="380" spans="1:9" ht="25.5" hidden="1">
      <c r="A380" s="16" t="s">
        <v>332</v>
      </c>
      <c r="B380" s="14">
        <v>757</v>
      </c>
      <c r="C380" s="15" t="s">
        <v>66</v>
      </c>
      <c r="D380" s="15" t="s">
        <v>23</v>
      </c>
      <c r="E380" s="15" t="s">
        <v>792</v>
      </c>
      <c r="F380" s="15"/>
      <c r="G380" s="102">
        <f t="shared" ref="G380:I381" si="59">G381</f>
        <v>0</v>
      </c>
      <c r="H380" s="8">
        <f t="shared" si="59"/>
        <v>0</v>
      </c>
      <c r="I380" s="8">
        <f t="shared" si="59"/>
        <v>0</v>
      </c>
    </row>
    <row r="381" spans="1:9" hidden="1">
      <c r="A381" s="16" t="s">
        <v>315</v>
      </c>
      <c r="B381" s="14">
        <v>757</v>
      </c>
      <c r="C381" s="15" t="s">
        <v>66</v>
      </c>
      <c r="D381" s="15" t="s">
        <v>23</v>
      </c>
      <c r="E381" s="15" t="s">
        <v>792</v>
      </c>
      <c r="F381" s="15" t="s">
        <v>316</v>
      </c>
      <c r="G381" s="102">
        <f t="shared" si="59"/>
        <v>0</v>
      </c>
      <c r="H381" s="8">
        <f t="shared" si="59"/>
        <v>0</v>
      </c>
      <c r="I381" s="8">
        <f t="shared" si="59"/>
        <v>0</v>
      </c>
    </row>
    <row r="382" spans="1:9" hidden="1">
      <c r="A382" s="16" t="s">
        <v>343</v>
      </c>
      <c r="B382" s="14">
        <v>757</v>
      </c>
      <c r="C382" s="15" t="s">
        <v>66</v>
      </c>
      <c r="D382" s="15" t="s">
        <v>23</v>
      </c>
      <c r="E382" s="15" t="s">
        <v>792</v>
      </c>
      <c r="F382" s="15" t="s">
        <v>344</v>
      </c>
      <c r="G382" s="102"/>
      <c r="H382" s="8"/>
      <c r="I382" s="8"/>
    </row>
    <row r="383" spans="1:9" hidden="1">
      <c r="A383" s="16"/>
      <c r="B383" s="14"/>
      <c r="C383" s="15"/>
      <c r="D383" s="15"/>
      <c r="E383" s="15"/>
      <c r="F383" s="15"/>
      <c r="G383" s="102"/>
      <c r="H383" s="8"/>
      <c r="I383" s="8"/>
    </row>
    <row r="384" spans="1:9" s="18" customFormat="1" ht="25.5">
      <c r="A384" s="16" t="s">
        <v>922</v>
      </c>
      <c r="B384" s="14">
        <v>757</v>
      </c>
      <c r="C384" s="15" t="s">
        <v>66</v>
      </c>
      <c r="D384" s="15" t="s">
        <v>23</v>
      </c>
      <c r="E384" s="15" t="s">
        <v>486</v>
      </c>
      <c r="F384" s="15"/>
      <c r="G384" s="115">
        <f>G385+G388</f>
        <v>3704783.6</v>
      </c>
      <c r="H384" s="85">
        <f t="shared" ref="H384:I389" si="60">H385</f>
        <v>0</v>
      </c>
      <c r="I384" s="85">
        <f t="shared" si="60"/>
        <v>0</v>
      </c>
    </row>
    <row r="385" spans="1:11" s="18" customFormat="1" ht="25.5" hidden="1">
      <c r="A385" s="16" t="s">
        <v>926</v>
      </c>
      <c r="B385" s="14">
        <v>757</v>
      </c>
      <c r="C385" s="15" t="s">
        <v>66</v>
      </c>
      <c r="D385" s="15" t="s">
        <v>23</v>
      </c>
      <c r="E385" s="15" t="s">
        <v>902</v>
      </c>
      <c r="F385" s="15"/>
      <c r="G385" s="115">
        <f>G386</f>
        <v>0</v>
      </c>
      <c r="H385" s="85">
        <f t="shared" si="60"/>
        <v>0</v>
      </c>
      <c r="I385" s="85">
        <f t="shared" si="60"/>
        <v>0</v>
      </c>
    </row>
    <row r="386" spans="1:11" s="18" customFormat="1" ht="25.5" hidden="1">
      <c r="A386" s="16" t="s">
        <v>37</v>
      </c>
      <c r="B386" s="14">
        <v>757</v>
      </c>
      <c r="C386" s="15" t="s">
        <v>66</v>
      </c>
      <c r="D386" s="15" t="s">
        <v>23</v>
      </c>
      <c r="E386" s="15" t="s">
        <v>902</v>
      </c>
      <c r="F386" s="15" t="s">
        <v>38</v>
      </c>
      <c r="G386" s="115">
        <f>G387</f>
        <v>0</v>
      </c>
      <c r="H386" s="85">
        <f t="shared" si="60"/>
        <v>0</v>
      </c>
      <c r="I386" s="85">
        <f t="shared" si="60"/>
        <v>0</v>
      </c>
    </row>
    <row r="387" spans="1:11" s="18" customFormat="1" hidden="1">
      <c r="A387" s="16" t="s">
        <v>39</v>
      </c>
      <c r="B387" s="14">
        <v>757</v>
      </c>
      <c r="C387" s="15" t="s">
        <v>66</v>
      </c>
      <c r="D387" s="15" t="s">
        <v>23</v>
      </c>
      <c r="E387" s="15" t="s">
        <v>902</v>
      </c>
      <c r="F387" s="15" t="s">
        <v>40</v>
      </c>
      <c r="G387" s="115"/>
      <c r="H387" s="85">
        <v>0</v>
      </c>
      <c r="I387" s="85">
        <v>0</v>
      </c>
    </row>
    <row r="388" spans="1:11" s="18" customFormat="1" ht="61.5" customHeight="1">
      <c r="A388" s="16" t="s">
        <v>1083</v>
      </c>
      <c r="B388" s="14">
        <v>757</v>
      </c>
      <c r="C388" s="15" t="s">
        <v>66</v>
      </c>
      <c r="D388" s="15" t="s">
        <v>23</v>
      </c>
      <c r="E388" s="15" t="s">
        <v>1082</v>
      </c>
      <c r="F388" s="15"/>
      <c r="G388" s="115">
        <f>G389</f>
        <v>3704783.6</v>
      </c>
      <c r="H388" s="85">
        <f t="shared" si="60"/>
        <v>0</v>
      </c>
      <c r="I388" s="85">
        <f t="shared" si="60"/>
        <v>0</v>
      </c>
    </row>
    <row r="389" spans="1:11" s="18" customFormat="1" ht="25.5">
      <c r="A389" s="16" t="s">
        <v>37</v>
      </c>
      <c r="B389" s="14">
        <v>757</v>
      </c>
      <c r="C389" s="15" t="s">
        <v>66</v>
      </c>
      <c r="D389" s="15" t="s">
        <v>23</v>
      </c>
      <c r="E389" s="15" t="s">
        <v>1082</v>
      </c>
      <c r="F389" s="15" t="s">
        <v>38</v>
      </c>
      <c r="G389" s="115">
        <f>G390</f>
        <v>3704783.6</v>
      </c>
      <c r="H389" s="85">
        <f t="shared" si="60"/>
        <v>0</v>
      </c>
      <c r="I389" s="85">
        <f t="shared" si="60"/>
        <v>0</v>
      </c>
    </row>
    <row r="390" spans="1:11" s="18" customFormat="1">
      <c r="A390" s="16" t="s">
        <v>39</v>
      </c>
      <c r="B390" s="14">
        <v>757</v>
      </c>
      <c r="C390" s="15" t="s">
        <v>66</v>
      </c>
      <c r="D390" s="15" t="s">
        <v>23</v>
      </c>
      <c r="E390" s="15" t="s">
        <v>1082</v>
      </c>
      <c r="F390" s="15" t="s">
        <v>40</v>
      </c>
      <c r="G390" s="115">
        <f>3704787.6-4</f>
        <v>3704783.6</v>
      </c>
      <c r="H390" s="85">
        <v>0</v>
      </c>
      <c r="I390" s="85">
        <v>0</v>
      </c>
    </row>
    <row r="391" spans="1:11" ht="41.25" customHeight="1">
      <c r="A391" s="16" t="s">
        <v>993</v>
      </c>
      <c r="B391" s="14">
        <v>757</v>
      </c>
      <c r="C391" s="15" t="s">
        <v>66</v>
      </c>
      <c r="D391" s="15" t="s">
        <v>23</v>
      </c>
      <c r="E391" s="15" t="s">
        <v>992</v>
      </c>
      <c r="F391" s="15"/>
      <c r="G391" s="115">
        <f>G392</f>
        <v>0</v>
      </c>
      <c r="H391" s="85">
        <f t="shared" ref="H391:K392" si="61">H392</f>
        <v>2705624.5</v>
      </c>
      <c r="I391" s="85">
        <f t="shared" si="61"/>
        <v>11650000</v>
      </c>
    </row>
    <row r="392" spans="1:11" ht="45" customHeight="1">
      <c r="A392" s="16" t="s">
        <v>37</v>
      </c>
      <c r="B392" s="14">
        <v>757</v>
      </c>
      <c r="C392" s="15" t="s">
        <v>66</v>
      </c>
      <c r="D392" s="15" t="s">
        <v>23</v>
      </c>
      <c r="E392" s="15" t="s">
        <v>992</v>
      </c>
      <c r="F392" s="15" t="s">
        <v>38</v>
      </c>
      <c r="G392" s="115">
        <f>G393</f>
        <v>0</v>
      </c>
      <c r="H392" s="85">
        <f t="shared" si="61"/>
        <v>2705624.5</v>
      </c>
      <c r="I392" s="85">
        <f t="shared" si="61"/>
        <v>11650000</v>
      </c>
      <c r="J392" s="85">
        <f t="shared" si="61"/>
        <v>0</v>
      </c>
      <c r="K392" s="85">
        <f t="shared" si="61"/>
        <v>0</v>
      </c>
    </row>
    <row r="393" spans="1:11" ht="19.5" customHeight="1">
      <c r="A393" s="16" t="s">
        <v>39</v>
      </c>
      <c r="B393" s="14">
        <v>757</v>
      </c>
      <c r="C393" s="15" t="s">
        <v>66</v>
      </c>
      <c r="D393" s="15" t="s">
        <v>23</v>
      </c>
      <c r="E393" s="15" t="s">
        <v>992</v>
      </c>
      <c r="F393" s="15" t="s">
        <v>40</v>
      </c>
      <c r="G393" s="115">
        <v>0</v>
      </c>
      <c r="H393" s="85">
        <f>2540624.5+165000</f>
        <v>2705624.5</v>
      </c>
      <c r="I393" s="85">
        <f>11415200+234800</f>
        <v>11650000</v>
      </c>
    </row>
    <row r="394" spans="1:11" s="30" customFormat="1" ht="22.5" customHeight="1">
      <c r="A394" s="13" t="s">
        <v>82</v>
      </c>
      <c r="B394" s="14">
        <v>757</v>
      </c>
      <c r="C394" s="15" t="s">
        <v>66</v>
      </c>
      <c r="D394" s="15" t="s">
        <v>83</v>
      </c>
      <c r="E394" s="15"/>
      <c r="F394" s="15"/>
      <c r="G394" s="124">
        <f t="shared" ref="G394:I395" si="62">G395</f>
        <v>8140269</v>
      </c>
      <c r="H394" s="29">
        <f t="shared" si="62"/>
        <v>8326573</v>
      </c>
      <c r="I394" s="29">
        <f t="shared" si="62"/>
        <v>8402348</v>
      </c>
    </row>
    <row r="395" spans="1:11" ht="25.5">
      <c r="A395" s="16" t="s">
        <v>937</v>
      </c>
      <c r="B395" s="14">
        <v>757</v>
      </c>
      <c r="C395" s="15" t="s">
        <v>66</v>
      </c>
      <c r="D395" s="15" t="s">
        <v>83</v>
      </c>
      <c r="E395" s="15" t="s">
        <v>389</v>
      </c>
      <c r="F395" s="15"/>
      <c r="G395" s="123">
        <f t="shared" si="62"/>
        <v>8140269</v>
      </c>
      <c r="H395" s="31">
        <f t="shared" si="62"/>
        <v>8326573</v>
      </c>
      <c r="I395" s="31">
        <f t="shared" si="62"/>
        <v>8402348</v>
      </c>
    </row>
    <row r="396" spans="1:11" s="30" customFormat="1" ht="25.5">
      <c r="A396" s="13" t="s">
        <v>112</v>
      </c>
      <c r="B396" s="14">
        <v>757</v>
      </c>
      <c r="C396" s="15" t="s">
        <v>66</v>
      </c>
      <c r="D396" s="15" t="s">
        <v>83</v>
      </c>
      <c r="E396" s="15" t="s">
        <v>401</v>
      </c>
      <c r="F396" s="15"/>
      <c r="G396" s="123">
        <f>G397+G399+G401</f>
        <v>8140269</v>
      </c>
      <c r="H396" s="31">
        <f>H397+H399+H401</f>
        <v>8326573</v>
      </c>
      <c r="I396" s="31">
        <f>I397+I399+I401</f>
        <v>8402348</v>
      </c>
    </row>
    <row r="397" spans="1:11" s="34" customFormat="1" ht="63.75">
      <c r="A397" s="16" t="s">
        <v>85</v>
      </c>
      <c r="B397" s="14">
        <v>757</v>
      </c>
      <c r="C397" s="15" t="s">
        <v>66</v>
      </c>
      <c r="D397" s="15" t="s">
        <v>83</v>
      </c>
      <c r="E397" s="15" t="s">
        <v>401</v>
      </c>
      <c r="F397" s="15" t="s">
        <v>88</v>
      </c>
      <c r="G397" s="115">
        <f>G398</f>
        <v>7860640</v>
      </c>
      <c r="H397" s="85">
        <f>H398</f>
        <v>7890673</v>
      </c>
      <c r="I397" s="85">
        <f>I398</f>
        <v>7966448</v>
      </c>
    </row>
    <row r="398" spans="1:11" s="34" customFormat="1" ht="25.5">
      <c r="A398" s="16" t="s">
        <v>86</v>
      </c>
      <c r="B398" s="14">
        <v>757</v>
      </c>
      <c r="C398" s="15" t="s">
        <v>66</v>
      </c>
      <c r="D398" s="15" t="s">
        <v>83</v>
      </c>
      <c r="E398" s="15" t="s">
        <v>401</v>
      </c>
      <c r="F398" s="15" t="s">
        <v>89</v>
      </c>
      <c r="G398" s="115">
        <v>7860640</v>
      </c>
      <c r="H398" s="85">
        <v>7890673</v>
      </c>
      <c r="I398" s="85">
        <v>7966448</v>
      </c>
    </row>
    <row r="399" spans="1:11" s="34" customFormat="1" ht="28.5" customHeight="1">
      <c r="A399" s="16" t="s">
        <v>46</v>
      </c>
      <c r="B399" s="14">
        <v>757</v>
      </c>
      <c r="C399" s="15" t="s">
        <v>66</v>
      </c>
      <c r="D399" s="15" t="s">
        <v>83</v>
      </c>
      <c r="E399" s="15" t="s">
        <v>401</v>
      </c>
      <c r="F399" s="15" t="s">
        <v>47</v>
      </c>
      <c r="G399" s="115">
        <f>G400</f>
        <v>279329</v>
      </c>
      <c r="H399" s="85">
        <f>H400</f>
        <v>435600</v>
      </c>
      <c r="I399" s="85">
        <f>I400</f>
        <v>435600</v>
      </c>
    </row>
    <row r="400" spans="1:11" s="34" customFormat="1" ht="25.5">
      <c r="A400" s="16" t="s">
        <v>48</v>
      </c>
      <c r="B400" s="14">
        <v>757</v>
      </c>
      <c r="C400" s="15" t="s">
        <v>66</v>
      </c>
      <c r="D400" s="15" t="s">
        <v>83</v>
      </c>
      <c r="E400" s="15" t="s">
        <v>401</v>
      </c>
      <c r="F400" s="15" t="s">
        <v>49</v>
      </c>
      <c r="G400" s="85">
        <v>279329</v>
      </c>
      <c r="H400" s="85">
        <v>435600</v>
      </c>
      <c r="I400" s="85">
        <v>435600</v>
      </c>
    </row>
    <row r="401" spans="1:9">
      <c r="A401" s="16" t="s">
        <v>93</v>
      </c>
      <c r="B401" s="14">
        <v>757</v>
      </c>
      <c r="C401" s="15" t="s">
        <v>66</v>
      </c>
      <c r="D401" s="15" t="s">
        <v>83</v>
      </c>
      <c r="E401" s="15" t="s">
        <v>401</v>
      </c>
      <c r="F401" s="15" t="s">
        <v>94</v>
      </c>
      <c r="G401" s="29">
        <f>G402</f>
        <v>300</v>
      </c>
      <c r="H401" s="29">
        <f>H402</f>
        <v>300</v>
      </c>
      <c r="I401" s="29">
        <f>I402</f>
        <v>300</v>
      </c>
    </row>
    <row r="402" spans="1:9">
      <c r="A402" s="16" t="s">
        <v>96</v>
      </c>
      <c r="B402" s="14">
        <v>757</v>
      </c>
      <c r="C402" s="15" t="s">
        <v>66</v>
      </c>
      <c r="D402" s="15" t="s">
        <v>83</v>
      </c>
      <c r="E402" s="15" t="s">
        <v>401</v>
      </c>
      <c r="F402" s="15" t="s">
        <v>97</v>
      </c>
      <c r="G402" s="29">
        <v>300</v>
      </c>
      <c r="H402" s="29">
        <v>300</v>
      </c>
      <c r="I402" s="29">
        <v>300</v>
      </c>
    </row>
    <row r="403" spans="1:9" s="18" customFormat="1" hidden="1">
      <c r="A403" s="16"/>
      <c r="B403" s="15"/>
      <c r="C403" s="15"/>
      <c r="D403" s="15"/>
      <c r="E403" s="15"/>
      <c r="F403" s="15"/>
      <c r="G403" s="85"/>
      <c r="H403" s="85"/>
      <c r="I403" s="85"/>
    </row>
    <row r="404" spans="1:9" s="18" customFormat="1" hidden="1">
      <c r="A404" s="16"/>
      <c r="B404" s="15"/>
      <c r="C404" s="15"/>
      <c r="D404" s="15"/>
      <c r="E404" s="15"/>
      <c r="F404" s="15"/>
      <c r="G404" s="85"/>
      <c r="H404" s="85"/>
      <c r="I404" s="85"/>
    </row>
    <row r="405" spans="1:9" s="18" customFormat="1" hidden="1">
      <c r="A405" s="16"/>
      <c r="B405" s="15"/>
      <c r="C405" s="15"/>
      <c r="D405" s="15"/>
      <c r="E405" s="15"/>
      <c r="F405" s="15"/>
      <c r="G405" s="85"/>
      <c r="H405" s="85"/>
      <c r="I405" s="85"/>
    </row>
    <row r="406" spans="1:9" s="18" customFormat="1" hidden="1">
      <c r="A406" s="54"/>
      <c r="B406" s="15"/>
      <c r="C406" s="15"/>
      <c r="D406" s="15"/>
      <c r="E406" s="15"/>
      <c r="F406" s="15"/>
      <c r="G406" s="85"/>
      <c r="H406" s="85"/>
      <c r="I406" s="85"/>
    </row>
    <row r="407" spans="1:9" s="34" customFormat="1" ht="12.75" customHeight="1">
      <c r="A407" s="11" t="s">
        <v>296</v>
      </c>
      <c r="B407" s="21" t="s">
        <v>80</v>
      </c>
      <c r="C407" s="7" t="s">
        <v>101</v>
      </c>
      <c r="D407" s="15"/>
      <c r="E407" s="15"/>
      <c r="F407" s="15"/>
      <c r="G407" s="85">
        <f t="shared" ref="G407:I408" si="63">G408</f>
        <v>14609506.939999999</v>
      </c>
      <c r="H407" s="85">
        <f t="shared" si="63"/>
        <v>2271304</v>
      </c>
      <c r="I407" s="85">
        <f t="shared" si="63"/>
        <v>2331984</v>
      </c>
    </row>
    <row r="408" spans="1:9" s="34" customFormat="1" ht="12.75" customHeight="1">
      <c r="A408" s="16" t="s">
        <v>100</v>
      </c>
      <c r="B408" s="14">
        <v>757</v>
      </c>
      <c r="C408" s="15" t="s">
        <v>101</v>
      </c>
      <c r="D408" s="15" t="s">
        <v>102</v>
      </c>
      <c r="E408" s="15"/>
      <c r="F408" s="15"/>
      <c r="G408" s="85">
        <f t="shared" si="63"/>
        <v>14609506.939999999</v>
      </c>
      <c r="H408" s="85">
        <f t="shared" si="63"/>
        <v>2271304</v>
      </c>
      <c r="I408" s="85">
        <f t="shared" si="63"/>
        <v>2331984</v>
      </c>
    </row>
    <row r="409" spans="1:9" s="34" customFormat="1" ht="30.75" customHeight="1">
      <c r="A409" s="178" t="s">
        <v>918</v>
      </c>
      <c r="B409" s="14">
        <v>757</v>
      </c>
      <c r="C409" s="15" t="s">
        <v>101</v>
      </c>
      <c r="D409" s="15" t="s">
        <v>102</v>
      </c>
      <c r="E409" s="15" t="s">
        <v>402</v>
      </c>
      <c r="F409" s="15"/>
      <c r="G409" s="85">
        <f>G410+G413</f>
        <v>14609506.939999999</v>
      </c>
      <c r="H409" s="85">
        <f>H410+H413</f>
        <v>2271304</v>
      </c>
      <c r="I409" s="85">
        <f>I410+I413</f>
        <v>2331984</v>
      </c>
    </row>
    <row r="410" spans="1:9" ht="33" customHeight="1">
      <c r="A410" s="16" t="s">
        <v>352</v>
      </c>
      <c r="B410" s="14">
        <v>757</v>
      </c>
      <c r="C410" s="15" t="s">
        <v>101</v>
      </c>
      <c r="D410" s="15" t="s">
        <v>102</v>
      </c>
      <c r="E410" s="15" t="s">
        <v>794</v>
      </c>
      <c r="F410" s="15"/>
      <c r="G410" s="85">
        <f t="shared" ref="G410:I411" si="64">G411</f>
        <v>14516761.939999999</v>
      </c>
      <c r="H410" s="85">
        <f t="shared" si="64"/>
        <v>2271304</v>
      </c>
      <c r="I410" s="85">
        <f t="shared" si="64"/>
        <v>2331984</v>
      </c>
    </row>
    <row r="411" spans="1:9" ht="33" customHeight="1">
      <c r="A411" s="16" t="s">
        <v>304</v>
      </c>
      <c r="B411" s="14">
        <v>757</v>
      </c>
      <c r="C411" s="15" t="s">
        <v>101</v>
      </c>
      <c r="D411" s="15" t="s">
        <v>102</v>
      </c>
      <c r="E411" s="15" t="s">
        <v>794</v>
      </c>
      <c r="F411" s="15" t="s">
        <v>305</v>
      </c>
      <c r="G411" s="85">
        <f t="shared" si="64"/>
        <v>14516761.939999999</v>
      </c>
      <c r="H411" s="85">
        <f t="shared" si="64"/>
        <v>2271304</v>
      </c>
      <c r="I411" s="85">
        <f t="shared" si="64"/>
        <v>2331984</v>
      </c>
    </row>
    <row r="412" spans="1:9" ht="33" customHeight="1">
      <c r="A412" s="16" t="s">
        <v>306</v>
      </c>
      <c r="B412" s="14">
        <v>757</v>
      </c>
      <c r="C412" s="15" t="s">
        <v>101</v>
      </c>
      <c r="D412" s="15" t="s">
        <v>102</v>
      </c>
      <c r="E412" s="15" t="s">
        <v>794</v>
      </c>
      <c r="F412" s="15" t="s">
        <v>307</v>
      </c>
      <c r="G412" s="85">
        <v>14516761.939999999</v>
      </c>
      <c r="H412" s="85">
        <v>2271304</v>
      </c>
      <c r="I412" s="85">
        <v>2331984</v>
      </c>
    </row>
    <row r="413" spans="1:9" ht="82.5" customHeight="1">
      <c r="A413" s="54" t="s">
        <v>796</v>
      </c>
      <c r="B413" s="14">
        <v>757</v>
      </c>
      <c r="C413" s="15" t="s">
        <v>101</v>
      </c>
      <c r="D413" s="15" t="s">
        <v>102</v>
      </c>
      <c r="E413" s="15" t="s">
        <v>795</v>
      </c>
      <c r="F413" s="15"/>
      <c r="G413" s="85">
        <f t="shared" ref="G413:I414" si="65">G414</f>
        <v>92745</v>
      </c>
      <c r="H413" s="85">
        <f t="shared" si="65"/>
        <v>0</v>
      </c>
      <c r="I413" s="85">
        <f t="shared" si="65"/>
        <v>0</v>
      </c>
    </row>
    <row r="414" spans="1:9" ht="33" customHeight="1">
      <c r="A414" s="16" t="s">
        <v>304</v>
      </c>
      <c r="B414" s="14">
        <v>757</v>
      </c>
      <c r="C414" s="15" t="s">
        <v>101</v>
      </c>
      <c r="D414" s="15" t="s">
        <v>102</v>
      </c>
      <c r="E414" s="15" t="s">
        <v>795</v>
      </c>
      <c r="F414" s="15" t="s">
        <v>305</v>
      </c>
      <c r="G414" s="85">
        <f t="shared" si="65"/>
        <v>92745</v>
      </c>
      <c r="H414" s="85">
        <f t="shared" si="65"/>
        <v>0</v>
      </c>
      <c r="I414" s="85">
        <f t="shared" si="65"/>
        <v>0</v>
      </c>
    </row>
    <row r="415" spans="1:9" ht="33" customHeight="1">
      <c r="A415" s="16" t="s">
        <v>306</v>
      </c>
      <c r="B415" s="14">
        <v>757</v>
      </c>
      <c r="C415" s="15" t="s">
        <v>101</v>
      </c>
      <c r="D415" s="15" t="s">
        <v>102</v>
      </c>
      <c r="E415" s="15" t="s">
        <v>795</v>
      </c>
      <c r="F415" s="15" t="s">
        <v>307</v>
      </c>
      <c r="G415" s="85">
        <f>92745.5-0.5</f>
        <v>92745</v>
      </c>
      <c r="H415" s="85">
        <v>0</v>
      </c>
      <c r="I415" s="85">
        <v>0</v>
      </c>
    </row>
    <row r="416" spans="1:9" s="34" customFormat="1" ht="17.25" customHeight="1">
      <c r="A416" s="5" t="s">
        <v>665</v>
      </c>
      <c r="B416" s="37">
        <v>757</v>
      </c>
      <c r="C416" s="38" t="s">
        <v>106</v>
      </c>
      <c r="D416" s="38"/>
      <c r="E416" s="38"/>
      <c r="F416" s="38"/>
      <c r="G416" s="86">
        <f>G434+G417</f>
        <v>21061577.5</v>
      </c>
      <c r="H416" s="86">
        <f>H434+H417</f>
        <v>19283788</v>
      </c>
      <c r="I416" s="86">
        <f>I434+I417</f>
        <v>19508165</v>
      </c>
    </row>
    <row r="417" spans="1:9" s="34" customFormat="1" ht="17.25" customHeight="1">
      <c r="A417" s="206" t="s">
        <v>945</v>
      </c>
      <c r="B417" s="14">
        <v>757</v>
      </c>
      <c r="C417" s="15" t="s">
        <v>106</v>
      </c>
      <c r="D417" s="15" t="s">
        <v>23</v>
      </c>
      <c r="E417" s="38"/>
      <c r="F417" s="38"/>
      <c r="G417" s="86">
        <f>G418+G430</f>
        <v>20617762</v>
      </c>
      <c r="H417" s="86">
        <f>H418+H430</f>
        <v>18863863</v>
      </c>
      <c r="I417" s="86">
        <f>I418+I430</f>
        <v>19012640</v>
      </c>
    </row>
    <row r="418" spans="1:9" ht="27.75" customHeight="1">
      <c r="A418" s="39" t="s">
        <v>934</v>
      </c>
      <c r="B418" s="14">
        <v>757</v>
      </c>
      <c r="C418" s="15" t="s">
        <v>106</v>
      </c>
      <c r="D418" s="15" t="s">
        <v>23</v>
      </c>
      <c r="E418" s="15" t="s">
        <v>391</v>
      </c>
      <c r="F418" s="15"/>
      <c r="G418" s="85">
        <f>G420+G425+G427</f>
        <v>20567762</v>
      </c>
      <c r="H418" s="85">
        <f t="shared" ref="H418:I418" si="66">H420+H425+H427</f>
        <v>18813863</v>
      </c>
      <c r="I418" s="85">
        <f t="shared" si="66"/>
        <v>18962640</v>
      </c>
    </row>
    <row r="419" spans="1:9" ht="19.5" customHeight="1">
      <c r="A419" s="16" t="s">
        <v>39</v>
      </c>
      <c r="B419" s="14">
        <v>757</v>
      </c>
      <c r="C419" s="15" t="s">
        <v>106</v>
      </c>
      <c r="D419" s="15" t="s">
        <v>23</v>
      </c>
      <c r="E419" s="15" t="s">
        <v>53</v>
      </c>
      <c r="F419" s="15" t="s">
        <v>40</v>
      </c>
      <c r="G419" s="85"/>
      <c r="H419" s="85"/>
      <c r="I419" s="85"/>
    </row>
    <row r="420" spans="1:9" ht="39" customHeight="1">
      <c r="A420" s="16" t="s">
        <v>188</v>
      </c>
      <c r="B420" s="14">
        <v>757</v>
      </c>
      <c r="C420" s="15" t="s">
        <v>106</v>
      </c>
      <c r="D420" s="15" t="s">
        <v>23</v>
      </c>
      <c r="E420" s="15" t="s">
        <v>392</v>
      </c>
      <c r="F420" s="15"/>
      <c r="G420" s="85">
        <f>G421+G423</f>
        <v>18185857</v>
      </c>
      <c r="H420" s="85">
        <f>H421+H423</f>
        <v>18813863</v>
      </c>
      <c r="I420" s="85">
        <f>I421+I423</f>
        <v>18962640</v>
      </c>
    </row>
    <row r="421" spans="1:9" ht="25.5">
      <c r="A421" s="16" t="s">
        <v>37</v>
      </c>
      <c r="B421" s="14">
        <v>757</v>
      </c>
      <c r="C421" s="15" t="s">
        <v>106</v>
      </c>
      <c r="D421" s="15" t="s">
        <v>23</v>
      </c>
      <c r="E421" s="15" t="s">
        <v>392</v>
      </c>
      <c r="F421" s="15" t="s">
        <v>38</v>
      </c>
      <c r="G421" s="85">
        <f>G422</f>
        <v>18185857</v>
      </c>
      <c r="H421" s="85">
        <f>H422</f>
        <v>18813863</v>
      </c>
      <c r="I421" s="85">
        <f>I422</f>
        <v>18962640</v>
      </c>
    </row>
    <row r="422" spans="1:9" ht="19.5" customHeight="1">
      <c r="A422" s="16" t="s">
        <v>39</v>
      </c>
      <c r="B422" s="14">
        <v>757</v>
      </c>
      <c r="C422" s="15" t="s">
        <v>106</v>
      </c>
      <c r="D422" s="15" t="s">
        <v>23</v>
      </c>
      <c r="E422" s="15" t="s">
        <v>392</v>
      </c>
      <c r="F422" s="15" t="s">
        <v>40</v>
      </c>
      <c r="G422" s="85">
        <v>18185857</v>
      </c>
      <c r="H422" s="85">
        <v>18813863</v>
      </c>
      <c r="I422" s="85">
        <f>1783374+17179266</f>
        <v>18962640</v>
      </c>
    </row>
    <row r="423" spans="1:9" s="34" customFormat="1" ht="17.25" hidden="1" customHeight="1">
      <c r="A423" s="206"/>
      <c r="B423" s="14"/>
      <c r="C423" s="15"/>
      <c r="D423" s="15"/>
      <c r="E423" s="38"/>
      <c r="F423" s="38"/>
      <c r="G423" s="86"/>
      <c r="H423" s="86"/>
      <c r="I423" s="86"/>
    </row>
    <row r="424" spans="1:9" s="34" customFormat="1" ht="17.25" hidden="1" customHeight="1">
      <c r="A424" s="5"/>
      <c r="B424" s="14"/>
      <c r="C424" s="15"/>
      <c r="D424" s="15"/>
      <c r="E424" s="38"/>
      <c r="F424" s="38"/>
      <c r="G424" s="86"/>
      <c r="H424" s="86"/>
      <c r="I424" s="86"/>
    </row>
    <row r="425" spans="1:9" s="34" customFormat="1" ht="25.5" customHeight="1">
      <c r="A425" s="16" t="s">
        <v>37</v>
      </c>
      <c r="B425" s="14">
        <v>757</v>
      </c>
      <c r="C425" s="15" t="s">
        <v>106</v>
      </c>
      <c r="D425" s="15" t="s">
        <v>23</v>
      </c>
      <c r="E425" s="15" t="s">
        <v>1025</v>
      </c>
      <c r="F425" s="15" t="s">
        <v>38</v>
      </c>
      <c r="G425" s="85">
        <f>G426</f>
        <v>550000</v>
      </c>
      <c r="H425" s="85">
        <v>0</v>
      </c>
      <c r="I425" s="85">
        <v>0</v>
      </c>
    </row>
    <row r="426" spans="1:9" s="34" customFormat="1" ht="17.25" customHeight="1">
      <c r="A426" s="16" t="s">
        <v>39</v>
      </c>
      <c r="B426" s="14">
        <v>757</v>
      </c>
      <c r="C426" s="15" t="s">
        <v>106</v>
      </c>
      <c r="D426" s="15" t="s">
        <v>23</v>
      </c>
      <c r="E426" s="15" t="s">
        <v>1025</v>
      </c>
      <c r="F426" s="15" t="s">
        <v>40</v>
      </c>
      <c r="G426" s="85">
        <v>550000</v>
      </c>
      <c r="H426" s="85">
        <v>0</v>
      </c>
      <c r="I426" s="85">
        <v>0</v>
      </c>
    </row>
    <row r="427" spans="1:9" s="34" customFormat="1" ht="65.25" customHeight="1">
      <c r="A427" s="16" t="s">
        <v>1104</v>
      </c>
      <c r="B427" s="14">
        <v>757</v>
      </c>
      <c r="C427" s="15" t="s">
        <v>106</v>
      </c>
      <c r="D427" s="15" t="s">
        <v>23</v>
      </c>
      <c r="E427" s="15" t="s">
        <v>1103</v>
      </c>
      <c r="F427" s="15"/>
      <c r="G427" s="85">
        <f>G428</f>
        <v>1831905</v>
      </c>
      <c r="H427" s="85">
        <f t="shared" ref="H427:I427" si="67">H428</f>
        <v>0</v>
      </c>
      <c r="I427" s="85">
        <f t="shared" si="67"/>
        <v>0</v>
      </c>
    </row>
    <row r="428" spans="1:9" s="34" customFormat="1" ht="25.5" customHeight="1">
      <c r="A428" s="16" t="s">
        <v>37</v>
      </c>
      <c r="B428" s="14">
        <v>757</v>
      </c>
      <c r="C428" s="15" t="s">
        <v>106</v>
      </c>
      <c r="D428" s="15" t="s">
        <v>23</v>
      </c>
      <c r="E428" s="15" t="s">
        <v>1103</v>
      </c>
      <c r="F428" s="15" t="s">
        <v>38</v>
      </c>
      <c r="G428" s="85">
        <f>G429</f>
        <v>1831905</v>
      </c>
      <c r="H428" s="85">
        <v>0</v>
      </c>
      <c r="I428" s="85">
        <v>0</v>
      </c>
    </row>
    <row r="429" spans="1:9" s="34" customFormat="1" ht="17.25" customHeight="1">
      <c r="A429" s="16" t="s">
        <v>39</v>
      </c>
      <c r="B429" s="14">
        <v>757</v>
      </c>
      <c r="C429" s="15" t="s">
        <v>106</v>
      </c>
      <c r="D429" s="15" t="s">
        <v>23</v>
      </c>
      <c r="E429" s="15" t="s">
        <v>1103</v>
      </c>
      <c r="F429" s="15" t="s">
        <v>40</v>
      </c>
      <c r="G429" s="85">
        <v>1831905</v>
      </c>
      <c r="H429" s="85">
        <v>0</v>
      </c>
      <c r="I429" s="85">
        <v>0</v>
      </c>
    </row>
    <row r="430" spans="1:9" s="18" customFormat="1" ht="25.5">
      <c r="A430" s="16" t="s">
        <v>922</v>
      </c>
      <c r="B430" s="14">
        <v>757</v>
      </c>
      <c r="C430" s="15" t="s">
        <v>106</v>
      </c>
      <c r="D430" s="15" t="s">
        <v>23</v>
      </c>
      <c r="E430" s="15" t="s">
        <v>486</v>
      </c>
      <c r="F430" s="15"/>
      <c r="G430" s="85">
        <f>G431</f>
        <v>50000</v>
      </c>
      <c r="H430" s="85">
        <f t="shared" ref="H430:I432" si="68">H431</f>
        <v>50000</v>
      </c>
      <c r="I430" s="85">
        <f t="shared" si="68"/>
        <v>50000</v>
      </c>
    </row>
    <row r="431" spans="1:9" s="18" customFormat="1" ht="25.5">
      <c r="A431" s="16" t="s">
        <v>921</v>
      </c>
      <c r="B431" s="14">
        <v>757</v>
      </c>
      <c r="C431" s="15" t="s">
        <v>106</v>
      </c>
      <c r="D431" s="15" t="s">
        <v>23</v>
      </c>
      <c r="E431" s="15" t="s">
        <v>887</v>
      </c>
      <c r="F431" s="15"/>
      <c r="G431" s="85">
        <f>G432</f>
        <v>50000</v>
      </c>
      <c r="H431" s="85">
        <f t="shared" si="68"/>
        <v>50000</v>
      </c>
      <c r="I431" s="85">
        <f t="shared" si="68"/>
        <v>50000</v>
      </c>
    </row>
    <row r="432" spans="1:9" s="18" customFormat="1" ht="25.5">
      <c r="A432" s="16" t="s">
        <v>148</v>
      </c>
      <c r="B432" s="14">
        <v>757</v>
      </c>
      <c r="C432" s="15" t="s">
        <v>106</v>
      </c>
      <c r="D432" s="15" t="s">
        <v>23</v>
      </c>
      <c r="E432" s="15" t="s">
        <v>887</v>
      </c>
      <c r="F432" s="15" t="s">
        <v>641</v>
      </c>
      <c r="G432" s="85">
        <f>G433</f>
        <v>50000</v>
      </c>
      <c r="H432" s="85">
        <f t="shared" si="68"/>
        <v>50000</v>
      </c>
      <c r="I432" s="85">
        <f t="shared" si="68"/>
        <v>50000</v>
      </c>
    </row>
    <row r="433" spans="1:10" s="18" customFormat="1" ht="89.25">
      <c r="A433" s="54" t="s">
        <v>817</v>
      </c>
      <c r="B433" s="14">
        <v>757</v>
      </c>
      <c r="C433" s="15" t="s">
        <v>106</v>
      </c>
      <c r="D433" s="15" t="s">
        <v>23</v>
      </c>
      <c r="E433" s="15" t="s">
        <v>887</v>
      </c>
      <c r="F433" s="15" t="s">
        <v>816</v>
      </c>
      <c r="G433" s="85">
        <f>50000</f>
        <v>50000</v>
      </c>
      <c r="H433" s="85">
        <v>50000</v>
      </c>
      <c r="I433" s="85">
        <v>50000</v>
      </c>
    </row>
    <row r="434" spans="1:10" s="35" customFormat="1" ht="15" customHeight="1">
      <c r="A434" s="16" t="s">
        <v>105</v>
      </c>
      <c r="B434" s="14">
        <v>757</v>
      </c>
      <c r="C434" s="15" t="s">
        <v>106</v>
      </c>
      <c r="D434" s="15" t="s">
        <v>34</v>
      </c>
      <c r="E434" s="41"/>
      <c r="F434" s="41"/>
      <c r="G434" s="31">
        <f>G435</f>
        <v>443815.5</v>
      </c>
      <c r="H434" s="31">
        <f>H435+H136</f>
        <v>419925</v>
      </c>
      <c r="I434" s="31">
        <f>I435+I136</f>
        <v>495525</v>
      </c>
    </row>
    <row r="435" spans="1:10" s="30" customFormat="1" ht="28.5" customHeight="1">
      <c r="A435" s="39" t="s">
        <v>934</v>
      </c>
      <c r="B435" s="14">
        <v>757</v>
      </c>
      <c r="C435" s="15" t="s">
        <v>106</v>
      </c>
      <c r="D435" s="15" t="s">
        <v>34</v>
      </c>
      <c r="E435" s="15" t="s">
        <v>391</v>
      </c>
      <c r="F435" s="15"/>
      <c r="G435" s="85">
        <f>G436</f>
        <v>443815.5</v>
      </c>
      <c r="H435" s="85">
        <f>H436</f>
        <v>419925</v>
      </c>
      <c r="I435" s="85">
        <f>I436</f>
        <v>495525</v>
      </c>
    </row>
    <row r="436" spans="1:10" s="30" customFormat="1" ht="27.75" customHeight="1">
      <c r="A436" s="39" t="s">
        <v>107</v>
      </c>
      <c r="B436" s="14">
        <v>757</v>
      </c>
      <c r="C436" s="15" t="s">
        <v>106</v>
      </c>
      <c r="D436" s="15" t="s">
        <v>34</v>
      </c>
      <c r="E436" s="15" t="s">
        <v>403</v>
      </c>
      <c r="F436" s="15"/>
      <c r="G436" s="85">
        <f>G437+G439</f>
        <v>443815.5</v>
      </c>
      <c r="H436" s="85">
        <f>H437+H439</f>
        <v>419925</v>
      </c>
      <c r="I436" s="85">
        <f>I437+I439</f>
        <v>495525</v>
      </c>
    </row>
    <row r="437" spans="1:10" s="34" customFormat="1" ht="63.75" hidden="1">
      <c r="A437" s="16" t="s">
        <v>85</v>
      </c>
      <c r="B437" s="14">
        <v>757</v>
      </c>
      <c r="C437" s="15" t="s">
        <v>106</v>
      </c>
      <c r="D437" s="15" t="s">
        <v>34</v>
      </c>
      <c r="E437" s="15" t="s">
        <v>403</v>
      </c>
      <c r="F437" s="15" t="s">
        <v>88</v>
      </c>
      <c r="G437" s="85">
        <f>G438</f>
        <v>0</v>
      </c>
      <c r="H437" s="85">
        <f>H438</f>
        <v>0</v>
      </c>
      <c r="I437" s="85">
        <f>I438</f>
        <v>0</v>
      </c>
    </row>
    <row r="438" spans="1:10" s="34" customFormat="1" ht="25.5" hidden="1">
      <c r="A438" s="16" t="s">
        <v>86</v>
      </c>
      <c r="B438" s="14">
        <v>757</v>
      </c>
      <c r="C438" s="15" t="s">
        <v>106</v>
      </c>
      <c r="D438" s="15" t="s">
        <v>34</v>
      </c>
      <c r="E438" s="15" t="s">
        <v>403</v>
      </c>
      <c r="F438" s="15" t="s">
        <v>89</v>
      </c>
      <c r="G438" s="85"/>
      <c r="H438" s="85"/>
      <c r="I438" s="85"/>
    </row>
    <row r="439" spans="1:10" s="34" customFormat="1" ht="28.5" customHeight="1">
      <c r="A439" s="16" t="s">
        <v>46</v>
      </c>
      <c r="B439" s="14">
        <v>757</v>
      </c>
      <c r="C439" s="15" t="s">
        <v>106</v>
      </c>
      <c r="D439" s="15" t="s">
        <v>34</v>
      </c>
      <c r="E439" s="15" t="s">
        <v>403</v>
      </c>
      <c r="F439" s="15" t="s">
        <v>47</v>
      </c>
      <c r="G439" s="85">
        <f>G440</f>
        <v>443815.5</v>
      </c>
      <c r="H439" s="85">
        <f>H440</f>
        <v>419925</v>
      </c>
      <c r="I439" s="85">
        <f>I440</f>
        <v>495525</v>
      </c>
    </row>
    <row r="440" spans="1:10" s="34" customFormat="1" ht="25.5">
      <c r="A440" s="16" t="s">
        <v>48</v>
      </c>
      <c r="B440" s="14">
        <v>757</v>
      </c>
      <c r="C440" s="15" t="s">
        <v>106</v>
      </c>
      <c r="D440" s="15" t="s">
        <v>34</v>
      </c>
      <c r="E440" s="15" t="s">
        <v>403</v>
      </c>
      <c r="F440" s="15" t="s">
        <v>49</v>
      </c>
      <c r="G440" s="85">
        <f>543815-100000+0.5</f>
        <v>443815.5</v>
      </c>
      <c r="H440" s="85">
        <v>419925</v>
      </c>
      <c r="I440" s="85">
        <v>495525</v>
      </c>
      <c r="J440" s="33">
        <f>J441-G441</f>
        <v>-34179878.069999993</v>
      </c>
    </row>
    <row r="441" spans="1:10" s="233" customFormat="1">
      <c r="A441" s="213" t="s">
        <v>108</v>
      </c>
      <c r="B441" s="214"/>
      <c r="C441" s="215"/>
      <c r="D441" s="215"/>
      <c r="E441" s="215"/>
      <c r="F441" s="215"/>
      <c r="G441" s="216">
        <f>G416+G407+L204+G35+G19</f>
        <v>188326265.59999999</v>
      </c>
      <c r="H441" s="216">
        <f>H35+H204+H416+H407+H19</f>
        <v>177741099.97</v>
      </c>
      <c r="I441" s="216">
        <f>I35+I204+I416+I407+I19</f>
        <v>181526637.86000001</v>
      </c>
      <c r="J441" s="232">
        <f>G28+G50+G81+G125+G161+G226+G232+G256+G263+G351+G372+G398+G400+G402+G412+G415+G440+G387</f>
        <v>154146387.53</v>
      </c>
    </row>
    <row r="442" spans="1:10" s="231" customFormat="1" ht="38.25">
      <c r="A442" s="111" t="s">
        <v>109</v>
      </c>
      <c r="B442" s="107">
        <v>763</v>
      </c>
      <c r="C442" s="108"/>
      <c r="D442" s="108"/>
      <c r="E442" s="108"/>
      <c r="F442" s="108"/>
      <c r="G442" s="109"/>
      <c r="H442" s="109"/>
      <c r="I442" s="109"/>
    </row>
    <row r="443" spans="1:10">
      <c r="A443" s="5" t="s">
        <v>22</v>
      </c>
      <c r="B443" s="6">
        <v>763</v>
      </c>
      <c r="C443" s="7" t="s">
        <v>23</v>
      </c>
      <c r="D443" s="7"/>
      <c r="E443" s="7"/>
      <c r="F443" s="7"/>
      <c r="G443" s="40">
        <f>G444+G453</f>
        <v>9841029.4000000004</v>
      </c>
      <c r="H443" s="40">
        <f>H444+H453</f>
        <v>9938355</v>
      </c>
      <c r="I443" s="40">
        <f>I444+I453</f>
        <v>10028603</v>
      </c>
    </row>
    <row r="444" spans="1:10" s="35" customFormat="1" ht="51">
      <c r="A444" s="16" t="s">
        <v>111</v>
      </c>
      <c r="B444" s="14">
        <v>763</v>
      </c>
      <c r="C444" s="15" t="s">
        <v>23</v>
      </c>
      <c r="D444" s="15" t="s">
        <v>83</v>
      </c>
      <c r="E444" s="15"/>
      <c r="F444" s="41"/>
      <c r="G444" s="85">
        <f>SUM(G445)</f>
        <v>9648992</v>
      </c>
      <c r="H444" s="85">
        <f>SUM(H445)</f>
        <v>9738355</v>
      </c>
      <c r="I444" s="85">
        <f>SUM(I445)</f>
        <v>9828603</v>
      </c>
    </row>
    <row r="445" spans="1:10" s="35" customFormat="1" ht="38.25">
      <c r="A445" s="16" t="s">
        <v>881</v>
      </c>
      <c r="B445" s="14">
        <v>763</v>
      </c>
      <c r="C445" s="15" t="s">
        <v>23</v>
      </c>
      <c r="D445" s="15" t="s">
        <v>83</v>
      </c>
      <c r="E445" s="15" t="s">
        <v>404</v>
      </c>
      <c r="F445" s="41"/>
      <c r="G445" s="85">
        <f>G446</f>
        <v>9648992</v>
      </c>
      <c r="H445" s="85">
        <f>H446</f>
        <v>9738355</v>
      </c>
      <c r="I445" s="85">
        <f>I446</f>
        <v>9828603</v>
      </c>
    </row>
    <row r="446" spans="1:10" s="35" customFormat="1" ht="25.5">
      <c r="A446" s="16" t="s">
        <v>112</v>
      </c>
      <c r="B446" s="14">
        <v>763</v>
      </c>
      <c r="C446" s="15" t="s">
        <v>23</v>
      </c>
      <c r="D446" s="15" t="s">
        <v>83</v>
      </c>
      <c r="E446" s="15" t="s">
        <v>406</v>
      </c>
      <c r="F446" s="41"/>
      <c r="G446" s="85">
        <f>SUM(G447+G449+G452)</f>
        <v>9648992</v>
      </c>
      <c r="H446" s="85">
        <f>SUM(H447+H449+H452)</f>
        <v>9738355</v>
      </c>
      <c r="I446" s="85">
        <f>SUM(I447+I449+I452)</f>
        <v>9828603</v>
      </c>
    </row>
    <row r="447" spans="1:10" ht="63.75">
      <c r="A447" s="16" t="s">
        <v>85</v>
      </c>
      <c r="B447" s="14">
        <v>763</v>
      </c>
      <c r="C447" s="15" t="s">
        <v>23</v>
      </c>
      <c r="D447" s="15" t="s">
        <v>83</v>
      </c>
      <c r="E447" s="15" t="s">
        <v>406</v>
      </c>
      <c r="F447" s="15" t="s">
        <v>88</v>
      </c>
      <c r="G447" s="85">
        <f>SUM(G448)</f>
        <v>9066596</v>
      </c>
      <c r="H447" s="85">
        <f>SUM(H448)</f>
        <v>9155959</v>
      </c>
      <c r="I447" s="85">
        <f>SUM(I448)</f>
        <v>9246207</v>
      </c>
    </row>
    <row r="448" spans="1:10" ht="25.5">
      <c r="A448" s="16" t="s">
        <v>86</v>
      </c>
      <c r="B448" s="14">
        <v>763</v>
      </c>
      <c r="C448" s="15" t="s">
        <v>23</v>
      </c>
      <c r="D448" s="15" t="s">
        <v>83</v>
      </c>
      <c r="E448" s="15" t="s">
        <v>406</v>
      </c>
      <c r="F448" s="15" t="s">
        <v>89</v>
      </c>
      <c r="G448" s="85">
        <v>9066596</v>
      </c>
      <c r="H448" s="85">
        <v>9155959</v>
      </c>
      <c r="I448" s="85">
        <v>9246207</v>
      </c>
    </row>
    <row r="449" spans="1:10" ht="25.5">
      <c r="A449" s="16" t="s">
        <v>46</v>
      </c>
      <c r="B449" s="14">
        <v>763</v>
      </c>
      <c r="C449" s="15" t="s">
        <v>23</v>
      </c>
      <c r="D449" s="15" t="s">
        <v>83</v>
      </c>
      <c r="E449" s="15" t="s">
        <v>406</v>
      </c>
      <c r="F449" s="15" t="s">
        <v>47</v>
      </c>
      <c r="G449" s="85">
        <f>SUM(G450)</f>
        <v>567396</v>
      </c>
      <c r="H449" s="85">
        <f>SUM(H450)</f>
        <v>567396</v>
      </c>
      <c r="I449" s="85">
        <f>SUM(I450)</f>
        <v>567396</v>
      </c>
    </row>
    <row r="450" spans="1:10" ht="25.5">
      <c r="A450" s="16" t="s">
        <v>48</v>
      </c>
      <c r="B450" s="14">
        <v>763</v>
      </c>
      <c r="C450" s="15" t="s">
        <v>23</v>
      </c>
      <c r="D450" s="15" t="s">
        <v>83</v>
      </c>
      <c r="E450" s="15" t="s">
        <v>406</v>
      </c>
      <c r="F450" s="15" t="s">
        <v>49</v>
      </c>
      <c r="G450" s="85">
        <v>567396</v>
      </c>
      <c r="H450" s="85">
        <v>567396</v>
      </c>
      <c r="I450" s="85">
        <v>567396</v>
      </c>
    </row>
    <row r="451" spans="1:10" ht="19.5" customHeight="1">
      <c r="A451" s="32" t="s">
        <v>93</v>
      </c>
      <c r="B451" s="14">
        <v>763</v>
      </c>
      <c r="C451" s="15" t="s">
        <v>23</v>
      </c>
      <c r="D451" s="15" t="s">
        <v>83</v>
      </c>
      <c r="E451" s="15" t="s">
        <v>406</v>
      </c>
      <c r="F451" s="15" t="s">
        <v>94</v>
      </c>
      <c r="G451" s="85">
        <f>G452</f>
        <v>15000</v>
      </c>
      <c r="H451" s="85">
        <f>H452</f>
        <v>15000</v>
      </c>
      <c r="I451" s="85">
        <f>I452</f>
        <v>15000</v>
      </c>
    </row>
    <row r="452" spans="1:10" ht="16.5" customHeight="1">
      <c r="A452" s="32" t="s">
        <v>295</v>
      </c>
      <c r="B452" s="14">
        <v>763</v>
      </c>
      <c r="C452" s="15" t="s">
        <v>23</v>
      </c>
      <c r="D452" s="15" t="s">
        <v>83</v>
      </c>
      <c r="E452" s="15" t="s">
        <v>406</v>
      </c>
      <c r="F452" s="15" t="s">
        <v>97</v>
      </c>
      <c r="G452" s="85">
        <v>15000</v>
      </c>
      <c r="H452" s="85">
        <v>15000</v>
      </c>
      <c r="I452" s="85">
        <v>15000</v>
      </c>
    </row>
    <row r="453" spans="1:10" ht="18.75" customHeight="1">
      <c r="A453" s="42" t="s">
        <v>28</v>
      </c>
      <c r="B453" s="14">
        <v>763</v>
      </c>
      <c r="C453" s="15" t="s">
        <v>23</v>
      </c>
      <c r="D453" s="15" t="s">
        <v>29</v>
      </c>
      <c r="E453" s="15"/>
      <c r="F453" s="15"/>
      <c r="G453" s="85">
        <f>G454+G463</f>
        <v>192037.4</v>
      </c>
      <c r="H453" s="85">
        <f>H454</f>
        <v>200000</v>
      </c>
      <c r="I453" s="85">
        <f>I454</f>
        <v>200000</v>
      </c>
    </row>
    <row r="454" spans="1:10" ht="39.75" customHeight="1">
      <c r="A454" s="16" t="s">
        <v>881</v>
      </c>
      <c r="B454" s="14">
        <v>763</v>
      </c>
      <c r="C454" s="15" t="s">
        <v>23</v>
      </c>
      <c r="D454" s="15" t="s">
        <v>29</v>
      </c>
      <c r="E454" s="15" t="s">
        <v>404</v>
      </c>
      <c r="F454" s="15"/>
      <c r="G454" s="85">
        <f>G455+G458</f>
        <v>180000</v>
      </c>
      <c r="H454" s="85">
        <f>H455+H458</f>
        <v>200000</v>
      </c>
      <c r="I454" s="85">
        <f>I455+I458</f>
        <v>200000</v>
      </c>
    </row>
    <row r="455" spans="1:10" ht="28.5" customHeight="1">
      <c r="A455" s="16" t="s">
        <v>1145</v>
      </c>
      <c r="B455" s="14">
        <v>763</v>
      </c>
      <c r="C455" s="15" t="s">
        <v>23</v>
      </c>
      <c r="D455" s="15" t="s">
        <v>29</v>
      </c>
      <c r="E455" s="15" t="s">
        <v>407</v>
      </c>
      <c r="F455" s="15"/>
      <c r="G455" s="85">
        <f t="shared" ref="G455:I456" si="69">G456</f>
        <v>180000</v>
      </c>
      <c r="H455" s="85">
        <f t="shared" si="69"/>
        <v>200000</v>
      </c>
      <c r="I455" s="85">
        <f t="shared" si="69"/>
        <v>200000</v>
      </c>
    </row>
    <row r="456" spans="1:10" ht="27.75" customHeight="1">
      <c r="A456" s="16" t="s">
        <v>46</v>
      </c>
      <c r="B456" s="14">
        <v>763</v>
      </c>
      <c r="C456" s="15" t="s">
        <v>23</v>
      </c>
      <c r="D456" s="15" t="s">
        <v>29</v>
      </c>
      <c r="E456" s="15" t="s">
        <v>407</v>
      </c>
      <c r="F456" s="15" t="s">
        <v>47</v>
      </c>
      <c r="G456" s="85">
        <f t="shared" si="69"/>
        <v>180000</v>
      </c>
      <c r="H456" s="85">
        <f t="shared" si="69"/>
        <v>200000</v>
      </c>
      <c r="I456" s="85">
        <f t="shared" si="69"/>
        <v>200000</v>
      </c>
    </row>
    <row r="457" spans="1:10" ht="28.5" customHeight="1">
      <c r="A457" s="16" t="s">
        <v>48</v>
      </c>
      <c r="B457" s="14">
        <v>763</v>
      </c>
      <c r="C457" s="15" t="s">
        <v>23</v>
      </c>
      <c r="D457" s="15" t="s">
        <v>29</v>
      </c>
      <c r="E457" s="15" t="s">
        <v>407</v>
      </c>
      <c r="F457" s="15" t="s">
        <v>49</v>
      </c>
      <c r="G457" s="85">
        <f>200000-20000</f>
        <v>180000</v>
      </c>
      <c r="H457" s="85">
        <v>200000</v>
      </c>
      <c r="I457" s="85">
        <v>200000</v>
      </c>
    </row>
    <row r="458" spans="1:10" ht="34.5" hidden="1" customHeight="1">
      <c r="A458" s="16" t="s">
        <v>738</v>
      </c>
      <c r="B458" s="14">
        <v>763</v>
      </c>
      <c r="C458" s="15" t="s">
        <v>23</v>
      </c>
      <c r="D458" s="15" t="s">
        <v>29</v>
      </c>
      <c r="E458" s="15" t="s">
        <v>737</v>
      </c>
      <c r="F458" s="15"/>
      <c r="G458" s="85">
        <f>G459+G461</f>
        <v>0</v>
      </c>
      <c r="H458" s="85">
        <f>H459+H461</f>
        <v>0</v>
      </c>
      <c r="I458" s="85">
        <f>I459+I461</f>
        <v>0</v>
      </c>
    </row>
    <row r="459" spans="1:10" ht="27.75" hidden="1" customHeight="1">
      <c r="A459" s="16" t="s">
        <v>46</v>
      </c>
      <c r="B459" s="14">
        <v>763</v>
      </c>
      <c r="C459" s="15" t="s">
        <v>23</v>
      </c>
      <c r="D459" s="15" t="s">
        <v>29</v>
      </c>
      <c r="E459" s="15" t="s">
        <v>737</v>
      </c>
      <c r="F459" s="15" t="s">
        <v>47</v>
      </c>
      <c r="G459" s="85">
        <f>G460</f>
        <v>0</v>
      </c>
      <c r="H459" s="85">
        <f>H460</f>
        <v>0</v>
      </c>
      <c r="I459" s="85">
        <f>I460</f>
        <v>0</v>
      </c>
    </row>
    <row r="460" spans="1:10" ht="28.5" hidden="1" customHeight="1">
      <c r="A460" s="16" t="s">
        <v>48</v>
      </c>
      <c r="B460" s="14">
        <v>763</v>
      </c>
      <c r="C460" s="15" t="s">
        <v>23</v>
      </c>
      <c r="D460" s="15" t="s">
        <v>29</v>
      </c>
      <c r="E460" s="15" t="s">
        <v>737</v>
      </c>
      <c r="F460" s="15" t="s">
        <v>49</v>
      </c>
      <c r="G460" s="85"/>
      <c r="H460" s="85"/>
      <c r="I460" s="85"/>
    </row>
    <row r="461" spans="1:10" ht="28.5" hidden="1" customHeight="1">
      <c r="A461" s="32" t="s">
        <v>93</v>
      </c>
      <c r="B461" s="14">
        <v>763</v>
      </c>
      <c r="C461" s="15" t="s">
        <v>23</v>
      </c>
      <c r="D461" s="15" t="s">
        <v>29</v>
      </c>
      <c r="E461" s="15" t="s">
        <v>737</v>
      </c>
      <c r="F461" s="15" t="s">
        <v>94</v>
      </c>
      <c r="G461" s="85">
        <f>G462</f>
        <v>0</v>
      </c>
      <c r="H461" s="85">
        <f>H462</f>
        <v>0</v>
      </c>
      <c r="I461" s="85">
        <f>I462</f>
        <v>0</v>
      </c>
    </row>
    <row r="462" spans="1:10" ht="28.5" hidden="1" customHeight="1">
      <c r="A462" s="32" t="s">
        <v>295</v>
      </c>
      <c r="B462" s="14">
        <v>763</v>
      </c>
      <c r="C462" s="15" t="s">
        <v>23</v>
      </c>
      <c r="D462" s="15" t="s">
        <v>29</v>
      </c>
      <c r="E462" s="15" t="s">
        <v>737</v>
      </c>
      <c r="F462" s="15" t="s">
        <v>97</v>
      </c>
      <c r="G462" s="85"/>
      <c r="H462" s="85"/>
      <c r="I462" s="85"/>
    </row>
    <row r="463" spans="1:10" s="222" customFormat="1" ht="26.25" customHeight="1">
      <c r="A463" s="16" t="s">
        <v>326</v>
      </c>
      <c r="B463" s="14">
        <v>793</v>
      </c>
      <c r="C463" s="15" t="s">
        <v>23</v>
      </c>
      <c r="D463" s="15" t="s">
        <v>29</v>
      </c>
      <c r="E463" s="77" t="s">
        <v>408</v>
      </c>
      <c r="F463" s="220"/>
      <c r="G463" s="85">
        <f>G464</f>
        <v>12037.4</v>
      </c>
      <c r="H463" s="85">
        <v>0</v>
      </c>
      <c r="I463" s="85">
        <v>0</v>
      </c>
      <c r="J463" s="221">
        <v>1487719</v>
      </c>
    </row>
    <row r="464" spans="1:10" ht="30" customHeight="1">
      <c r="A464" s="16" t="s">
        <v>846</v>
      </c>
      <c r="B464" s="14">
        <v>763</v>
      </c>
      <c r="C464" s="15" t="s">
        <v>23</v>
      </c>
      <c r="D464" s="15" t="s">
        <v>29</v>
      </c>
      <c r="E464" s="15" t="s">
        <v>845</v>
      </c>
      <c r="F464" s="15"/>
      <c r="G464" s="115">
        <f>G465</f>
        <v>12037.4</v>
      </c>
      <c r="H464" s="85">
        <v>0</v>
      </c>
      <c r="I464" s="85">
        <v>0</v>
      </c>
      <c r="J464" s="2"/>
    </row>
    <row r="465" spans="1:10">
      <c r="A465" s="16" t="s">
        <v>93</v>
      </c>
      <c r="B465" s="14">
        <v>763</v>
      </c>
      <c r="C465" s="15" t="s">
        <v>23</v>
      </c>
      <c r="D465" s="15" t="s">
        <v>29</v>
      </c>
      <c r="E465" s="15" t="s">
        <v>845</v>
      </c>
      <c r="F465" s="15" t="s">
        <v>94</v>
      </c>
      <c r="G465" s="115">
        <f>G466</f>
        <v>12037.4</v>
      </c>
      <c r="H465" s="85">
        <v>0</v>
      </c>
      <c r="I465" s="85">
        <v>0</v>
      </c>
      <c r="J465" s="2"/>
    </row>
    <row r="466" spans="1:10" ht="15" customHeight="1">
      <c r="A466" s="16" t="s">
        <v>605</v>
      </c>
      <c r="B466" s="14">
        <v>763</v>
      </c>
      <c r="C466" s="15" t="s">
        <v>23</v>
      </c>
      <c r="D466" s="15" t="s">
        <v>29</v>
      </c>
      <c r="E466" s="15" t="s">
        <v>845</v>
      </c>
      <c r="F466" s="15" t="s">
        <v>604</v>
      </c>
      <c r="G466" s="115">
        <v>12037.4</v>
      </c>
      <c r="H466" s="85">
        <v>0</v>
      </c>
      <c r="I466" s="85">
        <v>0</v>
      </c>
      <c r="J466" s="2"/>
    </row>
    <row r="467" spans="1:10" ht="28.5" hidden="1" customHeight="1">
      <c r="A467" s="32"/>
      <c r="B467" s="14"/>
      <c r="C467" s="15"/>
      <c r="D467" s="15"/>
      <c r="E467" s="15"/>
      <c r="F467" s="15"/>
      <c r="G467" s="85"/>
      <c r="H467" s="85"/>
      <c r="I467" s="85"/>
    </row>
    <row r="468" spans="1:10">
      <c r="A468" s="11" t="s">
        <v>128</v>
      </c>
      <c r="B468" s="6">
        <v>763</v>
      </c>
      <c r="C468" s="7" t="s">
        <v>83</v>
      </c>
      <c r="D468" s="7"/>
      <c r="E468" s="7"/>
      <c r="F468" s="7"/>
      <c r="G468" s="40">
        <f>SUM(G469)</f>
        <v>842062.6</v>
      </c>
      <c r="H468" s="40">
        <f>SUM(H469)</f>
        <v>410000</v>
      </c>
      <c r="I468" s="40">
        <f>SUM(I469)</f>
        <v>410000</v>
      </c>
    </row>
    <row r="469" spans="1:10">
      <c r="A469" s="16" t="s">
        <v>129</v>
      </c>
      <c r="B469" s="14">
        <v>763</v>
      </c>
      <c r="C469" s="15" t="s">
        <v>83</v>
      </c>
      <c r="D469" s="15" t="s">
        <v>130</v>
      </c>
      <c r="E469" s="15"/>
      <c r="F469" s="15"/>
      <c r="G469" s="85">
        <f>G470</f>
        <v>842062.6</v>
      </c>
      <c r="H469" s="85">
        <f>H470</f>
        <v>410000</v>
      </c>
      <c r="I469" s="85">
        <f>I470</f>
        <v>410000</v>
      </c>
    </row>
    <row r="470" spans="1:10" ht="38.25">
      <c r="A470" s="16" t="s">
        <v>881</v>
      </c>
      <c r="B470" s="14">
        <v>763</v>
      </c>
      <c r="C470" s="15" t="s">
        <v>83</v>
      </c>
      <c r="D470" s="15" t="s">
        <v>130</v>
      </c>
      <c r="E470" s="15" t="s">
        <v>404</v>
      </c>
      <c r="F470" s="15"/>
      <c r="G470" s="85">
        <f>G471+G484+G489+G492++G495+G498</f>
        <v>842062.6</v>
      </c>
      <c r="H470" s="85">
        <f>H471+H484</f>
        <v>410000</v>
      </c>
      <c r="I470" s="85">
        <f>I471+I484</f>
        <v>410000</v>
      </c>
    </row>
    <row r="471" spans="1:10" ht="116.25" customHeight="1">
      <c r="A471" s="16" t="s">
        <v>523</v>
      </c>
      <c r="B471" s="14">
        <v>763</v>
      </c>
      <c r="C471" s="15" t="s">
        <v>83</v>
      </c>
      <c r="D471" s="15" t="s">
        <v>130</v>
      </c>
      <c r="E471" s="15" t="s">
        <v>410</v>
      </c>
      <c r="F471" s="15"/>
      <c r="G471" s="85">
        <f>SUM(G472)+G482</f>
        <v>216100</v>
      </c>
      <c r="H471" s="85">
        <f>SUM(H472)+H482</f>
        <v>200000</v>
      </c>
      <c r="I471" s="85">
        <f>SUM(I472)+I482</f>
        <v>200000</v>
      </c>
    </row>
    <row r="472" spans="1:10" ht="25.5">
      <c r="A472" s="16" t="s">
        <v>46</v>
      </c>
      <c r="B472" s="14">
        <v>763</v>
      </c>
      <c r="C472" s="15" t="s">
        <v>83</v>
      </c>
      <c r="D472" s="15" t="s">
        <v>130</v>
      </c>
      <c r="E472" s="15" t="s">
        <v>410</v>
      </c>
      <c r="F472" s="15" t="s">
        <v>47</v>
      </c>
      <c r="G472" s="85">
        <f>SUM(G473)</f>
        <v>216100</v>
      </c>
      <c r="H472" s="85">
        <f>SUM(H473)</f>
        <v>200000</v>
      </c>
      <c r="I472" s="85">
        <f>SUM(I473)</f>
        <v>200000</v>
      </c>
    </row>
    <row r="473" spans="1:10" ht="30.75" customHeight="1">
      <c r="A473" s="16" t="s">
        <v>48</v>
      </c>
      <c r="B473" s="14">
        <v>763</v>
      </c>
      <c r="C473" s="15" t="s">
        <v>83</v>
      </c>
      <c r="D473" s="15" t="s">
        <v>130</v>
      </c>
      <c r="E473" s="15" t="s">
        <v>410</v>
      </c>
      <c r="F473" s="15" t="s">
        <v>49</v>
      </c>
      <c r="G473" s="85">
        <f>200000+16100</f>
        <v>216100</v>
      </c>
      <c r="H473" s="85">
        <v>200000</v>
      </c>
      <c r="I473" s="85">
        <v>200000</v>
      </c>
    </row>
    <row r="474" spans="1:10" ht="25.5" hidden="1" customHeight="1">
      <c r="A474" s="16"/>
      <c r="B474" s="14"/>
      <c r="C474" s="15"/>
      <c r="D474" s="15"/>
      <c r="E474" s="15" t="s">
        <v>410</v>
      </c>
      <c r="F474" s="15"/>
      <c r="G474" s="85"/>
      <c r="H474" s="85"/>
      <c r="I474" s="85"/>
    </row>
    <row r="475" spans="1:10" ht="25.5" hidden="1" customHeight="1">
      <c r="A475" s="16"/>
      <c r="B475" s="14"/>
      <c r="C475" s="15"/>
      <c r="D475" s="15"/>
      <c r="E475" s="15" t="s">
        <v>410</v>
      </c>
      <c r="F475" s="15"/>
      <c r="G475" s="85"/>
      <c r="H475" s="85"/>
      <c r="I475" s="85"/>
    </row>
    <row r="476" spans="1:10" ht="25.5" hidden="1" customHeight="1">
      <c r="A476" s="16"/>
      <c r="B476" s="14"/>
      <c r="C476" s="15"/>
      <c r="D476" s="15"/>
      <c r="E476" s="15" t="s">
        <v>410</v>
      </c>
      <c r="F476" s="15"/>
      <c r="G476" s="85"/>
      <c r="H476" s="85"/>
      <c r="I476" s="85"/>
    </row>
    <row r="477" spans="1:10" ht="25.5" hidden="1" customHeight="1">
      <c r="A477" s="16"/>
      <c r="B477" s="14"/>
      <c r="C477" s="15"/>
      <c r="D477" s="15"/>
      <c r="E477" s="15" t="s">
        <v>410</v>
      </c>
      <c r="F477" s="15"/>
      <c r="G477" s="85"/>
      <c r="H477" s="85"/>
      <c r="I477" s="85"/>
    </row>
    <row r="478" spans="1:10" ht="25.5" hidden="1" customHeight="1">
      <c r="A478" s="16"/>
      <c r="B478" s="14"/>
      <c r="C478" s="15"/>
      <c r="D478" s="15"/>
      <c r="E478" s="15" t="s">
        <v>410</v>
      </c>
      <c r="F478" s="15"/>
      <c r="G478" s="85"/>
      <c r="H478" s="85"/>
      <c r="I478" s="85"/>
    </row>
    <row r="479" spans="1:10" ht="25.5" hidden="1" customHeight="1">
      <c r="A479" s="16"/>
      <c r="B479" s="14"/>
      <c r="C479" s="15"/>
      <c r="D479" s="15"/>
      <c r="E479" s="15" t="s">
        <v>410</v>
      </c>
      <c r="F479" s="15"/>
      <c r="G479" s="85"/>
      <c r="H479" s="85"/>
      <c r="I479" s="85"/>
    </row>
    <row r="480" spans="1:10" ht="25.5" hidden="1" customHeight="1">
      <c r="A480" s="16"/>
      <c r="B480" s="14"/>
      <c r="C480" s="15"/>
      <c r="D480" s="15"/>
      <c r="E480" s="15" t="s">
        <v>410</v>
      </c>
      <c r="F480" s="15"/>
      <c r="G480" s="85"/>
      <c r="H480" s="85"/>
      <c r="I480" s="85"/>
    </row>
    <row r="481" spans="1:9" ht="25.5" hidden="1">
      <c r="A481" s="32" t="s">
        <v>84</v>
      </c>
      <c r="B481" s="14">
        <v>763</v>
      </c>
      <c r="C481" s="15" t="s">
        <v>83</v>
      </c>
      <c r="D481" s="15" t="s">
        <v>130</v>
      </c>
      <c r="E481" s="15" t="s">
        <v>410</v>
      </c>
      <c r="F481" s="15" t="s">
        <v>50</v>
      </c>
      <c r="G481" s="85"/>
      <c r="H481" s="85"/>
      <c r="I481" s="85"/>
    </row>
    <row r="482" spans="1:9" ht="25.5" hidden="1" customHeight="1">
      <c r="A482" s="32" t="s">
        <v>93</v>
      </c>
      <c r="B482" s="14">
        <v>763</v>
      </c>
      <c r="C482" s="15" t="s">
        <v>83</v>
      </c>
      <c r="D482" s="15" t="s">
        <v>130</v>
      </c>
      <c r="E482" s="15" t="s">
        <v>410</v>
      </c>
      <c r="F482" s="15" t="s">
        <v>94</v>
      </c>
      <c r="G482" s="85">
        <f>G483</f>
        <v>0</v>
      </c>
      <c r="H482" s="85">
        <f>H483</f>
        <v>0</v>
      </c>
      <c r="I482" s="85">
        <f>I483</f>
        <v>0</v>
      </c>
    </row>
    <row r="483" spans="1:9" ht="25.5" hidden="1" customHeight="1">
      <c r="A483" s="32" t="s">
        <v>295</v>
      </c>
      <c r="B483" s="14">
        <v>763</v>
      </c>
      <c r="C483" s="15" t="s">
        <v>83</v>
      </c>
      <c r="D483" s="15" t="s">
        <v>130</v>
      </c>
      <c r="E483" s="15" t="s">
        <v>410</v>
      </c>
      <c r="F483" s="15" t="s">
        <v>97</v>
      </c>
      <c r="G483" s="85"/>
      <c r="H483" s="85"/>
      <c r="I483" s="85"/>
    </row>
    <row r="484" spans="1:9" ht="94.5" customHeight="1">
      <c r="A484" s="32" t="s">
        <v>1146</v>
      </c>
      <c r="B484" s="14">
        <v>763</v>
      </c>
      <c r="C484" s="15" t="s">
        <v>83</v>
      </c>
      <c r="D484" s="15" t="s">
        <v>130</v>
      </c>
      <c r="E484" s="15" t="s">
        <v>411</v>
      </c>
      <c r="F484" s="15"/>
      <c r="G484" s="85">
        <f>G485+G487</f>
        <v>197962.6</v>
      </c>
      <c r="H484" s="85">
        <f>H485+H487</f>
        <v>210000</v>
      </c>
      <c r="I484" s="85">
        <f>I485+I487</f>
        <v>210000</v>
      </c>
    </row>
    <row r="485" spans="1:9" ht="25.5">
      <c r="A485" s="16" t="s">
        <v>46</v>
      </c>
      <c r="B485" s="14">
        <v>763</v>
      </c>
      <c r="C485" s="15" t="s">
        <v>83</v>
      </c>
      <c r="D485" s="15" t="s">
        <v>130</v>
      </c>
      <c r="E485" s="15" t="s">
        <v>411</v>
      </c>
      <c r="F485" s="15" t="s">
        <v>47</v>
      </c>
      <c r="G485" s="85">
        <f>SUM(G486)</f>
        <v>197962.6</v>
      </c>
      <c r="H485" s="85">
        <f>SUM(H486)</f>
        <v>210000</v>
      </c>
      <c r="I485" s="85">
        <f>SUM(I486)</f>
        <v>210000</v>
      </c>
    </row>
    <row r="486" spans="1:9" ht="25.5" customHeight="1">
      <c r="A486" s="16" t="s">
        <v>48</v>
      </c>
      <c r="B486" s="14">
        <v>763</v>
      </c>
      <c r="C486" s="15" t="s">
        <v>83</v>
      </c>
      <c r="D486" s="15" t="s">
        <v>130</v>
      </c>
      <c r="E486" s="15" t="s">
        <v>411</v>
      </c>
      <c r="F486" s="15" t="s">
        <v>49</v>
      </c>
      <c r="G486" s="85">
        <v>197962.6</v>
      </c>
      <c r="H486" s="85">
        <v>210000</v>
      </c>
      <c r="I486" s="85">
        <v>210000</v>
      </c>
    </row>
    <row r="487" spans="1:9" ht="25.5" hidden="1" customHeight="1">
      <c r="A487" s="32" t="s">
        <v>93</v>
      </c>
      <c r="B487" s="14">
        <v>763</v>
      </c>
      <c r="C487" s="15" t="s">
        <v>83</v>
      </c>
      <c r="D487" s="15" t="s">
        <v>130</v>
      </c>
      <c r="E487" s="15" t="s">
        <v>411</v>
      </c>
      <c r="F487" s="15" t="s">
        <v>94</v>
      </c>
      <c r="G487" s="85">
        <f>G488</f>
        <v>0</v>
      </c>
      <c r="H487" s="85">
        <f>H488</f>
        <v>0</v>
      </c>
      <c r="I487" s="85">
        <f>I488</f>
        <v>0</v>
      </c>
    </row>
    <row r="488" spans="1:9" ht="25.5" hidden="1" customHeight="1">
      <c r="A488" s="32" t="s">
        <v>605</v>
      </c>
      <c r="B488" s="14">
        <v>763</v>
      </c>
      <c r="C488" s="15" t="s">
        <v>83</v>
      </c>
      <c r="D488" s="15" t="s">
        <v>130</v>
      </c>
      <c r="E488" s="15" t="s">
        <v>411</v>
      </c>
      <c r="F488" s="15" t="s">
        <v>604</v>
      </c>
      <c r="G488" s="85"/>
      <c r="H488" s="85"/>
      <c r="I488" s="85"/>
    </row>
    <row r="489" spans="1:9" ht="78" customHeight="1">
      <c r="A489" s="32" t="s">
        <v>1084</v>
      </c>
      <c r="B489" s="14">
        <v>763</v>
      </c>
      <c r="C489" s="15" t="s">
        <v>83</v>
      </c>
      <c r="D489" s="15" t="s">
        <v>130</v>
      </c>
      <c r="E489" s="15" t="s">
        <v>1046</v>
      </c>
      <c r="F489" s="15"/>
      <c r="G489" s="85">
        <f>G490</f>
        <v>210000</v>
      </c>
      <c r="H489" s="85">
        <v>0</v>
      </c>
      <c r="I489" s="85">
        <v>0</v>
      </c>
    </row>
    <row r="490" spans="1:9" ht="25.5">
      <c r="A490" s="16" t="s">
        <v>46</v>
      </c>
      <c r="B490" s="14">
        <v>763</v>
      </c>
      <c r="C490" s="15" t="s">
        <v>83</v>
      </c>
      <c r="D490" s="15" t="s">
        <v>130</v>
      </c>
      <c r="E490" s="15" t="s">
        <v>1046</v>
      </c>
      <c r="F490" s="15" t="s">
        <v>47</v>
      </c>
      <c r="G490" s="85">
        <f>SUM(G491)</f>
        <v>210000</v>
      </c>
      <c r="H490" s="85">
        <f>SUM(H491)</f>
        <v>0</v>
      </c>
      <c r="I490" s="85">
        <f>SUM(I491)</f>
        <v>0</v>
      </c>
    </row>
    <row r="491" spans="1:9" ht="25.5" customHeight="1">
      <c r="A491" s="16" t="s">
        <v>48</v>
      </c>
      <c r="B491" s="14">
        <v>763</v>
      </c>
      <c r="C491" s="15" t="s">
        <v>83</v>
      </c>
      <c r="D491" s="15" t="s">
        <v>130</v>
      </c>
      <c r="E491" s="15" t="s">
        <v>1046</v>
      </c>
      <c r="F491" s="15" t="s">
        <v>49</v>
      </c>
      <c r="G491" s="85">
        <v>210000</v>
      </c>
      <c r="H491" s="85">
        <v>0</v>
      </c>
      <c r="I491" s="85">
        <v>0</v>
      </c>
    </row>
    <row r="492" spans="1:9" ht="23.25" customHeight="1">
      <c r="A492" s="224" t="s">
        <v>1048</v>
      </c>
      <c r="B492" s="14">
        <v>763</v>
      </c>
      <c r="C492" s="15" t="s">
        <v>83</v>
      </c>
      <c r="D492" s="15" t="s">
        <v>130</v>
      </c>
      <c r="E492" s="15" t="s">
        <v>1047</v>
      </c>
      <c r="F492" s="15"/>
      <c r="G492" s="85">
        <f>G493</f>
        <v>30000</v>
      </c>
      <c r="H492" s="85">
        <v>0</v>
      </c>
      <c r="I492" s="85">
        <v>0</v>
      </c>
    </row>
    <row r="493" spans="1:9" ht="25.5">
      <c r="A493" s="16" t="s">
        <v>46</v>
      </c>
      <c r="B493" s="14">
        <v>763</v>
      </c>
      <c r="C493" s="15" t="s">
        <v>83</v>
      </c>
      <c r="D493" s="15" t="s">
        <v>130</v>
      </c>
      <c r="E493" s="15" t="s">
        <v>1047</v>
      </c>
      <c r="F493" s="15" t="s">
        <v>47</v>
      </c>
      <c r="G493" s="85">
        <f>SUM(G494)</f>
        <v>30000</v>
      </c>
      <c r="H493" s="85">
        <f>SUM(H494)</f>
        <v>0</v>
      </c>
      <c r="I493" s="85">
        <f>SUM(I494)</f>
        <v>0</v>
      </c>
    </row>
    <row r="494" spans="1:9" ht="25.5" customHeight="1">
      <c r="A494" s="16" t="s">
        <v>48</v>
      </c>
      <c r="B494" s="14">
        <v>763</v>
      </c>
      <c r="C494" s="15" t="s">
        <v>83</v>
      </c>
      <c r="D494" s="15" t="s">
        <v>130</v>
      </c>
      <c r="E494" s="15" t="s">
        <v>1047</v>
      </c>
      <c r="F494" s="15" t="s">
        <v>49</v>
      </c>
      <c r="G494" s="85">
        <v>30000</v>
      </c>
      <c r="H494" s="85">
        <v>0</v>
      </c>
      <c r="I494" s="85">
        <v>0</v>
      </c>
    </row>
    <row r="495" spans="1:9" ht="23.25" customHeight="1">
      <c r="A495" s="224" t="s">
        <v>1050</v>
      </c>
      <c r="B495" s="14">
        <v>763</v>
      </c>
      <c r="C495" s="15" t="s">
        <v>83</v>
      </c>
      <c r="D495" s="15" t="s">
        <v>130</v>
      </c>
      <c r="E495" s="15" t="s">
        <v>1049</v>
      </c>
      <c r="F495" s="15"/>
      <c r="G495" s="85">
        <f>G496</f>
        <v>168000</v>
      </c>
      <c r="H495" s="85">
        <v>0</v>
      </c>
      <c r="I495" s="85">
        <v>0</v>
      </c>
    </row>
    <row r="496" spans="1:9" ht="25.5">
      <c r="A496" s="16" t="s">
        <v>46</v>
      </c>
      <c r="B496" s="14">
        <v>763</v>
      </c>
      <c r="C496" s="15" t="s">
        <v>83</v>
      </c>
      <c r="D496" s="15" t="s">
        <v>130</v>
      </c>
      <c r="E496" s="15" t="s">
        <v>1049</v>
      </c>
      <c r="F496" s="15" t="s">
        <v>47</v>
      </c>
      <c r="G496" s="85">
        <f>SUM(G497)</f>
        <v>168000</v>
      </c>
      <c r="H496" s="85">
        <f>SUM(H497)</f>
        <v>0</v>
      </c>
      <c r="I496" s="85">
        <f>SUM(I497)</f>
        <v>0</v>
      </c>
    </row>
    <row r="497" spans="1:10" ht="25.5" customHeight="1">
      <c r="A497" s="16" t="s">
        <v>48</v>
      </c>
      <c r="B497" s="14">
        <v>763</v>
      </c>
      <c r="C497" s="15" t="s">
        <v>83</v>
      </c>
      <c r="D497" s="15" t="s">
        <v>130</v>
      </c>
      <c r="E497" s="15" t="s">
        <v>1049</v>
      </c>
      <c r="F497" s="15" t="s">
        <v>49</v>
      </c>
      <c r="G497" s="85">
        <v>168000</v>
      </c>
      <c r="H497" s="85">
        <v>0</v>
      </c>
      <c r="I497" s="85">
        <v>0</v>
      </c>
    </row>
    <row r="498" spans="1:10" ht="34.5" customHeight="1">
      <c r="A498" s="16" t="s">
        <v>1064</v>
      </c>
      <c r="B498" s="14">
        <v>763</v>
      </c>
      <c r="C498" s="15" t="s">
        <v>83</v>
      </c>
      <c r="D498" s="15" t="s">
        <v>130</v>
      </c>
      <c r="E498" s="15" t="s">
        <v>1063</v>
      </c>
      <c r="F498" s="15"/>
      <c r="G498" s="85">
        <f>G499</f>
        <v>20000</v>
      </c>
      <c r="H498" s="85" t="e">
        <f>SUM(H499)+#REF!</f>
        <v>#REF!</v>
      </c>
      <c r="I498" s="85" t="e">
        <f>SUM(I499)+#REF!</f>
        <v>#REF!</v>
      </c>
    </row>
    <row r="499" spans="1:10" ht="25.5">
      <c r="A499" s="16" t="s">
        <v>46</v>
      </c>
      <c r="B499" s="14">
        <v>763</v>
      </c>
      <c r="C499" s="15" t="s">
        <v>83</v>
      </c>
      <c r="D499" s="15" t="s">
        <v>130</v>
      </c>
      <c r="E499" s="15" t="s">
        <v>1063</v>
      </c>
      <c r="F499" s="15" t="s">
        <v>47</v>
      </c>
      <c r="G499" s="85">
        <f>SUM(G500)</f>
        <v>20000</v>
      </c>
      <c r="H499" s="85">
        <f>SUM(H500)</f>
        <v>0</v>
      </c>
      <c r="I499" s="85">
        <f>SUM(I500)</f>
        <v>0</v>
      </c>
    </row>
    <row r="500" spans="1:10" ht="30.75" customHeight="1">
      <c r="A500" s="16" t="s">
        <v>48</v>
      </c>
      <c r="B500" s="14">
        <v>763</v>
      </c>
      <c r="C500" s="15" t="s">
        <v>83</v>
      </c>
      <c r="D500" s="15" t="s">
        <v>130</v>
      </c>
      <c r="E500" s="15" t="s">
        <v>1063</v>
      </c>
      <c r="F500" s="15" t="s">
        <v>49</v>
      </c>
      <c r="G500" s="85">
        <v>20000</v>
      </c>
      <c r="H500" s="85">
        <v>0</v>
      </c>
      <c r="I500" s="85">
        <v>0</v>
      </c>
    </row>
    <row r="501" spans="1:10" s="233" customFormat="1">
      <c r="A501" s="213" t="s">
        <v>108</v>
      </c>
      <c r="B501" s="214"/>
      <c r="C501" s="215"/>
      <c r="D501" s="215"/>
      <c r="E501" s="215"/>
      <c r="F501" s="215"/>
      <c r="G501" s="216">
        <f>G443+G468</f>
        <v>10683092</v>
      </c>
      <c r="H501" s="216">
        <f>H443+H468</f>
        <v>10348355</v>
      </c>
      <c r="I501" s="216">
        <f>I443+I468</f>
        <v>10438603</v>
      </c>
    </row>
    <row r="502" spans="1:10" s="234" customFormat="1" ht="34.5" customHeight="1">
      <c r="A502" s="111" t="s">
        <v>131</v>
      </c>
      <c r="B502" s="107">
        <v>774</v>
      </c>
      <c r="C502" s="108"/>
      <c r="D502" s="108"/>
      <c r="E502" s="108"/>
      <c r="F502" s="108"/>
      <c r="G502" s="109"/>
      <c r="H502" s="109"/>
      <c r="I502" s="109"/>
    </row>
    <row r="503" spans="1:10">
      <c r="A503" s="5" t="s">
        <v>22</v>
      </c>
      <c r="B503" s="6">
        <v>774</v>
      </c>
      <c r="C503" s="7" t="s">
        <v>23</v>
      </c>
      <c r="D503" s="7"/>
      <c r="E503" s="7"/>
      <c r="F503" s="7"/>
      <c r="G503" s="40">
        <f t="shared" ref="G503:I507" si="70">G504</f>
        <v>6227.87</v>
      </c>
      <c r="H503" s="40">
        <f t="shared" si="70"/>
        <v>0</v>
      </c>
      <c r="I503" s="40">
        <f t="shared" si="70"/>
        <v>0</v>
      </c>
    </row>
    <row r="504" spans="1:10" ht="18.75" customHeight="1">
      <c r="A504" s="42" t="s">
        <v>28</v>
      </c>
      <c r="B504" s="14">
        <v>774</v>
      </c>
      <c r="C504" s="15" t="s">
        <v>23</v>
      </c>
      <c r="D504" s="15" t="s">
        <v>29</v>
      </c>
      <c r="E504" s="15"/>
      <c r="F504" s="15"/>
      <c r="G504" s="85">
        <f t="shared" si="70"/>
        <v>6227.87</v>
      </c>
      <c r="H504" s="85">
        <f t="shared" si="70"/>
        <v>0</v>
      </c>
      <c r="I504" s="85">
        <f t="shared" si="70"/>
        <v>0</v>
      </c>
    </row>
    <row r="505" spans="1:10" s="23" customFormat="1" ht="26.25" customHeight="1">
      <c r="A505" s="16" t="s">
        <v>326</v>
      </c>
      <c r="B505" s="14">
        <v>774</v>
      </c>
      <c r="C505" s="15" t="s">
        <v>23</v>
      </c>
      <c r="D505" s="15" t="s">
        <v>29</v>
      </c>
      <c r="E505" s="77" t="s">
        <v>408</v>
      </c>
      <c r="F505" s="38"/>
      <c r="G505" s="85">
        <f t="shared" si="70"/>
        <v>6227.87</v>
      </c>
      <c r="H505" s="85">
        <f t="shared" si="70"/>
        <v>0</v>
      </c>
      <c r="I505" s="85">
        <f t="shared" si="70"/>
        <v>0</v>
      </c>
      <c r="J505" s="22">
        <v>1487719</v>
      </c>
    </row>
    <row r="506" spans="1:10" s="23" customFormat="1" ht="26.25" customHeight="1">
      <c r="A506" s="16" t="s">
        <v>846</v>
      </c>
      <c r="B506" s="14">
        <v>774</v>
      </c>
      <c r="C506" s="15" t="s">
        <v>23</v>
      </c>
      <c r="D506" s="15" t="s">
        <v>29</v>
      </c>
      <c r="E506" s="15" t="s">
        <v>974</v>
      </c>
      <c r="F506" s="38"/>
      <c r="G506" s="85">
        <f t="shared" si="70"/>
        <v>6227.87</v>
      </c>
      <c r="H506" s="85">
        <f t="shared" si="70"/>
        <v>0</v>
      </c>
      <c r="I506" s="85">
        <f t="shared" si="70"/>
        <v>0</v>
      </c>
      <c r="J506" s="22"/>
    </row>
    <row r="507" spans="1:10" ht="40.5" customHeight="1">
      <c r="A507" s="16" t="s">
        <v>846</v>
      </c>
      <c r="B507" s="14">
        <v>774</v>
      </c>
      <c r="C507" s="15" t="s">
        <v>23</v>
      </c>
      <c r="D507" s="15" t="s">
        <v>29</v>
      </c>
      <c r="E507" s="15" t="s">
        <v>845</v>
      </c>
      <c r="F507" s="15"/>
      <c r="G507" s="115">
        <f t="shared" si="70"/>
        <v>6227.87</v>
      </c>
      <c r="H507" s="115">
        <f t="shared" si="70"/>
        <v>0</v>
      </c>
      <c r="I507" s="115">
        <f t="shared" si="70"/>
        <v>0</v>
      </c>
      <c r="J507" s="2"/>
    </row>
    <row r="508" spans="1:10">
      <c r="A508" s="16" t="s">
        <v>93</v>
      </c>
      <c r="B508" s="14">
        <v>774</v>
      </c>
      <c r="C508" s="15" t="s">
        <v>23</v>
      </c>
      <c r="D508" s="15" t="s">
        <v>29</v>
      </c>
      <c r="E508" s="15" t="s">
        <v>845</v>
      </c>
      <c r="F508" s="15" t="s">
        <v>94</v>
      </c>
      <c r="G508" s="115">
        <f>G509</f>
        <v>6227.87</v>
      </c>
      <c r="H508" s="85">
        <v>0</v>
      </c>
      <c r="I508" s="85">
        <v>0</v>
      </c>
      <c r="J508" s="2"/>
    </row>
    <row r="509" spans="1:10" ht="15" customHeight="1">
      <c r="A509" s="16" t="s">
        <v>605</v>
      </c>
      <c r="B509" s="14">
        <v>774</v>
      </c>
      <c r="C509" s="15" t="s">
        <v>23</v>
      </c>
      <c r="D509" s="15" t="s">
        <v>29</v>
      </c>
      <c r="E509" s="15" t="s">
        <v>845</v>
      </c>
      <c r="F509" s="15" t="s">
        <v>604</v>
      </c>
      <c r="G509" s="115">
        <v>6227.87</v>
      </c>
      <c r="H509" s="85">
        <v>0</v>
      </c>
      <c r="I509" s="85">
        <v>0</v>
      </c>
      <c r="J509" s="2"/>
    </row>
    <row r="510" spans="1:10" ht="25.5">
      <c r="A510" s="11" t="s">
        <v>330</v>
      </c>
      <c r="B510" s="6">
        <v>774</v>
      </c>
      <c r="C510" s="7" t="s">
        <v>102</v>
      </c>
      <c r="D510" s="7"/>
      <c r="E510" s="7"/>
      <c r="F510" s="7"/>
      <c r="G510" s="40">
        <f>G511+G548+G539</f>
        <v>50000</v>
      </c>
      <c r="H510" s="40">
        <f>H511+H548+H539</f>
        <v>100000</v>
      </c>
      <c r="I510" s="40">
        <f>I511+I548+I539</f>
        <v>100000</v>
      </c>
    </row>
    <row r="511" spans="1:10" s="50" customFormat="1" ht="25.5">
      <c r="A511" s="16" t="s">
        <v>624</v>
      </c>
      <c r="B511" s="14">
        <v>774</v>
      </c>
      <c r="C511" s="15" t="s">
        <v>102</v>
      </c>
      <c r="D511" s="15" t="s">
        <v>576</v>
      </c>
      <c r="E511" s="15"/>
      <c r="F511" s="15"/>
      <c r="G511" s="85">
        <f>G512+G520</f>
        <v>50000</v>
      </c>
      <c r="H511" s="85">
        <f>H512+H520</f>
        <v>100000</v>
      </c>
      <c r="I511" s="85">
        <f>I512+I520</f>
        <v>100000</v>
      </c>
    </row>
    <row r="512" spans="1:10" ht="38.25">
      <c r="A512" s="16" t="s">
        <v>933</v>
      </c>
      <c r="B512" s="14">
        <v>774</v>
      </c>
      <c r="C512" s="15" t="s">
        <v>102</v>
      </c>
      <c r="D512" s="15" t="s">
        <v>576</v>
      </c>
      <c r="E512" s="15" t="s">
        <v>479</v>
      </c>
      <c r="F512" s="15"/>
      <c r="G512" s="85">
        <f t="shared" ref="G512:I514" si="71">G513</f>
        <v>50000</v>
      </c>
      <c r="H512" s="85">
        <f t="shared" si="71"/>
        <v>100000</v>
      </c>
      <c r="I512" s="85">
        <f t="shared" si="71"/>
        <v>100000</v>
      </c>
    </row>
    <row r="513" spans="1:12" ht="38.25">
      <c r="A513" s="16" t="s">
        <v>625</v>
      </c>
      <c r="B513" s="14">
        <v>774</v>
      </c>
      <c r="C513" s="15" t="s">
        <v>102</v>
      </c>
      <c r="D513" s="15" t="s">
        <v>576</v>
      </c>
      <c r="E513" s="15" t="s">
        <v>480</v>
      </c>
      <c r="F513" s="15"/>
      <c r="G513" s="85">
        <f t="shared" si="71"/>
        <v>50000</v>
      </c>
      <c r="H513" s="85">
        <f t="shared" si="71"/>
        <v>100000</v>
      </c>
      <c r="I513" s="85">
        <f t="shared" si="71"/>
        <v>100000</v>
      </c>
    </row>
    <row r="514" spans="1:12" ht="25.5">
      <c r="A514" s="16" t="s">
        <v>48</v>
      </c>
      <c r="B514" s="14">
        <v>774</v>
      </c>
      <c r="C514" s="15" t="s">
        <v>102</v>
      </c>
      <c r="D514" s="15" t="s">
        <v>576</v>
      </c>
      <c r="E514" s="15" t="s">
        <v>480</v>
      </c>
      <c r="F514" s="15" t="s">
        <v>47</v>
      </c>
      <c r="G514" s="85">
        <f t="shared" si="71"/>
        <v>50000</v>
      </c>
      <c r="H514" s="85">
        <f t="shared" si="71"/>
        <v>100000</v>
      </c>
      <c r="I514" s="85">
        <f t="shared" si="71"/>
        <v>100000</v>
      </c>
    </row>
    <row r="515" spans="1:12" ht="31.5" customHeight="1">
      <c r="A515" s="16" t="s">
        <v>48</v>
      </c>
      <c r="B515" s="14">
        <v>774</v>
      </c>
      <c r="C515" s="15" t="s">
        <v>102</v>
      </c>
      <c r="D515" s="15" t="s">
        <v>576</v>
      </c>
      <c r="E515" s="15" t="s">
        <v>480</v>
      </c>
      <c r="F515" s="15" t="s">
        <v>49</v>
      </c>
      <c r="G515" s="85">
        <v>50000</v>
      </c>
      <c r="H515" s="85">
        <v>100000</v>
      </c>
      <c r="I515" s="85">
        <v>100000</v>
      </c>
    </row>
    <row r="516" spans="1:12">
      <c r="A516" s="11" t="s">
        <v>31</v>
      </c>
      <c r="B516" s="6">
        <v>774</v>
      </c>
      <c r="C516" s="7" t="s">
        <v>32</v>
      </c>
      <c r="D516" s="7"/>
      <c r="E516" s="7"/>
      <c r="F516" s="7"/>
      <c r="G516" s="40">
        <f>G517+G590+G800+G833+G753</f>
        <v>942119565.72000003</v>
      </c>
      <c r="H516" s="40">
        <f>H517+H590+H800+H833+H753</f>
        <v>923133799</v>
      </c>
      <c r="I516" s="40">
        <f>I517+I590+I800+I833+I753</f>
        <v>959975245</v>
      </c>
    </row>
    <row r="517" spans="1:12">
      <c r="A517" s="16" t="s">
        <v>132</v>
      </c>
      <c r="B517" s="14">
        <v>774</v>
      </c>
      <c r="C517" s="15" t="s">
        <v>32</v>
      </c>
      <c r="D517" s="15" t="s">
        <v>23</v>
      </c>
      <c r="E517" s="15"/>
      <c r="F517" s="15"/>
      <c r="G517" s="85">
        <f>G518+G581+G585</f>
        <v>321487935.63</v>
      </c>
      <c r="H517" s="85">
        <f t="shared" ref="H517:I517" si="72">H518+H581+H585</f>
        <v>311911601</v>
      </c>
      <c r="I517" s="85">
        <f t="shared" si="72"/>
        <v>323876252</v>
      </c>
    </row>
    <row r="518" spans="1:12" s="18" customFormat="1" ht="25.5">
      <c r="A518" s="16" t="s">
        <v>927</v>
      </c>
      <c r="B518" s="14">
        <v>774</v>
      </c>
      <c r="C518" s="15" t="s">
        <v>32</v>
      </c>
      <c r="D518" s="15" t="s">
        <v>23</v>
      </c>
      <c r="E518" s="15" t="s">
        <v>385</v>
      </c>
      <c r="F518" s="15"/>
      <c r="G518" s="85">
        <f>G522+G553</f>
        <v>301470900.74000001</v>
      </c>
      <c r="H518" s="85">
        <f>H522+H553</f>
        <v>311811601</v>
      </c>
      <c r="I518" s="85">
        <f t="shared" ref="I518" si="73">I522+I553</f>
        <v>323776252</v>
      </c>
      <c r="L518" s="18">
        <v>299880391.80000001</v>
      </c>
    </row>
    <row r="519" spans="1:12" ht="25.5" hidden="1">
      <c r="A519" s="16" t="s">
        <v>354</v>
      </c>
      <c r="B519" s="14">
        <v>774</v>
      </c>
      <c r="C519" s="15" t="s">
        <v>32</v>
      </c>
      <c r="D519" s="15" t="s">
        <v>23</v>
      </c>
      <c r="E519" s="15" t="s">
        <v>230</v>
      </c>
      <c r="F519" s="15"/>
      <c r="G519" s="85">
        <f t="shared" ref="G519:I520" si="74">G520</f>
        <v>0</v>
      </c>
      <c r="H519" s="85">
        <f t="shared" si="74"/>
        <v>0</v>
      </c>
      <c r="I519" s="85">
        <f t="shared" si="74"/>
        <v>0</v>
      </c>
    </row>
    <row r="520" spans="1:12" ht="25.5" hidden="1">
      <c r="A520" s="16" t="s">
        <v>37</v>
      </c>
      <c r="B520" s="14">
        <v>774</v>
      </c>
      <c r="C520" s="15" t="s">
        <v>32</v>
      </c>
      <c r="D520" s="15" t="s">
        <v>23</v>
      </c>
      <c r="E520" s="15" t="s">
        <v>230</v>
      </c>
      <c r="F520" s="15" t="s">
        <v>38</v>
      </c>
      <c r="G520" s="85">
        <f t="shared" si="74"/>
        <v>0</v>
      </c>
      <c r="H520" s="85">
        <f t="shared" si="74"/>
        <v>0</v>
      </c>
      <c r="I520" s="85">
        <f t="shared" si="74"/>
        <v>0</v>
      </c>
    </row>
    <row r="521" spans="1:12" hidden="1">
      <c r="A521" s="16" t="s">
        <v>39</v>
      </c>
      <c r="B521" s="14">
        <v>774</v>
      </c>
      <c r="C521" s="15" t="s">
        <v>32</v>
      </c>
      <c r="D521" s="15" t="s">
        <v>23</v>
      </c>
      <c r="E521" s="15" t="s">
        <v>230</v>
      </c>
      <c r="F521" s="15" t="s">
        <v>40</v>
      </c>
      <c r="G521" s="85"/>
      <c r="H521" s="85"/>
      <c r="I521" s="85"/>
    </row>
    <row r="522" spans="1:12" s="18" customFormat="1" ht="30" customHeight="1">
      <c r="A522" s="16" t="s">
        <v>142</v>
      </c>
      <c r="B522" s="15" t="s">
        <v>146</v>
      </c>
      <c r="C522" s="15" t="s">
        <v>32</v>
      </c>
      <c r="D522" s="15" t="s">
        <v>23</v>
      </c>
      <c r="E522" s="15" t="s">
        <v>413</v>
      </c>
      <c r="F522" s="15"/>
      <c r="G522" s="85">
        <f>G523+G526+G534+G543+G546+G550</f>
        <v>295811936.94</v>
      </c>
      <c r="H522" s="85">
        <f t="shared" ref="H522:I522" si="75">H523+H526+H534+H543+H546+H550</f>
        <v>309091858</v>
      </c>
      <c r="I522" s="85">
        <f t="shared" si="75"/>
        <v>321056509</v>
      </c>
    </row>
    <row r="523" spans="1:12" ht="50.25" customHeight="1">
      <c r="A523" s="16" t="s">
        <v>5</v>
      </c>
      <c r="B523" s="15" t="s">
        <v>146</v>
      </c>
      <c r="C523" s="15" t="s">
        <v>32</v>
      </c>
      <c r="D523" s="15" t="s">
        <v>23</v>
      </c>
      <c r="E523" s="15" t="s">
        <v>248</v>
      </c>
      <c r="F523" s="15"/>
      <c r="G523" s="85">
        <f t="shared" ref="G523:I524" si="76">G524</f>
        <v>18022488</v>
      </c>
      <c r="H523" s="85">
        <f t="shared" si="76"/>
        <v>18738720</v>
      </c>
      <c r="I523" s="85">
        <f t="shared" si="76"/>
        <v>19480280</v>
      </c>
    </row>
    <row r="524" spans="1:12" s="18" customFormat="1" ht="25.5">
      <c r="A524" s="16" t="s">
        <v>37</v>
      </c>
      <c r="B524" s="15" t="s">
        <v>146</v>
      </c>
      <c r="C524" s="15" t="s">
        <v>32</v>
      </c>
      <c r="D524" s="15" t="s">
        <v>23</v>
      </c>
      <c r="E524" s="15" t="s">
        <v>248</v>
      </c>
      <c r="F524" s="15" t="s">
        <v>38</v>
      </c>
      <c r="G524" s="85">
        <f t="shared" si="76"/>
        <v>18022488</v>
      </c>
      <c r="H524" s="85">
        <f t="shared" si="76"/>
        <v>18738720</v>
      </c>
      <c r="I524" s="85">
        <f t="shared" si="76"/>
        <v>19480280</v>
      </c>
    </row>
    <row r="525" spans="1:12" s="18" customFormat="1">
      <c r="A525" s="16" t="s">
        <v>39</v>
      </c>
      <c r="B525" s="15" t="s">
        <v>146</v>
      </c>
      <c r="C525" s="15" t="s">
        <v>32</v>
      </c>
      <c r="D525" s="15" t="s">
        <v>23</v>
      </c>
      <c r="E525" s="15" t="s">
        <v>248</v>
      </c>
      <c r="F525" s="15" t="s">
        <v>40</v>
      </c>
      <c r="G525" s="85">
        <v>18022488</v>
      </c>
      <c r="H525" s="85">
        <v>18738720</v>
      </c>
      <c r="I525" s="85">
        <v>19480280</v>
      </c>
      <c r="L525" s="17"/>
    </row>
    <row r="526" spans="1:12" s="18" customFormat="1" ht="15" customHeight="1">
      <c r="A526" s="16" t="s">
        <v>143</v>
      </c>
      <c r="B526" s="14">
        <v>774</v>
      </c>
      <c r="C526" s="15" t="s">
        <v>32</v>
      </c>
      <c r="D526" s="15" t="s">
        <v>23</v>
      </c>
      <c r="E526" s="15" t="s">
        <v>247</v>
      </c>
      <c r="F526" s="15"/>
      <c r="G526" s="85">
        <f t="shared" ref="G526:I527" si="77">G527</f>
        <v>175991111</v>
      </c>
      <c r="H526" s="85">
        <f t="shared" si="77"/>
        <v>188298123</v>
      </c>
      <c r="I526" s="85">
        <f t="shared" si="77"/>
        <v>197371668</v>
      </c>
    </row>
    <row r="527" spans="1:12" s="18" customFormat="1" ht="25.5">
      <c r="A527" s="16" t="s">
        <v>37</v>
      </c>
      <c r="B527" s="14">
        <v>774</v>
      </c>
      <c r="C527" s="15" t="s">
        <v>32</v>
      </c>
      <c r="D527" s="15" t="s">
        <v>23</v>
      </c>
      <c r="E527" s="15" t="s">
        <v>247</v>
      </c>
      <c r="F527" s="15" t="s">
        <v>38</v>
      </c>
      <c r="G527" s="85">
        <f t="shared" si="77"/>
        <v>175991111</v>
      </c>
      <c r="H527" s="85">
        <f t="shared" si="77"/>
        <v>188298123</v>
      </c>
      <c r="I527" s="85">
        <f t="shared" si="77"/>
        <v>197371668</v>
      </c>
    </row>
    <row r="528" spans="1:12" s="18" customFormat="1">
      <c r="A528" s="16" t="s">
        <v>39</v>
      </c>
      <c r="B528" s="14">
        <v>774</v>
      </c>
      <c r="C528" s="15" t="s">
        <v>32</v>
      </c>
      <c r="D528" s="15" t="s">
        <v>23</v>
      </c>
      <c r="E528" s="15" t="s">
        <v>247</v>
      </c>
      <c r="F528" s="15" t="s">
        <v>40</v>
      </c>
      <c r="G528" s="85">
        <f>175991111</f>
        <v>175991111</v>
      </c>
      <c r="H528" s="85">
        <v>188298123</v>
      </c>
      <c r="I528" s="85">
        <v>197371668</v>
      </c>
    </row>
    <row r="529" spans="1:9" s="18" customFormat="1" ht="51" hidden="1">
      <c r="A529" s="16" t="s">
        <v>41</v>
      </c>
      <c r="B529" s="14">
        <v>774</v>
      </c>
      <c r="C529" s="15" t="s">
        <v>32</v>
      </c>
      <c r="D529" s="15" t="s">
        <v>23</v>
      </c>
      <c r="E529" s="15" t="s">
        <v>415</v>
      </c>
      <c r="F529" s="15" t="s">
        <v>144</v>
      </c>
      <c r="G529" s="85"/>
      <c r="H529" s="85"/>
      <c r="I529" s="85"/>
    </row>
    <row r="530" spans="1:9" s="18" customFormat="1" ht="25.5" hidden="1">
      <c r="A530" s="16" t="s">
        <v>0</v>
      </c>
      <c r="B530" s="14">
        <v>774</v>
      </c>
      <c r="C530" s="15" t="s">
        <v>32</v>
      </c>
      <c r="D530" s="15" t="s">
        <v>23</v>
      </c>
      <c r="E530" s="15" t="s">
        <v>417</v>
      </c>
      <c r="F530" s="15"/>
      <c r="G530" s="85">
        <f t="shared" ref="G530:I532" si="78">G531</f>
        <v>0</v>
      </c>
      <c r="H530" s="85">
        <f t="shared" si="78"/>
        <v>0</v>
      </c>
      <c r="I530" s="85">
        <f t="shared" si="78"/>
        <v>0</v>
      </c>
    </row>
    <row r="531" spans="1:9" s="18" customFormat="1" ht="25.5" hidden="1">
      <c r="A531" s="16" t="s">
        <v>799</v>
      </c>
      <c r="B531" s="14">
        <v>774</v>
      </c>
      <c r="C531" s="15" t="s">
        <v>32</v>
      </c>
      <c r="D531" s="15" t="s">
        <v>23</v>
      </c>
      <c r="E531" s="15" t="s">
        <v>798</v>
      </c>
      <c r="F531" s="15"/>
      <c r="G531" s="85">
        <f t="shared" si="78"/>
        <v>0</v>
      </c>
      <c r="H531" s="85">
        <f t="shared" si="78"/>
        <v>0</v>
      </c>
      <c r="I531" s="85">
        <f t="shared" si="78"/>
        <v>0</v>
      </c>
    </row>
    <row r="532" spans="1:9" s="18" customFormat="1" ht="25.5" hidden="1">
      <c r="A532" s="16" t="s">
        <v>37</v>
      </c>
      <c r="B532" s="14">
        <v>774</v>
      </c>
      <c r="C532" s="15" t="s">
        <v>32</v>
      </c>
      <c r="D532" s="15" t="s">
        <v>23</v>
      </c>
      <c r="E532" s="15" t="s">
        <v>797</v>
      </c>
      <c r="F532" s="15" t="s">
        <v>38</v>
      </c>
      <c r="G532" s="85">
        <f t="shared" si="78"/>
        <v>0</v>
      </c>
      <c r="H532" s="85">
        <f t="shared" si="78"/>
        <v>0</v>
      </c>
      <c r="I532" s="85">
        <f t="shared" si="78"/>
        <v>0</v>
      </c>
    </row>
    <row r="533" spans="1:9" s="18" customFormat="1" hidden="1">
      <c r="A533" s="16" t="s">
        <v>39</v>
      </c>
      <c r="B533" s="14">
        <v>774</v>
      </c>
      <c r="C533" s="15" t="s">
        <v>32</v>
      </c>
      <c r="D533" s="15" t="s">
        <v>23</v>
      </c>
      <c r="E533" s="15" t="s">
        <v>797</v>
      </c>
      <c r="F533" s="15" t="s">
        <v>40</v>
      </c>
      <c r="G533" s="85"/>
      <c r="H533" s="85"/>
      <c r="I533" s="85"/>
    </row>
    <row r="534" spans="1:9" s="18" customFormat="1" ht="25.5">
      <c r="A534" s="16" t="s">
        <v>145</v>
      </c>
      <c r="B534" s="14">
        <v>774</v>
      </c>
      <c r="C534" s="15" t="s">
        <v>32</v>
      </c>
      <c r="D534" s="15" t="s">
        <v>23</v>
      </c>
      <c r="E534" s="15" t="s">
        <v>416</v>
      </c>
      <c r="F534" s="15"/>
      <c r="G534" s="85">
        <f t="shared" ref="G534:I535" si="79">G535</f>
        <v>97643093.040000007</v>
      </c>
      <c r="H534" s="85">
        <f t="shared" si="79"/>
        <v>100473040</v>
      </c>
      <c r="I534" s="85">
        <f t="shared" si="79"/>
        <v>102622586</v>
      </c>
    </row>
    <row r="535" spans="1:9" s="18" customFormat="1" ht="25.5">
      <c r="A535" s="16" t="s">
        <v>37</v>
      </c>
      <c r="B535" s="14">
        <v>774</v>
      </c>
      <c r="C535" s="15" t="s">
        <v>32</v>
      </c>
      <c r="D535" s="15" t="s">
        <v>23</v>
      </c>
      <c r="E535" s="15" t="s">
        <v>416</v>
      </c>
      <c r="F535" s="15" t="s">
        <v>38</v>
      </c>
      <c r="G535" s="85">
        <f t="shared" si="79"/>
        <v>97643093.040000007</v>
      </c>
      <c r="H535" s="85">
        <f t="shared" si="79"/>
        <v>100473040</v>
      </c>
      <c r="I535" s="85">
        <f t="shared" si="79"/>
        <v>102622586</v>
      </c>
    </row>
    <row r="536" spans="1:9" s="18" customFormat="1">
      <c r="A536" s="16" t="s">
        <v>39</v>
      </c>
      <c r="B536" s="14">
        <v>774</v>
      </c>
      <c r="C536" s="15" t="s">
        <v>32</v>
      </c>
      <c r="D536" s="15" t="s">
        <v>23</v>
      </c>
      <c r="E536" s="15" t="s">
        <v>416</v>
      </c>
      <c r="F536" s="15" t="s">
        <v>40</v>
      </c>
      <c r="G536" s="85">
        <f>97850854-96492.96-111268</f>
        <v>97643093.040000007</v>
      </c>
      <c r="H536" s="85">
        <f>101969948+780454-1000000-1277362</f>
        <v>100473040</v>
      </c>
      <c r="I536" s="85">
        <f>104119494+780454-1000000-1277362</f>
        <v>102622586</v>
      </c>
    </row>
    <row r="537" spans="1:9" s="18" customFormat="1" ht="51" hidden="1">
      <c r="A537" s="16" t="s">
        <v>41</v>
      </c>
      <c r="B537" s="14">
        <v>774</v>
      </c>
      <c r="C537" s="15" t="s">
        <v>32</v>
      </c>
      <c r="D537" s="15" t="s">
        <v>23</v>
      </c>
      <c r="E537" s="15" t="s">
        <v>416</v>
      </c>
      <c r="F537" s="15" t="s">
        <v>144</v>
      </c>
      <c r="G537" s="85"/>
      <c r="H537" s="85"/>
      <c r="I537" s="85"/>
    </row>
    <row r="538" spans="1:9" s="3" customFormat="1" hidden="1">
      <c r="A538" s="16" t="s">
        <v>42</v>
      </c>
      <c r="B538" s="14">
        <v>774</v>
      </c>
      <c r="C538" s="15" t="s">
        <v>32</v>
      </c>
      <c r="D538" s="15" t="s">
        <v>23</v>
      </c>
      <c r="E538" s="15" t="s">
        <v>416</v>
      </c>
      <c r="F538" s="15" t="s">
        <v>81</v>
      </c>
      <c r="G538" s="85"/>
      <c r="H538" s="85"/>
      <c r="I538" s="85"/>
    </row>
    <row r="539" spans="1:9" ht="25.5" hidden="1">
      <c r="A539" s="16" t="s">
        <v>234</v>
      </c>
      <c r="B539" s="14">
        <v>757</v>
      </c>
      <c r="C539" s="15" t="s">
        <v>32</v>
      </c>
      <c r="D539" s="15" t="s">
        <v>23</v>
      </c>
      <c r="E539" s="15" t="s">
        <v>238</v>
      </c>
      <c r="F539" s="15"/>
      <c r="G539" s="85">
        <f t="shared" ref="G539:I540" si="80">G540</f>
        <v>0</v>
      </c>
      <c r="H539" s="85">
        <f t="shared" si="80"/>
        <v>0</v>
      </c>
      <c r="I539" s="85">
        <f t="shared" si="80"/>
        <v>0</v>
      </c>
    </row>
    <row r="540" spans="1:9" ht="25.5" hidden="1">
      <c r="A540" s="16" t="s">
        <v>37</v>
      </c>
      <c r="B540" s="14">
        <v>757</v>
      </c>
      <c r="C540" s="15" t="s">
        <v>32</v>
      </c>
      <c r="D540" s="15" t="s">
        <v>23</v>
      </c>
      <c r="E540" s="15" t="s">
        <v>238</v>
      </c>
      <c r="F540" s="15" t="s">
        <v>38</v>
      </c>
      <c r="G540" s="85">
        <f t="shared" si="80"/>
        <v>0</v>
      </c>
      <c r="H540" s="85">
        <f t="shared" si="80"/>
        <v>0</v>
      </c>
      <c r="I540" s="85">
        <f t="shared" si="80"/>
        <v>0</v>
      </c>
    </row>
    <row r="541" spans="1:9" ht="19.5" hidden="1" customHeight="1">
      <c r="A541" s="16" t="s">
        <v>39</v>
      </c>
      <c r="B541" s="14">
        <v>757</v>
      </c>
      <c r="C541" s="15" t="s">
        <v>32</v>
      </c>
      <c r="D541" s="15" t="s">
        <v>23</v>
      </c>
      <c r="E541" s="15" t="s">
        <v>238</v>
      </c>
      <c r="F541" s="15" t="s">
        <v>40</v>
      </c>
      <c r="G541" s="85"/>
      <c r="H541" s="85"/>
      <c r="I541" s="85"/>
    </row>
    <row r="542" spans="1:9" s="18" customFormat="1" ht="30" hidden="1" customHeight="1">
      <c r="A542" s="16"/>
      <c r="B542" s="15"/>
      <c r="C542" s="15"/>
      <c r="D542" s="15"/>
      <c r="E542" s="15"/>
      <c r="F542" s="15"/>
      <c r="G542" s="85"/>
      <c r="H542" s="85"/>
      <c r="I542" s="85"/>
    </row>
    <row r="543" spans="1:9" s="18" customFormat="1" ht="31.5" customHeight="1">
      <c r="A543" s="44" t="s">
        <v>213</v>
      </c>
      <c r="B543" s="15" t="s">
        <v>146</v>
      </c>
      <c r="C543" s="15" t="s">
        <v>32</v>
      </c>
      <c r="D543" s="15" t="s">
        <v>23</v>
      </c>
      <c r="E543" s="15" t="s">
        <v>427</v>
      </c>
      <c r="F543" s="15"/>
      <c r="G543" s="85">
        <f t="shared" ref="G543:I544" si="81">G544</f>
        <v>1481975</v>
      </c>
      <c r="H543" s="85">
        <f t="shared" si="81"/>
        <v>1481975</v>
      </c>
      <c r="I543" s="85">
        <f t="shared" si="81"/>
        <v>1481975</v>
      </c>
    </row>
    <row r="544" spans="1:9" s="18" customFormat="1" ht="25.5">
      <c r="A544" s="16" t="s">
        <v>37</v>
      </c>
      <c r="B544" s="15" t="s">
        <v>146</v>
      </c>
      <c r="C544" s="15" t="s">
        <v>32</v>
      </c>
      <c r="D544" s="15" t="s">
        <v>23</v>
      </c>
      <c r="E544" s="15" t="s">
        <v>427</v>
      </c>
      <c r="F544" s="15" t="s">
        <v>38</v>
      </c>
      <c r="G544" s="85">
        <f t="shared" si="81"/>
        <v>1481975</v>
      </c>
      <c r="H544" s="85">
        <f t="shared" si="81"/>
        <v>1481975</v>
      </c>
      <c r="I544" s="85">
        <f t="shared" si="81"/>
        <v>1481975</v>
      </c>
    </row>
    <row r="545" spans="1:9">
      <c r="A545" s="16" t="s">
        <v>39</v>
      </c>
      <c r="B545" s="15" t="s">
        <v>146</v>
      </c>
      <c r="C545" s="15" t="s">
        <v>32</v>
      </c>
      <c r="D545" s="15" t="s">
        <v>23</v>
      </c>
      <c r="E545" s="15" t="s">
        <v>427</v>
      </c>
      <c r="F545" s="15" t="s">
        <v>40</v>
      </c>
      <c r="G545" s="85">
        <v>1481975</v>
      </c>
      <c r="H545" s="85">
        <v>1481975</v>
      </c>
      <c r="I545" s="85">
        <v>1481975</v>
      </c>
    </row>
    <row r="546" spans="1:9" s="3" customFormat="1" ht="25.5">
      <c r="A546" s="16" t="s">
        <v>837</v>
      </c>
      <c r="B546" s="14">
        <v>774</v>
      </c>
      <c r="C546" s="15" t="s">
        <v>32</v>
      </c>
      <c r="D546" s="15" t="s">
        <v>23</v>
      </c>
      <c r="E546" s="15" t="s">
        <v>1028</v>
      </c>
      <c r="F546" s="15"/>
      <c r="G546" s="85">
        <f>G547</f>
        <v>104312.9</v>
      </c>
      <c r="H546" s="85">
        <f>H547</f>
        <v>100000</v>
      </c>
      <c r="I546" s="85">
        <f>I547</f>
        <v>100000</v>
      </c>
    </row>
    <row r="547" spans="1:9" s="3" customFormat="1">
      <c r="A547" s="16" t="s">
        <v>39</v>
      </c>
      <c r="B547" s="14">
        <v>774</v>
      </c>
      <c r="C547" s="15" t="s">
        <v>32</v>
      </c>
      <c r="D547" s="15" t="s">
        <v>23</v>
      </c>
      <c r="E547" s="15" t="s">
        <v>1028</v>
      </c>
      <c r="F547" s="15" t="s">
        <v>40</v>
      </c>
      <c r="G547" s="85">
        <v>104312.9</v>
      </c>
      <c r="H547" s="85">
        <v>100000</v>
      </c>
      <c r="I547" s="85">
        <v>100000</v>
      </c>
    </row>
    <row r="548" spans="1:9" s="3" customFormat="1" ht="25.5" hidden="1">
      <c r="A548" s="16" t="s">
        <v>37</v>
      </c>
      <c r="B548" s="14">
        <v>774</v>
      </c>
      <c r="C548" s="15" t="s">
        <v>32</v>
      </c>
      <c r="D548" s="15" t="s">
        <v>23</v>
      </c>
      <c r="E548" s="15" t="s">
        <v>418</v>
      </c>
      <c r="F548" s="15" t="s">
        <v>38</v>
      </c>
      <c r="G548" s="85">
        <f t="shared" ref="G548:I548" si="82">G549</f>
        <v>0</v>
      </c>
      <c r="H548" s="85">
        <f t="shared" si="82"/>
        <v>0</v>
      </c>
      <c r="I548" s="85">
        <f t="shared" si="82"/>
        <v>0</v>
      </c>
    </row>
    <row r="549" spans="1:9" s="3" customFormat="1" ht="23.25" hidden="1" customHeight="1">
      <c r="A549" s="16" t="s">
        <v>39</v>
      </c>
      <c r="B549" s="14">
        <v>774</v>
      </c>
      <c r="C549" s="15" t="s">
        <v>32</v>
      </c>
      <c r="D549" s="15" t="s">
        <v>23</v>
      </c>
      <c r="E549" s="15" t="s">
        <v>418</v>
      </c>
      <c r="F549" s="15" t="s">
        <v>40</v>
      </c>
      <c r="G549" s="85"/>
      <c r="H549" s="85"/>
      <c r="I549" s="85"/>
    </row>
    <row r="550" spans="1:9" s="18" customFormat="1" ht="45.75" customHeight="1">
      <c r="A550" s="44" t="s">
        <v>1106</v>
      </c>
      <c r="B550" s="15" t="s">
        <v>146</v>
      </c>
      <c r="C550" s="15" t="s">
        <v>32</v>
      </c>
      <c r="D550" s="15" t="s">
        <v>23</v>
      </c>
      <c r="E550" s="15" t="s">
        <v>1105</v>
      </c>
      <c r="F550" s="15"/>
      <c r="G550" s="85">
        <f t="shared" ref="G550:I551" si="83">G551</f>
        <v>2568957</v>
      </c>
      <c r="H550" s="85">
        <f t="shared" si="83"/>
        <v>0</v>
      </c>
      <c r="I550" s="85">
        <f t="shared" si="83"/>
        <v>0</v>
      </c>
    </row>
    <row r="551" spans="1:9" s="18" customFormat="1" ht="25.5">
      <c r="A551" s="16" t="s">
        <v>37</v>
      </c>
      <c r="B551" s="15" t="s">
        <v>146</v>
      </c>
      <c r="C551" s="15" t="s">
        <v>32</v>
      </c>
      <c r="D551" s="15" t="s">
        <v>23</v>
      </c>
      <c r="E551" s="15" t="s">
        <v>1105</v>
      </c>
      <c r="F551" s="15" t="s">
        <v>38</v>
      </c>
      <c r="G551" s="85">
        <f t="shared" si="83"/>
        <v>2568957</v>
      </c>
      <c r="H551" s="85">
        <f t="shared" si="83"/>
        <v>0</v>
      </c>
      <c r="I551" s="85">
        <f t="shared" si="83"/>
        <v>0</v>
      </c>
    </row>
    <row r="552" spans="1:9">
      <c r="A552" s="16" t="s">
        <v>39</v>
      </c>
      <c r="B552" s="15" t="s">
        <v>146</v>
      </c>
      <c r="C552" s="15" t="s">
        <v>32</v>
      </c>
      <c r="D552" s="15" t="s">
        <v>23</v>
      </c>
      <c r="E552" s="15" t="s">
        <v>1105</v>
      </c>
      <c r="F552" s="15" t="s">
        <v>40</v>
      </c>
      <c r="G552" s="85">
        <v>2568957</v>
      </c>
      <c r="H552" s="85"/>
      <c r="I552" s="85"/>
    </row>
    <row r="553" spans="1:9" s="3" customFormat="1" ht="25.5">
      <c r="A553" s="16" t="s">
        <v>0</v>
      </c>
      <c r="B553" s="14">
        <v>774</v>
      </c>
      <c r="C553" s="15" t="s">
        <v>32</v>
      </c>
      <c r="D553" s="15" t="s">
        <v>23</v>
      </c>
      <c r="E553" s="15" t="s">
        <v>417</v>
      </c>
      <c r="F553" s="15"/>
      <c r="G553" s="85">
        <f>G556+G567+G575+G579</f>
        <v>5658963.7999999998</v>
      </c>
      <c r="H553" s="85">
        <f t="shared" ref="H553:I553" si="84">H556+H567+H575+H579</f>
        <v>2719743</v>
      </c>
      <c r="I553" s="85">
        <f t="shared" si="84"/>
        <v>2719743</v>
      </c>
    </row>
    <row r="554" spans="1:9" ht="25.5" customHeight="1">
      <c r="A554" s="16" t="s">
        <v>553</v>
      </c>
      <c r="B554" s="14">
        <v>774</v>
      </c>
      <c r="C554" s="15" t="s">
        <v>32</v>
      </c>
      <c r="D554" s="15" t="s">
        <v>23</v>
      </c>
      <c r="E554" s="15" t="s">
        <v>552</v>
      </c>
      <c r="F554" s="14"/>
      <c r="G554" s="85">
        <f t="shared" ref="G554:I555" si="85">G555</f>
        <v>977362</v>
      </c>
      <c r="H554" s="85">
        <f t="shared" si="85"/>
        <v>1277362</v>
      </c>
      <c r="I554" s="85">
        <f t="shared" si="85"/>
        <v>1277362</v>
      </c>
    </row>
    <row r="555" spans="1:9" ht="25.5" customHeight="1">
      <c r="A555" s="16" t="s">
        <v>37</v>
      </c>
      <c r="B555" s="14">
        <v>774</v>
      </c>
      <c r="C555" s="15" t="s">
        <v>32</v>
      </c>
      <c r="D555" s="15" t="s">
        <v>23</v>
      </c>
      <c r="E555" s="15" t="s">
        <v>552</v>
      </c>
      <c r="F555" s="15" t="s">
        <v>38</v>
      </c>
      <c r="G555" s="85">
        <f t="shared" si="85"/>
        <v>977362</v>
      </c>
      <c r="H555" s="85">
        <f t="shared" si="85"/>
        <v>1277362</v>
      </c>
      <c r="I555" s="85">
        <f t="shared" si="85"/>
        <v>1277362</v>
      </c>
    </row>
    <row r="556" spans="1:9" ht="25.5" customHeight="1">
      <c r="A556" s="16" t="s">
        <v>39</v>
      </c>
      <c r="B556" s="14">
        <v>774</v>
      </c>
      <c r="C556" s="15" t="s">
        <v>32</v>
      </c>
      <c r="D556" s="15" t="s">
        <v>23</v>
      </c>
      <c r="E556" s="15" t="s">
        <v>552</v>
      </c>
      <c r="F556" s="15" t="s">
        <v>40</v>
      </c>
      <c r="G556" s="85">
        <v>977362</v>
      </c>
      <c r="H556" s="85">
        <v>1277362</v>
      </c>
      <c r="I556" s="85">
        <v>1277362</v>
      </c>
    </row>
    <row r="557" spans="1:9" ht="96" hidden="1" customHeight="1">
      <c r="A557" s="16" t="s">
        <v>6</v>
      </c>
      <c r="B557" s="14">
        <v>774</v>
      </c>
      <c r="C557" s="15" t="s">
        <v>32</v>
      </c>
      <c r="D557" s="15" t="s">
        <v>23</v>
      </c>
      <c r="E557" s="15" t="s">
        <v>7</v>
      </c>
      <c r="F557" s="14"/>
      <c r="G557" s="85">
        <f t="shared" ref="G557:I558" si="86">G558</f>
        <v>0</v>
      </c>
      <c r="H557" s="85">
        <f t="shared" si="86"/>
        <v>0</v>
      </c>
      <c r="I557" s="85">
        <f t="shared" si="86"/>
        <v>0</v>
      </c>
    </row>
    <row r="558" spans="1:9" ht="25.5" hidden="1" customHeight="1">
      <c r="A558" s="16" t="s">
        <v>37</v>
      </c>
      <c r="B558" s="14">
        <v>774</v>
      </c>
      <c r="C558" s="15" t="s">
        <v>32</v>
      </c>
      <c r="D558" s="15" t="s">
        <v>23</v>
      </c>
      <c r="E558" s="15" t="s">
        <v>7</v>
      </c>
      <c r="F558" s="15" t="s">
        <v>38</v>
      </c>
      <c r="G558" s="85">
        <f t="shared" si="86"/>
        <v>0</v>
      </c>
      <c r="H558" s="85">
        <f t="shared" si="86"/>
        <v>0</v>
      </c>
      <c r="I558" s="85">
        <f t="shared" si="86"/>
        <v>0</v>
      </c>
    </row>
    <row r="559" spans="1:9" ht="25.5" hidden="1" customHeight="1">
      <c r="A559" s="16" t="s">
        <v>39</v>
      </c>
      <c r="B559" s="14">
        <v>774</v>
      </c>
      <c r="C559" s="15" t="s">
        <v>32</v>
      </c>
      <c r="D559" s="15" t="s">
        <v>23</v>
      </c>
      <c r="E559" s="15" t="s">
        <v>7</v>
      </c>
      <c r="F559" s="15" t="s">
        <v>40</v>
      </c>
      <c r="G559" s="85"/>
      <c r="H559" s="85"/>
      <c r="I559" s="85"/>
    </row>
    <row r="560" spans="1:9" ht="96" hidden="1" customHeight="1">
      <c r="A560" s="54" t="s">
        <v>60</v>
      </c>
      <c r="B560" s="14">
        <v>774</v>
      </c>
      <c r="C560" s="15" t="s">
        <v>32</v>
      </c>
      <c r="D560" s="15" t="s">
        <v>23</v>
      </c>
      <c r="E560" s="15" t="s">
        <v>59</v>
      </c>
      <c r="F560" s="14"/>
      <c r="G560" s="85">
        <f t="shared" ref="G560:I561" si="87">G561</f>
        <v>0</v>
      </c>
      <c r="H560" s="85">
        <f t="shared" si="87"/>
        <v>0</v>
      </c>
      <c r="I560" s="85">
        <f t="shared" si="87"/>
        <v>0</v>
      </c>
    </row>
    <row r="561" spans="1:9" ht="25.5" hidden="1" customHeight="1">
      <c r="A561" s="16" t="s">
        <v>37</v>
      </c>
      <c r="B561" s="14">
        <v>774</v>
      </c>
      <c r="C561" s="15" t="s">
        <v>32</v>
      </c>
      <c r="D561" s="15" t="s">
        <v>23</v>
      </c>
      <c r="E561" s="15" t="s">
        <v>7</v>
      </c>
      <c r="F561" s="15" t="s">
        <v>38</v>
      </c>
      <c r="G561" s="85">
        <f t="shared" si="87"/>
        <v>0</v>
      </c>
      <c r="H561" s="85">
        <f t="shared" si="87"/>
        <v>0</v>
      </c>
      <c r="I561" s="85">
        <f t="shared" si="87"/>
        <v>0</v>
      </c>
    </row>
    <row r="562" spans="1:9" ht="25.5" hidden="1" customHeight="1">
      <c r="A562" s="16" t="s">
        <v>39</v>
      </c>
      <c r="B562" s="14">
        <v>774</v>
      </c>
      <c r="C562" s="15" t="s">
        <v>32</v>
      </c>
      <c r="D562" s="15" t="s">
        <v>23</v>
      </c>
      <c r="E562" s="15" t="s">
        <v>7</v>
      </c>
      <c r="F562" s="15" t="s">
        <v>40</v>
      </c>
      <c r="G562" s="85"/>
      <c r="H562" s="85"/>
      <c r="I562" s="85"/>
    </row>
    <row r="563" spans="1:9" ht="48" hidden="1" customHeight="1">
      <c r="A563" s="16" t="s">
        <v>727</v>
      </c>
      <c r="B563" s="14">
        <v>774</v>
      </c>
      <c r="C563" s="15" t="s">
        <v>32</v>
      </c>
      <c r="D563" s="15" t="s">
        <v>23</v>
      </c>
      <c r="E563" s="15" t="s">
        <v>701</v>
      </c>
      <c r="F563" s="15"/>
      <c r="G563" s="85">
        <f>G564</f>
        <v>0</v>
      </c>
      <c r="H563" s="85">
        <f>H564</f>
        <v>0</v>
      </c>
      <c r="I563" s="85">
        <f>I564</f>
        <v>0</v>
      </c>
    </row>
    <row r="564" spans="1:9" ht="25.5" hidden="1" customHeight="1">
      <c r="A564" s="16" t="s">
        <v>39</v>
      </c>
      <c r="B564" s="14">
        <v>774</v>
      </c>
      <c r="C564" s="15" t="s">
        <v>32</v>
      </c>
      <c r="D564" s="15" t="s">
        <v>23</v>
      </c>
      <c r="E564" s="15" t="s">
        <v>701</v>
      </c>
      <c r="F564" s="15" t="s">
        <v>40</v>
      </c>
      <c r="G564" s="85"/>
      <c r="H564" s="85"/>
      <c r="I564" s="85"/>
    </row>
    <row r="565" spans="1:9" s="3" customFormat="1">
      <c r="A565" s="16" t="s">
        <v>1</v>
      </c>
      <c r="B565" s="14">
        <v>774</v>
      </c>
      <c r="C565" s="15" t="s">
        <v>32</v>
      </c>
      <c r="D565" s="15" t="s">
        <v>23</v>
      </c>
      <c r="E565" s="15" t="s">
        <v>418</v>
      </c>
      <c r="F565" s="15"/>
      <c r="G565" s="85">
        <f t="shared" ref="G565:I566" si="88">G566</f>
        <v>157381</v>
      </c>
      <c r="H565" s="85">
        <f t="shared" si="88"/>
        <v>442381</v>
      </c>
      <c r="I565" s="85">
        <f t="shared" si="88"/>
        <v>442381</v>
      </c>
    </row>
    <row r="566" spans="1:9" s="3" customFormat="1" ht="25.5">
      <c r="A566" s="16" t="s">
        <v>37</v>
      </c>
      <c r="B566" s="14">
        <v>774</v>
      </c>
      <c r="C566" s="15" t="s">
        <v>32</v>
      </c>
      <c r="D566" s="15" t="s">
        <v>23</v>
      </c>
      <c r="E566" s="15" t="s">
        <v>418</v>
      </c>
      <c r="F566" s="15" t="s">
        <v>38</v>
      </c>
      <c r="G566" s="85">
        <f t="shared" si="88"/>
        <v>157381</v>
      </c>
      <c r="H566" s="85">
        <f t="shared" si="88"/>
        <v>442381</v>
      </c>
      <c r="I566" s="85">
        <f t="shared" si="88"/>
        <v>442381</v>
      </c>
    </row>
    <row r="567" spans="1:9" s="3" customFormat="1">
      <c r="A567" s="16" t="s">
        <v>39</v>
      </c>
      <c r="B567" s="14">
        <v>774</v>
      </c>
      <c r="C567" s="15" t="s">
        <v>32</v>
      </c>
      <c r="D567" s="15" t="s">
        <v>23</v>
      </c>
      <c r="E567" s="15" t="s">
        <v>418</v>
      </c>
      <c r="F567" s="15" t="s">
        <v>40</v>
      </c>
      <c r="G567" s="85">
        <v>157381</v>
      </c>
      <c r="H567" s="85">
        <v>442381</v>
      </c>
      <c r="I567" s="85">
        <v>442381</v>
      </c>
    </row>
    <row r="568" spans="1:9" s="3" customFormat="1" ht="25.5" hidden="1">
      <c r="A568" s="16" t="s">
        <v>837</v>
      </c>
      <c r="B568" s="14">
        <v>774</v>
      </c>
      <c r="C568" s="15" t="s">
        <v>32</v>
      </c>
      <c r="D568" s="15" t="s">
        <v>23</v>
      </c>
      <c r="E568" s="15" t="s">
        <v>836</v>
      </c>
      <c r="F568" s="15"/>
      <c r="G568" s="85">
        <f>G569</f>
        <v>0</v>
      </c>
      <c r="H568" s="85"/>
      <c r="I568" s="85"/>
    </row>
    <row r="569" spans="1:9" s="3" customFormat="1" hidden="1">
      <c r="A569" s="16" t="s">
        <v>39</v>
      </c>
      <c r="B569" s="14">
        <v>774</v>
      </c>
      <c r="C569" s="15" t="s">
        <v>32</v>
      </c>
      <c r="D569" s="15" t="s">
        <v>23</v>
      </c>
      <c r="E569" s="15" t="s">
        <v>836</v>
      </c>
      <c r="F569" s="15" t="s">
        <v>40</v>
      </c>
      <c r="G569" s="85"/>
    </row>
    <row r="570" spans="1:9" s="3" customFormat="1" ht="38.25" hidden="1">
      <c r="A570" s="16" t="s">
        <v>727</v>
      </c>
      <c r="B570" s="14">
        <v>774</v>
      </c>
      <c r="C570" s="15" t="s">
        <v>32</v>
      </c>
      <c r="D570" s="15" t="s">
        <v>23</v>
      </c>
      <c r="E570" s="15" t="s">
        <v>701</v>
      </c>
      <c r="F570" s="15"/>
      <c r="G570" s="85">
        <f t="shared" ref="G570:I571" si="89">G571</f>
        <v>0</v>
      </c>
      <c r="H570" s="85">
        <f t="shared" si="89"/>
        <v>0</v>
      </c>
      <c r="I570" s="85">
        <f t="shared" si="89"/>
        <v>0</v>
      </c>
    </row>
    <row r="571" spans="1:9" s="3" customFormat="1" ht="25.5" hidden="1">
      <c r="A571" s="16" t="s">
        <v>37</v>
      </c>
      <c r="B571" s="14">
        <v>774</v>
      </c>
      <c r="C571" s="15" t="s">
        <v>32</v>
      </c>
      <c r="D571" s="15" t="s">
        <v>23</v>
      </c>
      <c r="E571" s="15" t="s">
        <v>701</v>
      </c>
      <c r="F571" s="15" t="s">
        <v>38</v>
      </c>
      <c r="G571" s="85">
        <f t="shared" si="89"/>
        <v>0</v>
      </c>
      <c r="H571" s="85">
        <f t="shared" si="89"/>
        <v>0</v>
      </c>
      <c r="I571" s="85">
        <f t="shared" si="89"/>
        <v>0</v>
      </c>
    </row>
    <row r="572" spans="1:9" s="3" customFormat="1" hidden="1">
      <c r="A572" s="16" t="s">
        <v>39</v>
      </c>
      <c r="B572" s="14">
        <v>774</v>
      </c>
      <c r="C572" s="15" t="s">
        <v>32</v>
      </c>
      <c r="D572" s="15" t="s">
        <v>23</v>
      </c>
      <c r="E572" s="15" t="s">
        <v>701</v>
      </c>
      <c r="F572" s="15" t="s">
        <v>40</v>
      </c>
      <c r="G572" s="85"/>
      <c r="H572" s="85"/>
      <c r="I572" s="85"/>
    </row>
    <row r="573" spans="1:9" s="3" customFormat="1" hidden="1">
      <c r="A573" s="16"/>
      <c r="B573" s="14"/>
      <c r="C573" s="15"/>
      <c r="D573" s="15"/>
      <c r="E573" s="15"/>
      <c r="F573" s="15"/>
      <c r="G573" s="85"/>
      <c r="H573" s="85"/>
      <c r="I573" s="85"/>
    </row>
    <row r="574" spans="1:9" s="3" customFormat="1" ht="25.5">
      <c r="A574" s="16" t="s">
        <v>835</v>
      </c>
      <c r="B574" s="14">
        <v>774</v>
      </c>
      <c r="C574" s="15" t="s">
        <v>32</v>
      </c>
      <c r="D574" s="15" t="s">
        <v>23</v>
      </c>
      <c r="E574" s="15" t="s">
        <v>888</v>
      </c>
      <c r="F574" s="15"/>
      <c r="G574" s="85">
        <f>G575</f>
        <v>525000</v>
      </c>
      <c r="H574" s="85">
        <f>H575</f>
        <v>1000000</v>
      </c>
      <c r="I574" s="85">
        <f>I575</f>
        <v>1000000</v>
      </c>
    </row>
    <row r="575" spans="1:9" s="3" customFormat="1">
      <c r="A575" s="16" t="s">
        <v>39</v>
      </c>
      <c r="B575" s="14">
        <v>774</v>
      </c>
      <c r="C575" s="15" t="s">
        <v>32</v>
      </c>
      <c r="D575" s="15" t="s">
        <v>23</v>
      </c>
      <c r="E575" s="15" t="s">
        <v>888</v>
      </c>
      <c r="F575" s="15" t="s">
        <v>40</v>
      </c>
      <c r="G575" s="85">
        <v>525000</v>
      </c>
      <c r="H575" s="85">
        <v>1000000</v>
      </c>
      <c r="I575" s="85">
        <v>1000000</v>
      </c>
    </row>
    <row r="576" spans="1:9" s="3" customFormat="1" ht="25.5" hidden="1">
      <c r="A576" s="16" t="s">
        <v>799</v>
      </c>
      <c r="B576" s="14">
        <v>774</v>
      </c>
      <c r="C576" s="15" t="s">
        <v>32</v>
      </c>
      <c r="D576" s="15" t="s">
        <v>23</v>
      </c>
      <c r="E576" s="15" t="s">
        <v>838</v>
      </c>
      <c r="F576" s="15"/>
      <c r="G576" s="85">
        <f>G577</f>
        <v>0</v>
      </c>
      <c r="H576" s="85">
        <f>H577</f>
        <v>0</v>
      </c>
      <c r="I576" s="85">
        <f>I577</f>
        <v>0</v>
      </c>
    </row>
    <row r="577" spans="1:9" s="3" customFormat="1" hidden="1">
      <c r="A577" s="16" t="s">
        <v>39</v>
      </c>
      <c r="B577" s="14">
        <v>774</v>
      </c>
      <c r="C577" s="15" t="s">
        <v>32</v>
      </c>
      <c r="D577" s="15" t="s">
        <v>23</v>
      </c>
      <c r="E577" s="15" t="s">
        <v>838</v>
      </c>
      <c r="F577" s="15" t="s">
        <v>40</v>
      </c>
      <c r="G577" s="85"/>
      <c r="H577" s="85"/>
      <c r="I577" s="85"/>
    </row>
    <row r="578" spans="1:9" s="3" customFormat="1" ht="25.5">
      <c r="A578" s="16" t="s">
        <v>799</v>
      </c>
      <c r="B578" s="14">
        <v>774</v>
      </c>
      <c r="C578" s="15" t="s">
        <v>32</v>
      </c>
      <c r="D578" s="15" t="s">
        <v>23</v>
      </c>
      <c r="E578" s="15" t="s">
        <v>838</v>
      </c>
      <c r="F578" s="15"/>
      <c r="G578" s="85">
        <f>G579</f>
        <v>3999220.8</v>
      </c>
      <c r="H578" s="85">
        <f>H579</f>
        <v>0</v>
      </c>
      <c r="I578" s="85">
        <f>I579</f>
        <v>0</v>
      </c>
    </row>
    <row r="579" spans="1:9" s="3" customFormat="1">
      <c r="A579" s="16" t="s">
        <v>39</v>
      </c>
      <c r="B579" s="14">
        <v>774</v>
      </c>
      <c r="C579" s="15" t="s">
        <v>32</v>
      </c>
      <c r="D579" s="15" t="s">
        <v>23</v>
      </c>
      <c r="E579" s="15" t="s">
        <v>838</v>
      </c>
      <c r="F579" s="15" t="s">
        <v>40</v>
      </c>
      <c r="G579" s="85">
        <v>3999220.8</v>
      </c>
      <c r="H579" s="85">
        <v>0</v>
      </c>
      <c r="I579" s="85">
        <v>0</v>
      </c>
    </row>
    <row r="580" spans="1:9" s="3" customFormat="1" hidden="1">
      <c r="A580" s="16"/>
      <c r="B580" s="14"/>
      <c r="C580" s="15"/>
      <c r="D580" s="15"/>
      <c r="E580" s="15"/>
      <c r="F580" s="15"/>
      <c r="G580" s="85"/>
      <c r="H580" s="85"/>
      <c r="I580" s="85"/>
    </row>
    <row r="581" spans="1:9" s="18" customFormat="1" ht="25.5" customHeight="1">
      <c r="A581" s="13" t="s">
        <v>932</v>
      </c>
      <c r="B581" s="14">
        <v>774</v>
      </c>
      <c r="C581" s="15" t="s">
        <v>32</v>
      </c>
      <c r="D581" s="15" t="s">
        <v>23</v>
      </c>
      <c r="E581" s="15" t="s">
        <v>419</v>
      </c>
      <c r="F581" s="15"/>
      <c r="G581" s="85">
        <f t="shared" ref="G581:I583" si="90">G582</f>
        <v>81026</v>
      </c>
      <c r="H581" s="85">
        <f t="shared" si="90"/>
        <v>100000</v>
      </c>
      <c r="I581" s="85">
        <f t="shared" si="90"/>
        <v>100000</v>
      </c>
    </row>
    <row r="582" spans="1:9" s="18" customFormat="1" ht="25.5">
      <c r="A582" s="16" t="s">
        <v>167</v>
      </c>
      <c r="B582" s="15" t="s">
        <v>146</v>
      </c>
      <c r="C582" s="15" t="s">
        <v>32</v>
      </c>
      <c r="D582" s="15" t="s">
        <v>23</v>
      </c>
      <c r="E582" s="15" t="s">
        <v>420</v>
      </c>
      <c r="F582" s="15"/>
      <c r="G582" s="85">
        <f t="shared" si="90"/>
        <v>81026</v>
      </c>
      <c r="H582" s="85">
        <f t="shared" si="90"/>
        <v>100000</v>
      </c>
      <c r="I582" s="85">
        <f t="shared" si="90"/>
        <v>100000</v>
      </c>
    </row>
    <row r="583" spans="1:9" s="18" customFormat="1" ht="30.75" customHeight="1">
      <c r="A583" s="16" t="s">
        <v>37</v>
      </c>
      <c r="B583" s="15" t="s">
        <v>146</v>
      </c>
      <c r="C583" s="15" t="s">
        <v>32</v>
      </c>
      <c r="D583" s="15" t="s">
        <v>23</v>
      </c>
      <c r="E583" s="15" t="s">
        <v>420</v>
      </c>
      <c r="F583" s="15" t="s">
        <v>38</v>
      </c>
      <c r="G583" s="85">
        <f t="shared" si="90"/>
        <v>81026</v>
      </c>
      <c r="H583" s="85">
        <f t="shared" si="90"/>
        <v>100000</v>
      </c>
      <c r="I583" s="85">
        <f t="shared" si="90"/>
        <v>100000</v>
      </c>
    </row>
    <row r="584" spans="1:9" s="18" customFormat="1">
      <c r="A584" s="16" t="s">
        <v>39</v>
      </c>
      <c r="B584" s="15" t="s">
        <v>146</v>
      </c>
      <c r="C584" s="15" t="s">
        <v>32</v>
      </c>
      <c r="D584" s="15" t="s">
        <v>23</v>
      </c>
      <c r="E584" s="15" t="s">
        <v>420</v>
      </c>
      <c r="F584" s="15" t="s">
        <v>40</v>
      </c>
      <c r="G584" s="85">
        <v>81026</v>
      </c>
      <c r="H584" s="85">
        <v>100000</v>
      </c>
      <c r="I584" s="85">
        <v>100000</v>
      </c>
    </row>
    <row r="585" spans="1:9" s="18" customFormat="1" ht="25.5">
      <c r="A585" s="16" t="s">
        <v>922</v>
      </c>
      <c r="B585" s="15" t="s">
        <v>146</v>
      </c>
      <c r="C585" s="15" t="s">
        <v>32</v>
      </c>
      <c r="D585" s="15" t="s">
        <v>23</v>
      </c>
      <c r="E585" s="15" t="s">
        <v>486</v>
      </c>
      <c r="F585" s="15"/>
      <c r="G585" s="85">
        <f>G587</f>
        <v>19936008.890000001</v>
      </c>
      <c r="H585" s="85">
        <v>0</v>
      </c>
      <c r="I585" s="85">
        <v>0</v>
      </c>
    </row>
    <row r="586" spans="1:9" s="18" customFormat="1" hidden="1">
      <c r="A586" s="16"/>
      <c r="B586" s="15"/>
      <c r="C586" s="15"/>
      <c r="D586" s="15"/>
      <c r="E586" s="15"/>
      <c r="F586" s="15"/>
      <c r="G586" s="85"/>
      <c r="H586" s="85"/>
      <c r="I586" s="85"/>
    </row>
    <row r="587" spans="1:9" s="18" customFormat="1" ht="47.25" customHeight="1">
      <c r="A587" s="16" t="s">
        <v>1027</v>
      </c>
      <c r="B587" s="15" t="s">
        <v>146</v>
      </c>
      <c r="C587" s="15" t="s">
        <v>32</v>
      </c>
      <c r="D587" s="15" t="s">
        <v>23</v>
      </c>
      <c r="E587" s="15" t="s">
        <v>1026</v>
      </c>
      <c r="F587" s="15"/>
      <c r="G587" s="85">
        <f>G588</f>
        <v>19936008.890000001</v>
      </c>
      <c r="H587" s="85">
        <f t="shared" ref="H587:I588" si="91">H588</f>
        <v>0</v>
      </c>
      <c r="I587" s="85">
        <f t="shared" si="91"/>
        <v>0</v>
      </c>
    </row>
    <row r="588" spans="1:9" s="18" customFormat="1" ht="25.5">
      <c r="A588" s="16" t="s">
        <v>37</v>
      </c>
      <c r="B588" s="15" t="s">
        <v>146</v>
      </c>
      <c r="C588" s="15" t="s">
        <v>32</v>
      </c>
      <c r="D588" s="15" t="s">
        <v>23</v>
      </c>
      <c r="E588" s="15" t="s">
        <v>1026</v>
      </c>
      <c r="F588" s="15" t="s">
        <v>38</v>
      </c>
      <c r="G588" s="85">
        <f>G589</f>
        <v>19936008.890000001</v>
      </c>
      <c r="H588" s="85">
        <f t="shared" si="91"/>
        <v>0</v>
      </c>
      <c r="I588" s="85">
        <f t="shared" si="91"/>
        <v>0</v>
      </c>
    </row>
    <row r="589" spans="1:9" s="18" customFormat="1">
      <c r="A589" s="16" t="s">
        <v>39</v>
      </c>
      <c r="B589" s="15" t="s">
        <v>146</v>
      </c>
      <c r="C589" s="15" t="s">
        <v>32</v>
      </c>
      <c r="D589" s="15" t="s">
        <v>23</v>
      </c>
      <c r="E589" s="15" t="s">
        <v>1026</v>
      </c>
      <c r="F589" s="15" t="s">
        <v>40</v>
      </c>
      <c r="G589" s="85">
        <v>19936008.890000001</v>
      </c>
      <c r="H589" s="85">
        <v>0</v>
      </c>
      <c r="I589" s="85">
        <v>0</v>
      </c>
    </row>
    <row r="590" spans="1:9" ht="22.5" customHeight="1">
      <c r="A590" s="13" t="s">
        <v>33</v>
      </c>
      <c r="B590" s="15" t="s">
        <v>146</v>
      </c>
      <c r="C590" s="15" t="s">
        <v>32</v>
      </c>
      <c r="D590" s="15" t="s">
        <v>34</v>
      </c>
      <c r="E590" s="15"/>
      <c r="F590" s="15"/>
      <c r="G590" s="85">
        <f>G600+G713+G709++G717+G591+G721+G734+G750</f>
        <v>523753594.06</v>
      </c>
      <c r="H590" s="85">
        <f>H600+H713+H709++H717+H591+H721++H725</f>
        <v>510605117</v>
      </c>
      <c r="I590" s="85">
        <f>I600+I713+I709++I717+I591+I721</f>
        <v>532043267</v>
      </c>
    </row>
    <row r="591" spans="1:9" ht="51" hidden="1">
      <c r="A591" s="16" t="s">
        <v>722</v>
      </c>
      <c r="B591" s="53">
        <v>774</v>
      </c>
      <c r="C591" s="15" t="s">
        <v>32</v>
      </c>
      <c r="D591" s="15" t="s">
        <v>34</v>
      </c>
      <c r="E591" s="15" t="s">
        <v>412</v>
      </c>
      <c r="F591" s="15"/>
      <c r="G591" s="85">
        <f>G592+G597</f>
        <v>0</v>
      </c>
      <c r="H591" s="85">
        <f>H592+H597</f>
        <v>0</v>
      </c>
      <c r="I591" s="85">
        <f>I592+I597</f>
        <v>0</v>
      </c>
    </row>
    <row r="592" spans="1:9" ht="25.5" hidden="1">
      <c r="A592" s="16" t="s">
        <v>746</v>
      </c>
      <c r="B592" s="53">
        <v>774</v>
      </c>
      <c r="C592" s="15" t="s">
        <v>32</v>
      </c>
      <c r="D592" s="15" t="s">
        <v>34</v>
      </c>
      <c r="E592" s="15" t="s">
        <v>844</v>
      </c>
      <c r="F592" s="15"/>
      <c r="G592" s="85">
        <f>G594</f>
        <v>0</v>
      </c>
      <c r="H592" s="85">
        <f>H594</f>
        <v>0</v>
      </c>
      <c r="I592" s="85">
        <f>I594</f>
        <v>0</v>
      </c>
    </row>
    <row r="593" spans="1:13" ht="40.5" hidden="1" customHeight="1">
      <c r="A593" s="16" t="s">
        <v>148</v>
      </c>
      <c r="B593" s="53">
        <v>774</v>
      </c>
      <c r="C593" s="15" t="s">
        <v>32</v>
      </c>
      <c r="D593" s="15" t="s">
        <v>34</v>
      </c>
      <c r="E593" s="15" t="s">
        <v>844</v>
      </c>
      <c r="F593" s="15" t="s">
        <v>641</v>
      </c>
      <c r="G593" s="85">
        <f>G594</f>
        <v>0</v>
      </c>
      <c r="H593" s="85">
        <f>H594</f>
        <v>0</v>
      </c>
      <c r="I593" s="85">
        <f>I594</f>
        <v>0</v>
      </c>
    </row>
    <row r="594" spans="1:13" ht="66" hidden="1" customHeight="1">
      <c r="A594" s="54" t="s">
        <v>817</v>
      </c>
      <c r="B594" s="53">
        <v>774</v>
      </c>
      <c r="C594" s="15" t="s">
        <v>32</v>
      </c>
      <c r="D594" s="15" t="s">
        <v>34</v>
      </c>
      <c r="E594" s="15" t="s">
        <v>844</v>
      </c>
      <c r="F594" s="15" t="s">
        <v>816</v>
      </c>
      <c r="G594" s="85"/>
      <c r="H594" s="85"/>
      <c r="I594" s="85"/>
    </row>
    <row r="595" spans="1:13" hidden="1">
      <c r="A595" s="16" t="s">
        <v>39</v>
      </c>
      <c r="B595" s="53">
        <v>774</v>
      </c>
      <c r="C595" s="15" t="s">
        <v>32</v>
      </c>
      <c r="D595" s="15" t="s">
        <v>34</v>
      </c>
      <c r="E595" s="15" t="s">
        <v>745</v>
      </c>
      <c r="F595" s="15" t="s">
        <v>780</v>
      </c>
      <c r="G595" s="85">
        <v>1400000</v>
      </c>
      <c r="H595" s="85">
        <v>1400000</v>
      </c>
      <c r="I595" s="85">
        <v>1400000</v>
      </c>
    </row>
    <row r="596" spans="1:13" hidden="1">
      <c r="A596" s="16"/>
      <c r="B596" s="53"/>
      <c r="C596" s="15"/>
      <c r="D596" s="15"/>
      <c r="E596" s="15"/>
      <c r="F596" s="15"/>
      <c r="G596" s="85"/>
      <c r="H596" s="85"/>
      <c r="I596" s="85"/>
    </row>
    <row r="597" spans="1:13" ht="25.5" hidden="1">
      <c r="A597" s="16" t="s">
        <v>859</v>
      </c>
      <c r="B597" s="53">
        <v>774</v>
      </c>
      <c r="C597" s="15" t="s">
        <v>32</v>
      </c>
      <c r="D597" s="15" t="s">
        <v>102</v>
      </c>
      <c r="E597" s="15" t="s">
        <v>860</v>
      </c>
      <c r="F597" s="15"/>
      <c r="G597" s="85">
        <f>G599</f>
        <v>0</v>
      </c>
      <c r="H597" s="85">
        <f>H599</f>
        <v>0</v>
      </c>
      <c r="I597" s="85">
        <f>I599</f>
        <v>0</v>
      </c>
    </row>
    <row r="598" spans="1:13" ht="40.5" hidden="1" customHeight="1">
      <c r="A598" s="16" t="s">
        <v>148</v>
      </c>
      <c r="B598" s="53">
        <v>774</v>
      </c>
      <c r="C598" s="15" t="s">
        <v>32</v>
      </c>
      <c r="D598" s="15" t="s">
        <v>102</v>
      </c>
      <c r="E598" s="15" t="s">
        <v>860</v>
      </c>
      <c r="F598" s="15" t="s">
        <v>641</v>
      </c>
      <c r="G598" s="85">
        <f>G599</f>
        <v>0</v>
      </c>
      <c r="H598" s="85">
        <f>H599</f>
        <v>0</v>
      </c>
      <c r="I598" s="85">
        <f>I599</f>
        <v>0</v>
      </c>
    </row>
    <row r="599" spans="1:13" ht="66" hidden="1" customHeight="1">
      <c r="A599" s="54" t="s">
        <v>817</v>
      </c>
      <c r="B599" s="53">
        <v>774</v>
      </c>
      <c r="C599" s="15" t="s">
        <v>32</v>
      </c>
      <c r="D599" s="15" t="s">
        <v>102</v>
      </c>
      <c r="E599" s="15" t="s">
        <v>860</v>
      </c>
      <c r="F599" s="15" t="s">
        <v>816</v>
      </c>
      <c r="G599" s="85"/>
      <c r="H599" s="85"/>
      <c r="I599" s="85"/>
    </row>
    <row r="600" spans="1:13" s="30" customFormat="1" ht="25.5">
      <c r="A600" s="16" t="s">
        <v>927</v>
      </c>
      <c r="B600" s="15" t="s">
        <v>146</v>
      </c>
      <c r="C600" s="15" t="s">
        <v>32</v>
      </c>
      <c r="D600" s="15" t="s">
        <v>34</v>
      </c>
      <c r="E600" s="15" t="s">
        <v>385</v>
      </c>
      <c r="F600" s="41"/>
      <c r="G600" s="85">
        <f>G601+G636+G705</f>
        <v>522998374.06</v>
      </c>
      <c r="H600" s="85">
        <f>H601+H636+H705</f>
        <v>510305117</v>
      </c>
      <c r="I600" s="85">
        <f>I601+I636+I705</f>
        <v>531943267</v>
      </c>
      <c r="M600" s="185"/>
    </row>
    <row r="601" spans="1:13" ht="30.75" customHeight="1">
      <c r="A601" s="16" t="s">
        <v>142</v>
      </c>
      <c r="B601" s="15" t="s">
        <v>146</v>
      </c>
      <c r="C601" s="15" t="s">
        <v>32</v>
      </c>
      <c r="D601" s="15" t="s">
        <v>34</v>
      </c>
      <c r="E601" s="15" t="s">
        <v>413</v>
      </c>
      <c r="F601" s="15"/>
      <c r="G601" s="85">
        <f>G602+G605+G608+G611+G623+G626+G617+G620+G629+G633</f>
        <v>509095720.06</v>
      </c>
      <c r="H601" s="85">
        <f>H602+H605+H608+H611+H623+H626+H617+H620</f>
        <v>503840260</v>
      </c>
      <c r="I601" s="85">
        <f>I602+I605+I608+I611+I623+I626+I617+I620</f>
        <v>525278410</v>
      </c>
    </row>
    <row r="602" spans="1:13" ht="50.25" customHeight="1">
      <c r="A602" s="16" t="s">
        <v>5</v>
      </c>
      <c r="B602" s="15" t="s">
        <v>146</v>
      </c>
      <c r="C602" s="15" t="s">
        <v>32</v>
      </c>
      <c r="D602" s="15" t="s">
        <v>34</v>
      </c>
      <c r="E602" s="15" t="s">
        <v>248</v>
      </c>
      <c r="F602" s="15"/>
      <c r="G602" s="85">
        <f t="shared" ref="G602:I603" si="92">G603</f>
        <v>27033732</v>
      </c>
      <c r="H602" s="85">
        <f t="shared" si="92"/>
        <v>28108080</v>
      </c>
      <c r="I602" s="85">
        <f t="shared" si="92"/>
        <v>29220420</v>
      </c>
    </row>
    <row r="603" spans="1:13" s="18" customFormat="1" ht="25.5">
      <c r="A603" s="16" t="s">
        <v>37</v>
      </c>
      <c r="B603" s="15" t="s">
        <v>146</v>
      </c>
      <c r="C603" s="15" t="s">
        <v>32</v>
      </c>
      <c r="D603" s="15" t="s">
        <v>34</v>
      </c>
      <c r="E603" s="15" t="s">
        <v>248</v>
      </c>
      <c r="F603" s="15" t="s">
        <v>38</v>
      </c>
      <c r="G603" s="85">
        <f t="shared" si="92"/>
        <v>27033732</v>
      </c>
      <c r="H603" s="85">
        <f t="shared" si="92"/>
        <v>28108080</v>
      </c>
      <c r="I603" s="85">
        <f t="shared" si="92"/>
        <v>29220420</v>
      </c>
      <c r="L603" s="17">
        <f>G601+G636</f>
        <v>522723374.06</v>
      </c>
      <c r="M603" s="17">
        <f>L600-L603</f>
        <v>-522723374.06</v>
      </c>
    </row>
    <row r="604" spans="1:13" s="18" customFormat="1">
      <c r="A604" s="16" t="s">
        <v>39</v>
      </c>
      <c r="B604" s="15" t="s">
        <v>146</v>
      </c>
      <c r="C604" s="15" t="s">
        <v>32</v>
      </c>
      <c r="D604" s="15" t="s">
        <v>34</v>
      </c>
      <c r="E604" s="15" t="s">
        <v>248</v>
      </c>
      <c r="F604" s="15" t="s">
        <v>40</v>
      </c>
      <c r="G604" s="85">
        <v>27033732</v>
      </c>
      <c r="H604" s="85">
        <v>28108080</v>
      </c>
      <c r="I604" s="85">
        <v>29220420</v>
      </c>
    </row>
    <row r="605" spans="1:13" s="18" customFormat="1" ht="15" customHeight="1">
      <c r="A605" s="16" t="s">
        <v>143</v>
      </c>
      <c r="B605" s="15" t="s">
        <v>146</v>
      </c>
      <c r="C605" s="15" t="s">
        <v>32</v>
      </c>
      <c r="D605" s="15" t="s">
        <v>34</v>
      </c>
      <c r="E605" s="15" t="s">
        <v>415</v>
      </c>
      <c r="F605" s="15"/>
      <c r="G605" s="85">
        <f t="shared" ref="G605:I606" si="93">G606</f>
        <v>343697157</v>
      </c>
      <c r="H605" s="85">
        <f t="shared" si="93"/>
        <v>346225581</v>
      </c>
      <c r="I605" s="85">
        <f t="shared" si="93"/>
        <v>362909196</v>
      </c>
    </row>
    <row r="606" spans="1:13" s="18" customFormat="1" ht="25.5">
      <c r="A606" s="16" t="s">
        <v>37</v>
      </c>
      <c r="B606" s="15" t="s">
        <v>146</v>
      </c>
      <c r="C606" s="15" t="s">
        <v>32</v>
      </c>
      <c r="D606" s="15" t="s">
        <v>34</v>
      </c>
      <c r="E606" s="15" t="s">
        <v>415</v>
      </c>
      <c r="F606" s="15" t="s">
        <v>38</v>
      </c>
      <c r="G606" s="85">
        <f t="shared" si="93"/>
        <v>343697157</v>
      </c>
      <c r="H606" s="85">
        <f t="shared" si="93"/>
        <v>346225581</v>
      </c>
      <c r="I606" s="85">
        <f t="shared" si="93"/>
        <v>362909196</v>
      </c>
    </row>
    <row r="607" spans="1:13" s="18" customFormat="1">
      <c r="A607" s="16" t="s">
        <v>39</v>
      </c>
      <c r="B607" s="15" t="s">
        <v>146</v>
      </c>
      <c r="C607" s="15" t="s">
        <v>32</v>
      </c>
      <c r="D607" s="15" t="s">
        <v>34</v>
      </c>
      <c r="E607" s="15" t="s">
        <v>247</v>
      </c>
      <c r="F607" s="15" t="s">
        <v>40</v>
      </c>
      <c r="G607" s="85">
        <f>327071457+16625700</f>
        <v>343697157</v>
      </c>
      <c r="H607" s="85">
        <v>346225581</v>
      </c>
      <c r="I607" s="85">
        <v>362909196</v>
      </c>
    </row>
    <row r="608" spans="1:13" s="18" customFormat="1" ht="38.25">
      <c r="A608" s="16" t="s">
        <v>560</v>
      </c>
      <c r="B608" s="15" t="s">
        <v>146</v>
      </c>
      <c r="C608" s="15" t="s">
        <v>32</v>
      </c>
      <c r="D608" s="15" t="s">
        <v>34</v>
      </c>
      <c r="E608" s="15" t="s">
        <v>247</v>
      </c>
      <c r="F608" s="15"/>
      <c r="G608" s="85">
        <f t="shared" ref="G608:I609" si="94">G609</f>
        <v>5705049</v>
      </c>
      <c r="H608" s="85">
        <f t="shared" si="94"/>
        <v>6074133</v>
      </c>
      <c r="I608" s="85">
        <f t="shared" si="94"/>
        <v>6366828</v>
      </c>
    </row>
    <row r="609" spans="1:9" s="18" customFormat="1">
      <c r="A609" s="16" t="s">
        <v>93</v>
      </c>
      <c r="B609" s="15" t="s">
        <v>146</v>
      </c>
      <c r="C609" s="15" t="s">
        <v>32</v>
      </c>
      <c r="D609" s="15" t="s">
        <v>34</v>
      </c>
      <c r="E609" s="15" t="s">
        <v>247</v>
      </c>
      <c r="F609" s="15" t="s">
        <v>94</v>
      </c>
      <c r="G609" s="85">
        <f t="shared" si="94"/>
        <v>5705049</v>
      </c>
      <c r="H609" s="85">
        <f t="shared" si="94"/>
        <v>6074133</v>
      </c>
      <c r="I609" s="85">
        <f t="shared" si="94"/>
        <v>6366828</v>
      </c>
    </row>
    <row r="610" spans="1:9" s="18" customFormat="1">
      <c r="A610" s="16" t="s">
        <v>345</v>
      </c>
      <c r="B610" s="15" t="s">
        <v>146</v>
      </c>
      <c r="C610" s="15" t="s">
        <v>32</v>
      </c>
      <c r="D610" s="15" t="s">
        <v>34</v>
      </c>
      <c r="E610" s="15" t="s">
        <v>247</v>
      </c>
      <c r="F610" s="15" t="s">
        <v>346</v>
      </c>
      <c r="G610" s="85">
        <v>5705049</v>
      </c>
      <c r="H610" s="85">
        <v>6074133</v>
      </c>
      <c r="I610" s="85">
        <v>6366828</v>
      </c>
    </row>
    <row r="611" spans="1:9" ht="39.75" customHeight="1">
      <c r="A611" s="16" t="s">
        <v>205</v>
      </c>
      <c r="B611" s="15" t="s">
        <v>146</v>
      </c>
      <c r="C611" s="15" t="s">
        <v>32</v>
      </c>
      <c r="D611" s="15" t="s">
        <v>34</v>
      </c>
      <c r="E611" s="15" t="s">
        <v>422</v>
      </c>
      <c r="F611" s="15"/>
      <c r="G611" s="85">
        <f t="shared" ref="G611:I612" si="95">G612</f>
        <v>120139131.06</v>
      </c>
      <c r="H611" s="85">
        <f t="shared" si="95"/>
        <v>123332466</v>
      </c>
      <c r="I611" s="85">
        <f t="shared" si="95"/>
        <v>126681966</v>
      </c>
    </row>
    <row r="612" spans="1:9" ht="25.5">
      <c r="A612" s="16" t="s">
        <v>37</v>
      </c>
      <c r="B612" s="15" t="s">
        <v>146</v>
      </c>
      <c r="C612" s="15" t="s">
        <v>32</v>
      </c>
      <c r="D612" s="15" t="s">
        <v>34</v>
      </c>
      <c r="E612" s="15" t="s">
        <v>422</v>
      </c>
      <c r="F612" s="15" t="s">
        <v>38</v>
      </c>
      <c r="G612" s="85">
        <f t="shared" si="95"/>
        <v>120139131.06</v>
      </c>
      <c r="H612" s="85">
        <f t="shared" si="95"/>
        <v>123332466</v>
      </c>
      <c r="I612" s="85">
        <f t="shared" si="95"/>
        <v>126681966</v>
      </c>
    </row>
    <row r="613" spans="1:9">
      <c r="A613" s="16" t="s">
        <v>39</v>
      </c>
      <c r="B613" s="15" t="s">
        <v>146</v>
      </c>
      <c r="C613" s="15" t="s">
        <v>32</v>
      </c>
      <c r="D613" s="15" t="s">
        <v>34</v>
      </c>
      <c r="E613" s="15" t="s">
        <v>422</v>
      </c>
      <c r="F613" s="15" t="s">
        <v>40</v>
      </c>
      <c r="G613" s="85">
        <f>120809778.34-845980.48+58058+117275.2</f>
        <v>120139131.06</v>
      </c>
      <c r="H613" s="85">
        <f>125066397+1006307+100000-1832238-100000-408000-500000</f>
        <v>123332466</v>
      </c>
      <c r="I613" s="85">
        <f>128415897+1006307+100000-1832238-100000-408000-500000</f>
        <v>126681966</v>
      </c>
    </row>
    <row r="614" spans="1:9" ht="33" hidden="1" customHeight="1">
      <c r="A614" s="16" t="s">
        <v>234</v>
      </c>
      <c r="B614" s="15" t="s">
        <v>146</v>
      </c>
      <c r="C614" s="15" t="s">
        <v>32</v>
      </c>
      <c r="D614" s="15" t="s">
        <v>34</v>
      </c>
      <c r="E614" s="15" t="s">
        <v>239</v>
      </c>
      <c r="F614" s="15"/>
      <c r="G614" s="85">
        <f t="shared" ref="G614:I615" si="96">G615</f>
        <v>0</v>
      </c>
      <c r="H614" s="85">
        <f t="shared" si="96"/>
        <v>0</v>
      </c>
      <c r="I614" s="85">
        <f t="shared" si="96"/>
        <v>0</v>
      </c>
    </row>
    <row r="615" spans="1:9" ht="25.5" hidden="1">
      <c r="A615" s="16" t="s">
        <v>37</v>
      </c>
      <c r="B615" s="15" t="s">
        <v>146</v>
      </c>
      <c r="C615" s="15" t="s">
        <v>32</v>
      </c>
      <c r="D615" s="15" t="s">
        <v>34</v>
      </c>
      <c r="E615" s="15" t="s">
        <v>239</v>
      </c>
      <c r="F615" s="15" t="s">
        <v>38</v>
      </c>
      <c r="G615" s="85">
        <f t="shared" si="96"/>
        <v>0</v>
      </c>
      <c r="H615" s="85">
        <f t="shared" si="96"/>
        <v>0</v>
      </c>
      <c r="I615" s="85">
        <f t="shared" si="96"/>
        <v>0</v>
      </c>
    </row>
    <row r="616" spans="1:9" hidden="1">
      <c r="A616" s="16" t="s">
        <v>39</v>
      </c>
      <c r="B616" s="15" t="s">
        <v>146</v>
      </c>
      <c r="C616" s="15" t="s">
        <v>32</v>
      </c>
      <c r="D616" s="15" t="s">
        <v>34</v>
      </c>
      <c r="E616" s="15" t="s">
        <v>239</v>
      </c>
      <c r="F616" s="15" t="s">
        <v>40</v>
      </c>
      <c r="G616" s="85"/>
      <c r="H616" s="85"/>
      <c r="I616" s="85"/>
    </row>
    <row r="617" spans="1:9" s="3" customFormat="1" hidden="1">
      <c r="A617" s="16" t="s">
        <v>725</v>
      </c>
      <c r="B617" s="14">
        <v>774</v>
      </c>
      <c r="C617" s="15" t="s">
        <v>32</v>
      </c>
      <c r="D617" s="15" t="s">
        <v>34</v>
      </c>
      <c r="E617" s="15" t="s">
        <v>753</v>
      </c>
      <c r="F617" s="15"/>
      <c r="G617" s="85">
        <f t="shared" ref="G617:I618" si="97">G618</f>
        <v>0</v>
      </c>
      <c r="H617" s="85">
        <f t="shared" si="97"/>
        <v>0</v>
      </c>
      <c r="I617" s="85">
        <f t="shared" si="97"/>
        <v>0</v>
      </c>
    </row>
    <row r="618" spans="1:9" s="3" customFormat="1" ht="25.5" hidden="1">
      <c r="A618" s="16" t="s">
        <v>37</v>
      </c>
      <c r="B618" s="14">
        <v>774</v>
      </c>
      <c r="C618" s="15" t="s">
        <v>32</v>
      </c>
      <c r="D618" s="15" t="s">
        <v>34</v>
      </c>
      <c r="E618" s="15" t="s">
        <v>753</v>
      </c>
      <c r="F618" s="15" t="s">
        <v>38</v>
      </c>
      <c r="G618" s="85">
        <f t="shared" si="97"/>
        <v>0</v>
      </c>
      <c r="H618" s="85">
        <f t="shared" si="97"/>
        <v>0</v>
      </c>
      <c r="I618" s="85">
        <f t="shared" si="97"/>
        <v>0</v>
      </c>
    </row>
    <row r="619" spans="1:9" s="3" customFormat="1" hidden="1">
      <c r="A619" s="16" t="s">
        <v>39</v>
      </c>
      <c r="B619" s="14">
        <v>774</v>
      </c>
      <c r="C619" s="15" t="s">
        <v>32</v>
      </c>
      <c r="D619" s="15" t="s">
        <v>34</v>
      </c>
      <c r="E619" s="15" t="s">
        <v>753</v>
      </c>
      <c r="F619" s="15" t="s">
        <v>40</v>
      </c>
      <c r="G619" s="85"/>
      <c r="H619" s="85"/>
      <c r="I619" s="85"/>
    </row>
    <row r="620" spans="1:9" s="3" customFormat="1" ht="38.25" hidden="1">
      <c r="A620" s="16" t="s">
        <v>772</v>
      </c>
      <c r="B620" s="14">
        <v>774</v>
      </c>
      <c r="C620" s="15" t="s">
        <v>32</v>
      </c>
      <c r="D620" s="15" t="s">
        <v>34</v>
      </c>
      <c r="E620" s="15" t="s">
        <v>771</v>
      </c>
      <c r="F620" s="15"/>
      <c r="G620" s="85">
        <f t="shared" ref="G620:I621" si="98">G621</f>
        <v>0</v>
      </c>
      <c r="H620" s="85">
        <f t="shared" si="98"/>
        <v>0</v>
      </c>
      <c r="I620" s="85">
        <f t="shared" si="98"/>
        <v>0</v>
      </c>
    </row>
    <row r="621" spans="1:9" s="3" customFormat="1" ht="25.5" hidden="1">
      <c r="A621" s="16" t="s">
        <v>37</v>
      </c>
      <c r="B621" s="14">
        <v>774</v>
      </c>
      <c r="C621" s="15" t="s">
        <v>32</v>
      </c>
      <c r="D621" s="15" t="s">
        <v>34</v>
      </c>
      <c r="E621" s="15" t="s">
        <v>771</v>
      </c>
      <c r="F621" s="15" t="s">
        <v>38</v>
      </c>
      <c r="G621" s="85">
        <f t="shared" si="98"/>
        <v>0</v>
      </c>
      <c r="H621" s="85">
        <f t="shared" si="98"/>
        <v>0</v>
      </c>
      <c r="I621" s="85">
        <f t="shared" si="98"/>
        <v>0</v>
      </c>
    </row>
    <row r="622" spans="1:9" s="3" customFormat="1" hidden="1">
      <c r="A622" s="16" t="s">
        <v>39</v>
      </c>
      <c r="B622" s="14">
        <v>774</v>
      </c>
      <c r="C622" s="15" t="s">
        <v>32</v>
      </c>
      <c r="D622" s="15" t="s">
        <v>34</v>
      </c>
      <c r="E622" s="15" t="s">
        <v>771</v>
      </c>
      <c r="F622" s="15" t="s">
        <v>40</v>
      </c>
      <c r="G622" s="85"/>
      <c r="H622" s="85"/>
      <c r="I622" s="85"/>
    </row>
    <row r="623" spans="1:9" s="18" customFormat="1" ht="63.75">
      <c r="A623" s="16" t="s">
        <v>209</v>
      </c>
      <c r="B623" s="15" t="s">
        <v>146</v>
      </c>
      <c r="C623" s="15" t="s">
        <v>32</v>
      </c>
      <c r="D623" s="15" t="s">
        <v>34</v>
      </c>
      <c r="E623" s="15" t="s">
        <v>716</v>
      </c>
      <c r="F623" s="15"/>
      <c r="G623" s="85">
        <f t="shared" ref="G623:I624" si="99">G624</f>
        <v>100000</v>
      </c>
      <c r="H623" s="85">
        <f t="shared" si="99"/>
        <v>100000</v>
      </c>
      <c r="I623" s="85">
        <f t="shared" si="99"/>
        <v>100000</v>
      </c>
    </row>
    <row r="624" spans="1:9" s="18" customFormat="1" ht="25.5">
      <c r="A624" s="16" t="s">
        <v>37</v>
      </c>
      <c r="B624" s="15" t="s">
        <v>146</v>
      </c>
      <c r="C624" s="15" t="s">
        <v>32</v>
      </c>
      <c r="D624" s="15" t="s">
        <v>34</v>
      </c>
      <c r="E624" s="15" t="s">
        <v>716</v>
      </c>
      <c r="F624" s="15" t="s">
        <v>38</v>
      </c>
      <c r="G624" s="85">
        <f t="shared" si="99"/>
        <v>100000</v>
      </c>
      <c r="H624" s="85">
        <f t="shared" si="99"/>
        <v>100000</v>
      </c>
      <c r="I624" s="85">
        <f t="shared" si="99"/>
        <v>100000</v>
      </c>
    </row>
    <row r="625" spans="1:9" s="18" customFormat="1">
      <c r="A625" s="16" t="s">
        <v>39</v>
      </c>
      <c r="B625" s="15" t="s">
        <v>146</v>
      </c>
      <c r="C625" s="15" t="s">
        <v>32</v>
      </c>
      <c r="D625" s="15" t="s">
        <v>34</v>
      </c>
      <c r="E625" s="15" t="s">
        <v>716</v>
      </c>
      <c r="F625" s="15" t="s">
        <v>40</v>
      </c>
      <c r="G625" s="85">
        <v>100000</v>
      </c>
      <c r="H625" s="85">
        <v>100000</v>
      </c>
      <c r="I625" s="85">
        <v>100000</v>
      </c>
    </row>
    <row r="626" spans="1:9" s="3" customFormat="1" ht="12.75" hidden="1" customHeight="1">
      <c r="A626" s="16"/>
      <c r="B626" s="14"/>
      <c r="C626" s="15"/>
      <c r="D626" s="15"/>
      <c r="E626" s="15"/>
      <c r="F626" s="15"/>
      <c r="G626" s="85"/>
      <c r="H626" s="85"/>
      <c r="I626" s="85"/>
    </row>
    <row r="627" spans="1:9" s="3" customFormat="1" ht="12.75" hidden="1" customHeight="1">
      <c r="A627" s="16"/>
      <c r="B627" s="14"/>
      <c r="C627" s="15"/>
      <c r="D627" s="15"/>
      <c r="E627" s="15"/>
      <c r="F627" s="15"/>
      <c r="G627" s="85"/>
      <c r="H627" s="85"/>
      <c r="I627" s="85"/>
    </row>
    <row r="628" spans="1:9" s="3" customFormat="1" ht="12.75" hidden="1" customHeight="1">
      <c r="A628" s="16"/>
      <c r="B628" s="14"/>
      <c r="C628" s="15"/>
      <c r="D628" s="15"/>
      <c r="E628" s="15"/>
      <c r="F628" s="15"/>
      <c r="G628" s="85"/>
      <c r="H628" s="85"/>
      <c r="I628" s="85"/>
    </row>
    <row r="629" spans="1:9" s="3" customFormat="1">
      <c r="A629" s="16" t="s">
        <v>1</v>
      </c>
      <c r="B629" s="14">
        <v>774</v>
      </c>
      <c r="C629" s="15" t="s">
        <v>32</v>
      </c>
      <c r="D629" s="15" t="s">
        <v>34</v>
      </c>
      <c r="E629" s="15" t="s">
        <v>1029</v>
      </c>
      <c r="F629" s="15"/>
      <c r="G629" s="85">
        <f t="shared" ref="G629:I630" si="100">G630</f>
        <v>393480</v>
      </c>
      <c r="H629" s="85">
        <f t="shared" si="100"/>
        <v>0</v>
      </c>
      <c r="I629" s="85">
        <f t="shared" si="100"/>
        <v>0</v>
      </c>
    </row>
    <row r="630" spans="1:9" s="3" customFormat="1" ht="25.5">
      <c r="A630" s="16" t="s">
        <v>37</v>
      </c>
      <c r="B630" s="14">
        <v>774</v>
      </c>
      <c r="C630" s="15" t="s">
        <v>32</v>
      </c>
      <c r="D630" s="15" t="s">
        <v>34</v>
      </c>
      <c r="E630" s="15" t="s">
        <v>1029</v>
      </c>
      <c r="F630" s="15" t="s">
        <v>38</v>
      </c>
      <c r="G630" s="85">
        <f t="shared" si="100"/>
        <v>393480</v>
      </c>
      <c r="H630" s="85">
        <f t="shared" si="100"/>
        <v>0</v>
      </c>
      <c r="I630" s="85">
        <f t="shared" si="100"/>
        <v>0</v>
      </c>
    </row>
    <row r="631" spans="1:9" s="3" customFormat="1">
      <c r="A631" s="16" t="s">
        <v>39</v>
      </c>
      <c r="B631" s="14">
        <v>774</v>
      </c>
      <c r="C631" s="15" t="s">
        <v>32</v>
      </c>
      <c r="D631" s="15" t="s">
        <v>34</v>
      </c>
      <c r="E631" s="15" t="s">
        <v>1029</v>
      </c>
      <c r="F631" s="15" t="s">
        <v>40</v>
      </c>
      <c r="G631" s="85">
        <v>393480</v>
      </c>
      <c r="H631" s="85">
        <v>0</v>
      </c>
      <c r="I631" s="85">
        <v>0</v>
      </c>
    </row>
    <row r="632" spans="1:9" hidden="1">
      <c r="A632" s="16" t="s">
        <v>39</v>
      </c>
      <c r="B632" s="14">
        <v>774</v>
      </c>
      <c r="C632" s="15" t="s">
        <v>32</v>
      </c>
      <c r="D632" s="15" t="s">
        <v>34</v>
      </c>
      <c r="E632" s="15" t="s">
        <v>61</v>
      </c>
      <c r="F632" s="15" t="s">
        <v>40</v>
      </c>
      <c r="G632" s="8"/>
      <c r="H632" s="8"/>
      <c r="I632" s="8"/>
    </row>
    <row r="633" spans="1:9" s="3" customFormat="1" ht="52.5" customHeight="1">
      <c r="A633" s="16" t="s">
        <v>802</v>
      </c>
      <c r="B633" s="14">
        <v>774</v>
      </c>
      <c r="C633" s="15" t="s">
        <v>32</v>
      </c>
      <c r="D633" s="15" t="s">
        <v>34</v>
      </c>
      <c r="E633" s="15" t="s">
        <v>1102</v>
      </c>
      <c r="F633" s="15"/>
      <c r="G633" s="85">
        <f t="shared" ref="G633:I634" si="101">G634</f>
        <v>12027171</v>
      </c>
      <c r="H633" s="85">
        <f t="shared" si="101"/>
        <v>0</v>
      </c>
      <c r="I633" s="85">
        <f t="shared" si="101"/>
        <v>0</v>
      </c>
    </row>
    <row r="634" spans="1:9" s="3" customFormat="1" ht="25.5">
      <c r="A634" s="16" t="s">
        <v>37</v>
      </c>
      <c r="B634" s="14">
        <v>774</v>
      </c>
      <c r="C634" s="15" t="s">
        <v>32</v>
      </c>
      <c r="D634" s="15" t="s">
        <v>34</v>
      </c>
      <c r="E634" s="15" t="s">
        <v>1102</v>
      </c>
      <c r="F634" s="15" t="s">
        <v>38</v>
      </c>
      <c r="G634" s="85">
        <f t="shared" si="101"/>
        <v>12027171</v>
      </c>
      <c r="H634" s="85">
        <f t="shared" si="101"/>
        <v>0</v>
      </c>
      <c r="I634" s="85">
        <f t="shared" si="101"/>
        <v>0</v>
      </c>
    </row>
    <row r="635" spans="1:9" s="3" customFormat="1">
      <c r="A635" s="16" t="s">
        <v>39</v>
      </c>
      <c r="B635" s="14">
        <v>774</v>
      </c>
      <c r="C635" s="15" t="s">
        <v>32</v>
      </c>
      <c r="D635" s="15" t="s">
        <v>34</v>
      </c>
      <c r="E635" s="101" t="s">
        <v>1102</v>
      </c>
      <c r="F635" s="15" t="s">
        <v>40</v>
      </c>
      <c r="G635" s="85">
        <v>12027171</v>
      </c>
      <c r="H635" s="85"/>
      <c r="I635" s="85"/>
    </row>
    <row r="636" spans="1:9" ht="25.5">
      <c r="A636" s="16" t="s">
        <v>0</v>
      </c>
      <c r="B636" s="14">
        <v>774</v>
      </c>
      <c r="C636" s="15" t="s">
        <v>32</v>
      </c>
      <c r="D636" s="15" t="s">
        <v>34</v>
      </c>
      <c r="E636" s="101" t="s">
        <v>417</v>
      </c>
      <c r="F636" s="15"/>
      <c r="G636" s="8">
        <f>G701+G645+G648+G685+G689+G692+G695+G698+G704</f>
        <v>13627654</v>
      </c>
      <c r="H636" s="8">
        <f>H701+H645+H648+H685+H689</f>
        <v>6189857</v>
      </c>
      <c r="I636" s="8">
        <f>I701+I645+I648+I685+I689</f>
        <v>6389857</v>
      </c>
    </row>
    <row r="637" spans="1:9" hidden="1">
      <c r="A637" s="16" t="s">
        <v>501</v>
      </c>
      <c r="B637" s="14">
        <v>774</v>
      </c>
      <c r="C637" s="15" t="s">
        <v>32</v>
      </c>
      <c r="D637" s="15" t="s">
        <v>34</v>
      </c>
      <c r="E637" s="101" t="s">
        <v>61</v>
      </c>
      <c r="F637" s="15"/>
      <c r="G637" s="8">
        <f>G638</f>
        <v>0</v>
      </c>
      <c r="H637" s="8">
        <f>H638</f>
        <v>0</v>
      </c>
      <c r="I637" s="8">
        <f>I638</f>
        <v>0</v>
      </c>
    </row>
    <row r="638" spans="1:9" hidden="1">
      <c r="A638" s="16" t="s">
        <v>39</v>
      </c>
      <c r="B638" s="14">
        <v>774</v>
      </c>
      <c r="C638" s="15" t="s">
        <v>32</v>
      </c>
      <c r="D638" s="15" t="s">
        <v>34</v>
      </c>
      <c r="E638" s="101" t="s">
        <v>61</v>
      </c>
      <c r="F638" s="15" t="s">
        <v>40</v>
      </c>
      <c r="G638" s="8"/>
      <c r="H638" s="8"/>
      <c r="I638" s="8"/>
    </row>
    <row r="639" spans="1:9" ht="25.5" hidden="1">
      <c r="A639" s="16" t="s">
        <v>840</v>
      </c>
      <c r="B639" s="14">
        <v>774</v>
      </c>
      <c r="C639" s="15" t="s">
        <v>32</v>
      </c>
      <c r="D639" s="15" t="s">
        <v>34</v>
      </c>
      <c r="E639" s="101" t="s">
        <v>839</v>
      </c>
      <c r="F639" s="15"/>
      <c r="G639" s="8">
        <f>G640</f>
        <v>0</v>
      </c>
      <c r="H639" s="8">
        <f>H640</f>
        <v>0</v>
      </c>
      <c r="I639" s="8">
        <f>I640</f>
        <v>0</v>
      </c>
    </row>
    <row r="640" spans="1:9" hidden="1">
      <c r="A640" s="16" t="s">
        <v>39</v>
      </c>
      <c r="B640" s="14">
        <v>774</v>
      </c>
      <c r="C640" s="15" t="s">
        <v>32</v>
      </c>
      <c r="D640" s="15" t="s">
        <v>34</v>
      </c>
      <c r="E640" s="101" t="s">
        <v>839</v>
      </c>
      <c r="F640" s="15" t="s">
        <v>40</v>
      </c>
      <c r="G640" s="8"/>
      <c r="H640" s="8"/>
      <c r="I640" s="8"/>
    </row>
    <row r="641" spans="1:9" ht="25.5" hidden="1">
      <c r="A641" s="16" t="s">
        <v>835</v>
      </c>
      <c r="B641" s="14">
        <v>774</v>
      </c>
      <c r="C641" s="15" t="s">
        <v>32</v>
      </c>
      <c r="D641" s="15" t="s">
        <v>34</v>
      </c>
      <c r="E641" s="101" t="s">
        <v>834</v>
      </c>
      <c r="F641" s="15"/>
      <c r="G641" s="8">
        <f>G642</f>
        <v>0</v>
      </c>
      <c r="H641" s="8">
        <f>H642</f>
        <v>0</v>
      </c>
      <c r="I641" s="8">
        <f>I642</f>
        <v>0</v>
      </c>
    </row>
    <row r="642" spans="1:9" hidden="1">
      <c r="A642" s="16" t="s">
        <v>39</v>
      </c>
      <c r="B642" s="14">
        <v>774</v>
      </c>
      <c r="C642" s="15" t="s">
        <v>32</v>
      </c>
      <c r="D642" s="15" t="s">
        <v>34</v>
      </c>
      <c r="E642" s="101" t="s">
        <v>834</v>
      </c>
      <c r="F642" s="15" t="s">
        <v>40</v>
      </c>
      <c r="G642" s="8"/>
      <c r="H642" s="8"/>
      <c r="I642" s="8"/>
    </row>
    <row r="643" spans="1:9" s="3" customFormat="1">
      <c r="A643" s="16" t="s">
        <v>1</v>
      </c>
      <c r="B643" s="14">
        <v>774</v>
      </c>
      <c r="C643" s="15" t="s">
        <v>32</v>
      </c>
      <c r="D643" s="15" t="s">
        <v>34</v>
      </c>
      <c r="E643" s="101" t="s">
        <v>418</v>
      </c>
      <c r="F643" s="15"/>
      <c r="G643" s="85">
        <f t="shared" ref="G643:I644" si="102">G644</f>
        <v>2599012.66</v>
      </c>
      <c r="H643" s="85">
        <f t="shared" si="102"/>
        <v>3357619</v>
      </c>
      <c r="I643" s="85">
        <f t="shared" si="102"/>
        <v>3557619</v>
      </c>
    </row>
    <row r="644" spans="1:9" s="3" customFormat="1" ht="25.5">
      <c r="A644" s="16" t="s">
        <v>37</v>
      </c>
      <c r="B644" s="14">
        <v>774</v>
      </c>
      <c r="C644" s="15" t="s">
        <v>32</v>
      </c>
      <c r="D644" s="15" t="s">
        <v>34</v>
      </c>
      <c r="E644" s="101" t="s">
        <v>418</v>
      </c>
      <c r="F644" s="15" t="s">
        <v>38</v>
      </c>
      <c r="G644" s="85">
        <f t="shared" si="102"/>
        <v>2599012.66</v>
      </c>
      <c r="H644" s="85">
        <f t="shared" si="102"/>
        <v>3357619</v>
      </c>
      <c r="I644" s="85">
        <f t="shared" si="102"/>
        <v>3557619</v>
      </c>
    </row>
    <row r="645" spans="1:9" s="3" customFormat="1">
      <c r="A645" s="16" t="s">
        <v>39</v>
      </c>
      <c r="B645" s="14">
        <v>774</v>
      </c>
      <c r="C645" s="15" t="s">
        <v>32</v>
      </c>
      <c r="D645" s="15" t="s">
        <v>34</v>
      </c>
      <c r="E645" s="101" t="s">
        <v>418</v>
      </c>
      <c r="F645" s="15" t="s">
        <v>40</v>
      </c>
      <c r="G645" s="85">
        <f>2599012.66</f>
        <v>2599012.66</v>
      </c>
      <c r="H645" s="85">
        <f>3557619-100000-100000</f>
        <v>3357619</v>
      </c>
      <c r="I645" s="85">
        <v>3557619</v>
      </c>
    </row>
    <row r="646" spans="1:9" s="3" customFormat="1" ht="25.5">
      <c r="A646" s="16" t="s">
        <v>553</v>
      </c>
      <c r="B646" s="14">
        <v>774</v>
      </c>
      <c r="C646" s="15" t="s">
        <v>32</v>
      </c>
      <c r="D646" s="15" t="s">
        <v>34</v>
      </c>
      <c r="E646" s="101" t="s">
        <v>552</v>
      </c>
      <c r="F646" s="15"/>
      <c r="G646" s="85">
        <f t="shared" ref="G646:I647" si="103">G647</f>
        <v>1770204</v>
      </c>
      <c r="H646" s="85">
        <f t="shared" si="103"/>
        <v>1832238</v>
      </c>
      <c r="I646" s="85">
        <f t="shared" si="103"/>
        <v>1832238</v>
      </c>
    </row>
    <row r="647" spans="1:9" s="3" customFormat="1" ht="25.5">
      <c r="A647" s="16" t="s">
        <v>37</v>
      </c>
      <c r="B647" s="14">
        <v>774</v>
      </c>
      <c r="C647" s="15" t="s">
        <v>32</v>
      </c>
      <c r="D647" s="15" t="s">
        <v>34</v>
      </c>
      <c r="E647" s="101" t="s">
        <v>552</v>
      </c>
      <c r="F647" s="15" t="s">
        <v>38</v>
      </c>
      <c r="G647" s="85">
        <f t="shared" si="103"/>
        <v>1770204</v>
      </c>
      <c r="H647" s="85">
        <f t="shared" si="103"/>
        <v>1832238</v>
      </c>
      <c r="I647" s="85">
        <f t="shared" si="103"/>
        <v>1832238</v>
      </c>
    </row>
    <row r="648" spans="1:9" s="3" customFormat="1">
      <c r="A648" s="16" t="s">
        <v>39</v>
      </c>
      <c r="B648" s="14">
        <v>774</v>
      </c>
      <c r="C648" s="15" t="s">
        <v>32</v>
      </c>
      <c r="D648" s="15" t="s">
        <v>34</v>
      </c>
      <c r="E648" s="101" t="s">
        <v>552</v>
      </c>
      <c r="F648" s="15" t="s">
        <v>40</v>
      </c>
      <c r="G648" s="85">
        <f>1832238-62034</f>
        <v>1770204</v>
      </c>
      <c r="H648" s="85">
        <v>1832238</v>
      </c>
      <c r="I648" s="85">
        <v>1832238</v>
      </c>
    </row>
    <row r="649" spans="1:9" s="3" customFormat="1" ht="51" hidden="1">
      <c r="A649" s="16" t="s">
        <v>362</v>
      </c>
      <c r="B649" s="14">
        <v>774</v>
      </c>
      <c r="C649" s="15" t="s">
        <v>32</v>
      </c>
      <c r="D649" s="15" t="s">
        <v>34</v>
      </c>
      <c r="E649" s="101" t="s">
        <v>359</v>
      </c>
      <c r="F649" s="15"/>
      <c r="G649" s="85">
        <f t="shared" ref="G649:I650" si="104">G650</f>
        <v>0</v>
      </c>
      <c r="H649" s="85">
        <f t="shared" si="104"/>
        <v>0</v>
      </c>
      <c r="I649" s="85">
        <f t="shared" si="104"/>
        <v>0</v>
      </c>
    </row>
    <row r="650" spans="1:9" s="3" customFormat="1" ht="25.5" hidden="1">
      <c r="A650" s="16" t="s">
        <v>37</v>
      </c>
      <c r="B650" s="14">
        <v>774</v>
      </c>
      <c r="C650" s="15" t="s">
        <v>32</v>
      </c>
      <c r="D650" s="15" t="s">
        <v>34</v>
      </c>
      <c r="E650" s="101" t="s">
        <v>359</v>
      </c>
      <c r="F650" s="15" t="s">
        <v>38</v>
      </c>
      <c r="G650" s="85">
        <f t="shared" si="104"/>
        <v>0</v>
      </c>
      <c r="H650" s="85">
        <f t="shared" si="104"/>
        <v>0</v>
      </c>
      <c r="I650" s="85">
        <f t="shared" si="104"/>
        <v>0</v>
      </c>
    </row>
    <row r="651" spans="1:9" s="3" customFormat="1" hidden="1">
      <c r="A651" s="16" t="s">
        <v>39</v>
      </c>
      <c r="B651" s="14">
        <v>774</v>
      </c>
      <c r="C651" s="15" t="s">
        <v>32</v>
      </c>
      <c r="D651" s="15" t="s">
        <v>34</v>
      </c>
      <c r="E651" s="101" t="s">
        <v>359</v>
      </c>
      <c r="F651" s="15" t="s">
        <v>40</v>
      </c>
      <c r="G651" s="85"/>
      <c r="H651" s="85"/>
      <c r="I651" s="85"/>
    </row>
    <row r="652" spans="1:9" s="3" customFormat="1" ht="51" hidden="1">
      <c r="A652" s="16" t="s">
        <v>364</v>
      </c>
      <c r="B652" s="14">
        <v>774</v>
      </c>
      <c r="C652" s="15" t="s">
        <v>32</v>
      </c>
      <c r="D652" s="15" t="s">
        <v>34</v>
      </c>
      <c r="E652" s="101" t="s">
        <v>363</v>
      </c>
      <c r="F652" s="15"/>
      <c r="G652" s="85">
        <f t="shared" ref="G652:I653" si="105">G653</f>
        <v>0</v>
      </c>
      <c r="H652" s="85">
        <f t="shared" si="105"/>
        <v>0</v>
      </c>
      <c r="I652" s="85">
        <f t="shared" si="105"/>
        <v>0</v>
      </c>
    </row>
    <row r="653" spans="1:9" s="3" customFormat="1" ht="25.5" hidden="1">
      <c r="A653" s="16" t="s">
        <v>37</v>
      </c>
      <c r="B653" s="14">
        <v>774</v>
      </c>
      <c r="C653" s="15" t="s">
        <v>32</v>
      </c>
      <c r="D653" s="15" t="s">
        <v>34</v>
      </c>
      <c r="E653" s="101" t="s">
        <v>363</v>
      </c>
      <c r="F653" s="15" t="s">
        <v>38</v>
      </c>
      <c r="G653" s="85">
        <f t="shared" si="105"/>
        <v>0</v>
      </c>
      <c r="H653" s="85">
        <f t="shared" si="105"/>
        <v>0</v>
      </c>
      <c r="I653" s="85">
        <f t="shared" si="105"/>
        <v>0</v>
      </c>
    </row>
    <row r="654" spans="1:9" s="3" customFormat="1" hidden="1">
      <c r="A654" s="16" t="s">
        <v>39</v>
      </c>
      <c r="B654" s="14">
        <v>774</v>
      </c>
      <c r="C654" s="15" t="s">
        <v>32</v>
      </c>
      <c r="D654" s="15" t="s">
        <v>34</v>
      </c>
      <c r="E654" s="101" t="s">
        <v>363</v>
      </c>
      <c r="F654" s="15" t="s">
        <v>40</v>
      </c>
      <c r="G654" s="85"/>
      <c r="H654" s="85"/>
      <c r="I654" s="85"/>
    </row>
    <row r="655" spans="1:9" s="18" customFormat="1" ht="21.75" hidden="1" customHeight="1">
      <c r="A655" s="13" t="s">
        <v>206</v>
      </c>
      <c r="B655" s="14">
        <v>774</v>
      </c>
      <c r="C655" s="15" t="s">
        <v>32</v>
      </c>
      <c r="D655" s="15" t="s">
        <v>34</v>
      </c>
      <c r="E655" s="101" t="s">
        <v>386</v>
      </c>
      <c r="F655" s="15"/>
      <c r="G655" s="85">
        <f>G656+G659</f>
        <v>0</v>
      </c>
      <c r="H655" s="85">
        <f>H656+H659</f>
        <v>0</v>
      </c>
      <c r="I655" s="85">
        <f>I656+I659</f>
        <v>0</v>
      </c>
    </row>
    <row r="656" spans="1:9" s="18" customFormat="1" ht="25.5" hidden="1">
      <c r="A656" s="13" t="s">
        <v>207</v>
      </c>
      <c r="B656" s="14">
        <v>774</v>
      </c>
      <c r="C656" s="15" t="s">
        <v>32</v>
      </c>
      <c r="D656" s="15" t="s">
        <v>34</v>
      </c>
      <c r="E656" s="101" t="s">
        <v>387</v>
      </c>
      <c r="F656" s="15"/>
      <c r="G656" s="85">
        <f t="shared" ref="G656:I657" si="106">G657</f>
        <v>0</v>
      </c>
      <c r="H656" s="85">
        <f t="shared" si="106"/>
        <v>0</v>
      </c>
      <c r="I656" s="85">
        <f t="shared" si="106"/>
        <v>0</v>
      </c>
    </row>
    <row r="657" spans="1:9" s="18" customFormat="1" ht="25.5" hidden="1">
      <c r="A657" s="16" t="s">
        <v>37</v>
      </c>
      <c r="B657" s="14">
        <v>774</v>
      </c>
      <c r="C657" s="15" t="s">
        <v>32</v>
      </c>
      <c r="D657" s="15" t="s">
        <v>34</v>
      </c>
      <c r="E657" s="101" t="s">
        <v>387</v>
      </c>
      <c r="F657" s="15" t="s">
        <v>38</v>
      </c>
      <c r="G657" s="85">
        <f t="shared" si="106"/>
        <v>0</v>
      </c>
      <c r="H657" s="85">
        <f t="shared" si="106"/>
        <v>0</v>
      </c>
      <c r="I657" s="85">
        <f t="shared" si="106"/>
        <v>0</v>
      </c>
    </row>
    <row r="658" spans="1:9" s="18" customFormat="1" ht="13.5" hidden="1" customHeight="1">
      <c r="A658" s="16" t="s">
        <v>39</v>
      </c>
      <c r="B658" s="14">
        <v>774</v>
      </c>
      <c r="C658" s="15" t="s">
        <v>32</v>
      </c>
      <c r="D658" s="15" t="s">
        <v>34</v>
      </c>
      <c r="E658" s="101" t="s">
        <v>387</v>
      </c>
      <c r="F658" s="15" t="s">
        <v>40</v>
      </c>
      <c r="G658" s="85"/>
      <c r="H658" s="85"/>
      <c r="I658" s="85"/>
    </row>
    <row r="659" spans="1:9" s="18" customFormat="1" ht="61.5" hidden="1" customHeight="1">
      <c r="A659" s="13" t="s">
        <v>649</v>
      </c>
      <c r="B659" s="14">
        <v>774</v>
      </c>
      <c r="C659" s="15" t="s">
        <v>32</v>
      </c>
      <c r="D659" s="15" t="s">
        <v>34</v>
      </c>
      <c r="E659" s="101" t="s">
        <v>388</v>
      </c>
      <c r="F659" s="15"/>
      <c r="G659" s="85">
        <f t="shared" ref="G659:I660" si="107">G660</f>
        <v>0</v>
      </c>
      <c r="H659" s="85">
        <f t="shared" si="107"/>
        <v>0</v>
      </c>
      <c r="I659" s="85">
        <f t="shared" si="107"/>
        <v>0</v>
      </c>
    </row>
    <row r="660" spans="1:9" s="18" customFormat="1" ht="25.5" hidden="1">
      <c r="A660" s="16" t="s">
        <v>37</v>
      </c>
      <c r="B660" s="14">
        <v>774</v>
      </c>
      <c r="C660" s="15" t="s">
        <v>32</v>
      </c>
      <c r="D660" s="15" t="s">
        <v>34</v>
      </c>
      <c r="E660" s="101" t="s">
        <v>388</v>
      </c>
      <c r="F660" s="15" t="s">
        <v>38</v>
      </c>
      <c r="G660" s="85">
        <f t="shared" si="107"/>
        <v>0</v>
      </c>
      <c r="H660" s="85">
        <f t="shared" si="107"/>
        <v>0</v>
      </c>
      <c r="I660" s="85">
        <f t="shared" si="107"/>
        <v>0</v>
      </c>
    </row>
    <row r="661" spans="1:9" s="18" customFormat="1" hidden="1">
      <c r="A661" s="16" t="s">
        <v>39</v>
      </c>
      <c r="B661" s="14">
        <v>774</v>
      </c>
      <c r="C661" s="15" t="s">
        <v>32</v>
      </c>
      <c r="D661" s="15" t="s">
        <v>34</v>
      </c>
      <c r="E661" s="101" t="s">
        <v>388</v>
      </c>
      <c r="F661" s="15" t="s">
        <v>40</v>
      </c>
      <c r="G661" s="85"/>
      <c r="H661" s="85"/>
      <c r="I661" s="85"/>
    </row>
    <row r="662" spans="1:9" s="3" customFormat="1" ht="38.25" hidden="1">
      <c r="A662" s="16" t="s">
        <v>727</v>
      </c>
      <c r="B662" s="14">
        <v>774</v>
      </c>
      <c r="C662" s="15" t="s">
        <v>32</v>
      </c>
      <c r="D662" s="15" t="s">
        <v>34</v>
      </c>
      <c r="E662" s="101" t="s">
        <v>701</v>
      </c>
      <c r="F662" s="15"/>
      <c r="G662" s="85">
        <f t="shared" ref="G662:I663" si="108">G663</f>
        <v>0</v>
      </c>
      <c r="H662" s="85">
        <f t="shared" si="108"/>
        <v>0</v>
      </c>
      <c r="I662" s="85">
        <f t="shared" si="108"/>
        <v>0</v>
      </c>
    </row>
    <row r="663" spans="1:9" s="3" customFormat="1" ht="25.5" hidden="1">
      <c r="A663" s="16" t="s">
        <v>37</v>
      </c>
      <c r="B663" s="14">
        <v>774</v>
      </c>
      <c r="C663" s="15" t="s">
        <v>32</v>
      </c>
      <c r="D663" s="15" t="s">
        <v>34</v>
      </c>
      <c r="E663" s="101" t="s">
        <v>701</v>
      </c>
      <c r="F663" s="15" t="s">
        <v>38</v>
      </c>
      <c r="G663" s="85">
        <f t="shared" si="108"/>
        <v>0</v>
      </c>
      <c r="H663" s="85">
        <f t="shared" si="108"/>
        <v>0</v>
      </c>
      <c r="I663" s="85">
        <f t="shared" si="108"/>
        <v>0</v>
      </c>
    </row>
    <row r="664" spans="1:9" s="3" customFormat="1" hidden="1">
      <c r="A664" s="16" t="s">
        <v>39</v>
      </c>
      <c r="B664" s="14">
        <v>774</v>
      </c>
      <c r="C664" s="15" t="s">
        <v>32</v>
      </c>
      <c r="D664" s="15" t="s">
        <v>34</v>
      </c>
      <c r="E664" s="101" t="s">
        <v>701</v>
      </c>
      <c r="F664" s="15" t="s">
        <v>40</v>
      </c>
      <c r="G664" s="85"/>
      <c r="H664" s="85"/>
      <c r="I664" s="85"/>
    </row>
    <row r="665" spans="1:9" s="3" customFormat="1" ht="25.5" hidden="1">
      <c r="A665" s="16" t="s">
        <v>726</v>
      </c>
      <c r="B665" s="14">
        <v>774</v>
      </c>
      <c r="C665" s="15" t="s">
        <v>32</v>
      </c>
      <c r="D665" s="15" t="s">
        <v>34</v>
      </c>
      <c r="E665" s="101" t="s">
        <v>702</v>
      </c>
      <c r="F665" s="15"/>
      <c r="G665" s="85">
        <f t="shared" ref="G665:I666" si="109">G666</f>
        <v>0</v>
      </c>
      <c r="H665" s="85">
        <f t="shared" si="109"/>
        <v>0</v>
      </c>
      <c r="I665" s="85">
        <f t="shared" si="109"/>
        <v>0</v>
      </c>
    </row>
    <row r="666" spans="1:9" s="3" customFormat="1" ht="25.5" hidden="1">
      <c r="A666" s="16" t="s">
        <v>37</v>
      </c>
      <c r="B666" s="14">
        <v>774</v>
      </c>
      <c r="C666" s="15" t="s">
        <v>32</v>
      </c>
      <c r="D666" s="15" t="s">
        <v>34</v>
      </c>
      <c r="E666" s="101" t="s">
        <v>702</v>
      </c>
      <c r="F666" s="15" t="s">
        <v>38</v>
      </c>
      <c r="G666" s="85">
        <f t="shared" si="109"/>
        <v>0</v>
      </c>
      <c r="H666" s="85">
        <f t="shared" si="109"/>
        <v>0</v>
      </c>
      <c r="I666" s="85">
        <f t="shared" si="109"/>
        <v>0</v>
      </c>
    </row>
    <row r="667" spans="1:9" s="3" customFormat="1" hidden="1">
      <c r="A667" s="16" t="s">
        <v>39</v>
      </c>
      <c r="B667" s="14">
        <v>774</v>
      </c>
      <c r="C667" s="15" t="s">
        <v>32</v>
      </c>
      <c r="D667" s="15" t="s">
        <v>34</v>
      </c>
      <c r="E667" s="101" t="s">
        <v>702</v>
      </c>
      <c r="F667" s="15" t="s">
        <v>40</v>
      </c>
      <c r="G667" s="85"/>
      <c r="H667" s="85"/>
      <c r="I667" s="85"/>
    </row>
    <row r="668" spans="1:9" s="3" customFormat="1" hidden="1">
      <c r="A668" s="16" t="s">
        <v>725</v>
      </c>
      <c r="B668" s="14">
        <v>774</v>
      </c>
      <c r="C668" s="15" t="s">
        <v>32</v>
      </c>
      <c r="D668" s="15" t="s">
        <v>34</v>
      </c>
      <c r="E668" s="101" t="s">
        <v>703</v>
      </c>
      <c r="F668" s="15"/>
      <c r="G668" s="85">
        <f t="shared" ref="G668:I669" si="110">G669</f>
        <v>0</v>
      </c>
      <c r="H668" s="85">
        <f t="shared" si="110"/>
        <v>0</v>
      </c>
      <c r="I668" s="85">
        <f t="shared" si="110"/>
        <v>0</v>
      </c>
    </row>
    <row r="669" spans="1:9" s="3" customFormat="1" ht="25.5" hidden="1">
      <c r="A669" s="16" t="s">
        <v>37</v>
      </c>
      <c r="B669" s="14">
        <v>774</v>
      </c>
      <c r="C669" s="15" t="s">
        <v>32</v>
      </c>
      <c r="D669" s="15" t="s">
        <v>34</v>
      </c>
      <c r="E669" s="101" t="s">
        <v>703</v>
      </c>
      <c r="F669" s="15" t="s">
        <v>38</v>
      </c>
      <c r="G669" s="85">
        <f t="shared" si="110"/>
        <v>0</v>
      </c>
      <c r="H669" s="85">
        <f t="shared" si="110"/>
        <v>0</v>
      </c>
      <c r="I669" s="85">
        <f t="shared" si="110"/>
        <v>0</v>
      </c>
    </row>
    <row r="670" spans="1:9" s="3" customFormat="1" hidden="1">
      <c r="A670" s="16" t="s">
        <v>39</v>
      </c>
      <c r="B670" s="14">
        <v>774</v>
      </c>
      <c r="C670" s="15" t="s">
        <v>32</v>
      </c>
      <c r="D670" s="15" t="s">
        <v>34</v>
      </c>
      <c r="E670" s="101" t="s">
        <v>703</v>
      </c>
      <c r="F670" s="15" t="s">
        <v>40</v>
      </c>
      <c r="G670" s="85">
        <v>0</v>
      </c>
      <c r="H670" s="85">
        <v>0</v>
      </c>
      <c r="I670" s="85">
        <v>0</v>
      </c>
    </row>
    <row r="671" spans="1:9" ht="25.5" hidden="1">
      <c r="A671" s="16" t="s">
        <v>354</v>
      </c>
      <c r="B671" s="14">
        <v>774</v>
      </c>
      <c r="C671" s="15" t="s">
        <v>32</v>
      </c>
      <c r="D671" s="15" t="s">
        <v>34</v>
      </c>
      <c r="E671" s="101" t="s">
        <v>230</v>
      </c>
      <c r="F671" s="15"/>
      <c r="G671" s="85">
        <f t="shared" ref="G671:I672" si="111">G672</f>
        <v>0</v>
      </c>
      <c r="H671" s="85">
        <f t="shared" si="111"/>
        <v>0</v>
      </c>
      <c r="I671" s="85">
        <f t="shared" si="111"/>
        <v>0</v>
      </c>
    </row>
    <row r="672" spans="1:9" ht="25.5" hidden="1">
      <c r="A672" s="16" t="s">
        <v>37</v>
      </c>
      <c r="B672" s="14">
        <v>774</v>
      </c>
      <c r="C672" s="15" t="s">
        <v>32</v>
      </c>
      <c r="D672" s="15" t="s">
        <v>34</v>
      </c>
      <c r="E672" s="101" t="s">
        <v>230</v>
      </c>
      <c r="F672" s="15" t="s">
        <v>38</v>
      </c>
      <c r="G672" s="85">
        <f t="shared" si="111"/>
        <v>0</v>
      </c>
      <c r="H672" s="85">
        <f t="shared" si="111"/>
        <v>0</v>
      </c>
      <c r="I672" s="85">
        <f t="shared" si="111"/>
        <v>0</v>
      </c>
    </row>
    <row r="673" spans="1:9" hidden="1">
      <c r="A673" s="16" t="s">
        <v>39</v>
      </c>
      <c r="B673" s="14">
        <v>774</v>
      </c>
      <c r="C673" s="15" t="s">
        <v>32</v>
      </c>
      <c r="D673" s="15" t="s">
        <v>34</v>
      </c>
      <c r="E673" s="101" t="s">
        <v>230</v>
      </c>
      <c r="F673" s="15" t="s">
        <v>40</v>
      </c>
      <c r="G673" s="85"/>
      <c r="H673" s="85"/>
      <c r="I673" s="85"/>
    </row>
    <row r="674" spans="1:9" ht="25.5" hidden="1">
      <c r="A674" s="16" t="s">
        <v>332</v>
      </c>
      <c r="B674" s="14">
        <v>774</v>
      </c>
      <c r="C674" s="15" t="s">
        <v>32</v>
      </c>
      <c r="D674" s="15" t="s">
        <v>34</v>
      </c>
      <c r="E674" s="101" t="s">
        <v>735</v>
      </c>
      <c r="F674" s="15"/>
      <c r="G674" s="85">
        <f>G675</f>
        <v>0</v>
      </c>
      <c r="H674" s="85">
        <f>H675</f>
        <v>0</v>
      </c>
      <c r="I674" s="85">
        <f>I675</f>
        <v>0</v>
      </c>
    </row>
    <row r="675" spans="1:9" hidden="1">
      <c r="A675" s="16" t="s">
        <v>39</v>
      </c>
      <c r="B675" s="14">
        <v>774</v>
      </c>
      <c r="C675" s="15" t="s">
        <v>32</v>
      </c>
      <c r="D675" s="15" t="s">
        <v>34</v>
      </c>
      <c r="E675" s="101" t="s">
        <v>735</v>
      </c>
      <c r="F675" s="15" t="s">
        <v>40</v>
      </c>
      <c r="G675" s="85"/>
      <c r="H675" s="85"/>
      <c r="I675" s="85"/>
    </row>
    <row r="676" spans="1:9" hidden="1">
      <c r="A676" s="16"/>
      <c r="B676" s="14"/>
      <c r="C676" s="15"/>
      <c r="D676" s="15"/>
      <c r="E676" s="101"/>
      <c r="F676" s="15"/>
      <c r="G676" s="85"/>
      <c r="H676" s="85"/>
      <c r="I676" s="85"/>
    </row>
    <row r="677" spans="1:9" hidden="1">
      <c r="A677" s="16"/>
      <c r="B677" s="14"/>
      <c r="C677" s="15"/>
      <c r="D677" s="15"/>
      <c r="E677" s="101"/>
      <c r="F677" s="15"/>
      <c r="G677" s="85"/>
      <c r="H677" s="85"/>
      <c r="I677" s="85"/>
    </row>
    <row r="678" spans="1:9" hidden="1">
      <c r="A678" s="16"/>
      <c r="B678" s="14"/>
      <c r="C678" s="15"/>
      <c r="D678" s="15"/>
      <c r="E678" s="101"/>
      <c r="F678" s="15"/>
      <c r="G678" s="85"/>
      <c r="H678" s="85"/>
      <c r="I678" s="85"/>
    </row>
    <row r="679" spans="1:9" hidden="1">
      <c r="A679" s="16"/>
      <c r="B679" s="14"/>
      <c r="C679" s="15"/>
      <c r="D679" s="15"/>
      <c r="E679" s="101"/>
      <c r="F679" s="15"/>
      <c r="G679" s="85"/>
      <c r="H679" s="85"/>
      <c r="I679" s="85"/>
    </row>
    <row r="680" spans="1:9" ht="41.25" hidden="1" customHeight="1">
      <c r="A680" s="16" t="s">
        <v>802</v>
      </c>
      <c r="B680" s="14">
        <v>774</v>
      </c>
      <c r="C680" s="15" t="s">
        <v>32</v>
      </c>
      <c r="D680" s="15" t="s">
        <v>34</v>
      </c>
      <c r="E680" s="101" t="s">
        <v>801</v>
      </c>
      <c r="F680" s="15"/>
      <c r="G680" s="85">
        <f t="shared" ref="G680:I681" si="112">G681</f>
        <v>0</v>
      </c>
      <c r="H680" s="85">
        <f t="shared" si="112"/>
        <v>0</v>
      </c>
      <c r="I680" s="85">
        <f t="shared" si="112"/>
        <v>0</v>
      </c>
    </row>
    <row r="681" spans="1:9" ht="25.5" hidden="1">
      <c r="A681" s="16" t="s">
        <v>37</v>
      </c>
      <c r="B681" s="14">
        <v>774</v>
      </c>
      <c r="C681" s="15" t="s">
        <v>32</v>
      </c>
      <c r="D681" s="15" t="s">
        <v>34</v>
      </c>
      <c r="E681" s="101" t="s">
        <v>801</v>
      </c>
      <c r="F681" s="15" t="s">
        <v>38</v>
      </c>
      <c r="G681" s="85">
        <f t="shared" si="112"/>
        <v>0</v>
      </c>
      <c r="H681" s="85">
        <f t="shared" si="112"/>
        <v>0</v>
      </c>
      <c r="I681" s="85">
        <f t="shared" si="112"/>
        <v>0</v>
      </c>
    </row>
    <row r="682" spans="1:9" hidden="1">
      <c r="A682" s="16" t="s">
        <v>39</v>
      </c>
      <c r="B682" s="14">
        <v>774</v>
      </c>
      <c r="C682" s="15" t="s">
        <v>32</v>
      </c>
      <c r="D682" s="15" t="s">
        <v>34</v>
      </c>
      <c r="E682" s="101" t="s">
        <v>801</v>
      </c>
      <c r="F682" s="15" t="s">
        <v>40</v>
      </c>
      <c r="G682" s="85"/>
      <c r="H682" s="85"/>
      <c r="I682" s="85"/>
    </row>
    <row r="683" spans="1:9" s="3" customFormat="1" ht="52.5" hidden="1" customHeight="1">
      <c r="A683" s="16" t="s">
        <v>802</v>
      </c>
      <c r="B683" s="14">
        <v>774</v>
      </c>
      <c r="C683" s="15" t="s">
        <v>32</v>
      </c>
      <c r="D683" s="15" t="s">
        <v>34</v>
      </c>
      <c r="E683" s="101" t="s">
        <v>975</v>
      </c>
      <c r="F683" s="15"/>
      <c r="G683" s="85">
        <f t="shared" ref="G683:I684" si="113">G684</f>
        <v>0</v>
      </c>
      <c r="H683" s="85">
        <f t="shared" si="113"/>
        <v>0</v>
      </c>
      <c r="I683" s="85">
        <f t="shared" si="113"/>
        <v>0</v>
      </c>
    </row>
    <row r="684" spans="1:9" s="3" customFormat="1" ht="25.5" hidden="1">
      <c r="A684" s="16" t="s">
        <v>37</v>
      </c>
      <c r="B684" s="14">
        <v>774</v>
      </c>
      <c r="C684" s="15" t="s">
        <v>32</v>
      </c>
      <c r="D684" s="15" t="s">
        <v>34</v>
      </c>
      <c r="E684" s="101" t="s">
        <v>975</v>
      </c>
      <c r="F684" s="15" t="s">
        <v>38</v>
      </c>
      <c r="G684" s="85">
        <f t="shared" si="113"/>
        <v>0</v>
      </c>
      <c r="H684" s="85">
        <f t="shared" si="113"/>
        <v>0</v>
      </c>
      <c r="I684" s="85">
        <f t="shared" si="113"/>
        <v>0</v>
      </c>
    </row>
    <row r="685" spans="1:9" s="3" customFormat="1" hidden="1">
      <c r="A685" s="16" t="s">
        <v>39</v>
      </c>
      <c r="B685" s="14">
        <v>774</v>
      </c>
      <c r="C685" s="15" t="s">
        <v>32</v>
      </c>
      <c r="D685" s="15" t="s">
        <v>34</v>
      </c>
      <c r="E685" s="101" t="s">
        <v>975</v>
      </c>
      <c r="F685" s="15" t="s">
        <v>40</v>
      </c>
      <c r="G685" s="85"/>
      <c r="H685" s="85"/>
      <c r="I685" s="85"/>
    </row>
    <row r="686" spans="1:9" hidden="1">
      <c r="A686" s="16"/>
      <c r="B686" s="14"/>
      <c r="C686" s="15"/>
      <c r="D686" s="15"/>
      <c r="E686" s="15"/>
      <c r="F686" s="15"/>
      <c r="G686" s="85"/>
      <c r="H686" s="85"/>
      <c r="I686" s="85"/>
    </row>
    <row r="687" spans="1:9" s="3" customFormat="1" ht="25.5">
      <c r="A687" s="16" t="s">
        <v>991</v>
      </c>
      <c r="B687" s="14">
        <v>774</v>
      </c>
      <c r="C687" s="15" t="s">
        <v>32</v>
      </c>
      <c r="D687" s="15" t="s">
        <v>34</v>
      </c>
      <c r="E687" s="15" t="s">
        <v>990</v>
      </c>
      <c r="F687" s="15"/>
      <c r="G687" s="85">
        <f t="shared" ref="G687:I694" si="114">G688</f>
        <v>368777</v>
      </c>
      <c r="H687" s="85">
        <f t="shared" si="114"/>
        <v>0</v>
      </c>
      <c r="I687" s="85">
        <f t="shared" si="114"/>
        <v>0</v>
      </c>
    </row>
    <row r="688" spans="1:9" s="3" customFormat="1" ht="25.5">
      <c r="A688" s="16" t="s">
        <v>37</v>
      </c>
      <c r="B688" s="14">
        <v>774</v>
      </c>
      <c r="C688" s="15" t="s">
        <v>32</v>
      </c>
      <c r="D688" s="15" t="s">
        <v>34</v>
      </c>
      <c r="E688" s="15" t="s">
        <v>990</v>
      </c>
      <c r="F688" s="15" t="s">
        <v>38</v>
      </c>
      <c r="G688" s="85">
        <f t="shared" si="114"/>
        <v>368777</v>
      </c>
      <c r="H688" s="85">
        <f t="shared" si="114"/>
        <v>0</v>
      </c>
      <c r="I688" s="85">
        <f t="shared" si="114"/>
        <v>0</v>
      </c>
    </row>
    <row r="689" spans="1:9" s="3" customFormat="1">
      <c r="A689" s="16" t="s">
        <v>39</v>
      </c>
      <c r="B689" s="14">
        <v>774</v>
      </c>
      <c r="C689" s="15" t="s">
        <v>32</v>
      </c>
      <c r="D689" s="15" t="s">
        <v>34</v>
      </c>
      <c r="E689" s="15" t="s">
        <v>990</v>
      </c>
      <c r="F689" s="15" t="s">
        <v>40</v>
      </c>
      <c r="G689" s="85">
        <v>368777</v>
      </c>
      <c r="H689" s="85"/>
      <c r="I689" s="85"/>
    </row>
    <row r="690" spans="1:9" s="3" customFormat="1" ht="25.5">
      <c r="A690" s="16" t="s">
        <v>1072</v>
      </c>
      <c r="B690" s="14">
        <v>774</v>
      </c>
      <c r="C690" s="15" t="s">
        <v>32</v>
      </c>
      <c r="D690" s="15" t="s">
        <v>34</v>
      </c>
      <c r="E690" s="15" t="s">
        <v>1073</v>
      </c>
      <c r="F690" s="15"/>
      <c r="G690" s="85">
        <f t="shared" si="114"/>
        <v>472500</v>
      </c>
      <c r="H690" s="85">
        <f t="shared" si="114"/>
        <v>0</v>
      </c>
      <c r="I690" s="85">
        <f t="shared" si="114"/>
        <v>0</v>
      </c>
    </row>
    <row r="691" spans="1:9" s="3" customFormat="1" ht="25.5">
      <c r="A691" s="16" t="s">
        <v>37</v>
      </c>
      <c r="B691" s="14">
        <v>774</v>
      </c>
      <c r="C691" s="15" t="s">
        <v>32</v>
      </c>
      <c r="D691" s="15" t="s">
        <v>34</v>
      </c>
      <c r="E691" s="15" t="s">
        <v>1073</v>
      </c>
      <c r="F691" s="15" t="s">
        <v>38</v>
      </c>
      <c r="G691" s="85">
        <f t="shared" si="114"/>
        <v>472500</v>
      </c>
      <c r="H691" s="85">
        <f t="shared" si="114"/>
        <v>0</v>
      </c>
      <c r="I691" s="85">
        <f t="shared" si="114"/>
        <v>0</v>
      </c>
    </row>
    <row r="692" spans="1:9" s="3" customFormat="1">
      <c r="A692" s="16" t="s">
        <v>39</v>
      </c>
      <c r="B692" s="14">
        <v>774</v>
      </c>
      <c r="C692" s="15" t="s">
        <v>32</v>
      </c>
      <c r="D692" s="15" t="s">
        <v>34</v>
      </c>
      <c r="E692" s="15" t="s">
        <v>1073</v>
      </c>
      <c r="F692" s="15" t="s">
        <v>40</v>
      </c>
      <c r="G692" s="85">
        <v>472500</v>
      </c>
      <c r="H692" s="85"/>
      <c r="I692" s="85"/>
    </row>
    <row r="693" spans="1:9" s="3" customFormat="1" ht="38.25">
      <c r="A693" s="16" t="s">
        <v>1131</v>
      </c>
      <c r="B693" s="14">
        <v>774</v>
      </c>
      <c r="C693" s="15" t="s">
        <v>32</v>
      </c>
      <c r="D693" s="15" t="s">
        <v>34</v>
      </c>
      <c r="E693" s="15" t="s">
        <v>1130</v>
      </c>
      <c r="F693" s="15"/>
      <c r="G693" s="85">
        <f t="shared" si="114"/>
        <v>200109</v>
      </c>
      <c r="H693" s="85">
        <f t="shared" si="114"/>
        <v>0</v>
      </c>
      <c r="I693" s="85">
        <f t="shared" si="114"/>
        <v>0</v>
      </c>
    </row>
    <row r="694" spans="1:9" s="3" customFormat="1" ht="25.5">
      <c r="A694" s="16" t="s">
        <v>37</v>
      </c>
      <c r="B694" s="14">
        <v>774</v>
      </c>
      <c r="C694" s="15" t="s">
        <v>32</v>
      </c>
      <c r="D694" s="15" t="s">
        <v>34</v>
      </c>
      <c r="E694" s="15" t="s">
        <v>1130</v>
      </c>
      <c r="F694" s="15" t="s">
        <v>38</v>
      </c>
      <c r="G694" s="85">
        <f t="shared" si="114"/>
        <v>200109</v>
      </c>
      <c r="H694" s="85">
        <f t="shared" si="114"/>
        <v>0</v>
      </c>
      <c r="I694" s="85">
        <f t="shared" si="114"/>
        <v>0</v>
      </c>
    </row>
    <row r="695" spans="1:9" s="3" customFormat="1">
      <c r="A695" s="16" t="s">
        <v>39</v>
      </c>
      <c r="B695" s="14">
        <v>774</v>
      </c>
      <c r="C695" s="15" t="s">
        <v>32</v>
      </c>
      <c r="D695" s="15" t="s">
        <v>34</v>
      </c>
      <c r="E695" s="15" t="s">
        <v>1130</v>
      </c>
      <c r="F695" s="15" t="s">
        <v>40</v>
      </c>
      <c r="G695" s="85">
        <f>138075+62034</f>
        <v>200109</v>
      </c>
      <c r="H695" s="85"/>
      <c r="I695" s="85"/>
    </row>
    <row r="696" spans="1:9" s="3" customFormat="1" ht="38.25">
      <c r="A696" s="16" t="s">
        <v>1133</v>
      </c>
      <c r="B696" s="14">
        <v>774</v>
      </c>
      <c r="C696" s="15" t="s">
        <v>32</v>
      </c>
      <c r="D696" s="15" t="s">
        <v>34</v>
      </c>
      <c r="E696" s="15" t="s">
        <v>1132</v>
      </c>
      <c r="F696" s="15"/>
      <c r="G696" s="85">
        <f t="shared" ref="G696:I697" si="115">G697</f>
        <v>860479</v>
      </c>
      <c r="H696" s="85">
        <f t="shared" si="115"/>
        <v>0</v>
      </c>
      <c r="I696" s="85">
        <f t="shared" si="115"/>
        <v>0</v>
      </c>
    </row>
    <row r="697" spans="1:9" s="3" customFormat="1" ht="25.5">
      <c r="A697" s="16" t="s">
        <v>37</v>
      </c>
      <c r="B697" s="14">
        <v>774</v>
      </c>
      <c r="C697" s="15" t="s">
        <v>32</v>
      </c>
      <c r="D697" s="15" t="s">
        <v>34</v>
      </c>
      <c r="E697" s="15" t="s">
        <v>1132</v>
      </c>
      <c r="F697" s="15" t="s">
        <v>38</v>
      </c>
      <c r="G697" s="85">
        <f t="shared" si="115"/>
        <v>860479</v>
      </c>
      <c r="H697" s="85">
        <f t="shared" si="115"/>
        <v>0</v>
      </c>
      <c r="I697" s="85">
        <f t="shared" si="115"/>
        <v>0</v>
      </c>
    </row>
    <row r="698" spans="1:9" s="3" customFormat="1">
      <c r="A698" s="16" t="s">
        <v>39</v>
      </c>
      <c r="B698" s="14">
        <v>774</v>
      </c>
      <c r="C698" s="15" t="s">
        <v>32</v>
      </c>
      <c r="D698" s="15" t="s">
        <v>34</v>
      </c>
      <c r="E698" s="15" t="s">
        <v>1132</v>
      </c>
      <c r="F698" s="15" t="s">
        <v>40</v>
      </c>
      <c r="G698" s="85">
        <v>860479</v>
      </c>
      <c r="H698" s="85"/>
      <c r="I698" s="85"/>
    </row>
    <row r="699" spans="1:9" ht="38.25">
      <c r="A699" s="16" t="s">
        <v>800</v>
      </c>
      <c r="B699" s="14">
        <v>774</v>
      </c>
      <c r="C699" s="15" t="s">
        <v>32</v>
      </c>
      <c r="D699" s="15" t="s">
        <v>34</v>
      </c>
      <c r="E699" s="101" t="s">
        <v>841</v>
      </c>
      <c r="F699" s="15"/>
      <c r="G699" s="8">
        <f>G700</f>
        <v>2000000</v>
      </c>
      <c r="H699" s="8">
        <f t="shared" ref="G699:I703" si="116">H700</f>
        <v>1000000</v>
      </c>
      <c r="I699" s="8">
        <f t="shared" si="116"/>
        <v>1000000</v>
      </c>
    </row>
    <row r="700" spans="1:9" ht="25.5">
      <c r="A700" s="16" t="s">
        <v>37</v>
      </c>
      <c r="B700" s="14">
        <v>774</v>
      </c>
      <c r="C700" s="15" t="s">
        <v>32</v>
      </c>
      <c r="D700" s="15" t="s">
        <v>34</v>
      </c>
      <c r="E700" s="101" t="s">
        <v>841</v>
      </c>
      <c r="F700" s="15" t="s">
        <v>38</v>
      </c>
      <c r="G700" s="8">
        <f t="shared" si="116"/>
        <v>2000000</v>
      </c>
      <c r="H700" s="8">
        <f t="shared" si="116"/>
        <v>1000000</v>
      </c>
      <c r="I700" s="8">
        <f t="shared" si="116"/>
        <v>1000000</v>
      </c>
    </row>
    <row r="701" spans="1:9">
      <c r="A701" s="16" t="s">
        <v>39</v>
      </c>
      <c r="B701" s="14">
        <v>774</v>
      </c>
      <c r="C701" s="15" t="s">
        <v>32</v>
      </c>
      <c r="D701" s="15" t="s">
        <v>34</v>
      </c>
      <c r="E701" s="101" t="s">
        <v>841</v>
      </c>
      <c r="F701" s="15" t="s">
        <v>40</v>
      </c>
      <c r="G701" s="8">
        <v>2000000</v>
      </c>
      <c r="H701" s="8">
        <v>1000000</v>
      </c>
      <c r="I701" s="8">
        <v>1000000</v>
      </c>
    </row>
    <row r="702" spans="1:9" ht="25.5">
      <c r="A702" s="16" t="s">
        <v>1135</v>
      </c>
      <c r="B702" s="14">
        <v>774</v>
      </c>
      <c r="C702" s="15" t="s">
        <v>32</v>
      </c>
      <c r="D702" s="15" t="s">
        <v>34</v>
      </c>
      <c r="E702" s="101" t="s">
        <v>1134</v>
      </c>
      <c r="F702" s="15"/>
      <c r="G702" s="8">
        <f>G703</f>
        <v>5356572.34</v>
      </c>
      <c r="H702" s="8">
        <f t="shared" si="116"/>
        <v>0</v>
      </c>
      <c r="I702" s="8">
        <f t="shared" si="116"/>
        <v>0</v>
      </c>
    </row>
    <row r="703" spans="1:9" ht="25.5">
      <c r="A703" s="16" t="s">
        <v>37</v>
      </c>
      <c r="B703" s="14">
        <v>774</v>
      </c>
      <c r="C703" s="15" t="s">
        <v>32</v>
      </c>
      <c r="D703" s="15" t="s">
        <v>34</v>
      </c>
      <c r="E703" s="101" t="s">
        <v>1134</v>
      </c>
      <c r="F703" s="15" t="s">
        <v>38</v>
      </c>
      <c r="G703" s="8">
        <f t="shared" si="116"/>
        <v>5356572.34</v>
      </c>
      <c r="H703" s="8">
        <f t="shared" si="116"/>
        <v>0</v>
      </c>
      <c r="I703" s="8">
        <f t="shared" si="116"/>
        <v>0</v>
      </c>
    </row>
    <row r="704" spans="1:9">
      <c r="A704" s="16" t="s">
        <v>39</v>
      </c>
      <c r="B704" s="14">
        <v>774</v>
      </c>
      <c r="C704" s="15" t="s">
        <v>32</v>
      </c>
      <c r="D704" s="15" t="s">
        <v>34</v>
      </c>
      <c r="E704" s="101" t="s">
        <v>1134</v>
      </c>
      <c r="F704" s="15" t="s">
        <v>40</v>
      </c>
      <c r="G704" s="8">
        <v>5356572.34</v>
      </c>
      <c r="H704" s="8"/>
      <c r="I704" s="8"/>
    </row>
    <row r="705" spans="1:9" s="3" customFormat="1" ht="30" customHeight="1">
      <c r="A705" s="16" t="s">
        <v>30</v>
      </c>
      <c r="B705" s="14">
        <v>774</v>
      </c>
      <c r="C705" s="15" t="s">
        <v>32</v>
      </c>
      <c r="D705" s="15" t="s">
        <v>34</v>
      </c>
      <c r="E705" s="15" t="s">
        <v>424</v>
      </c>
      <c r="F705" s="15"/>
      <c r="G705" s="85">
        <f t="shared" ref="G705:I707" si="117">G706</f>
        <v>275000</v>
      </c>
      <c r="H705" s="85">
        <f t="shared" si="117"/>
        <v>275000</v>
      </c>
      <c r="I705" s="85">
        <f t="shared" si="117"/>
        <v>275000</v>
      </c>
    </row>
    <row r="706" spans="1:9" s="3" customFormat="1" ht="24.75" customHeight="1">
      <c r="A706" s="16" t="s">
        <v>293</v>
      </c>
      <c r="B706" s="14">
        <v>774</v>
      </c>
      <c r="C706" s="15" t="s">
        <v>32</v>
      </c>
      <c r="D706" s="15" t="s">
        <v>34</v>
      </c>
      <c r="E706" s="15" t="s">
        <v>425</v>
      </c>
      <c r="F706" s="15"/>
      <c r="G706" s="85">
        <f t="shared" si="117"/>
        <v>275000</v>
      </c>
      <c r="H706" s="85">
        <f t="shared" si="117"/>
        <v>275000</v>
      </c>
      <c r="I706" s="85">
        <f t="shared" si="117"/>
        <v>275000</v>
      </c>
    </row>
    <row r="707" spans="1:9" s="18" customFormat="1" ht="25.5">
      <c r="A707" s="16" t="s">
        <v>37</v>
      </c>
      <c r="B707" s="15" t="s">
        <v>146</v>
      </c>
      <c r="C707" s="15" t="s">
        <v>32</v>
      </c>
      <c r="D707" s="15" t="s">
        <v>34</v>
      </c>
      <c r="E707" s="15" t="s">
        <v>425</v>
      </c>
      <c r="F707" s="15" t="s">
        <v>38</v>
      </c>
      <c r="G707" s="85">
        <f t="shared" si="117"/>
        <v>275000</v>
      </c>
      <c r="H707" s="85">
        <f t="shared" si="117"/>
        <v>275000</v>
      </c>
      <c r="I707" s="85">
        <f t="shared" si="117"/>
        <v>275000</v>
      </c>
    </row>
    <row r="708" spans="1:9" s="18" customFormat="1">
      <c r="A708" s="16" t="s">
        <v>39</v>
      </c>
      <c r="B708" s="15" t="s">
        <v>146</v>
      </c>
      <c r="C708" s="15" t="s">
        <v>32</v>
      </c>
      <c r="D708" s="15" t="s">
        <v>34</v>
      </c>
      <c r="E708" s="15" t="s">
        <v>425</v>
      </c>
      <c r="F708" s="15" t="s">
        <v>40</v>
      </c>
      <c r="G708" s="85">
        <f>125000+150000</f>
        <v>275000</v>
      </c>
      <c r="H708" s="85">
        <f>125000+150000</f>
        <v>275000</v>
      </c>
      <c r="I708" s="85">
        <f>125000+150000</f>
        <v>275000</v>
      </c>
    </row>
    <row r="709" spans="1:9" ht="25.5" hidden="1">
      <c r="A709" s="39" t="s">
        <v>332</v>
      </c>
      <c r="B709" s="15" t="s">
        <v>146</v>
      </c>
      <c r="C709" s="15" t="s">
        <v>32</v>
      </c>
      <c r="D709" s="15" t="s">
        <v>34</v>
      </c>
      <c r="E709" s="15" t="s">
        <v>439</v>
      </c>
      <c r="F709" s="15"/>
      <c r="G709" s="8">
        <f t="shared" ref="G709:I711" si="118">G710</f>
        <v>0</v>
      </c>
      <c r="H709" s="8">
        <f t="shared" si="118"/>
        <v>0</v>
      </c>
      <c r="I709" s="8">
        <f t="shared" si="118"/>
        <v>0</v>
      </c>
    </row>
    <row r="710" spans="1:9" ht="25.5" hidden="1">
      <c r="A710" s="39" t="s">
        <v>332</v>
      </c>
      <c r="B710" s="15" t="s">
        <v>146</v>
      </c>
      <c r="C710" s="15" t="s">
        <v>32</v>
      </c>
      <c r="D710" s="15" t="s">
        <v>34</v>
      </c>
      <c r="E710" s="15" t="s">
        <v>519</v>
      </c>
      <c r="F710" s="15"/>
      <c r="G710" s="8">
        <f t="shared" si="118"/>
        <v>0</v>
      </c>
      <c r="H710" s="8">
        <f t="shared" si="118"/>
        <v>0</v>
      </c>
      <c r="I710" s="8">
        <f t="shared" si="118"/>
        <v>0</v>
      </c>
    </row>
    <row r="711" spans="1:9" ht="25.5" hidden="1">
      <c r="A711" s="16" t="s">
        <v>37</v>
      </c>
      <c r="B711" s="15" t="s">
        <v>146</v>
      </c>
      <c r="C711" s="15" t="s">
        <v>32</v>
      </c>
      <c r="D711" s="15" t="s">
        <v>34</v>
      </c>
      <c r="E711" s="15" t="s">
        <v>519</v>
      </c>
      <c r="F711" s="15" t="s">
        <v>38</v>
      </c>
      <c r="G711" s="8">
        <f t="shared" si="118"/>
        <v>0</v>
      </c>
      <c r="H711" s="8">
        <f t="shared" si="118"/>
        <v>0</v>
      </c>
      <c r="I711" s="8">
        <f t="shared" si="118"/>
        <v>0</v>
      </c>
    </row>
    <row r="712" spans="1:9" hidden="1">
      <c r="A712" s="16" t="s">
        <v>39</v>
      </c>
      <c r="B712" s="15" t="s">
        <v>146</v>
      </c>
      <c r="C712" s="15" t="s">
        <v>32</v>
      </c>
      <c r="D712" s="15" t="s">
        <v>34</v>
      </c>
      <c r="E712" s="15" t="s">
        <v>519</v>
      </c>
      <c r="F712" s="15" t="s">
        <v>40</v>
      </c>
      <c r="G712" s="8"/>
      <c r="H712" s="8"/>
      <c r="I712" s="8"/>
    </row>
    <row r="713" spans="1:9" s="30" customFormat="1" ht="12" hidden="1" customHeight="1">
      <c r="A713" s="16" t="s">
        <v>44</v>
      </c>
      <c r="B713" s="15" t="s">
        <v>146</v>
      </c>
      <c r="C713" s="15" t="s">
        <v>32</v>
      </c>
      <c r="D713" s="15" t="s">
        <v>34</v>
      </c>
      <c r="E713" s="15" t="s">
        <v>393</v>
      </c>
      <c r="F713" s="41"/>
      <c r="G713" s="85">
        <f t="shared" ref="G713:I715" si="119">G714</f>
        <v>0</v>
      </c>
      <c r="H713" s="85">
        <f t="shared" si="119"/>
        <v>0</v>
      </c>
      <c r="I713" s="85">
        <f t="shared" si="119"/>
        <v>0</v>
      </c>
    </row>
    <row r="714" spans="1:9" s="18" customFormat="1" ht="63.75" hidden="1">
      <c r="A714" s="16" t="s">
        <v>209</v>
      </c>
      <c r="B714" s="15" t="s">
        <v>146</v>
      </c>
      <c r="C714" s="15" t="s">
        <v>32</v>
      </c>
      <c r="D714" s="15" t="s">
        <v>34</v>
      </c>
      <c r="E714" s="15" t="s">
        <v>426</v>
      </c>
      <c r="F714" s="15"/>
      <c r="G714" s="85">
        <f t="shared" si="119"/>
        <v>0</v>
      </c>
      <c r="H714" s="85">
        <f t="shared" si="119"/>
        <v>0</v>
      </c>
      <c r="I714" s="85">
        <f t="shared" si="119"/>
        <v>0</v>
      </c>
    </row>
    <row r="715" spans="1:9" s="18" customFormat="1" ht="25.5" hidden="1">
      <c r="A715" s="16" t="s">
        <v>37</v>
      </c>
      <c r="B715" s="15" t="s">
        <v>146</v>
      </c>
      <c r="C715" s="15" t="s">
        <v>32</v>
      </c>
      <c r="D715" s="15" t="s">
        <v>34</v>
      </c>
      <c r="E715" s="15" t="s">
        <v>426</v>
      </c>
      <c r="F715" s="15" t="s">
        <v>38</v>
      </c>
      <c r="G715" s="85">
        <f t="shared" si="119"/>
        <v>0</v>
      </c>
      <c r="H715" s="85">
        <f t="shared" si="119"/>
        <v>0</v>
      </c>
      <c r="I715" s="85">
        <f t="shared" si="119"/>
        <v>0</v>
      </c>
    </row>
    <row r="716" spans="1:9" s="18" customFormat="1" hidden="1">
      <c r="A716" s="16" t="s">
        <v>39</v>
      </c>
      <c r="B716" s="15" t="s">
        <v>146</v>
      </c>
      <c r="C716" s="15" t="s">
        <v>32</v>
      </c>
      <c r="D716" s="15" t="s">
        <v>34</v>
      </c>
      <c r="E716" s="15" t="s">
        <v>426</v>
      </c>
      <c r="F716" s="15" t="s">
        <v>40</v>
      </c>
      <c r="G716" s="85"/>
      <c r="H716" s="85"/>
      <c r="I716" s="85"/>
    </row>
    <row r="717" spans="1:9" s="18" customFormat="1" ht="25.5" customHeight="1">
      <c r="A717" s="13" t="s">
        <v>932</v>
      </c>
      <c r="B717" s="14">
        <v>774</v>
      </c>
      <c r="C717" s="15" t="s">
        <v>32</v>
      </c>
      <c r="D717" s="15" t="s">
        <v>34</v>
      </c>
      <c r="E717" s="15" t="s">
        <v>419</v>
      </c>
      <c r="F717" s="15"/>
      <c r="G717" s="85">
        <f t="shared" ref="G717:I719" si="120">G718</f>
        <v>0</v>
      </c>
      <c r="H717" s="85">
        <f t="shared" si="120"/>
        <v>50000</v>
      </c>
      <c r="I717" s="85">
        <f t="shared" si="120"/>
        <v>50000</v>
      </c>
    </row>
    <row r="718" spans="1:9" s="18" customFormat="1" ht="25.5">
      <c r="A718" s="16" t="s">
        <v>167</v>
      </c>
      <c r="B718" s="15" t="s">
        <v>146</v>
      </c>
      <c r="C718" s="15" t="s">
        <v>32</v>
      </c>
      <c r="D718" s="15" t="s">
        <v>34</v>
      </c>
      <c r="E718" s="15" t="s">
        <v>420</v>
      </c>
      <c r="F718" s="15"/>
      <c r="G718" s="85">
        <f t="shared" si="120"/>
        <v>0</v>
      </c>
      <c r="H718" s="85">
        <f t="shared" si="120"/>
        <v>50000</v>
      </c>
      <c r="I718" s="85">
        <f t="shared" si="120"/>
        <v>50000</v>
      </c>
    </row>
    <row r="719" spans="1:9" s="18" customFormat="1" ht="30.75" customHeight="1">
      <c r="A719" s="16" t="s">
        <v>37</v>
      </c>
      <c r="B719" s="15" t="s">
        <v>146</v>
      </c>
      <c r="C719" s="15" t="s">
        <v>32</v>
      </c>
      <c r="D719" s="15" t="s">
        <v>34</v>
      </c>
      <c r="E719" s="15" t="s">
        <v>420</v>
      </c>
      <c r="F719" s="15" t="s">
        <v>38</v>
      </c>
      <c r="G719" s="85">
        <f t="shared" si="120"/>
        <v>0</v>
      </c>
      <c r="H719" s="85">
        <f t="shared" si="120"/>
        <v>50000</v>
      </c>
      <c r="I719" s="85">
        <f t="shared" si="120"/>
        <v>50000</v>
      </c>
    </row>
    <row r="720" spans="1:9" s="18" customFormat="1">
      <c r="A720" s="16" t="s">
        <v>39</v>
      </c>
      <c r="B720" s="15" t="s">
        <v>146</v>
      </c>
      <c r="C720" s="15" t="s">
        <v>32</v>
      </c>
      <c r="D720" s="15" t="s">
        <v>34</v>
      </c>
      <c r="E720" s="15" t="s">
        <v>420</v>
      </c>
      <c r="F720" s="15" t="s">
        <v>40</v>
      </c>
      <c r="G720" s="85"/>
      <c r="H720" s="85">
        <v>50000</v>
      </c>
      <c r="I720" s="85">
        <v>50000</v>
      </c>
    </row>
    <row r="721" spans="1:10" s="18" customFormat="1" ht="25.5">
      <c r="A721" s="16" t="s">
        <v>922</v>
      </c>
      <c r="B721" s="15" t="s">
        <v>146</v>
      </c>
      <c r="C721" s="15" t="s">
        <v>32</v>
      </c>
      <c r="D721" s="15" t="s">
        <v>34</v>
      </c>
      <c r="E721" s="15" t="s">
        <v>486</v>
      </c>
      <c r="F721" s="15"/>
      <c r="G721" s="85">
        <f>G722</f>
        <v>50000</v>
      </c>
      <c r="H721" s="85">
        <f t="shared" ref="H721:I721" si="121">H722</f>
        <v>50000</v>
      </c>
      <c r="I721" s="85">
        <f t="shared" si="121"/>
        <v>50000</v>
      </c>
    </row>
    <row r="722" spans="1:10" s="18" customFormat="1" ht="25.5">
      <c r="A722" s="16" t="s">
        <v>921</v>
      </c>
      <c r="B722" s="15" t="s">
        <v>146</v>
      </c>
      <c r="C722" s="15" t="s">
        <v>32</v>
      </c>
      <c r="D722" s="15" t="s">
        <v>34</v>
      </c>
      <c r="E722" s="15" t="s">
        <v>887</v>
      </c>
      <c r="F722" s="15"/>
      <c r="G722" s="85">
        <f>G723</f>
        <v>50000</v>
      </c>
      <c r="H722" s="85">
        <f t="shared" ref="H722:I722" si="122">H723</f>
        <v>50000</v>
      </c>
      <c r="I722" s="85">
        <f t="shared" si="122"/>
        <v>50000</v>
      </c>
    </row>
    <row r="723" spans="1:10" s="18" customFormat="1" ht="25.5">
      <c r="A723" s="16" t="s">
        <v>148</v>
      </c>
      <c r="B723" s="15" t="s">
        <v>146</v>
      </c>
      <c r="C723" s="15" t="s">
        <v>32</v>
      </c>
      <c r="D723" s="15" t="s">
        <v>34</v>
      </c>
      <c r="E723" s="15" t="s">
        <v>887</v>
      </c>
      <c r="F723" s="15" t="s">
        <v>641</v>
      </c>
      <c r="G723" s="85">
        <f>G724</f>
        <v>50000</v>
      </c>
      <c r="H723" s="85">
        <f t="shared" ref="H723:I723" si="123">H724</f>
        <v>50000</v>
      </c>
      <c r="I723" s="85">
        <f t="shared" si="123"/>
        <v>50000</v>
      </c>
    </row>
    <row r="724" spans="1:10" s="18" customFormat="1" ht="89.25">
      <c r="A724" s="54" t="s">
        <v>817</v>
      </c>
      <c r="B724" s="15" t="s">
        <v>146</v>
      </c>
      <c r="C724" s="15" t="s">
        <v>32</v>
      </c>
      <c r="D724" s="15" t="s">
        <v>34</v>
      </c>
      <c r="E724" s="15" t="s">
        <v>887</v>
      </c>
      <c r="F724" s="15" t="s">
        <v>816</v>
      </c>
      <c r="G724" s="85">
        <f>50000</f>
        <v>50000</v>
      </c>
      <c r="H724" s="85">
        <v>50000</v>
      </c>
      <c r="I724" s="85">
        <v>50000</v>
      </c>
    </row>
    <row r="725" spans="1:10" s="18" customFormat="1" ht="51">
      <c r="A725" s="16" t="s">
        <v>973</v>
      </c>
      <c r="B725" s="15" t="s">
        <v>146</v>
      </c>
      <c r="C725" s="15" t="s">
        <v>32</v>
      </c>
      <c r="D725" s="15" t="s">
        <v>34</v>
      </c>
      <c r="E725" s="15" t="s">
        <v>412</v>
      </c>
      <c r="F725" s="15"/>
      <c r="G725" s="85">
        <f>G726</f>
        <v>0</v>
      </c>
      <c r="H725" s="85">
        <f>H726+H731</f>
        <v>200000</v>
      </c>
      <c r="I725" s="85">
        <f t="shared" ref="H725:I727" si="124">I726</f>
        <v>0</v>
      </c>
    </row>
    <row r="726" spans="1:10" s="18" customFormat="1" ht="25.5">
      <c r="A726" s="16" t="s">
        <v>964</v>
      </c>
      <c r="B726" s="15" t="s">
        <v>146</v>
      </c>
      <c r="C726" s="15" t="s">
        <v>32</v>
      </c>
      <c r="D726" s="15" t="s">
        <v>34</v>
      </c>
      <c r="E726" s="15" t="s">
        <v>963</v>
      </c>
      <c r="F726" s="15"/>
      <c r="G726" s="85">
        <f>G727</f>
        <v>0</v>
      </c>
      <c r="H726" s="85">
        <f t="shared" si="124"/>
        <v>100000</v>
      </c>
      <c r="I726" s="85">
        <f t="shared" si="124"/>
        <v>0</v>
      </c>
    </row>
    <row r="727" spans="1:10" s="18" customFormat="1" ht="36" customHeight="1">
      <c r="A727" s="16" t="s">
        <v>148</v>
      </c>
      <c r="B727" s="15" t="s">
        <v>146</v>
      </c>
      <c r="C727" s="15" t="s">
        <v>32</v>
      </c>
      <c r="D727" s="15" t="s">
        <v>34</v>
      </c>
      <c r="E727" s="15" t="s">
        <v>963</v>
      </c>
      <c r="F727" s="15" t="s">
        <v>641</v>
      </c>
      <c r="G727" s="85">
        <f>G728</f>
        <v>0</v>
      </c>
      <c r="H727" s="85">
        <f t="shared" si="124"/>
        <v>100000</v>
      </c>
      <c r="I727" s="85">
        <f t="shared" si="124"/>
        <v>0</v>
      </c>
    </row>
    <row r="728" spans="1:10" s="18" customFormat="1" ht="99" customHeight="1">
      <c r="A728" s="54" t="s">
        <v>817</v>
      </c>
      <c r="B728" s="15" t="s">
        <v>146</v>
      </c>
      <c r="C728" s="15" t="s">
        <v>32</v>
      </c>
      <c r="D728" s="15" t="s">
        <v>34</v>
      </c>
      <c r="E728" s="15" t="s">
        <v>963</v>
      </c>
      <c r="F728" s="15" t="s">
        <v>816</v>
      </c>
      <c r="G728" s="85">
        <v>0</v>
      </c>
      <c r="H728" s="85">
        <v>100000</v>
      </c>
      <c r="I728" s="85">
        <v>0</v>
      </c>
    </row>
    <row r="729" spans="1:10" s="18" customFormat="1" hidden="1">
      <c r="A729" s="16"/>
      <c r="B729" s="15"/>
      <c r="C729" s="15"/>
      <c r="D729" s="15"/>
      <c r="E729" s="15"/>
      <c r="F729" s="15"/>
      <c r="G729" s="85"/>
      <c r="H729" s="85"/>
      <c r="I729" s="85"/>
    </row>
    <row r="730" spans="1:10" s="18" customFormat="1" hidden="1">
      <c r="A730" s="16"/>
      <c r="B730" s="15"/>
      <c r="C730" s="15"/>
      <c r="D730" s="15"/>
      <c r="E730" s="15"/>
      <c r="F730" s="15"/>
      <c r="G730" s="85"/>
      <c r="H730" s="85"/>
      <c r="I730" s="85"/>
    </row>
    <row r="731" spans="1:10" s="18" customFormat="1" ht="25.5">
      <c r="A731" s="16" t="s">
        <v>966</v>
      </c>
      <c r="B731" s="15" t="s">
        <v>146</v>
      </c>
      <c r="C731" s="15" t="s">
        <v>32</v>
      </c>
      <c r="D731" s="15" t="s">
        <v>34</v>
      </c>
      <c r="E731" s="15" t="s">
        <v>965</v>
      </c>
      <c r="F731" s="15"/>
      <c r="G731" s="85">
        <f>G732</f>
        <v>0</v>
      </c>
      <c r="H731" s="85">
        <f t="shared" ref="H731:I732" si="125">H732</f>
        <v>100000</v>
      </c>
      <c r="I731" s="85">
        <f t="shared" si="125"/>
        <v>0</v>
      </c>
    </row>
    <row r="732" spans="1:10" s="18" customFormat="1" ht="36" customHeight="1">
      <c r="A732" s="16" t="s">
        <v>148</v>
      </c>
      <c r="B732" s="15" t="s">
        <v>146</v>
      </c>
      <c r="C732" s="15" t="s">
        <v>32</v>
      </c>
      <c r="D732" s="15" t="s">
        <v>34</v>
      </c>
      <c r="E732" s="15" t="s">
        <v>965</v>
      </c>
      <c r="F732" s="15" t="s">
        <v>641</v>
      </c>
      <c r="G732" s="85">
        <f>G733</f>
        <v>0</v>
      </c>
      <c r="H732" s="85">
        <f t="shared" si="125"/>
        <v>100000</v>
      </c>
      <c r="I732" s="85">
        <f t="shared" si="125"/>
        <v>0</v>
      </c>
    </row>
    <row r="733" spans="1:10" s="18" customFormat="1" ht="99" customHeight="1">
      <c r="A733" s="54" t="s">
        <v>817</v>
      </c>
      <c r="B733" s="15" t="s">
        <v>146</v>
      </c>
      <c r="C733" s="15" t="s">
        <v>32</v>
      </c>
      <c r="D733" s="15" t="s">
        <v>34</v>
      </c>
      <c r="E733" s="15" t="s">
        <v>965</v>
      </c>
      <c r="F733" s="15" t="s">
        <v>816</v>
      </c>
      <c r="G733" s="85">
        <v>0</v>
      </c>
      <c r="H733" s="85">
        <v>100000</v>
      </c>
      <c r="I733" s="85">
        <v>0</v>
      </c>
    </row>
    <row r="734" spans="1:10" s="93" customFormat="1" ht="24.75" customHeight="1">
      <c r="A734" s="39" t="s">
        <v>332</v>
      </c>
      <c r="B734" s="15" t="s">
        <v>146</v>
      </c>
      <c r="C734" s="15" t="s">
        <v>32</v>
      </c>
      <c r="D734" s="15" t="s">
        <v>34</v>
      </c>
      <c r="E734" s="15" t="s">
        <v>439</v>
      </c>
      <c r="F734" s="92"/>
      <c r="G734" s="85">
        <f>G735</f>
        <v>150229</v>
      </c>
      <c r="H734" s="85">
        <v>0</v>
      </c>
      <c r="I734" s="85">
        <v>0</v>
      </c>
      <c r="J734" s="202">
        <v>1000000</v>
      </c>
    </row>
    <row r="735" spans="1:10" ht="25.5">
      <c r="A735" s="39" t="s">
        <v>332</v>
      </c>
      <c r="B735" s="15" t="s">
        <v>146</v>
      </c>
      <c r="C735" s="15" t="s">
        <v>32</v>
      </c>
      <c r="D735" s="15" t="s">
        <v>34</v>
      </c>
      <c r="E735" s="15" t="s">
        <v>519</v>
      </c>
      <c r="F735" s="14"/>
      <c r="G735" s="115">
        <f>G748</f>
        <v>150229</v>
      </c>
      <c r="H735" s="115">
        <v>0</v>
      </c>
      <c r="I735" s="115">
        <v>0</v>
      </c>
      <c r="J735" s="2"/>
    </row>
    <row r="736" spans="1:10" ht="24" hidden="1" customHeight="1">
      <c r="A736" s="16" t="s">
        <v>598</v>
      </c>
      <c r="B736" s="15" t="s">
        <v>146</v>
      </c>
      <c r="C736" s="15" t="s">
        <v>32</v>
      </c>
      <c r="D736" s="15" t="s">
        <v>34</v>
      </c>
      <c r="E736" s="15" t="s">
        <v>519</v>
      </c>
      <c r="F736" s="15" t="s">
        <v>47</v>
      </c>
      <c r="G736" s="115">
        <f>G737</f>
        <v>500000</v>
      </c>
      <c r="H736" s="115">
        <f>H737</f>
        <v>0</v>
      </c>
      <c r="I736" s="115">
        <f>I737</f>
        <v>0</v>
      </c>
      <c r="J736" s="2"/>
    </row>
    <row r="737" spans="1:10" ht="29.25" hidden="1" customHeight="1">
      <c r="A737" s="16" t="s">
        <v>48</v>
      </c>
      <c r="B737" s="15" t="s">
        <v>146</v>
      </c>
      <c r="C737" s="15" t="s">
        <v>32</v>
      </c>
      <c r="D737" s="15" t="s">
        <v>34</v>
      </c>
      <c r="E737" s="15" t="s">
        <v>519</v>
      </c>
      <c r="F737" s="15" t="s">
        <v>49</v>
      </c>
      <c r="G737" s="115">
        <f>'прил 4'!G1078+'прил 4'!G461+'прил 4'!G1157</f>
        <v>500000</v>
      </c>
      <c r="H737" s="115">
        <f>'прил 4'!AG1078+'прил 4'!AG461+'прил 4'!AG1157</f>
        <v>0</v>
      </c>
      <c r="I737" s="115">
        <f>'прил 4'!AH1078+'прил 4'!AH461+'прил 4'!AH1157</f>
        <v>0</v>
      </c>
      <c r="J737" s="2"/>
    </row>
    <row r="738" spans="1:10" s="30" customFormat="1" hidden="1">
      <c r="A738" s="16" t="s">
        <v>304</v>
      </c>
      <c r="B738" s="15" t="s">
        <v>146</v>
      </c>
      <c r="C738" s="15" t="s">
        <v>32</v>
      </c>
      <c r="D738" s="15" t="s">
        <v>34</v>
      </c>
      <c r="E738" s="15" t="s">
        <v>519</v>
      </c>
      <c r="F738" s="15" t="s">
        <v>305</v>
      </c>
      <c r="G738" s="115">
        <f>G739</f>
        <v>0</v>
      </c>
      <c r="H738" s="115">
        <f>H739</f>
        <v>0</v>
      </c>
      <c r="I738" s="115">
        <f>I739</f>
        <v>0</v>
      </c>
      <c r="J738" s="185"/>
    </row>
    <row r="739" spans="1:10" ht="30.75" hidden="1" customHeight="1">
      <c r="A739" s="16" t="s">
        <v>308</v>
      </c>
      <c r="B739" s="15" t="s">
        <v>146</v>
      </c>
      <c r="C739" s="15" t="s">
        <v>32</v>
      </c>
      <c r="D739" s="15" t="s">
        <v>34</v>
      </c>
      <c r="E739" s="15" t="s">
        <v>519</v>
      </c>
      <c r="F739" s="15" t="s">
        <v>307</v>
      </c>
      <c r="G739" s="115">
        <f>'прил 4'!G725</f>
        <v>0</v>
      </c>
      <c r="H739" s="115">
        <f>'прил 4'!AG725</f>
        <v>0</v>
      </c>
      <c r="I739" s="115">
        <f>'прил 4'!AH725</f>
        <v>0</v>
      </c>
      <c r="J739" s="2"/>
    </row>
    <row r="740" spans="1:10" s="3" customFormat="1" ht="21" hidden="1" customHeight="1">
      <c r="A740" s="16" t="s">
        <v>315</v>
      </c>
      <c r="B740" s="15" t="s">
        <v>146</v>
      </c>
      <c r="C740" s="15" t="s">
        <v>32</v>
      </c>
      <c r="D740" s="15" t="s">
        <v>34</v>
      </c>
      <c r="E740" s="15" t="s">
        <v>519</v>
      </c>
      <c r="F740" s="15" t="s">
        <v>316</v>
      </c>
      <c r="G740" s="115">
        <f>G741</f>
        <v>0</v>
      </c>
      <c r="H740" s="115">
        <f>H741</f>
        <v>0</v>
      </c>
      <c r="I740" s="115">
        <f>I741</f>
        <v>0</v>
      </c>
      <c r="J740" s="188"/>
    </row>
    <row r="741" spans="1:10" s="18" customFormat="1" ht="19.5" hidden="1" customHeight="1">
      <c r="A741" s="16" t="s">
        <v>343</v>
      </c>
      <c r="B741" s="15" t="s">
        <v>146</v>
      </c>
      <c r="C741" s="15" t="s">
        <v>32</v>
      </c>
      <c r="D741" s="15" t="s">
        <v>34</v>
      </c>
      <c r="E741" s="15" t="s">
        <v>519</v>
      </c>
      <c r="F741" s="15" t="s">
        <v>344</v>
      </c>
      <c r="G741" s="115">
        <f>'прил 4'!G642</f>
        <v>0</v>
      </c>
      <c r="H741" s="115">
        <f>'прил 4'!AG642</f>
        <v>0</v>
      </c>
      <c r="I741" s="115">
        <f>'прил 4'!AH642</f>
        <v>0</v>
      </c>
      <c r="J741" s="17"/>
    </row>
    <row r="742" spans="1:10" s="18" customFormat="1" ht="36.75" hidden="1" customHeight="1">
      <c r="A742" s="16" t="s">
        <v>37</v>
      </c>
      <c r="B742" s="15" t="s">
        <v>146</v>
      </c>
      <c r="C742" s="15" t="s">
        <v>32</v>
      </c>
      <c r="D742" s="15" t="s">
        <v>34</v>
      </c>
      <c r="E742" s="15" t="s">
        <v>519</v>
      </c>
      <c r="F742" s="15" t="s">
        <v>38</v>
      </c>
      <c r="G742" s="115">
        <f>G743</f>
        <v>0</v>
      </c>
      <c r="H742" s="115">
        <f>H743</f>
        <v>0</v>
      </c>
      <c r="I742" s="115">
        <f>I743</f>
        <v>0</v>
      </c>
      <c r="J742" s="17"/>
    </row>
    <row r="743" spans="1:10" s="18" customFormat="1" ht="19.5" hidden="1" customHeight="1">
      <c r="A743" s="16" t="s">
        <v>39</v>
      </c>
      <c r="B743" s="15" t="s">
        <v>146</v>
      </c>
      <c r="C743" s="15" t="s">
        <v>32</v>
      </c>
      <c r="D743" s="15" t="s">
        <v>34</v>
      </c>
      <c r="E743" s="15" t="s">
        <v>519</v>
      </c>
      <c r="F743" s="15" t="s">
        <v>40</v>
      </c>
      <c r="G743" s="115"/>
      <c r="H743" s="115"/>
      <c r="I743" s="115"/>
      <c r="J743" s="17"/>
    </row>
    <row r="744" spans="1:10" s="50" customFormat="1" hidden="1">
      <c r="A744" s="16" t="s">
        <v>315</v>
      </c>
      <c r="B744" s="15" t="s">
        <v>146</v>
      </c>
      <c r="C744" s="15" t="s">
        <v>32</v>
      </c>
      <c r="D744" s="15" t="s">
        <v>34</v>
      </c>
      <c r="E744" s="15" t="s">
        <v>519</v>
      </c>
      <c r="F744" s="15" t="s">
        <v>316</v>
      </c>
      <c r="G744" s="115" t="e">
        <f>G745</f>
        <v>#REF!</v>
      </c>
      <c r="H744" s="115" t="e">
        <f>H745</f>
        <v>#REF!</v>
      </c>
      <c r="I744" s="115" t="e">
        <f>I745</f>
        <v>#REF!</v>
      </c>
      <c r="J744" s="186"/>
    </row>
    <row r="745" spans="1:10" s="50" customFormat="1" hidden="1">
      <c r="A745" s="16" t="s">
        <v>343</v>
      </c>
      <c r="B745" s="15" t="s">
        <v>146</v>
      </c>
      <c r="C745" s="15" t="s">
        <v>32</v>
      </c>
      <c r="D745" s="15" t="s">
        <v>34</v>
      </c>
      <c r="E745" s="15" t="s">
        <v>519</v>
      </c>
      <c r="F745" s="15" t="s">
        <v>344</v>
      </c>
      <c r="G745" s="115" t="e">
        <f>'прил 4'!G768+'прил 4'!G642+'прил 4'!G1196+'прил 4'!#REF!</f>
        <v>#REF!</v>
      </c>
      <c r="H745" s="115" t="e">
        <f>'прил 4'!AG768+'прил 4'!AG642+'прил 4'!AG1196+'прил 4'!#REF!</f>
        <v>#REF!</v>
      </c>
      <c r="I745" s="115" t="e">
        <f>'прил 4'!AH768+'прил 4'!AH642+'прил 4'!AH1196+'прил 4'!#REF!</f>
        <v>#REF!</v>
      </c>
      <c r="J745" s="186"/>
    </row>
    <row r="746" spans="1:10" s="30" customFormat="1" ht="25.5" hidden="1">
      <c r="A746" s="16" t="s">
        <v>37</v>
      </c>
      <c r="B746" s="15" t="s">
        <v>146</v>
      </c>
      <c r="C746" s="15" t="s">
        <v>32</v>
      </c>
      <c r="D746" s="15" t="s">
        <v>34</v>
      </c>
      <c r="E746" s="15" t="s">
        <v>519</v>
      </c>
      <c r="F746" s="15" t="s">
        <v>38</v>
      </c>
      <c r="G746" s="115">
        <f>G747</f>
        <v>0</v>
      </c>
      <c r="H746" s="115">
        <f>H747</f>
        <v>0</v>
      </c>
      <c r="I746" s="115">
        <f>I747</f>
        <v>0</v>
      </c>
      <c r="J746" s="185"/>
    </row>
    <row r="747" spans="1:10" hidden="1">
      <c r="A747" s="16" t="s">
        <v>39</v>
      </c>
      <c r="B747" s="15" t="s">
        <v>146</v>
      </c>
      <c r="C747" s="15" t="s">
        <v>32</v>
      </c>
      <c r="D747" s="15" t="s">
        <v>34</v>
      </c>
      <c r="E747" s="15" t="s">
        <v>519</v>
      </c>
      <c r="F747" s="15" t="s">
        <v>40</v>
      </c>
      <c r="G747" s="115">
        <f>'прил 4'!G8</f>
        <v>0</v>
      </c>
      <c r="H747" s="115">
        <f>'прил 4'!AG8</f>
        <v>0</v>
      </c>
      <c r="I747" s="115">
        <f>'прил 4'!AH8</f>
        <v>0</v>
      </c>
      <c r="J747" s="2"/>
    </row>
    <row r="748" spans="1:10">
      <c r="A748" s="16" t="s">
        <v>93</v>
      </c>
      <c r="B748" s="15" t="s">
        <v>146</v>
      </c>
      <c r="C748" s="15" t="s">
        <v>32</v>
      </c>
      <c r="D748" s="15" t="s">
        <v>34</v>
      </c>
      <c r="E748" s="15" t="s">
        <v>519</v>
      </c>
      <c r="F748" s="15" t="s">
        <v>38</v>
      </c>
      <c r="G748" s="115">
        <f>G749</f>
        <v>150229</v>
      </c>
      <c r="H748" s="115">
        <f>H749</f>
        <v>0</v>
      </c>
      <c r="I748" s="115">
        <f>I749</f>
        <v>0</v>
      </c>
      <c r="J748" s="2"/>
    </row>
    <row r="749" spans="1:10" ht="19.5" customHeight="1">
      <c r="A749" s="16" t="s">
        <v>345</v>
      </c>
      <c r="B749" s="15" t="s">
        <v>146</v>
      </c>
      <c r="C749" s="15" t="s">
        <v>32</v>
      </c>
      <c r="D749" s="15" t="s">
        <v>34</v>
      </c>
      <c r="E749" s="15" t="s">
        <v>519</v>
      </c>
      <c r="F749" s="15" t="s">
        <v>40</v>
      </c>
      <c r="G749" s="85">
        <v>150229</v>
      </c>
      <c r="H749" s="115">
        <f>'прил 4'!H377</f>
        <v>0</v>
      </c>
      <c r="I749" s="115">
        <f>'прил 4'!I377</f>
        <v>0</v>
      </c>
      <c r="J749" s="2"/>
    </row>
    <row r="750" spans="1:10" ht="30" customHeight="1">
      <c r="A750" s="16" t="s">
        <v>621</v>
      </c>
      <c r="B750" s="15" t="s">
        <v>146</v>
      </c>
      <c r="C750" s="15" t="s">
        <v>32</v>
      </c>
      <c r="D750" s="15" t="s">
        <v>34</v>
      </c>
      <c r="E750" s="15" t="s">
        <v>409</v>
      </c>
      <c r="F750" s="15"/>
      <c r="G750" s="85">
        <f>G751</f>
        <v>554991</v>
      </c>
      <c r="H750" s="115"/>
      <c r="I750" s="115"/>
      <c r="J750" s="2"/>
    </row>
    <row r="751" spans="1:10" ht="29.25" customHeight="1">
      <c r="A751" s="16" t="s">
        <v>37</v>
      </c>
      <c r="B751" s="15" t="s">
        <v>146</v>
      </c>
      <c r="C751" s="15" t="s">
        <v>32</v>
      </c>
      <c r="D751" s="15" t="s">
        <v>34</v>
      </c>
      <c r="E751" s="15" t="s">
        <v>409</v>
      </c>
      <c r="F751" s="15" t="s">
        <v>38</v>
      </c>
      <c r="G751" s="85">
        <f>G752</f>
        <v>554991</v>
      </c>
      <c r="H751" s="115"/>
      <c r="I751" s="115"/>
      <c r="J751" s="2"/>
    </row>
    <row r="752" spans="1:10" ht="19.5" customHeight="1">
      <c r="A752" s="16" t="s">
        <v>39</v>
      </c>
      <c r="B752" s="15" t="s">
        <v>146</v>
      </c>
      <c r="C752" s="15" t="s">
        <v>32</v>
      </c>
      <c r="D752" s="15" t="s">
        <v>34</v>
      </c>
      <c r="E752" s="15" t="s">
        <v>409</v>
      </c>
      <c r="F752" s="15" t="s">
        <v>40</v>
      </c>
      <c r="G752" s="85">
        <v>554991</v>
      </c>
      <c r="H752" s="115"/>
      <c r="I752" s="115"/>
      <c r="J752" s="2"/>
    </row>
    <row r="753" spans="1:9" ht="18.75" customHeight="1">
      <c r="A753" s="16" t="s">
        <v>147</v>
      </c>
      <c r="B753" s="14">
        <v>774</v>
      </c>
      <c r="C753" s="15" t="s">
        <v>32</v>
      </c>
      <c r="D753" s="15" t="s">
        <v>102</v>
      </c>
      <c r="E753" s="15"/>
      <c r="F753" s="14"/>
      <c r="G753" s="85">
        <f>G754+G796+G792</f>
        <v>77257628.239999995</v>
      </c>
      <c r="H753" s="85">
        <f>H754+H796+H792</f>
        <v>80542359</v>
      </c>
      <c r="I753" s="85">
        <f>I754+I796+I792</f>
        <v>83962004</v>
      </c>
    </row>
    <row r="754" spans="1:9" s="30" customFormat="1" ht="25.5">
      <c r="A754" s="16" t="s">
        <v>927</v>
      </c>
      <c r="B754" s="15" t="s">
        <v>146</v>
      </c>
      <c r="C754" s="15" t="s">
        <v>32</v>
      </c>
      <c r="D754" s="15" t="s">
        <v>102</v>
      </c>
      <c r="E754" s="15" t="s">
        <v>385</v>
      </c>
      <c r="F754" s="41"/>
      <c r="G754" s="85">
        <f>G755+G788+G781+G771</f>
        <v>76188367.239999995</v>
      </c>
      <c r="H754" s="85">
        <f>H755+H788+H785+H771</f>
        <v>80542359</v>
      </c>
      <c r="I754" s="85">
        <f>I755+I788+I785+I771</f>
        <v>83962004</v>
      </c>
    </row>
    <row r="755" spans="1:9" ht="30.75" customHeight="1">
      <c r="A755" s="16" t="s">
        <v>142</v>
      </c>
      <c r="B755" s="15" t="s">
        <v>146</v>
      </c>
      <c r="C755" s="15" t="s">
        <v>32</v>
      </c>
      <c r="D755" s="15" t="s">
        <v>102</v>
      </c>
      <c r="E755" s="15" t="s">
        <v>413</v>
      </c>
      <c r="F755" s="15"/>
      <c r="G755" s="85">
        <f>G762+G768+G756+G759+G774+G765</f>
        <v>76004757.239999995</v>
      </c>
      <c r="H755" s="85">
        <f>H762+H768+H756+H759</f>
        <v>80411959</v>
      </c>
      <c r="I755" s="85">
        <f>I762+I768+I756+I759</f>
        <v>83831604</v>
      </c>
    </row>
    <row r="756" spans="1:9" ht="45" customHeight="1">
      <c r="A756" s="16" t="s">
        <v>5</v>
      </c>
      <c r="B756" s="15" t="s">
        <v>146</v>
      </c>
      <c r="C756" s="15" t="s">
        <v>32</v>
      </c>
      <c r="D756" s="15" t="s">
        <v>102</v>
      </c>
      <c r="E756" s="15" t="s">
        <v>248</v>
      </c>
      <c r="F756" s="15"/>
      <c r="G756" s="85">
        <f t="shared" ref="G756:I757" si="126">G757</f>
        <v>1913280</v>
      </c>
      <c r="H756" s="85">
        <f t="shared" si="126"/>
        <v>2097500</v>
      </c>
      <c r="I756" s="85">
        <f t="shared" si="126"/>
        <v>2297500</v>
      </c>
    </row>
    <row r="757" spans="1:9" s="18" customFormat="1" ht="25.5">
      <c r="A757" s="16" t="s">
        <v>37</v>
      </c>
      <c r="B757" s="15" t="s">
        <v>146</v>
      </c>
      <c r="C757" s="15" t="s">
        <v>32</v>
      </c>
      <c r="D757" s="15" t="s">
        <v>102</v>
      </c>
      <c r="E757" s="15" t="s">
        <v>248</v>
      </c>
      <c r="F757" s="15" t="s">
        <v>38</v>
      </c>
      <c r="G757" s="85">
        <f t="shared" si="126"/>
        <v>1913280</v>
      </c>
      <c r="H757" s="85">
        <f t="shared" si="126"/>
        <v>2097500</v>
      </c>
      <c r="I757" s="85">
        <f t="shared" si="126"/>
        <v>2297500</v>
      </c>
    </row>
    <row r="758" spans="1:9" s="18" customFormat="1">
      <c r="A758" s="16" t="s">
        <v>39</v>
      </c>
      <c r="B758" s="15" t="s">
        <v>146</v>
      </c>
      <c r="C758" s="15" t="s">
        <v>32</v>
      </c>
      <c r="D758" s="15" t="s">
        <v>102</v>
      </c>
      <c r="E758" s="15" t="s">
        <v>248</v>
      </c>
      <c r="F758" s="15" t="s">
        <v>40</v>
      </c>
      <c r="G758" s="85">
        <v>1913280</v>
      </c>
      <c r="H758" s="85">
        <v>2097500</v>
      </c>
      <c r="I758" s="85">
        <v>2297500</v>
      </c>
    </row>
    <row r="759" spans="1:9" ht="33.75" hidden="1" customHeight="1">
      <c r="A759" s="16" t="s">
        <v>779</v>
      </c>
      <c r="B759" s="15" t="s">
        <v>146</v>
      </c>
      <c r="C759" s="15" t="s">
        <v>32</v>
      </c>
      <c r="D759" s="15" t="s">
        <v>102</v>
      </c>
      <c r="E759" s="15" t="s">
        <v>763</v>
      </c>
      <c r="F759" s="15"/>
      <c r="G759" s="85">
        <f t="shared" ref="G759:I760" si="127">G760</f>
        <v>0</v>
      </c>
      <c r="H759" s="85">
        <f t="shared" si="127"/>
        <v>0</v>
      </c>
      <c r="I759" s="85">
        <f t="shared" si="127"/>
        <v>0</v>
      </c>
    </row>
    <row r="760" spans="1:9" ht="25.5" hidden="1">
      <c r="A760" s="16" t="s">
        <v>37</v>
      </c>
      <c r="B760" s="15" t="s">
        <v>146</v>
      </c>
      <c r="C760" s="15" t="s">
        <v>32</v>
      </c>
      <c r="D760" s="15" t="s">
        <v>102</v>
      </c>
      <c r="E760" s="15" t="s">
        <v>763</v>
      </c>
      <c r="F760" s="15" t="s">
        <v>38</v>
      </c>
      <c r="G760" s="85">
        <f t="shared" si="127"/>
        <v>0</v>
      </c>
      <c r="H760" s="85">
        <f t="shared" si="127"/>
        <v>0</v>
      </c>
      <c r="I760" s="85">
        <f t="shared" si="127"/>
        <v>0</v>
      </c>
    </row>
    <row r="761" spans="1:9" hidden="1">
      <c r="A761" s="16" t="s">
        <v>39</v>
      </c>
      <c r="B761" s="15" t="s">
        <v>146</v>
      </c>
      <c r="C761" s="15" t="s">
        <v>32</v>
      </c>
      <c r="D761" s="15" t="s">
        <v>102</v>
      </c>
      <c r="E761" s="15" t="s">
        <v>763</v>
      </c>
      <c r="F761" s="15" t="s">
        <v>40</v>
      </c>
      <c r="G761" s="85">
        <f>1195000-1195000</f>
        <v>0</v>
      </c>
      <c r="H761" s="85">
        <f>1195000-1195000</f>
        <v>0</v>
      </c>
      <c r="I761" s="85">
        <f>1195000-1195000</f>
        <v>0</v>
      </c>
    </row>
    <row r="762" spans="1:9" s="18" customFormat="1" ht="15" customHeight="1">
      <c r="A762" s="16" t="s">
        <v>143</v>
      </c>
      <c r="B762" s="15" t="s">
        <v>146</v>
      </c>
      <c r="C762" s="15" t="s">
        <v>32</v>
      </c>
      <c r="D762" s="15" t="s">
        <v>102</v>
      </c>
      <c r="E762" s="15" t="s">
        <v>247</v>
      </c>
      <c r="F762" s="15"/>
      <c r="G762" s="85">
        <f t="shared" ref="G762:I766" si="128">G763</f>
        <v>57968323</v>
      </c>
      <c r="H762" s="85">
        <f t="shared" si="128"/>
        <v>66815463</v>
      </c>
      <c r="I762" s="85">
        <f t="shared" si="128"/>
        <v>70035108</v>
      </c>
    </row>
    <row r="763" spans="1:9" s="18" customFormat="1" ht="25.5">
      <c r="A763" s="16" t="s">
        <v>37</v>
      </c>
      <c r="B763" s="15" t="s">
        <v>146</v>
      </c>
      <c r="C763" s="15" t="s">
        <v>32</v>
      </c>
      <c r="D763" s="15" t="s">
        <v>102</v>
      </c>
      <c r="E763" s="15" t="s">
        <v>247</v>
      </c>
      <c r="F763" s="15" t="s">
        <v>38</v>
      </c>
      <c r="G763" s="85">
        <f t="shared" si="128"/>
        <v>57968323</v>
      </c>
      <c r="H763" s="85">
        <f t="shared" si="128"/>
        <v>66815463</v>
      </c>
      <c r="I763" s="85">
        <f t="shared" si="128"/>
        <v>70035108</v>
      </c>
    </row>
    <row r="764" spans="1:9" s="18" customFormat="1">
      <c r="A764" s="16" t="s">
        <v>39</v>
      </c>
      <c r="B764" s="15" t="s">
        <v>146</v>
      </c>
      <c r="C764" s="15" t="s">
        <v>32</v>
      </c>
      <c r="D764" s="15" t="s">
        <v>102</v>
      </c>
      <c r="E764" s="15" t="s">
        <v>247</v>
      </c>
      <c r="F764" s="15" t="s">
        <v>40</v>
      </c>
      <c r="G764" s="85">
        <f>61737283-3768960</f>
        <v>57968323</v>
      </c>
      <c r="H764" s="85">
        <v>66815463</v>
      </c>
      <c r="I764" s="85">
        <v>70035108</v>
      </c>
    </row>
    <row r="765" spans="1:9" s="18" customFormat="1" ht="53.25" customHeight="1">
      <c r="A765" s="16" t="s">
        <v>1129</v>
      </c>
      <c r="B765" s="15" t="s">
        <v>146</v>
      </c>
      <c r="C765" s="15" t="s">
        <v>32</v>
      </c>
      <c r="D765" s="15" t="s">
        <v>102</v>
      </c>
      <c r="E765" s="15" t="s">
        <v>1128</v>
      </c>
      <c r="F765" s="15"/>
      <c r="G765" s="85">
        <f t="shared" si="128"/>
        <v>3768960</v>
      </c>
      <c r="H765" s="85">
        <f t="shared" si="128"/>
        <v>0</v>
      </c>
      <c r="I765" s="85">
        <f t="shared" si="128"/>
        <v>0</v>
      </c>
    </row>
    <row r="766" spans="1:9" s="18" customFormat="1" ht="25.5">
      <c r="A766" s="16" t="s">
        <v>37</v>
      </c>
      <c r="B766" s="15" t="s">
        <v>146</v>
      </c>
      <c r="C766" s="15" t="s">
        <v>32</v>
      </c>
      <c r="D766" s="15" t="s">
        <v>102</v>
      </c>
      <c r="E766" s="15" t="s">
        <v>1128</v>
      </c>
      <c r="F766" s="15" t="s">
        <v>38</v>
      </c>
      <c r="G766" s="85">
        <f t="shared" si="128"/>
        <v>3768960</v>
      </c>
      <c r="H766" s="85">
        <f t="shared" si="128"/>
        <v>0</v>
      </c>
      <c r="I766" s="85">
        <f t="shared" si="128"/>
        <v>0</v>
      </c>
    </row>
    <row r="767" spans="1:9" s="18" customFormat="1">
      <c r="A767" s="16" t="s">
        <v>39</v>
      </c>
      <c r="B767" s="15" t="s">
        <v>146</v>
      </c>
      <c r="C767" s="15" t="s">
        <v>32</v>
      </c>
      <c r="D767" s="15" t="s">
        <v>102</v>
      </c>
      <c r="E767" s="15" t="s">
        <v>1128</v>
      </c>
      <c r="F767" s="15" t="s">
        <v>40</v>
      </c>
      <c r="G767" s="85">
        <v>3768960</v>
      </c>
      <c r="H767" s="85"/>
      <c r="I767" s="85"/>
    </row>
    <row r="768" spans="1:9" ht="25.5">
      <c r="A768" s="16" t="s">
        <v>36</v>
      </c>
      <c r="B768" s="15" t="s">
        <v>146</v>
      </c>
      <c r="C768" s="15" t="s">
        <v>32</v>
      </c>
      <c r="D768" s="15" t="s">
        <v>102</v>
      </c>
      <c r="E768" s="15" t="s">
        <v>423</v>
      </c>
      <c r="F768" s="15"/>
      <c r="G768" s="85">
        <f t="shared" ref="G768:I769" si="129">G769</f>
        <v>11411720.800000001</v>
      </c>
      <c r="H768" s="85">
        <f t="shared" si="129"/>
        <v>11498996</v>
      </c>
      <c r="I768" s="85">
        <f t="shared" si="129"/>
        <v>11498996</v>
      </c>
    </row>
    <row r="769" spans="1:9" ht="25.5">
      <c r="A769" s="16" t="s">
        <v>37</v>
      </c>
      <c r="B769" s="15" t="s">
        <v>146</v>
      </c>
      <c r="C769" s="15" t="s">
        <v>32</v>
      </c>
      <c r="D769" s="15" t="s">
        <v>102</v>
      </c>
      <c r="E769" s="15" t="s">
        <v>423</v>
      </c>
      <c r="F769" s="15" t="s">
        <v>38</v>
      </c>
      <c r="G769" s="85">
        <f t="shared" si="129"/>
        <v>11411720.800000001</v>
      </c>
      <c r="H769" s="85">
        <f t="shared" si="129"/>
        <v>11498996</v>
      </c>
      <c r="I769" s="85">
        <f t="shared" si="129"/>
        <v>11498996</v>
      </c>
    </row>
    <row r="770" spans="1:9">
      <c r="A770" s="16" t="s">
        <v>39</v>
      </c>
      <c r="B770" s="15" t="s">
        <v>146</v>
      </c>
      <c r="C770" s="15" t="s">
        <v>32</v>
      </c>
      <c r="D770" s="15" t="s">
        <v>102</v>
      </c>
      <c r="E770" s="15" t="s">
        <v>423</v>
      </c>
      <c r="F770" s="15" t="s">
        <v>40</v>
      </c>
      <c r="G770" s="85">
        <f>11105858+483538-90400+30000-117275.2</f>
        <v>11411720.800000001</v>
      </c>
      <c r="H770" s="85">
        <f>11105858+483538-90400</f>
        <v>11498996</v>
      </c>
      <c r="I770" s="85">
        <f>11105858+483538-90400</f>
        <v>11498996</v>
      </c>
    </row>
    <row r="771" spans="1:9" ht="16.5" hidden="1" customHeight="1">
      <c r="A771" s="16" t="s">
        <v>1</v>
      </c>
      <c r="B771" s="14">
        <v>774</v>
      </c>
      <c r="C771" s="15" t="s">
        <v>32</v>
      </c>
      <c r="D771" s="15" t="s">
        <v>102</v>
      </c>
      <c r="E771" s="15" t="s">
        <v>418</v>
      </c>
      <c r="F771" s="15"/>
      <c r="G771" s="85">
        <f t="shared" ref="G771:I772" si="130">G772</f>
        <v>0</v>
      </c>
      <c r="H771" s="85">
        <f t="shared" si="130"/>
        <v>0</v>
      </c>
      <c r="I771" s="85">
        <f t="shared" si="130"/>
        <v>0</v>
      </c>
    </row>
    <row r="772" spans="1:9" ht="25.5" hidden="1">
      <c r="A772" s="16" t="s">
        <v>37</v>
      </c>
      <c r="B772" s="14">
        <v>774</v>
      </c>
      <c r="C772" s="15" t="s">
        <v>32</v>
      </c>
      <c r="D772" s="15" t="s">
        <v>102</v>
      </c>
      <c r="E772" s="15" t="s">
        <v>418</v>
      </c>
      <c r="F772" s="15" t="s">
        <v>38</v>
      </c>
      <c r="G772" s="85">
        <f t="shared" si="130"/>
        <v>0</v>
      </c>
      <c r="H772" s="85">
        <f t="shared" si="130"/>
        <v>0</v>
      </c>
      <c r="I772" s="85">
        <f t="shared" si="130"/>
        <v>0</v>
      </c>
    </row>
    <row r="773" spans="1:9" ht="15" hidden="1" customHeight="1">
      <c r="A773" s="16" t="s">
        <v>39</v>
      </c>
      <c r="B773" s="14">
        <v>774</v>
      </c>
      <c r="C773" s="15" t="s">
        <v>32</v>
      </c>
      <c r="D773" s="15" t="s">
        <v>102</v>
      </c>
      <c r="E773" s="15" t="s">
        <v>418</v>
      </c>
      <c r="F773" s="15" t="s">
        <v>40</v>
      </c>
      <c r="G773" s="85">
        <f>310000+29000-339000</f>
        <v>0</v>
      </c>
      <c r="H773" s="85">
        <f>310000+29000-339000</f>
        <v>0</v>
      </c>
      <c r="I773" s="85">
        <f>310000+29000-339000</f>
        <v>0</v>
      </c>
    </row>
    <row r="774" spans="1:9" ht="39.75" customHeight="1">
      <c r="A774" s="16" t="s">
        <v>1124</v>
      </c>
      <c r="B774" s="14">
        <v>774</v>
      </c>
      <c r="C774" s="15" t="s">
        <v>32</v>
      </c>
      <c r="D774" s="15" t="s">
        <v>102</v>
      </c>
      <c r="E774" s="15" t="s">
        <v>1127</v>
      </c>
      <c r="F774" s="15"/>
      <c r="G774" s="85">
        <f>G775+G779</f>
        <v>942473.44</v>
      </c>
      <c r="H774" s="85">
        <f t="shared" ref="H774:I774" si="131">H775+H779</f>
        <v>0</v>
      </c>
      <c r="I774" s="85">
        <f t="shared" si="131"/>
        <v>0</v>
      </c>
    </row>
    <row r="775" spans="1:9" ht="34.5" customHeight="1">
      <c r="A775" s="16" t="s">
        <v>37</v>
      </c>
      <c r="B775" s="14">
        <v>774</v>
      </c>
      <c r="C775" s="15" t="s">
        <v>32</v>
      </c>
      <c r="D775" s="15" t="s">
        <v>102</v>
      </c>
      <c r="E775" s="15" t="s">
        <v>1127</v>
      </c>
      <c r="F775" s="15" t="s">
        <v>38</v>
      </c>
      <c r="G775" s="85">
        <f>G776+G777+G778</f>
        <v>918353.44</v>
      </c>
      <c r="H775" s="85">
        <f t="shared" ref="H775:I775" si="132">H776+H777+H778</f>
        <v>0</v>
      </c>
      <c r="I775" s="85">
        <f t="shared" si="132"/>
        <v>0</v>
      </c>
    </row>
    <row r="776" spans="1:9" ht="15" customHeight="1">
      <c r="A776" s="16" t="s">
        <v>39</v>
      </c>
      <c r="B776" s="14">
        <v>774</v>
      </c>
      <c r="C776" s="15" t="s">
        <v>32</v>
      </c>
      <c r="D776" s="15" t="s">
        <v>102</v>
      </c>
      <c r="E776" s="15" t="s">
        <v>1127</v>
      </c>
      <c r="F776" s="15" t="s">
        <v>40</v>
      </c>
      <c r="G776" s="85">
        <f>24130+845980.48</f>
        <v>870110.48</v>
      </c>
      <c r="H776" s="85"/>
      <c r="I776" s="85"/>
    </row>
    <row r="777" spans="1:9" ht="15" customHeight="1">
      <c r="A777" s="16" t="s">
        <v>1123</v>
      </c>
      <c r="B777" s="14">
        <v>774</v>
      </c>
      <c r="C777" s="15" t="s">
        <v>32</v>
      </c>
      <c r="D777" s="15" t="s">
        <v>102</v>
      </c>
      <c r="E777" s="15" t="s">
        <v>1136</v>
      </c>
      <c r="F777" s="15" t="s">
        <v>1122</v>
      </c>
      <c r="G777" s="85">
        <v>24122.959999999999</v>
      </c>
      <c r="H777" s="85"/>
      <c r="I777" s="85"/>
    </row>
    <row r="778" spans="1:9" ht="36" customHeight="1">
      <c r="A778" s="16" t="s">
        <v>11</v>
      </c>
      <c r="B778" s="14">
        <v>774</v>
      </c>
      <c r="C778" s="15" t="s">
        <v>32</v>
      </c>
      <c r="D778" s="15" t="s">
        <v>102</v>
      </c>
      <c r="E778" s="15" t="s">
        <v>1127</v>
      </c>
      <c r="F778" s="15" t="s">
        <v>10</v>
      </c>
      <c r="G778" s="85">
        <v>24120</v>
      </c>
      <c r="H778" s="85"/>
      <c r="I778" s="85"/>
    </row>
    <row r="779" spans="1:9" ht="15" customHeight="1">
      <c r="A779" s="16" t="s">
        <v>93</v>
      </c>
      <c r="B779" s="14">
        <v>774</v>
      </c>
      <c r="C779" s="15" t="s">
        <v>32</v>
      </c>
      <c r="D779" s="15" t="s">
        <v>102</v>
      </c>
      <c r="E779" s="15" t="s">
        <v>1127</v>
      </c>
      <c r="F779" s="15" t="s">
        <v>94</v>
      </c>
      <c r="G779" s="85">
        <f>G780</f>
        <v>24120</v>
      </c>
      <c r="H779" s="85">
        <f t="shared" ref="H779:I779" si="133">H780</f>
        <v>0</v>
      </c>
      <c r="I779" s="85">
        <f t="shared" si="133"/>
        <v>0</v>
      </c>
    </row>
    <row r="780" spans="1:9" ht="51.75" customHeight="1">
      <c r="A780" s="16" t="s">
        <v>855</v>
      </c>
      <c r="B780" s="14">
        <v>774</v>
      </c>
      <c r="C780" s="15" t="s">
        <v>32</v>
      </c>
      <c r="D780" s="15" t="s">
        <v>102</v>
      </c>
      <c r="E780" s="15" t="s">
        <v>1127</v>
      </c>
      <c r="F780" s="15" t="s">
        <v>633</v>
      </c>
      <c r="G780" s="85">
        <v>24120</v>
      </c>
      <c r="H780" s="85"/>
      <c r="I780" s="85"/>
    </row>
    <row r="781" spans="1:9" ht="35.25" customHeight="1">
      <c r="A781" s="16" t="s">
        <v>0</v>
      </c>
      <c r="B781" s="14">
        <v>774</v>
      </c>
      <c r="C781" s="15" t="s">
        <v>32</v>
      </c>
      <c r="D781" s="15" t="s">
        <v>102</v>
      </c>
      <c r="E781" s="15" t="s">
        <v>417</v>
      </c>
      <c r="F781" s="15"/>
      <c r="G781" s="85">
        <f>G782+G785</f>
        <v>143610</v>
      </c>
      <c r="H781" s="85"/>
      <c r="I781" s="85"/>
    </row>
    <row r="782" spans="1:9" s="3" customFormat="1">
      <c r="A782" s="16" t="s">
        <v>1</v>
      </c>
      <c r="B782" s="14">
        <v>774</v>
      </c>
      <c r="C782" s="15" t="s">
        <v>32</v>
      </c>
      <c r="D782" s="15" t="s">
        <v>102</v>
      </c>
      <c r="E782" s="101" t="s">
        <v>418</v>
      </c>
      <c r="F782" s="15"/>
      <c r="G782" s="85">
        <f t="shared" ref="G782:I783" si="134">G783</f>
        <v>53210</v>
      </c>
      <c r="H782" s="85">
        <f t="shared" si="134"/>
        <v>0</v>
      </c>
      <c r="I782" s="85">
        <f t="shared" si="134"/>
        <v>0</v>
      </c>
    </row>
    <row r="783" spans="1:9" s="3" customFormat="1" ht="25.5">
      <c r="A783" s="16" t="s">
        <v>37</v>
      </c>
      <c r="B783" s="14">
        <v>774</v>
      </c>
      <c r="C783" s="15" t="s">
        <v>32</v>
      </c>
      <c r="D783" s="15" t="s">
        <v>102</v>
      </c>
      <c r="E783" s="101" t="s">
        <v>418</v>
      </c>
      <c r="F783" s="15" t="s">
        <v>38</v>
      </c>
      <c r="G783" s="85">
        <f t="shared" si="134"/>
        <v>53210</v>
      </c>
      <c r="H783" s="85">
        <f t="shared" si="134"/>
        <v>0</v>
      </c>
      <c r="I783" s="85">
        <f t="shared" si="134"/>
        <v>0</v>
      </c>
    </row>
    <row r="784" spans="1:9" s="3" customFormat="1">
      <c r="A784" s="16" t="s">
        <v>39</v>
      </c>
      <c r="B784" s="14">
        <v>774</v>
      </c>
      <c r="C784" s="15" t="s">
        <v>32</v>
      </c>
      <c r="D784" s="15" t="s">
        <v>102</v>
      </c>
      <c r="E784" s="101" t="s">
        <v>418</v>
      </c>
      <c r="F784" s="15" t="s">
        <v>40</v>
      </c>
      <c r="G784" s="85">
        <v>53210</v>
      </c>
      <c r="H784" s="85"/>
      <c r="I784" s="85"/>
    </row>
    <row r="785" spans="1:9" s="3" customFormat="1" ht="25.5">
      <c r="A785" s="16" t="s">
        <v>553</v>
      </c>
      <c r="B785" s="14">
        <v>774</v>
      </c>
      <c r="C785" s="15" t="s">
        <v>32</v>
      </c>
      <c r="D785" s="15" t="s">
        <v>102</v>
      </c>
      <c r="E785" s="15" t="s">
        <v>552</v>
      </c>
      <c r="F785" s="15"/>
      <c r="G785" s="85">
        <f t="shared" ref="G785:I786" si="135">G786</f>
        <v>90400</v>
      </c>
      <c r="H785" s="85">
        <f t="shared" si="135"/>
        <v>90400</v>
      </c>
      <c r="I785" s="85">
        <f t="shared" si="135"/>
        <v>90400</v>
      </c>
    </row>
    <row r="786" spans="1:9" s="3" customFormat="1" ht="25.5">
      <c r="A786" s="16" t="s">
        <v>37</v>
      </c>
      <c r="B786" s="14">
        <v>774</v>
      </c>
      <c r="C786" s="15" t="s">
        <v>32</v>
      </c>
      <c r="D786" s="15" t="s">
        <v>102</v>
      </c>
      <c r="E786" s="15" t="s">
        <v>552</v>
      </c>
      <c r="F786" s="15" t="s">
        <v>38</v>
      </c>
      <c r="G786" s="85">
        <f t="shared" si="135"/>
        <v>90400</v>
      </c>
      <c r="H786" s="85">
        <f t="shared" si="135"/>
        <v>90400</v>
      </c>
      <c r="I786" s="85">
        <f t="shared" si="135"/>
        <v>90400</v>
      </c>
    </row>
    <row r="787" spans="1:9" s="3" customFormat="1">
      <c r="A787" s="16" t="s">
        <v>39</v>
      </c>
      <c r="B787" s="14">
        <v>774</v>
      </c>
      <c r="C787" s="15" t="s">
        <v>32</v>
      </c>
      <c r="D787" s="15" t="s">
        <v>102</v>
      </c>
      <c r="E787" s="15" t="s">
        <v>552</v>
      </c>
      <c r="F787" s="15" t="s">
        <v>40</v>
      </c>
      <c r="G787" s="85">
        <v>90400</v>
      </c>
      <c r="H787" s="85">
        <v>90400</v>
      </c>
      <c r="I787" s="85">
        <v>90400</v>
      </c>
    </row>
    <row r="788" spans="1:9" ht="25.5">
      <c r="A788" s="16" t="s">
        <v>30</v>
      </c>
      <c r="B788" s="15" t="s">
        <v>146</v>
      </c>
      <c r="C788" s="15" t="s">
        <v>32</v>
      </c>
      <c r="D788" s="15" t="s">
        <v>102</v>
      </c>
      <c r="E788" s="15" t="s">
        <v>424</v>
      </c>
      <c r="F788" s="15"/>
      <c r="G788" s="85">
        <f t="shared" ref="G788:I790" si="136">G789</f>
        <v>40000</v>
      </c>
      <c r="H788" s="85">
        <f t="shared" si="136"/>
        <v>40000</v>
      </c>
      <c r="I788" s="85">
        <f t="shared" si="136"/>
        <v>40000</v>
      </c>
    </row>
    <row r="789" spans="1:9" ht="27" customHeight="1">
      <c r="A789" s="16" t="s">
        <v>293</v>
      </c>
      <c r="B789" s="15" t="s">
        <v>146</v>
      </c>
      <c r="C789" s="15" t="s">
        <v>32</v>
      </c>
      <c r="D789" s="15" t="s">
        <v>102</v>
      </c>
      <c r="E789" s="15" t="s">
        <v>425</v>
      </c>
      <c r="F789" s="15"/>
      <c r="G789" s="85">
        <f t="shared" si="136"/>
        <v>40000</v>
      </c>
      <c r="H789" s="85">
        <f t="shared" si="136"/>
        <v>40000</v>
      </c>
      <c r="I789" s="85">
        <f t="shared" si="136"/>
        <v>40000</v>
      </c>
    </row>
    <row r="790" spans="1:9" ht="25.5">
      <c r="A790" s="16" t="s">
        <v>37</v>
      </c>
      <c r="B790" s="15" t="s">
        <v>146</v>
      </c>
      <c r="C790" s="15" t="s">
        <v>32</v>
      </c>
      <c r="D790" s="15" t="s">
        <v>102</v>
      </c>
      <c r="E790" s="15" t="s">
        <v>425</v>
      </c>
      <c r="F790" s="15" t="s">
        <v>38</v>
      </c>
      <c r="G790" s="85">
        <f t="shared" si="136"/>
        <v>40000</v>
      </c>
      <c r="H790" s="85">
        <f t="shared" si="136"/>
        <v>40000</v>
      </c>
      <c r="I790" s="85">
        <f t="shared" si="136"/>
        <v>40000</v>
      </c>
    </row>
    <row r="791" spans="1:9">
      <c r="A791" s="16" t="s">
        <v>39</v>
      </c>
      <c r="B791" s="15" t="s">
        <v>146</v>
      </c>
      <c r="C791" s="15" t="s">
        <v>32</v>
      </c>
      <c r="D791" s="15" t="s">
        <v>102</v>
      </c>
      <c r="E791" s="15" t="s">
        <v>425</v>
      </c>
      <c r="F791" s="15" t="s">
        <v>40</v>
      </c>
      <c r="G791" s="85">
        <v>40000</v>
      </c>
      <c r="H791" s="85">
        <v>40000</v>
      </c>
      <c r="I791" s="85">
        <v>40000</v>
      </c>
    </row>
    <row r="792" spans="1:9" ht="35.25" customHeight="1">
      <c r="A792" s="39" t="s">
        <v>934</v>
      </c>
      <c r="B792" s="15" t="s">
        <v>146</v>
      </c>
      <c r="C792" s="15" t="s">
        <v>32</v>
      </c>
      <c r="D792" s="15" t="s">
        <v>102</v>
      </c>
      <c r="E792" s="15" t="s">
        <v>391</v>
      </c>
      <c r="F792" s="15"/>
      <c r="G792" s="85">
        <f>G793</f>
        <v>969261</v>
      </c>
      <c r="H792" s="85">
        <f t="shared" ref="H792:I792" si="137">H793</f>
        <v>0</v>
      </c>
      <c r="I792" s="85">
        <f t="shared" si="137"/>
        <v>0</v>
      </c>
    </row>
    <row r="793" spans="1:9" ht="36" customHeight="1">
      <c r="A793" s="16" t="s">
        <v>1107</v>
      </c>
      <c r="B793" s="15" t="s">
        <v>146</v>
      </c>
      <c r="C793" s="15" t="s">
        <v>32</v>
      </c>
      <c r="D793" s="15" t="s">
        <v>102</v>
      </c>
      <c r="E793" s="15" t="s">
        <v>1025</v>
      </c>
      <c r="F793" s="15"/>
      <c r="G793" s="85">
        <f>G794</f>
        <v>969261</v>
      </c>
      <c r="H793" s="85">
        <f>H794+H796</f>
        <v>0</v>
      </c>
      <c r="I793" s="85">
        <f>I794+I796</f>
        <v>0</v>
      </c>
    </row>
    <row r="794" spans="1:9" ht="25.5">
      <c r="A794" s="16" t="s">
        <v>37</v>
      </c>
      <c r="B794" s="15" t="s">
        <v>146</v>
      </c>
      <c r="C794" s="15" t="s">
        <v>32</v>
      </c>
      <c r="D794" s="15" t="s">
        <v>102</v>
      </c>
      <c r="E794" s="15" t="s">
        <v>1025</v>
      </c>
      <c r="F794" s="15" t="s">
        <v>38</v>
      </c>
      <c r="G794" s="85">
        <f>G795</f>
        <v>969261</v>
      </c>
      <c r="H794" s="85">
        <f>H795</f>
        <v>0</v>
      </c>
      <c r="I794" s="85">
        <f>I795</f>
        <v>0</v>
      </c>
    </row>
    <row r="795" spans="1:9" ht="19.5" customHeight="1">
      <c r="A795" s="16" t="s">
        <v>39</v>
      </c>
      <c r="B795" s="15" t="s">
        <v>146</v>
      </c>
      <c r="C795" s="15" t="s">
        <v>32</v>
      </c>
      <c r="D795" s="15" t="s">
        <v>102</v>
      </c>
      <c r="E795" s="15" t="s">
        <v>1025</v>
      </c>
      <c r="F795" s="15" t="s">
        <v>40</v>
      </c>
      <c r="G795" s="85">
        <v>969261</v>
      </c>
      <c r="H795" s="85"/>
      <c r="I795" s="85"/>
    </row>
    <row r="796" spans="1:9" ht="47.25" customHeight="1">
      <c r="A796" s="16" t="s">
        <v>901</v>
      </c>
      <c r="B796" s="15" t="s">
        <v>146</v>
      </c>
      <c r="C796" s="15" t="s">
        <v>32</v>
      </c>
      <c r="D796" s="15" t="s">
        <v>102</v>
      </c>
      <c r="E796" s="15" t="s">
        <v>900</v>
      </c>
      <c r="F796" s="15"/>
      <c r="G796" s="85">
        <f>G797</f>
        <v>100000</v>
      </c>
      <c r="H796" s="85">
        <f>H797</f>
        <v>0</v>
      </c>
      <c r="I796" s="85">
        <f>I797</f>
        <v>0</v>
      </c>
    </row>
    <row r="797" spans="1:9" ht="74.25" customHeight="1">
      <c r="A797" s="16" t="s">
        <v>1101</v>
      </c>
      <c r="B797" s="15" t="s">
        <v>146</v>
      </c>
      <c r="C797" s="15" t="s">
        <v>32</v>
      </c>
      <c r="D797" s="15" t="s">
        <v>102</v>
      </c>
      <c r="E797" s="15" t="s">
        <v>1100</v>
      </c>
      <c r="F797" s="15"/>
      <c r="G797" s="85">
        <f>G798</f>
        <v>100000</v>
      </c>
      <c r="H797" s="85">
        <f t="shared" ref="H797:I798" si="138">H798</f>
        <v>0</v>
      </c>
      <c r="I797" s="85">
        <f t="shared" si="138"/>
        <v>0</v>
      </c>
    </row>
    <row r="798" spans="1:9" ht="31.5" customHeight="1">
      <c r="A798" s="16" t="s">
        <v>37</v>
      </c>
      <c r="B798" s="15" t="s">
        <v>146</v>
      </c>
      <c r="C798" s="15" t="s">
        <v>32</v>
      </c>
      <c r="D798" s="15" t="s">
        <v>102</v>
      </c>
      <c r="E798" s="15" t="s">
        <v>1100</v>
      </c>
      <c r="F798" s="15" t="s">
        <v>38</v>
      </c>
      <c r="G798" s="85">
        <f>G799</f>
        <v>100000</v>
      </c>
      <c r="H798" s="85">
        <f t="shared" si="138"/>
        <v>0</v>
      </c>
      <c r="I798" s="85">
        <f t="shared" si="138"/>
        <v>0</v>
      </c>
    </row>
    <row r="799" spans="1:9" ht="17.25" customHeight="1">
      <c r="A799" s="16" t="s">
        <v>39</v>
      </c>
      <c r="B799" s="15" t="s">
        <v>146</v>
      </c>
      <c r="C799" s="15" t="s">
        <v>32</v>
      </c>
      <c r="D799" s="15" t="s">
        <v>102</v>
      </c>
      <c r="E799" s="15" t="s">
        <v>1100</v>
      </c>
      <c r="F799" s="15" t="s">
        <v>40</v>
      </c>
      <c r="G799" s="85">
        <v>100000</v>
      </c>
      <c r="H799" s="135"/>
      <c r="I799" s="135"/>
    </row>
    <row r="800" spans="1:9">
      <c r="A800" s="16" t="s">
        <v>527</v>
      </c>
      <c r="B800" s="15" t="s">
        <v>146</v>
      </c>
      <c r="C800" s="15" t="s">
        <v>32</v>
      </c>
      <c r="D800" s="15" t="s">
        <v>32</v>
      </c>
      <c r="E800" s="15"/>
      <c r="F800" s="15"/>
      <c r="G800" s="85">
        <f>G801+G829</f>
        <v>6229985.6600000001</v>
      </c>
      <c r="H800" s="85">
        <f>H801+H829</f>
        <v>6080300</v>
      </c>
      <c r="I800" s="85">
        <f>I801+I829</f>
        <v>6080300</v>
      </c>
    </row>
    <row r="801" spans="1:9" s="30" customFormat="1" ht="25.5">
      <c r="A801" s="16" t="s">
        <v>927</v>
      </c>
      <c r="B801" s="15" t="s">
        <v>146</v>
      </c>
      <c r="C801" s="15" t="s">
        <v>32</v>
      </c>
      <c r="D801" s="15" t="s">
        <v>32</v>
      </c>
      <c r="E801" s="15" t="s">
        <v>385</v>
      </c>
      <c r="F801" s="41"/>
      <c r="G801" s="85">
        <f>G802+G822</f>
        <v>6129985.6600000001</v>
      </c>
      <c r="H801" s="85">
        <f t="shared" ref="H801:I801" si="139">H802</f>
        <v>5980300</v>
      </c>
      <c r="I801" s="85">
        <f t="shared" si="139"/>
        <v>5980300</v>
      </c>
    </row>
    <row r="802" spans="1:9" s="18" customFormat="1" ht="21.75" customHeight="1">
      <c r="A802" s="13" t="s">
        <v>206</v>
      </c>
      <c r="B802" s="15" t="s">
        <v>146</v>
      </c>
      <c r="C802" s="15" t="s">
        <v>32</v>
      </c>
      <c r="D802" s="15" t="s">
        <v>32</v>
      </c>
      <c r="E802" s="15" t="s">
        <v>386</v>
      </c>
      <c r="F802" s="15"/>
      <c r="G802" s="85">
        <f>G808+G813+G803+G806+G823+G828</f>
        <v>6129985.6600000001</v>
      </c>
      <c r="H802" s="85">
        <f>H808+H813+H803+H806</f>
        <v>5980300</v>
      </c>
      <c r="I802" s="85">
        <f>I808+I813+I803+I806</f>
        <v>5980300</v>
      </c>
    </row>
    <row r="803" spans="1:9" hidden="1">
      <c r="A803" s="16" t="s">
        <v>501</v>
      </c>
      <c r="B803" s="15" t="s">
        <v>146</v>
      </c>
      <c r="C803" s="15" t="s">
        <v>32</v>
      </c>
      <c r="D803" s="15" t="s">
        <v>32</v>
      </c>
      <c r="E803" s="15" t="s">
        <v>62</v>
      </c>
      <c r="F803" s="15"/>
      <c r="G803" s="8">
        <f t="shared" ref="G803:I804" si="140">G804</f>
        <v>0</v>
      </c>
      <c r="H803" s="8">
        <f t="shared" si="140"/>
        <v>0</v>
      </c>
      <c r="I803" s="8">
        <f t="shared" si="140"/>
        <v>0</v>
      </c>
    </row>
    <row r="804" spans="1:9" ht="25.5" hidden="1">
      <c r="A804" s="16" t="s">
        <v>37</v>
      </c>
      <c r="B804" s="15" t="s">
        <v>146</v>
      </c>
      <c r="C804" s="15" t="s">
        <v>32</v>
      </c>
      <c r="D804" s="15" t="s">
        <v>32</v>
      </c>
      <c r="E804" s="15" t="s">
        <v>62</v>
      </c>
      <c r="F804" s="15" t="s">
        <v>38</v>
      </c>
      <c r="G804" s="8">
        <f t="shared" si="140"/>
        <v>0</v>
      </c>
      <c r="H804" s="8">
        <f t="shared" si="140"/>
        <v>0</v>
      </c>
      <c r="I804" s="8">
        <f t="shared" si="140"/>
        <v>0</v>
      </c>
    </row>
    <row r="805" spans="1:9" hidden="1">
      <c r="A805" s="16" t="s">
        <v>39</v>
      </c>
      <c r="B805" s="15" t="s">
        <v>146</v>
      </c>
      <c r="C805" s="15" t="s">
        <v>32</v>
      </c>
      <c r="D805" s="15" t="s">
        <v>32</v>
      </c>
      <c r="E805" s="15" t="s">
        <v>62</v>
      </c>
      <c r="F805" s="15" t="s">
        <v>40</v>
      </c>
      <c r="G805" s="8"/>
      <c r="H805" s="8"/>
      <c r="I805" s="8"/>
    </row>
    <row r="806" spans="1:9" ht="25.5" hidden="1">
      <c r="A806" s="16" t="s">
        <v>37</v>
      </c>
      <c r="B806" s="15" t="s">
        <v>146</v>
      </c>
      <c r="C806" s="15" t="s">
        <v>32</v>
      </c>
      <c r="D806" s="15" t="s">
        <v>32</v>
      </c>
      <c r="E806" s="15" t="s">
        <v>830</v>
      </c>
      <c r="F806" s="15" t="s">
        <v>38</v>
      </c>
      <c r="G806" s="8">
        <f>G807</f>
        <v>0</v>
      </c>
      <c r="H806" s="8">
        <f>H807</f>
        <v>0</v>
      </c>
      <c r="I806" s="8">
        <f>I807</f>
        <v>0</v>
      </c>
    </row>
    <row r="807" spans="1:9" hidden="1">
      <c r="A807" s="16" t="s">
        <v>39</v>
      </c>
      <c r="B807" s="15" t="s">
        <v>146</v>
      </c>
      <c r="C807" s="15" t="s">
        <v>32</v>
      </c>
      <c r="D807" s="15" t="s">
        <v>32</v>
      </c>
      <c r="E807" s="15" t="s">
        <v>830</v>
      </c>
      <c r="F807" s="15" t="s">
        <v>40</v>
      </c>
      <c r="G807" s="8"/>
      <c r="H807" s="8"/>
      <c r="I807" s="8"/>
    </row>
    <row r="808" spans="1:9" s="18" customFormat="1" ht="52.5" customHeight="1">
      <c r="A808" s="13" t="s">
        <v>219</v>
      </c>
      <c r="B808" s="15" t="s">
        <v>146</v>
      </c>
      <c r="C808" s="15" t="s">
        <v>32</v>
      </c>
      <c r="D808" s="15" t="s">
        <v>32</v>
      </c>
      <c r="E808" s="15" t="s">
        <v>387</v>
      </c>
      <c r="F808" s="15"/>
      <c r="G808" s="85">
        <f>G809+G811</f>
        <v>4462166</v>
      </c>
      <c r="H808" s="85">
        <f>H809+H811</f>
        <v>5480300</v>
      </c>
      <c r="I808" s="85">
        <f>I809+I811</f>
        <v>5480300</v>
      </c>
    </row>
    <row r="809" spans="1:9" s="18" customFormat="1" ht="25.5" hidden="1">
      <c r="A809" s="16" t="s">
        <v>46</v>
      </c>
      <c r="B809" s="15" t="s">
        <v>146</v>
      </c>
      <c r="C809" s="15" t="s">
        <v>32</v>
      </c>
      <c r="D809" s="15" t="s">
        <v>32</v>
      </c>
      <c r="E809" s="15" t="s">
        <v>253</v>
      </c>
      <c r="F809" s="15" t="s">
        <v>47</v>
      </c>
      <c r="G809" s="85">
        <f>G810</f>
        <v>0</v>
      </c>
      <c r="H809" s="85">
        <f>H810</f>
        <v>0</v>
      </c>
      <c r="I809" s="85">
        <f>I810</f>
        <v>0</v>
      </c>
    </row>
    <row r="810" spans="1:9" s="18" customFormat="1" ht="25.5" hidden="1">
      <c r="A810" s="16" t="s">
        <v>48</v>
      </c>
      <c r="B810" s="15" t="s">
        <v>146</v>
      </c>
      <c r="C810" s="15" t="s">
        <v>32</v>
      </c>
      <c r="D810" s="15" t="s">
        <v>32</v>
      </c>
      <c r="E810" s="15" t="s">
        <v>253</v>
      </c>
      <c r="F810" s="15" t="s">
        <v>49</v>
      </c>
      <c r="G810" s="85"/>
      <c r="H810" s="85"/>
      <c r="I810" s="85"/>
    </row>
    <row r="811" spans="1:9" s="18" customFormat="1" ht="25.5">
      <c r="A811" s="16" t="s">
        <v>37</v>
      </c>
      <c r="B811" s="15" t="s">
        <v>146</v>
      </c>
      <c r="C811" s="15" t="s">
        <v>32</v>
      </c>
      <c r="D811" s="15" t="s">
        <v>32</v>
      </c>
      <c r="E811" s="15" t="s">
        <v>387</v>
      </c>
      <c r="F811" s="15" t="s">
        <v>38</v>
      </c>
      <c r="G811" s="85">
        <f>G812</f>
        <v>4462166</v>
      </c>
      <c r="H811" s="85">
        <f>H812</f>
        <v>5480300</v>
      </c>
      <c r="I811" s="85">
        <f>I812</f>
        <v>5480300</v>
      </c>
    </row>
    <row r="812" spans="1:9" s="18" customFormat="1" ht="13.5" customHeight="1">
      <c r="A812" s="16" t="s">
        <v>39</v>
      </c>
      <c r="B812" s="15" t="s">
        <v>146</v>
      </c>
      <c r="C812" s="15" t="s">
        <v>32</v>
      </c>
      <c r="D812" s="15" t="s">
        <v>32</v>
      </c>
      <c r="E812" s="15" t="s">
        <v>387</v>
      </c>
      <c r="F812" s="15" t="s">
        <v>40</v>
      </c>
      <c r="G812" s="85">
        <f>5480300-1018134</f>
        <v>4462166</v>
      </c>
      <c r="H812" s="85">
        <v>5480300</v>
      </c>
      <c r="I812" s="85">
        <v>5480300</v>
      </c>
    </row>
    <row r="813" spans="1:9" s="18" customFormat="1" ht="61.5" customHeight="1">
      <c r="A813" s="13" t="s">
        <v>649</v>
      </c>
      <c r="B813" s="15" t="s">
        <v>146</v>
      </c>
      <c r="C813" s="15" t="s">
        <v>32</v>
      </c>
      <c r="D813" s="15" t="s">
        <v>32</v>
      </c>
      <c r="E813" s="15" t="s">
        <v>388</v>
      </c>
      <c r="F813" s="15"/>
      <c r="G813" s="85">
        <f>G814+G818+G816+G820</f>
        <v>467819.66</v>
      </c>
      <c r="H813" s="85">
        <f>H814+H818+H816+H820</f>
        <v>500000</v>
      </c>
      <c r="I813" s="85">
        <f>I814+I818+I816+I820</f>
        <v>500000</v>
      </c>
    </row>
    <row r="814" spans="1:9" s="18" customFormat="1" ht="25.5" hidden="1">
      <c r="A814" s="16" t="s">
        <v>46</v>
      </c>
      <c r="B814" s="15" t="s">
        <v>146</v>
      </c>
      <c r="C814" s="15" t="s">
        <v>32</v>
      </c>
      <c r="D814" s="15" t="s">
        <v>32</v>
      </c>
      <c r="E814" s="15" t="s">
        <v>388</v>
      </c>
      <c r="F814" s="15" t="s">
        <v>47</v>
      </c>
      <c r="G814" s="85">
        <f>G815</f>
        <v>0</v>
      </c>
      <c r="H814" s="85">
        <f>H815</f>
        <v>0</v>
      </c>
      <c r="I814" s="85">
        <f>I815</f>
        <v>0</v>
      </c>
    </row>
    <row r="815" spans="1:9" s="18" customFormat="1" ht="25.5" hidden="1">
      <c r="A815" s="16" t="s">
        <v>48</v>
      </c>
      <c r="B815" s="15" t="s">
        <v>146</v>
      </c>
      <c r="C815" s="15" t="s">
        <v>32</v>
      </c>
      <c r="D815" s="15" t="s">
        <v>32</v>
      </c>
      <c r="E815" s="15" t="s">
        <v>388</v>
      </c>
      <c r="F815" s="15" t="s">
        <v>49</v>
      </c>
      <c r="G815" s="85"/>
      <c r="H815" s="85"/>
      <c r="I815" s="85"/>
    </row>
    <row r="816" spans="1:9" s="18" customFormat="1" hidden="1">
      <c r="A816" s="16" t="s">
        <v>304</v>
      </c>
      <c r="B816" s="15" t="s">
        <v>146</v>
      </c>
      <c r="C816" s="15" t="s">
        <v>32</v>
      </c>
      <c r="D816" s="15" t="s">
        <v>32</v>
      </c>
      <c r="E816" s="15" t="s">
        <v>388</v>
      </c>
      <c r="F816" s="15" t="s">
        <v>305</v>
      </c>
      <c r="G816" s="85">
        <f>G817</f>
        <v>0</v>
      </c>
      <c r="H816" s="85">
        <f>H817</f>
        <v>0</v>
      </c>
      <c r="I816" s="85">
        <f>I817</f>
        <v>0</v>
      </c>
    </row>
    <row r="817" spans="1:9" s="18" customFormat="1" ht="25.5" hidden="1">
      <c r="A817" s="16" t="s">
        <v>306</v>
      </c>
      <c r="B817" s="15" t="s">
        <v>146</v>
      </c>
      <c r="C817" s="15" t="s">
        <v>32</v>
      </c>
      <c r="D817" s="15" t="s">
        <v>32</v>
      </c>
      <c r="E817" s="15" t="s">
        <v>388</v>
      </c>
      <c r="F817" s="15" t="s">
        <v>307</v>
      </c>
      <c r="G817" s="85"/>
      <c r="H817" s="85"/>
      <c r="I817" s="85"/>
    </row>
    <row r="818" spans="1:9" s="18" customFormat="1" ht="25.5" hidden="1">
      <c r="A818" s="16" t="s">
        <v>37</v>
      </c>
      <c r="B818" s="15" t="s">
        <v>146</v>
      </c>
      <c r="C818" s="15" t="s">
        <v>32</v>
      </c>
      <c r="D818" s="15" t="s">
        <v>32</v>
      </c>
      <c r="E818" s="15" t="s">
        <v>388</v>
      </c>
      <c r="F818" s="15" t="s">
        <v>38</v>
      </c>
      <c r="G818" s="85">
        <f>G819</f>
        <v>0</v>
      </c>
      <c r="H818" s="85">
        <f>H819</f>
        <v>0</v>
      </c>
      <c r="I818" s="85">
        <f>I819</f>
        <v>0</v>
      </c>
    </row>
    <row r="819" spans="1:9" s="18" customFormat="1" hidden="1">
      <c r="A819" s="16" t="s">
        <v>39</v>
      </c>
      <c r="B819" s="15" t="s">
        <v>146</v>
      </c>
      <c r="C819" s="15" t="s">
        <v>32</v>
      </c>
      <c r="D819" s="15" t="s">
        <v>32</v>
      </c>
      <c r="E819" s="15" t="s">
        <v>388</v>
      </c>
      <c r="F819" s="15" t="s">
        <v>40</v>
      </c>
      <c r="G819" s="85"/>
      <c r="H819" s="85"/>
      <c r="I819" s="85"/>
    </row>
    <row r="820" spans="1:9" s="18" customFormat="1" ht="25.5">
      <c r="A820" s="16" t="s">
        <v>37</v>
      </c>
      <c r="B820" s="15" t="s">
        <v>146</v>
      </c>
      <c r="C820" s="15" t="s">
        <v>32</v>
      </c>
      <c r="D820" s="15" t="s">
        <v>32</v>
      </c>
      <c r="E820" s="15" t="s">
        <v>388</v>
      </c>
      <c r="F820" s="15" t="s">
        <v>38</v>
      </c>
      <c r="G820" s="85">
        <f>G821</f>
        <v>467819.66</v>
      </c>
      <c r="H820" s="85">
        <f>H821</f>
        <v>500000</v>
      </c>
      <c r="I820" s="85">
        <f>I821</f>
        <v>500000</v>
      </c>
    </row>
    <row r="821" spans="1:9" s="18" customFormat="1">
      <c r="A821" s="16" t="s">
        <v>39</v>
      </c>
      <c r="B821" s="15" t="s">
        <v>146</v>
      </c>
      <c r="C821" s="15" t="s">
        <v>32</v>
      </c>
      <c r="D821" s="15" t="s">
        <v>32</v>
      </c>
      <c r="E821" s="15" t="s">
        <v>388</v>
      </c>
      <c r="F821" s="15" t="s">
        <v>40</v>
      </c>
      <c r="G821" s="85">
        <f>500000-32180.34</f>
        <v>467819.66</v>
      </c>
      <c r="H821" s="85">
        <v>500000</v>
      </c>
      <c r="I821" s="85">
        <v>500000</v>
      </c>
    </row>
    <row r="822" spans="1:9" s="3" customFormat="1" ht="25.5" hidden="1">
      <c r="A822" s="16" t="s">
        <v>0</v>
      </c>
      <c r="B822" s="14">
        <v>774</v>
      </c>
      <c r="C822" s="15" t="s">
        <v>32</v>
      </c>
      <c r="D822" s="15" t="s">
        <v>32</v>
      </c>
      <c r="E822" s="15" t="s">
        <v>417</v>
      </c>
      <c r="F822" s="15"/>
      <c r="G822" s="85"/>
      <c r="H822" s="85"/>
      <c r="I822" s="85"/>
    </row>
    <row r="823" spans="1:9" s="3" customFormat="1" ht="38.25">
      <c r="A823" s="16" t="s">
        <v>1002</v>
      </c>
      <c r="B823" s="14">
        <v>774</v>
      </c>
      <c r="C823" s="15" t="s">
        <v>32</v>
      </c>
      <c r="D823" s="15" t="s">
        <v>32</v>
      </c>
      <c r="E823" s="15" t="s">
        <v>1043</v>
      </c>
      <c r="F823" s="15"/>
      <c r="G823" s="85">
        <f t="shared" ref="G823:I827" si="141">G824</f>
        <v>1000000</v>
      </c>
      <c r="H823" s="85">
        <f t="shared" si="141"/>
        <v>0</v>
      </c>
      <c r="I823" s="85">
        <f t="shared" si="141"/>
        <v>0</v>
      </c>
    </row>
    <row r="824" spans="1:9" s="3" customFormat="1" ht="25.5">
      <c r="A824" s="16" t="s">
        <v>37</v>
      </c>
      <c r="B824" s="14">
        <v>774</v>
      </c>
      <c r="C824" s="15" t="s">
        <v>32</v>
      </c>
      <c r="D824" s="15" t="s">
        <v>32</v>
      </c>
      <c r="E824" s="15" t="s">
        <v>1043</v>
      </c>
      <c r="F824" s="15" t="s">
        <v>38</v>
      </c>
      <c r="G824" s="85">
        <f t="shared" si="141"/>
        <v>1000000</v>
      </c>
      <c r="H824" s="85">
        <f t="shared" si="141"/>
        <v>0</v>
      </c>
      <c r="I824" s="85">
        <f t="shared" si="141"/>
        <v>0</v>
      </c>
    </row>
    <row r="825" spans="1:9" s="3" customFormat="1">
      <c r="A825" s="16" t="s">
        <v>39</v>
      </c>
      <c r="B825" s="14">
        <v>774</v>
      </c>
      <c r="C825" s="15" t="s">
        <v>32</v>
      </c>
      <c r="D825" s="15" t="s">
        <v>32</v>
      </c>
      <c r="E825" s="15" t="s">
        <v>1043</v>
      </c>
      <c r="F825" s="15" t="s">
        <v>40</v>
      </c>
      <c r="G825" s="85">
        <v>1000000</v>
      </c>
      <c r="H825" s="85"/>
      <c r="I825" s="85"/>
    </row>
    <row r="826" spans="1:9" s="3" customFormat="1" ht="25.5">
      <c r="A826" s="16" t="s">
        <v>561</v>
      </c>
      <c r="B826" s="14">
        <v>774</v>
      </c>
      <c r="C826" s="15" t="s">
        <v>32</v>
      </c>
      <c r="D826" s="15" t="s">
        <v>32</v>
      </c>
      <c r="E826" s="15" t="s">
        <v>1066</v>
      </c>
      <c r="F826" s="15"/>
      <c r="G826" s="85">
        <f t="shared" si="141"/>
        <v>200000</v>
      </c>
      <c r="H826" s="85">
        <f t="shared" si="141"/>
        <v>0</v>
      </c>
      <c r="I826" s="85">
        <f t="shared" si="141"/>
        <v>0</v>
      </c>
    </row>
    <row r="827" spans="1:9" s="3" customFormat="1" ht="25.5">
      <c r="A827" s="16" t="s">
        <v>37</v>
      </c>
      <c r="B827" s="14">
        <v>774</v>
      </c>
      <c r="C827" s="15" t="s">
        <v>32</v>
      </c>
      <c r="D827" s="15" t="s">
        <v>32</v>
      </c>
      <c r="E827" s="15" t="s">
        <v>1066</v>
      </c>
      <c r="F827" s="15" t="s">
        <v>38</v>
      </c>
      <c r="G827" s="85">
        <f t="shared" si="141"/>
        <v>200000</v>
      </c>
      <c r="H827" s="85">
        <f t="shared" si="141"/>
        <v>0</v>
      </c>
      <c r="I827" s="85">
        <f t="shared" si="141"/>
        <v>0</v>
      </c>
    </row>
    <row r="828" spans="1:9" s="3" customFormat="1">
      <c r="A828" s="16" t="s">
        <v>39</v>
      </c>
      <c r="B828" s="14">
        <v>774</v>
      </c>
      <c r="C828" s="15" t="s">
        <v>32</v>
      </c>
      <c r="D828" s="15" t="s">
        <v>32</v>
      </c>
      <c r="E828" s="15" t="s">
        <v>1066</v>
      </c>
      <c r="F828" s="15" t="s">
        <v>40</v>
      </c>
      <c r="G828" s="85">
        <v>200000</v>
      </c>
      <c r="H828" s="85">
        <v>0</v>
      </c>
      <c r="I828" s="85">
        <v>0</v>
      </c>
    </row>
    <row r="829" spans="1:9" s="18" customFormat="1" ht="25.5">
      <c r="A829" s="16" t="s">
        <v>931</v>
      </c>
      <c r="B829" s="15" t="s">
        <v>146</v>
      </c>
      <c r="C829" s="15" t="s">
        <v>32</v>
      </c>
      <c r="D829" s="15" t="s">
        <v>32</v>
      </c>
      <c r="E829" s="15" t="s">
        <v>394</v>
      </c>
      <c r="F829" s="15"/>
      <c r="G829" s="85">
        <f>G830</f>
        <v>100000</v>
      </c>
      <c r="H829" s="85">
        <f>H830</f>
        <v>100000</v>
      </c>
      <c r="I829" s="85">
        <f>I830</f>
        <v>100000</v>
      </c>
    </row>
    <row r="830" spans="1:9" s="18" customFormat="1">
      <c r="A830" s="16" t="s">
        <v>631</v>
      </c>
      <c r="B830" s="15" t="s">
        <v>146</v>
      </c>
      <c r="C830" s="15" t="s">
        <v>32</v>
      </c>
      <c r="D830" s="15" t="s">
        <v>32</v>
      </c>
      <c r="E830" s="15" t="s">
        <v>395</v>
      </c>
      <c r="F830" s="15"/>
      <c r="G830" s="85">
        <f>G831</f>
        <v>100000</v>
      </c>
      <c r="H830" s="85">
        <f t="shared" ref="H830:I831" si="142">H831</f>
        <v>100000</v>
      </c>
      <c r="I830" s="85">
        <f t="shared" si="142"/>
        <v>100000</v>
      </c>
    </row>
    <row r="831" spans="1:9" s="18" customFormat="1" ht="25.5">
      <c r="A831" s="16" t="s">
        <v>37</v>
      </c>
      <c r="B831" s="15" t="s">
        <v>146</v>
      </c>
      <c r="C831" s="15" t="s">
        <v>32</v>
      </c>
      <c r="D831" s="15" t="s">
        <v>32</v>
      </c>
      <c r="E831" s="15" t="s">
        <v>395</v>
      </c>
      <c r="F831" s="15" t="s">
        <v>38</v>
      </c>
      <c r="G831" s="85">
        <f>G832</f>
        <v>100000</v>
      </c>
      <c r="H831" s="85">
        <f t="shared" si="142"/>
        <v>100000</v>
      </c>
      <c r="I831" s="85">
        <f t="shared" si="142"/>
        <v>100000</v>
      </c>
    </row>
    <row r="832" spans="1:9" s="18" customFormat="1">
      <c r="A832" s="16" t="s">
        <v>39</v>
      </c>
      <c r="B832" s="15" t="s">
        <v>146</v>
      </c>
      <c r="C832" s="15" t="s">
        <v>32</v>
      </c>
      <c r="D832" s="15" t="s">
        <v>32</v>
      </c>
      <c r="E832" s="15" t="s">
        <v>395</v>
      </c>
      <c r="F832" s="15" t="s">
        <v>40</v>
      </c>
      <c r="G832" s="85">
        <v>100000</v>
      </c>
      <c r="H832" s="85">
        <v>100000</v>
      </c>
      <c r="I832" s="85">
        <v>100000</v>
      </c>
    </row>
    <row r="833" spans="1:9">
      <c r="A833" s="16" t="s">
        <v>210</v>
      </c>
      <c r="B833" s="15" t="s">
        <v>146</v>
      </c>
      <c r="C833" s="15" t="s">
        <v>32</v>
      </c>
      <c r="D833" s="15" t="s">
        <v>211</v>
      </c>
      <c r="E833" s="15"/>
      <c r="F833" s="15"/>
      <c r="G833" s="85">
        <f>G835+G857</f>
        <v>13390422.130000001</v>
      </c>
      <c r="H833" s="85">
        <f t="shared" ref="H833:I833" si="143">H835+H857</f>
        <v>13994422</v>
      </c>
      <c r="I833" s="85">
        <f t="shared" si="143"/>
        <v>14013422</v>
      </c>
    </row>
    <row r="834" spans="1:9" ht="51" hidden="1">
      <c r="A834" s="13" t="s">
        <v>212</v>
      </c>
      <c r="B834" s="15" t="s">
        <v>146</v>
      </c>
      <c r="C834" s="15" t="s">
        <v>32</v>
      </c>
      <c r="D834" s="15" t="s">
        <v>211</v>
      </c>
      <c r="E834" s="15"/>
      <c r="F834" s="15"/>
      <c r="G834" s="85"/>
      <c r="H834" s="85"/>
      <c r="I834" s="85"/>
    </row>
    <row r="835" spans="1:9" ht="25.5">
      <c r="A835" s="16" t="s">
        <v>927</v>
      </c>
      <c r="B835" s="15" t="s">
        <v>146</v>
      </c>
      <c r="C835" s="15" t="s">
        <v>32</v>
      </c>
      <c r="D835" s="15" t="s">
        <v>211</v>
      </c>
      <c r="E835" s="15" t="s">
        <v>385</v>
      </c>
      <c r="F835" s="15"/>
      <c r="G835" s="85">
        <f>G840+G836</f>
        <v>13390422.130000001</v>
      </c>
      <c r="H835" s="85">
        <f>H840+H836</f>
        <v>13650871</v>
      </c>
      <c r="I835" s="85">
        <f>I840+I836</f>
        <v>13650871</v>
      </c>
    </row>
    <row r="836" spans="1:9" s="18" customFormat="1" ht="30" hidden="1" customHeight="1">
      <c r="A836" s="16" t="s">
        <v>142</v>
      </c>
      <c r="B836" s="15" t="s">
        <v>146</v>
      </c>
      <c r="C836" s="15" t="s">
        <v>32</v>
      </c>
      <c r="D836" s="15" t="s">
        <v>211</v>
      </c>
      <c r="E836" s="15" t="s">
        <v>413</v>
      </c>
      <c r="F836" s="15"/>
      <c r="G836" s="85">
        <f t="shared" ref="G836:I838" si="144">G837</f>
        <v>0</v>
      </c>
      <c r="H836" s="85">
        <f t="shared" si="144"/>
        <v>0</v>
      </c>
      <c r="I836" s="85">
        <f t="shared" si="144"/>
        <v>0</v>
      </c>
    </row>
    <row r="837" spans="1:9" s="18" customFormat="1" ht="31.5" hidden="1" customHeight="1">
      <c r="A837" s="44" t="s">
        <v>213</v>
      </c>
      <c r="B837" s="15" t="s">
        <v>146</v>
      </c>
      <c r="C837" s="15" t="s">
        <v>32</v>
      </c>
      <c r="D837" s="15" t="s">
        <v>211</v>
      </c>
      <c r="E837" s="15" t="s">
        <v>427</v>
      </c>
      <c r="F837" s="15"/>
      <c r="G837" s="85">
        <f t="shared" si="144"/>
        <v>0</v>
      </c>
      <c r="H837" s="85">
        <f t="shared" si="144"/>
        <v>0</v>
      </c>
      <c r="I837" s="85">
        <f t="shared" si="144"/>
        <v>0</v>
      </c>
    </row>
    <row r="838" spans="1:9" s="18" customFormat="1" ht="25.5" hidden="1">
      <c r="A838" s="16" t="s">
        <v>37</v>
      </c>
      <c r="B838" s="15" t="s">
        <v>146</v>
      </c>
      <c r="C838" s="15" t="s">
        <v>32</v>
      </c>
      <c r="D838" s="15" t="s">
        <v>211</v>
      </c>
      <c r="E838" s="15" t="s">
        <v>427</v>
      </c>
      <c r="F838" s="15" t="s">
        <v>38</v>
      </c>
      <c r="G838" s="85">
        <f t="shared" si="144"/>
        <v>0</v>
      </c>
      <c r="H838" s="85">
        <f t="shared" si="144"/>
        <v>0</v>
      </c>
      <c r="I838" s="85">
        <f t="shared" si="144"/>
        <v>0</v>
      </c>
    </row>
    <row r="839" spans="1:9" hidden="1">
      <c r="A839" s="16" t="s">
        <v>39</v>
      </c>
      <c r="B839" s="15" t="s">
        <v>146</v>
      </c>
      <c r="C839" s="15" t="s">
        <v>32</v>
      </c>
      <c r="D839" s="15" t="s">
        <v>211</v>
      </c>
      <c r="E839" s="15" t="s">
        <v>427</v>
      </c>
      <c r="F839" s="15" t="s">
        <v>40</v>
      </c>
      <c r="G839" s="85"/>
      <c r="H839" s="85"/>
      <c r="I839" s="85"/>
    </row>
    <row r="840" spans="1:9" s="18" customFormat="1" ht="32.25" customHeight="1">
      <c r="A840" s="16" t="s">
        <v>294</v>
      </c>
      <c r="B840" s="15" t="s">
        <v>146</v>
      </c>
      <c r="C840" s="15" t="s">
        <v>32</v>
      </c>
      <c r="D840" s="15" t="s">
        <v>211</v>
      </c>
      <c r="E840" s="15" t="s">
        <v>428</v>
      </c>
      <c r="F840" s="15"/>
      <c r="G840" s="85">
        <f>G841</f>
        <v>13390422.130000001</v>
      </c>
      <c r="H840" s="85">
        <f>H841</f>
        <v>13650871</v>
      </c>
      <c r="I840" s="85">
        <f>I841</f>
        <v>13650871</v>
      </c>
    </row>
    <row r="841" spans="1:9" s="18" customFormat="1" ht="25.5">
      <c r="A841" s="16" t="s">
        <v>112</v>
      </c>
      <c r="B841" s="15" t="s">
        <v>146</v>
      </c>
      <c r="C841" s="15" t="s">
        <v>32</v>
      </c>
      <c r="D841" s="15" t="s">
        <v>211</v>
      </c>
      <c r="E841" s="15" t="s">
        <v>429</v>
      </c>
      <c r="F841" s="15"/>
      <c r="G841" s="85">
        <f>G842+G846+G848</f>
        <v>13390422.130000001</v>
      </c>
      <c r="H841" s="85">
        <f>H842+H846+H848</f>
        <v>13650871</v>
      </c>
      <c r="I841" s="85">
        <f>I842+I846+I848</f>
        <v>13650871</v>
      </c>
    </row>
    <row r="842" spans="1:9" ht="63.75">
      <c r="A842" s="16" t="s">
        <v>85</v>
      </c>
      <c r="B842" s="15" t="s">
        <v>146</v>
      </c>
      <c r="C842" s="15" t="s">
        <v>32</v>
      </c>
      <c r="D842" s="15" t="s">
        <v>211</v>
      </c>
      <c r="E842" s="15" t="s">
        <v>429</v>
      </c>
      <c r="F842" s="15" t="s">
        <v>88</v>
      </c>
      <c r="G842" s="85">
        <f>G843</f>
        <v>13013311</v>
      </c>
      <c r="H842" s="85">
        <f>H843</f>
        <v>12965665</v>
      </c>
      <c r="I842" s="85">
        <f>I843</f>
        <v>13093401</v>
      </c>
    </row>
    <row r="843" spans="1:9" ht="25.5">
      <c r="A843" s="16" t="s">
        <v>86</v>
      </c>
      <c r="B843" s="15" t="s">
        <v>146</v>
      </c>
      <c r="C843" s="15" t="s">
        <v>32</v>
      </c>
      <c r="D843" s="15" t="s">
        <v>211</v>
      </c>
      <c r="E843" s="15" t="s">
        <v>429</v>
      </c>
      <c r="F843" s="15" t="s">
        <v>89</v>
      </c>
      <c r="G843" s="85">
        <v>13013311</v>
      </c>
      <c r="H843" s="85">
        <f>12902665+63000</f>
        <v>12965665</v>
      </c>
      <c r="I843" s="85">
        <f>13030401+63000</f>
        <v>13093401</v>
      </c>
    </row>
    <row r="844" spans="1:9" ht="38.25" hidden="1">
      <c r="A844" s="32" t="s">
        <v>87</v>
      </c>
      <c r="B844" s="15" t="s">
        <v>146</v>
      </c>
      <c r="C844" s="15" t="s">
        <v>32</v>
      </c>
      <c r="D844" s="15" t="s">
        <v>211</v>
      </c>
      <c r="E844" s="15" t="s">
        <v>429</v>
      </c>
      <c r="F844" s="15" t="s">
        <v>90</v>
      </c>
      <c r="G844" s="85"/>
      <c r="H844" s="85"/>
      <c r="I844" s="85"/>
    </row>
    <row r="845" spans="1:9" ht="38.25" hidden="1">
      <c r="A845" s="32" t="s">
        <v>91</v>
      </c>
      <c r="B845" s="15" t="s">
        <v>146</v>
      </c>
      <c r="C845" s="15" t="s">
        <v>32</v>
      </c>
      <c r="D845" s="15" t="s">
        <v>211</v>
      </c>
      <c r="E845" s="15" t="s">
        <v>429</v>
      </c>
      <c r="F845" s="15" t="s">
        <v>92</v>
      </c>
      <c r="G845" s="85"/>
      <c r="H845" s="85"/>
      <c r="I845" s="85"/>
    </row>
    <row r="846" spans="1:9" ht="25.5">
      <c r="A846" s="16" t="s">
        <v>46</v>
      </c>
      <c r="B846" s="15" t="s">
        <v>146</v>
      </c>
      <c r="C846" s="15" t="s">
        <v>32</v>
      </c>
      <c r="D846" s="15" t="s">
        <v>211</v>
      </c>
      <c r="E846" s="15" t="s">
        <v>429</v>
      </c>
      <c r="F846" s="15" t="s">
        <v>47</v>
      </c>
      <c r="G846" s="85">
        <f>G847</f>
        <v>357111.13</v>
      </c>
      <c r="H846" s="85">
        <f>H847</f>
        <v>685206</v>
      </c>
      <c r="I846" s="85">
        <f>I847</f>
        <v>557470</v>
      </c>
    </row>
    <row r="847" spans="1:9" ht="25.5">
      <c r="A847" s="16" t="s">
        <v>48</v>
      </c>
      <c r="B847" s="15" t="s">
        <v>146</v>
      </c>
      <c r="C847" s="15" t="s">
        <v>32</v>
      </c>
      <c r="D847" s="15" t="s">
        <v>211</v>
      </c>
      <c r="E847" s="15" t="s">
        <v>429</v>
      </c>
      <c r="F847" s="15" t="s">
        <v>49</v>
      </c>
      <c r="G847" s="85">
        <v>357111.13</v>
      </c>
      <c r="H847" s="85">
        <v>685206</v>
      </c>
      <c r="I847" s="85">
        <v>557470</v>
      </c>
    </row>
    <row r="848" spans="1:9">
      <c r="A848" s="16" t="s">
        <v>93</v>
      </c>
      <c r="B848" s="15" t="s">
        <v>146</v>
      </c>
      <c r="C848" s="15" t="s">
        <v>32</v>
      </c>
      <c r="D848" s="15" t="s">
        <v>211</v>
      </c>
      <c r="E848" s="15" t="s">
        <v>429</v>
      </c>
      <c r="F848" s="15" t="s">
        <v>94</v>
      </c>
      <c r="G848" s="29">
        <f>G850+G849</f>
        <v>20000</v>
      </c>
      <c r="H848" s="29">
        <f>H850</f>
        <v>0</v>
      </c>
      <c r="I848" s="29">
        <f>I850</f>
        <v>0</v>
      </c>
    </row>
    <row r="849" spans="1:9">
      <c r="A849" s="16" t="s">
        <v>605</v>
      </c>
      <c r="B849" s="15" t="s">
        <v>146</v>
      </c>
      <c r="C849" s="15" t="s">
        <v>32</v>
      </c>
      <c r="D849" s="15" t="s">
        <v>211</v>
      </c>
      <c r="E849" s="15" t="s">
        <v>429</v>
      </c>
      <c r="F849" s="15" t="s">
        <v>604</v>
      </c>
      <c r="G849" s="29">
        <v>19900</v>
      </c>
      <c r="H849" s="29">
        <v>0</v>
      </c>
      <c r="I849" s="29">
        <v>0</v>
      </c>
    </row>
    <row r="850" spans="1:9">
      <c r="A850" s="16" t="s">
        <v>96</v>
      </c>
      <c r="B850" s="15" t="s">
        <v>146</v>
      </c>
      <c r="C850" s="15" t="s">
        <v>32</v>
      </c>
      <c r="D850" s="15" t="s">
        <v>211</v>
      </c>
      <c r="E850" s="15" t="s">
        <v>429</v>
      </c>
      <c r="F850" s="15" t="s">
        <v>97</v>
      </c>
      <c r="G850" s="29">
        <v>100</v>
      </c>
      <c r="H850" s="29">
        <v>0</v>
      </c>
      <c r="I850" s="29">
        <v>0</v>
      </c>
    </row>
    <row r="851" spans="1:9" ht="19.5" customHeight="1">
      <c r="A851" s="16" t="s">
        <v>335</v>
      </c>
      <c r="B851" s="15" t="s">
        <v>146</v>
      </c>
      <c r="C851" s="15" t="s">
        <v>32</v>
      </c>
      <c r="D851" s="15" t="s">
        <v>211</v>
      </c>
      <c r="E851" s="15"/>
      <c r="F851" s="15"/>
      <c r="G851" s="85">
        <f>G852+G857</f>
        <v>0</v>
      </c>
      <c r="H851" s="85">
        <f t="shared" ref="H851:I851" si="145">H852+H857</f>
        <v>343551</v>
      </c>
      <c r="I851" s="85">
        <f t="shared" si="145"/>
        <v>362551</v>
      </c>
    </row>
    <row r="852" spans="1:9" ht="36.75" hidden="1" customHeight="1">
      <c r="A852" s="16" t="s">
        <v>719</v>
      </c>
      <c r="B852" s="15" t="s">
        <v>976</v>
      </c>
      <c r="C852" s="15" t="s">
        <v>32</v>
      </c>
      <c r="D852" s="15" t="s">
        <v>211</v>
      </c>
      <c r="E852" s="15" t="s">
        <v>440</v>
      </c>
      <c r="F852" s="15"/>
      <c r="G852" s="85">
        <f t="shared" ref="G852:I855" si="146">G853</f>
        <v>0</v>
      </c>
      <c r="H852" s="85">
        <f t="shared" si="146"/>
        <v>0</v>
      </c>
      <c r="I852" s="85">
        <f t="shared" si="146"/>
        <v>0</v>
      </c>
    </row>
    <row r="853" spans="1:9" ht="24.75" hidden="1" customHeight="1">
      <c r="A853" s="16" t="s">
        <v>770</v>
      </c>
      <c r="B853" s="15" t="s">
        <v>977</v>
      </c>
      <c r="C853" s="15" t="s">
        <v>32</v>
      </c>
      <c r="D853" s="15" t="s">
        <v>211</v>
      </c>
      <c r="E853" s="15" t="s">
        <v>769</v>
      </c>
      <c r="F853" s="15"/>
      <c r="G853" s="85">
        <f t="shared" si="146"/>
        <v>0</v>
      </c>
      <c r="H853" s="85">
        <f t="shared" si="146"/>
        <v>0</v>
      </c>
      <c r="I853" s="85">
        <f t="shared" si="146"/>
        <v>0</v>
      </c>
    </row>
    <row r="854" spans="1:9" ht="75" hidden="1" customHeight="1">
      <c r="A854" s="16" t="s">
        <v>289</v>
      </c>
      <c r="B854" s="15" t="s">
        <v>978</v>
      </c>
      <c r="C854" s="15" t="s">
        <v>32</v>
      </c>
      <c r="D854" s="15" t="s">
        <v>211</v>
      </c>
      <c r="E854" s="15" t="s">
        <v>768</v>
      </c>
      <c r="F854" s="15"/>
      <c r="G854" s="85">
        <f t="shared" si="146"/>
        <v>0</v>
      </c>
      <c r="H854" s="85">
        <f t="shared" si="146"/>
        <v>0</v>
      </c>
      <c r="I854" s="85">
        <f t="shared" si="146"/>
        <v>0</v>
      </c>
    </row>
    <row r="855" spans="1:9" ht="18" hidden="1" customHeight="1">
      <c r="A855" s="16" t="s">
        <v>315</v>
      </c>
      <c r="B855" s="15" t="s">
        <v>979</v>
      </c>
      <c r="C855" s="15" t="s">
        <v>32</v>
      </c>
      <c r="D855" s="15" t="s">
        <v>211</v>
      </c>
      <c r="E855" s="15" t="s">
        <v>768</v>
      </c>
      <c r="F855" s="15" t="s">
        <v>316</v>
      </c>
      <c r="G855" s="85">
        <f t="shared" si="146"/>
        <v>0</v>
      </c>
      <c r="H855" s="85">
        <f t="shared" si="146"/>
        <v>0</v>
      </c>
      <c r="I855" s="85">
        <f t="shared" si="146"/>
        <v>0</v>
      </c>
    </row>
    <row r="856" spans="1:9" ht="17.25" hidden="1" customHeight="1">
      <c r="A856" s="16" t="s">
        <v>343</v>
      </c>
      <c r="B856" s="15" t="s">
        <v>980</v>
      </c>
      <c r="C856" s="15" t="s">
        <v>32</v>
      </c>
      <c r="D856" s="15" t="s">
        <v>211</v>
      </c>
      <c r="E856" s="15" t="s">
        <v>768</v>
      </c>
      <c r="F856" s="15" t="s">
        <v>344</v>
      </c>
      <c r="G856" s="85"/>
      <c r="H856" s="85"/>
      <c r="I856" s="85"/>
    </row>
    <row r="857" spans="1:9" ht="47.25" customHeight="1">
      <c r="A857" s="16" t="s">
        <v>901</v>
      </c>
      <c r="B857" s="15" t="s">
        <v>146</v>
      </c>
      <c r="C857" s="15" t="s">
        <v>32</v>
      </c>
      <c r="D857" s="15" t="s">
        <v>211</v>
      </c>
      <c r="E857" s="15" t="s">
        <v>900</v>
      </c>
      <c r="F857" s="15"/>
      <c r="G857" s="85">
        <f>G858</f>
        <v>0</v>
      </c>
      <c r="H857" s="85">
        <f t="shared" ref="H857:I859" si="147">H858</f>
        <v>343551</v>
      </c>
      <c r="I857" s="85">
        <f t="shared" si="147"/>
        <v>362551</v>
      </c>
    </row>
    <row r="858" spans="1:9" ht="33.75" customHeight="1">
      <c r="A858" s="16" t="s">
        <v>899</v>
      </c>
      <c r="B858" s="15" t="s">
        <v>146</v>
      </c>
      <c r="C858" s="15" t="s">
        <v>32</v>
      </c>
      <c r="D858" s="15" t="s">
        <v>211</v>
      </c>
      <c r="E858" s="15" t="s">
        <v>897</v>
      </c>
      <c r="F858" s="15"/>
      <c r="G858" s="85">
        <f>G859</f>
        <v>0</v>
      </c>
      <c r="H858" s="85">
        <f t="shared" si="147"/>
        <v>343551</v>
      </c>
      <c r="I858" s="85">
        <f t="shared" si="147"/>
        <v>362551</v>
      </c>
    </row>
    <row r="859" spans="1:9" ht="17.25" customHeight="1">
      <c r="A859" s="16" t="s">
        <v>898</v>
      </c>
      <c r="B859" s="15" t="s">
        <v>146</v>
      </c>
      <c r="C859" s="15" t="s">
        <v>32</v>
      </c>
      <c r="D859" s="15" t="s">
        <v>211</v>
      </c>
      <c r="E859" s="15" t="s">
        <v>897</v>
      </c>
      <c r="F859" s="15" t="s">
        <v>47</v>
      </c>
      <c r="G859" s="85">
        <f>G860</f>
        <v>0</v>
      </c>
      <c r="H859" s="85">
        <f t="shared" si="147"/>
        <v>343551</v>
      </c>
      <c r="I859" s="85">
        <f t="shared" si="147"/>
        <v>362551</v>
      </c>
    </row>
    <row r="860" spans="1:9" ht="17.25" customHeight="1">
      <c r="A860" s="16" t="s">
        <v>48</v>
      </c>
      <c r="B860" s="15" t="s">
        <v>146</v>
      </c>
      <c r="C860" s="15" t="s">
        <v>32</v>
      </c>
      <c r="D860" s="15" t="s">
        <v>211</v>
      </c>
      <c r="E860" s="15" t="s">
        <v>897</v>
      </c>
      <c r="F860" s="15" t="s">
        <v>49</v>
      </c>
      <c r="G860" s="85">
        <f>16000-16000</f>
        <v>0</v>
      </c>
      <c r="H860" s="135">
        <v>343551</v>
      </c>
      <c r="I860" s="135">
        <v>362551</v>
      </c>
    </row>
    <row r="861" spans="1:9">
      <c r="A861" s="11" t="s">
        <v>296</v>
      </c>
      <c r="B861" s="21" t="s">
        <v>146</v>
      </c>
      <c r="C861" s="7" t="s">
        <v>101</v>
      </c>
      <c r="D861" s="7"/>
      <c r="E861" s="7"/>
      <c r="F861" s="7"/>
      <c r="G861" s="40">
        <f>G864+G871</f>
        <v>11925000</v>
      </c>
      <c r="H861" s="40">
        <f>H864+H871</f>
        <v>9915600</v>
      </c>
      <c r="I861" s="40">
        <f>I864+I871</f>
        <v>9925300</v>
      </c>
    </row>
    <row r="862" spans="1:9" hidden="1">
      <c r="A862" s="11"/>
      <c r="B862" s="21"/>
      <c r="C862" s="7"/>
      <c r="D862" s="7"/>
      <c r="E862" s="7"/>
      <c r="F862" s="7"/>
      <c r="G862" s="40"/>
      <c r="H862" s="40"/>
      <c r="I862" s="40"/>
    </row>
    <row r="863" spans="1:9" hidden="1">
      <c r="A863" s="11"/>
      <c r="B863" s="21"/>
      <c r="C863" s="7"/>
      <c r="D863" s="7"/>
      <c r="E863" s="7"/>
      <c r="F863" s="7"/>
      <c r="G863" s="40"/>
      <c r="H863" s="40"/>
      <c r="I863" s="40"/>
    </row>
    <row r="864" spans="1:9">
      <c r="A864" s="16" t="s">
        <v>297</v>
      </c>
      <c r="B864" s="15" t="s">
        <v>146</v>
      </c>
      <c r="C864" s="15" t="s">
        <v>101</v>
      </c>
      <c r="D864" s="15" t="s">
        <v>23</v>
      </c>
      <c r="E864" s="15"/>
      <c r="F864" s="15"/>
      <c r="G864" s="85">
        <f>G866</f>
        <v>78000</v>
      </c>
      <c r="H864" s="85">
        <f>H866</f>
        <v>78000</v>
      </c>
      <c r="I864" s="85">
        <f>I866</f>
        <v>78000</v>
      </c>
    </row>
    <row r="865" spans="1:9" s="30" customFormat="1" ht="25.5" hidden="1">
      <c r="A865" s="46" t="s">
        <v>298</v>
      </c>
      <c r="B865" s="15" t="s">
        <v>146</v>
      </c>
      <c r="C865" s="41" t="s">
        <v>101</v>
      </c>
      <c r="D865" s="41" t="s">
        <v>23</v>
      </c>
      <c r="E865" s="41" t="s">
        <v>299</v>
      </c>
      <c r="F865" s="41" t="s">
        <v>300</v>
      </c>
      <c r="G865" s="87"/>
      <c r="H865" s="87"/>
      <c r="I865" s="87"/>
    </row>
    <row r="866" spans="1:9" s="47" customFormat="1" ht="30.75" customHeight="1">
      <c r="A866" s="16" t="s">
        <v>936</v>
      </c>
      <c r="B866" s="15" t="s">
        <v>146</v>
      </c>
      <c r="C866" s="15" t="s">
        <v>101</v>
      </c>
      <c r="D866" s="15" t="s">
        <v>23</v>
      </c>
      <c r="E866" s="15" t="s">
        <v>538</v>
      </c>
      <c r="F866" s="41"/>
      <c r="G866" s="85">
        <f t="shared" ref="G866:I868" si="148">G867</f>
        <v>78000</v>
      </c>
      <c r="H866" s="85">
        <f t="shared" si="148"/>
        <v>78000</v>
      </c>
      <c r="I866" s="85">
        <f t="shared" si="148"/>
        <v>78000</v>
      </c>
    </row>
    <row r="867" spans="1:9" s="47" customFormat="1">
      <c r="A867" s="16" t="s">
        <v>303</v>
      </c>
      <c r="B867" s="15" t="s">
        <v>146</v>
      </c>
      <c r="C867" s="15" t="s">
        <v>101</v>
      </c>
      <c r="D867" s="15" t="s">
        <v>23</v>
      </c>
      <c r="E867" s="15" t="s">
        <v>544</v>
      </c>
      <c r="F867" s="41"/>
      <c r="G867" s="85">
        <f t="shared" si="148"/>
        <v>78000</v>
      </c>
      <c r="H867" s="85">
        <f t="shared" si="148"/>
        <v>78000</v>
      </c>
      <c r="I867" s="85">
        <f t="shared" si="148"/>
        <v>78000</v>
      </c>
    </row>
    <row r="868" spans="1:9" s="47" customFormat="1">
      <c r="A868" s="16" t="s">
        <v>304</v>
      </c>
      <c r="B868" s="15" t="s">
        <v>146</v>
      </c>
      <c r="C868" s="15" t="s">
        <v>101</v>
      </c>
      <c r="D868" s="15" t="s">
        <v>23</v>
      </c>
      <c r="E868" s="15" t="s">
        <v>544</v>
      </c>
      <c r="F868" s="15" t="s">
        <v>305</v>
      </c>
      <c r="G868" s="85">
        <f t="shared" si="148"/>
        <v>78000</v>
      </c>
      <c r="H868" s="85">
        <f t="shared" si="148"/>
        <v>78000</v>
      </c>
      <c r="I868" s="85">
        <f t="shared" si="148"/>
        <v>78000</v>
      </c>
    </row>
    <row r="869" spans="1:9" s="48" customFormat="1" ht="25.5">
      <c r="A869" s="16" t="s">
        <v>306</v>
      </c>
      <c r="B869" s="15" t="s">
        <v>146</v>
      </c>
      <c r="C869" s="15" t="s">
        <v>101</v>
      </c>
      <c r="D869" s="15" t="s">
        <v>23</v>
      </c>
      <c r="E869" s="15" t="s">
        <v>544</v>
      </c>
      <c r="F869" s="15" t="s">
        <v>307</v>
      </c>
      <c r="G869" s="85">
        <v>78000</v>
      </c>
      <c r="H869" s="85">
        <v>78000</v>
      </c>
      <c r="I869" s="85">
        <v>78000</v>
      </c>
    </row>
    <row r="870" spans="1:9" s="48" customFormat="1" ht="25.5" hidden="1">
      <c r="A870" s="32" t="s">
        <v>308</v>
      </c>
      <c r="B870" s="15" t="s">
        <v>146</v>
      </c>
      <c r="C870" s="15" t="s">
        <v>101</v>
      </c>
      <c r="D870" s="15" t="s">
        <v>23</v>
      </c>
      <c r="E870" s="15" t="s">
        <v>544</v>
      </c>
      <c r="F870" s="15" t="s">
        <v>309</v>
      </c>
      <c r="G870" s="85"/>
      <c r="H870" s="85"/>
      <c r="I870" s="85"/>
    </row>
    <row r="871" spans="1:9">
      <c r="A871" s="13" t="s">
        <v>310</v>
      </c>
      <c r="B871" s="15" t="s">
        <v>146</v>
      </c>
      <c r="C871" s="15" t="s">
        <v>101</v>
      </c>
      <c r="D871" s="15" t="s">
        <v>83</v>
      </c>
      <c r="E871" s="15"/>
      <c r="F871" s="15"/>
      <c r="G871" s="85">
        <f>G887+G872</f>
        <v>11847000</v>
      </c>
      <c r="H871" s="85">
        <f>H887+H872</f>
        <v>9837600</v>
      </c>
      <c r="I871" s="85">
        <f>I887+I872</f>
        <v>9847300</v>
      </c>
    </row>
    <row r="872" spans="1:9" s="30" customFormat="1" ht="25.5">
      <c r="A872" s="16" t="s">
        <v>927</v>
      </c>
      <c r="B872" s="15" t="s">
        <v>146</v>
      </c>
      <c r="C872" s="15" t="s">
        <v>101</v>
      </c>
      <c r="D872" s="15" t="s">
        <v>83</v>
      </c>
      <c r="E872" s="15" t="s">
        <v>385</v>
      </c>
      <c r="F872" s="41"/>
      <c r="G872" s="85">
        <f>G873</f>
        <v>11847000</v>
      </c>
      <c r="H872" s="85">
        <f t="shared" ref="H872:I872" si="149">H873</f>
        <v>9837600</v>
      </c>
      <c r="I872" s="85">
        <f t="shared" si="149"/>
        <v>9847300</v>
      </c>
    </row>
    <row r="873" spans="1:9" ht="30.75" customHeight="1">
      <c r="A873" s="16" t="s">
        <v>142</v>
      </c>
      <c r="B873" s="15" t="s">
        <v>146</v>
      </c>
      <c r="C873" s="15" t="s">
        <v>101</v>
      </c>
      <c r="D873" s="15" t="s">
        <v>83</v>
      </c>
      <c r="E873" s="15" t="s">
        <v>413</v>
      </c>
      <c r="F873" s="15"/>
      <c r="G873" s="85">
        <f>G874+G888+G892</f>
        <v>11847000</v>
      </c>
      <c r="H873" s="85">
        <f t="shared" ref="H873:I873" si="150">H874+H888</f>
        <v>9837600</v>
      </c>
      <c r="I873" s="85">
        <f t="shared" si="150"/>
        <v>9847300</v>
      </c>
    </row>
    <row r="874" spans="1:9" s="18" customFormat="1" ht="56.25" customHeight="1">
      <c r="A874" s="97" t="s">
        <v>95</v>
      </c>
      <c r="B874" s="15" t="s">
        <v>146</v>
      </c>
      <c r="C874" s="15" t="s">
        <v>101</v>
      </c>
      <c r="D874" s="15" t="s">
        <v>83</v>
      </c>
      <c r="E874" s="15" t="s">
        <v>869</v>
      </c>
      <c r="F874" s="15"/>
      <c r="G874" s="85">
        <f t="shared" ref="G874:I875" si="151">G875</f>
        <v>616700</v>
      </c>
      <c r="H874" s="85">
        <f t="shared" si="151"/>
        <v>649200</v>
      </c>
      <c r="I874" s="85">
        <f t="shared" si="151"/>
        <v>658900</v>
      </c>
    </row>
    <row r="875" spans="1:9" s="18" customFormat="1" ht="25.5">
      <c r="A875" s="16" t="s">
        <v>37</v>
      </c>
      <c r="B875" s="15" t="s">
        <v>146</v>
      </c>
      <c r="C875" s="15" t="s">
        <v>101</v>
      </c>
      <c r="D875" s="15" t="s">
        <v>83</v>
      </c>
      <c r="E875" s="15" t="s">
        <v>869</v>
      </c>
      <c r="F875" s="15" t="s">
        <v>38</v>
      </c>
      <c r="G875" s="85">
        <f t="shared" si="151"/>
        <v>616700</v>
      </c>
      <c r="H875" s="85">
        <f t="shared" si="151"/>
        <v>649200</v>
      </c>
      <c r="I875" s="85">
        <f t="shared" si="151"/>
        <v>658900</v>
      </c>
    </row>
    <row r="876" spans="1:9" s="18" customFormat="1">
      <c r="A876" s="16" t="s">
        <v>39</v>
      </c>
      <c r="B876" s="15" t="s">
        <v>146</v>
      </c>
      <c r="C876" s="15" t="s">
        <v>101</v>
      </c>
      <c r="D876" s="15" t="s">
        <v>83</v>
      </c>
      <c r="E876" s="15" t="s">
        <v>869</v>
      </c>
      <c r="F876" s="15" t="s">
        <v>40</v>
      </c>
      <c r="G876" s="85">
        <f>208700+408000</f>
        <v>616700</v>
      </c>
      <c r="H876" s="85">
        <f>241200+408000</f>
        <v>649200</v>
      </c>
      <c r="I876" s="85">
        <f>250900+408000</f>
        <v>658900</v>
      </c>
    </row>
    <row r="877" spans="1:9" s="18" customFormat="1" ht="51" hidden="1">
      <c r="A877" s="16" t="s">
        <v>41</v>
      </c>
      <c r="B877" s="15" t="s">
        <v>146</v>
      </c>
      <c r="C877" s="15" t="s">
        <v>101</v>
      </c>
      <c r="D877" s="15" t="s">
        <v>83</v>
      </c>
      <c r="E877" s="15" t="s">
        <v>421</v>
      </c>
      <c r="F877" s="15" t="s">
        <v>144</v>
      </c>
      <c r="G877" s="85"/>
      <c r="H877" s="85"/>
      <c r="I877" s="85"/>
    </row>
    <row r="878" spans="1:9" s="18" customFormat="1" ht="63.75" hidden="1">
      <c r="A878" s="16" t="s">
        <v>555</v>
      </c>
      <c r="B878" s="15" t="s">
        <v>146</v>
      </c>
      <c r="C878" s="15" t="s">
        <v>101</v>
      </c>
      <c r="D878" s="15" t="s">
        <v>83</v>
      </c>
      <c r="E878" s="15" t="s">
        <v>554</v>
      </c>
      <c r="F878" s="15"/>
      <c r="G878" s="85">
        <f t="shared" ref="G878:I879" si="152">G879</f>
        <v>0</v>
      </c>
      <c r="H878" s="85">
        <f t="shared" si="152"/>
        <v>0</v>
      </c>
      <c r="I878" s="85">
        <f t="shared" si="152"/>
        <v>0</v>
      </c>
    </row>
    <row r="879" spans="1:9" s="18" customFormat="1" ht="25.5" hidden="1">
      <c r="A879" s="16" t="s">
        <v>37</v>
      </c>
      <c r="B879" s="15" t="s">
        <v>146</v>
      </c>
      <c r="C879" s="15" t="s">
        <v>101</v>
      </c>
      <c r="D879" s="15" t="s">
        <v>83</v>
      </c>
      <c r="E879" s="15" t="s">
        <v>554</v>
      </c>
      <c r="F879" s="15" t="s">
        <v>38</v>
      </c>
      <c r="G879" s="85">
        <f t="shared" si="152"/>
        <v>0</v>
      </c>
      <c r="H879" s="85">
        <f t="shared" si="152"/>
        <v>0</v>
      </c>
      <c r="I879" s="85">
        <f t="shared" si="152"/>
        <v>0</v>
      </c>
    </row>
    <row r="880" spans="1:9" s="18" customFormat="1" hidden="1">
      <c r="A880" s="16" t="s">
        <v>39</v>
      </c>
      <c r="B880" s="15" t="s">
        <v>146</v>
      </c>
      <c r="C880" s="15" t="s">
        <v>101</v>
      </c>
      <c r="D880" s="15" t="s">
        <v>83</v>
      </c>
      <c r="E880" s="15" t="s">
        <v>554</v>
      </c>
      <c r="F880" s="15" t="s">
        <v>40</v>
      </c>
      <c r="G880" s="85"/>
      <c r="H880" s="85"/>
      <c r="I880" s="85"/>
    </row>
    <row r="881" spans="1:9" ht="50.25" hidden="1" customHeight="1">
      <c r="A881" s="16" t="s">
        <v>5</v>
      </c>
      <c r="B881" s="15" t="s">
        <v>146</v>
      </c>
      <c r="C881" s="15" t="s">
        <v>101</v>
      </c>
      <c r="D881" s="15" t="s">
        <v>83</v>
      </c>
      <c r="E881" s="15" t="s">
        <v>414</v>
      </c>
      <c r="F881" s="15"/>
      <c r="G881" s="85">
        <f t="shared" ref="G881:I882" si="153">G882</f>
        <v>0</v>
      </c>
      <c r="H881" s="85">
        <f t="shared" si="153"/>
        <v>0</v>
      </c>
      <c r="I881" s="85">
        <f t="shared" si="153"/>
        <v>0</v>
      </c>
    </row>
    <row r="882" spans="1:9" s="18" customFormat="1" ht="25.5" hidden="1">
      <c r="A882" s="16" t="s">
        <v>37</v>
      </c>
      <c r="B882" s="15" t="s">
        <v>146</v>
      </c>
      <c r="C882" s="15" t="s">
        <v>101</v>
      </c>
      <c r="D882" s="15" t="s">
        <v>83</v>
      </c>
      <c r="E882" s="15" t="s">
        <v>414</v>
      </c>
      <c r="F882" s="15" t="s">
        <v>38</v>
      </c>
      <c r="G882" s="85">
        <f t="shared" si="153"/>
        <v>0</v>
      </c>
      <c r="H882" s="85">
        <f t="shared" si="153"/>
        <v>0</v>
      </c>
      <c r="I882" s="85">
        <f t="shared" si="153"/>
        <v>0</v>
      </c>
    </row>
    <row r="883" spans="1:9" s="18" customFormat="1" hidden="1">
      <c r="A883" s="16" t="s">
        <v>39</v>
      </c>
      <c r="B883" s="15" t="s">
        <v>146</v>
      </c>
      <c r="C883" s="15" t="s">
        <v>101</v>
      </c>
      <c r="D883" s="15" t="s">
        <v>83</v>
      </c>
      <c r="E883" s="15" t="s">
        <v>414</v>
      </c>
      <c r="F883" s="15" t="s">
        <v>40</v>
      </c>
      <c r="G883" s="85"/>
      <c r="H883" s="85"/>
      <c r="I883" s="85"/>
    </row>
    <row r="884" spans="1:9" s="18" customFormat="1" ht="56.25" hidden="1" customHeight="1">
      <c r="A884" s="16" t="s">
        <v>555</v>
      </c>
      <c r="B884" s="15" t="s">
        <v>146</v>
      </c>
      <c r="C884" s="15" t="s">
        <v>101</v>
      </c>
      <c r="D884" s="15" t="s">
        <v>83</v>
      </c>
      <c r="E884" s="15" t="s">
        <v>554</v>
      </c>
      <c r="F884" s="15"/>
      <c r="G884" s="85">
        <f t="shared" ref="G884:I885" si="154">G885</f>
        <v>0</v>
      </c>
      <c r="H884" s="85">
        <f t="shared" si="154"/>
        <v>0</v>
      </c>
      <c r="I884" s="85">
        <f t="shared" si="154"/>
        <v>0</v>
      </c>
    </row>
    <row r="885" spans="1:9" s="18" customFormat="1" ht="25.5" hidden="1">
      <c r="A885" s="16" t="s">
        <v>37</v>
      </c>
      <c r="B885" s="15" t="s">
        <v>146</v>
      </c>
      <c r="C885" s="15" t="s">
        <v>101</v>
      </c>
      <c r="D885" s="15" t="s">
        <v>83</v>
      </c>
      <c r="E885" s="15" t="s">
        <v>554</v>
      </c>
      <c r="F885" s="15" t="s">
        <v>38</v>
      </c>
      <c r="G885" s="85">
        <f t="shared" si="154"/>
        <v>0</v>
      </c>
      <c r="H885" s="85">
        <f t="shared" si="154"/>
        <v>0</v>
      </c>
      <c r="I885" s="85">
        <f t="shared" si="154"/>
        <v>0</v>
      </c>
    </row>
    <row r="886" spans="1:9" s="18" customFormat="1" hidden="1">
      <c r="A886" s="16" t="s">
        <v>39</v>
      </c>
      <c r="B886" s="15" t="s">
        <v>146</v>
      </c>
      <c r="C886" s="15" t="s">
        <v>101</v>
      </c>
      <c r="D886" s="15" t="s">
        <v>83</v>
      </c>
      <c r="E886" s="15" t="s">
        <v>554</v>
      </c>
      <c r="F886" s="15" t="s">
        <v>40</v>
      </c>
      <c r="G886" s="85"/>
      <c r="H886" s="85"/>
      <c r="I886" s="85"/>
    </row>
    <row r="887" spans="1:9" s="30" customFormat="1" hidden="1">
      <c r="A887" s="16" t="s">
        <v>302</v>
      </c>
      <c r="B887" s="15" t="s">
        <v>146</v>
      </c>
      <c r="C887" s="15" t="s">
        <v>101</v>
      </c>
      <c r="D887" s="15" t="s">
        <v>83</v>
      </c>
      <c r="E887" s="15" t="s">
        <v>430</v>
      </c>
      <c r="F887" s="41"/>
      <c r="G887" s="85"/>
      <c r="H887" s="85"/>
      <c r="I887" s="85"/>
    </row>
    <row r="888" spans="1:9" s="30" customFormat="1" ht="42.75" customHeight="1">
      <c r="A888" s="13" t="s">
        <v>311</v>
      </c>
      <c r="B888" s="15" t="s">
        <v>146</v>
      </c>
      <c r="C888" s="15" t="s">
        <v>101</v>
      </c>
      <c r="D888" s="15" t="s">
        <v>83</v>
      </c>
      <c r="E888" s="15" t="s">
        <v>872</v>
      </c>
      <c r="F888" s="41"/>
      <c r="G888" s="85">
        <f t="shared" ref="G888:I889" si="155">G889</f>
        <v>9166200</v>
      </c>
      <c r="H888" s="85">
        <f t="shared" si="155"/>
        <v>9188400</v>
      </c>
      <c r="I888" s="85">
        <f t="shared" si="155"/>
        <v>9188400</v>
      </c>
    </row>
    <row r="889" spans="1:9" s="30" customFormat="1" ht="25.5">
      <c r="A889" s="16" t="s">
        <v>37</v>
      </c>
      <c r="B889" s="15" t="s">
        <v>146</v>
      </c>
      <c r="C889" s="15" t="s">
        <v>101</v>
      </c>
      <c r="D889" s="15" t="s">
        <v>83</v>
      </c>
      <c r="E889" s="15" t="s">
        <v>872</v>
      </c>
      <c r="F889" s="15" t="s">
        <v>38</v>
      </c>
      <c r="G889" s="85">
        <f t="shared" si="155"/>
        <v>9166200</v>
      </c>
      <c r="H889" s="85">
        <f t="shared" si="155"/>
        <v>9188400</v>
      </c>
      <c r="I889" s="85">
        <f t="shared" si="155"/>
        <v>9188400</v>
      </c>
    </row>
    <row r="890" spans="1:9">
      <c r="A890" s="16" t="s">
        <v>39</v>
      </c>
      <c r="B890" s="15" t="s">
        <v>146</v>
      </c>
      <c r="C890" s="15" t="s">
        <v>101</v>
      </c>
      <c r="D890" s="15" t="s">
        <v>83</v>
      </c>
      <c r="E890" s="15" t="s">
        <v>872</v>
      </c>
      <c r="F890" s="15" t="s">
        <v>40</v>
      </c>
      <c r="G890" s="85">
        <v>9166200</v>
      </c>
      <c r="H890" s="85">
        <v>9188400</v>
      </c>
      <c r="I890" s="85">
        <v>9188400</v>
      </c>
    </row>
    <row r="891" spans="1:9" ht="14.25" hidden="1" customHeight="1">
      <c r="A891" s="16" t="s">
        <v>42</v>
      </c>
      <c r="B891" s="15" t="s">
        <v>146</v>
      </c>
      <c r="C891" s="15" t="s">
        <v>101</v>
      </c>
      <c r="D891" s="15" t="s">
        <v>83</v>
      </c>
      <c r="E891" s="15" t="s">
        <v>431</v>
      </c>
      <c r="F891" s="15" t="s">
        <v>81</v>
      </c>
      <c r="G891" s="85"/>
      <c r="H891" s="85"/>
      <c r="I891" s="85"/>
    </row>
    <row r="892" spans="1:9" s="30" customFormat="1" ht="45" customHeight="1">
      <c r="A892" s="13" t="s">
        <v>1071</v>
      </c>
      <c r="B892" s="15" t="s">
        <v>146</v>
      </c>
      <c r="C892" s="15" t="s">
        <v>101</v>
      </c>
      <c r="D892" s="15" t="s">
        <v>83</v>
      </c>
      <c r="E892" s="15" t="s">
        <v>1070</v>
      </c>
      <c r="F892" s="41"/>
      <c r="G892" s="85">
        <f t="shared" ref="G892:I893" si="156">G893</f>
        <v>2064100</v>
      </c>
      <c r="H892" s="85">
        <f t="shared" si="156"/>
        <v>0</v>
      </c>
      <c r="I892" s="85">
        <f t="shared" si="156"/>
        <v>0</v>
      </c>
    </row>
    <row r="893" spans="1:9" s="30" customFormat="1" ht="25.5">
      <c r="A893" s="16" t="s">
        <v>37</v>
      </c>
      <c r="B893" s="15" t="s">
        <v>146</v>
      </c>
      <c r="C893" s="15" t="s">
        <v>101</v>
      </c>
      <c r="D893" s="15" t="s">
        <v>83</v>
      </c>
      <c r="E893" s="15" t="s">
        <v>1070</v>
      </c>
      <c r="F893" s="15" t="s">
        <v>38</v>
      </c>
      <c r="G893" s="85">
        <f t="shared" si="156"/>
        <v>2064100</v>
      </c>
      <c r="H893" s="85">
        <f t="shared" si="156"/>
        <v>0</v>
      </c>
      <c r="I893" s="85">
        <f t="shared" si="156"/>
        <v>0</v>
      </c>
    </row>
    <row r="894" spans="1:9">
      <c r="A894" s="16" t="s">
        <v>39</v>
      </c>
      <c r="B894" s="15" t="s">
        <v>146</v>
      </c>
      <c r="C894" s="15" t="s">
        <v>101</v>
      </c>
      <c r="D894" s="15" t="s">
        <v>83</v>
      </c>
      <c r="E894" s="15" t="s">
        <v>1070</v>
      </c>
      <c r="F894" s="15" t="s">
        <v>40</v>
      </c>
      <c r="G894" s="85">
        <v>2064100</v>
      </c>
      <c r="H894" s="85">
        <v>0</v>
      </c>
      <c r="I894" s="85">
        <v>0</v>
      </c>
    </row>
    <row r="895" spans="1:9" s="233" customFormat="1">
      <c r="A895" s="213" t="s">
        <v>108</v>
      </c>
      <c r="B895" s="214"/>
      <c r="C895" s="215"/>
      <c r="D895" s="215"/>
      <c r="E895" s="215"/>
      <c r="F895" s="215"/>
      <c r="G895" s="216">
        <f>G516+G861+G510+G503</f>
        <v>954100793.59000003</v>
      </c>
      <c r="H895" s="216">
        <f>H516+H861+H510</f>
        <v>933149399</v>
      </c>
      <c r="I895" s="216">
        <f>I516+I861+I510</f>
        <v>970000545</v>
      </c>
    </row>
    <row r="896" spans="1:9" s="118" customFormat="1" ht="36" customHeight="1">
      <c r="A896" s="111" t="s">
        <v>312</v>
      </c>
      <c r="B896" s="107">
        <v>792</v>
      </c>
      <c r="C896" s="107"/>
      <c r="D896" s="107"/>
      <c r="E896" s="107"/>
      <c r="F896" s="107"/>
      <c r="G896" s="109"/>
      <c r="H896" s="109"/>
      <c r="I896" s="109"/>
    </row>
    <row r="897" spans="1:9">
      <c r="A897" s="5" t="s">
        <v>22</v>
      </c>
      <c r="B897" s="20">
        <v>792</v>
      </c>
      <c r="C897" s="7" t="s">
        <v>23</v>
      </c>
      <c r="D897" s="7"/>
      <c r="E897" s="7"/>
      <c r="F897" s="7"/>
      <c r="G897" s="40">
        <f>G898+G904+G920</f>
        <v>14886471.969999999</v>
      </c>
      <c r="H897" s="40">
        <f>H898+H904+H920</f>
        <v>15979502.129999999</v>
      </c>
      <c r="I897" s="40">
        <f>I898+I904+I920</f>
        <v>16298850.15</v>
      </c>
    </row>
    <row r="898" spans="1:9" ht="51">
      <c r="A898" s="16" t="s">
        <v>111</v>
      </c>
      <c r="B898" s="14">
        <v>792</v>
      </c>
      <c r="C898" s="15" t="s">
        <v>23</v>
      </c>
      <c r="D898" s="15" t="s">
        <v>83</v>
      </c>
      <c r="E898" s="15"/>
      <c r="F898" s="15"/>
      <c r="G898" s="85">
        <f>G899</f>
        <v>1012500</v>
      </c>
      <c r="H898" s="85">
        <f>H899</f>
        <v>1012500</v>
      </c>
      <c r="I898" s="85">
        <f>I899</f>
        <v>1012500</v>
      </c>
    </row>
    <row r="899" spans="1:9" s="30" customFormat="1" ht="38.25">
      <c r="A899" s="16" t="s">
        <v>884</v>
      </c>
      <c r="B899" s="14">
        <v>792</v>
      </c>
      <c r="C899" s="15" t="s">
        <v>23</v>
      </c>
      <c r="D899" s="15" t="s">
        <v>83</v>
      </c>
      <c r="E899" s="15" t="s">
        <v>432</v>
      </c>
      <c r="F899" s="41"/>
      <c r="G899" s="85">
        <f>G901</f>
        <v>1012500</v>
      </c>
      <c r="H899" s="85">
        <f>H901</f>
        <v>1012500</v>
      </c>
      <c r="I899" s="85">
        <f>I901</f>
        <v>1012500</v>
      </c>
    </row>
    <row r="900" spans="1:9" s="30" customFormat="1" ht="38.25">
      <c r="A900" s="16" t="s">
        <v>313</v>
      </c>
      <c r="B900" s="14">
        <v>792</v>
      </c>
      <c r="C900" s="15" t="s">
        <v>23</v>
      </c>
      <c r="D900" s="15" t="s">
        <v>83</v>
      </c>
      <c r="E900" s="15" t="s">
        <v>713</v>
      </c>
      <c r="F900" s="41"/>
      <c r="G900" s="85">
        <f t="shared" ref="G900:I902" si="157">G901</f>
        <v>1012500</v>
      </c>
      <c r="H900" s="85">
        <f t="shared" si="157"/>
        <v>1012500</v>
      </c>
      <c r="I900" s="85">
        <f t="shared" si="157"/>
        <v>1012500</v>
      </c>
    </row>
    <row r="901" spans="1:9" ht="25.5">
      <c r="A901" s="16" t="s">
        <v>314</v>
      </c>
      <c r="B901" s="14">
        <v>792</v>
      </c>
      <c r="C901" s="15" t="s">
        <v>23</v>
      </c>
      <c r="D901" s="15" t="s">
        <v>83</v>
      </c>
      <c r="E901" s="15" t="s">
        <v>713</v>
      </c>
      <c r="F901" s="15"/>
      <c r="G901" s="85">
        <f t="shared" si="157"/>
        <v>1012500</v>
      </c>
      <c r="H901" s="85">
        <f t="shared" si="157"/>
        <v>1012500</v>
      </c>
      <c r="I901" s="85">
        <f t="shared" si="157"/>
        <v>1012500</v>
      </c>
    </row>
    <row r="902" spans="1:9">
      <c r="A902" s="16" t="s">
        <v>315</v>
      </c>
      <c r="B902" s="14">
        <v>792</v>
      </c>
      <c r="C902" s="15" t="s">
        <v>23</v>
      </c>
      <c r="D902" s="15" t="s">
        <v>83</v>
      </c>
      <c r="E902" s="15" t="s">
        <v>713</v>
      </c>
      <c r="F902" s="15" t="s">
        <v>316</v>
      </c>
      <c r="G902" s="85">
        <f t="shared" si="157"/>
        <v>1012500</v>
      </c>
      <c r="H902" s="85">
        <f t="shared" si="157"/>
        <v>1012500</v>
      </c>
      <c r="I902" s="85">
        <f t="shared" si="157"/>
        <v>1012500</v>
      </c>
    </row>
    <row r="903" spans="1:9">
      <c r="A903" s="16" t="s">
        <v>317</v>
      </c>
      <c r="B903" s="14">
        <v>792</v>
      </c>
      <c r="C903" s="15" t="s">
        <v>23</v>
      </c>
      <c r="D903" s="15" t="s">
        <v>83</v>
      </c>
      <c r="E903" s="15" t="s">
        <v>713</v>
      </c>
      <c r="F903" s="15" t="s">
        <v>318</v>
      </c>
      <c r="G903" s="85">
        <v>1012500</v>
      </c>
      <c r="H903" s="85">
        <v>1012500</v>
      </c>
      <c r="I903" s="85">
        <v>1012500</v>
      </c>
    </row>
    <row r="904" spans="1:9" ht="38.25">
      <c r="A904" s="16" t="s">
        <v>319</v>
      </c>
      <c r="B904" s="14">
        <v>792</v>
      </c>
      <c r="C904" s="15" t="s">
        <v>23</v>
      </c>
      <c r="D904" s="15" t="s">
        <v>320</v>
      </c>
      <c r="E904" s="15"/>
      <c r="F904" s="15"/>
      <c r="G904" s="85">
        <f t="shared" ref="G904:I906" si="158">G905</f>
        <v>12857932</v>
      </c>
      <c r="H904" s="85">
        <f t="shared" si="158"/>
        <v>12985226</v>
      </c>
      <c r="I904" s="85">
        <f t="shared" si="158"/>
        <v>13113780</v>
      </c>
    </row>
    <row r="905" spans="1:9" s="35" customFormat="1" ht="31.5" customHeight="1">
      <c r="A905" s="16" t="s">
        <v>884</v>
      </c>
      <c r="B905" s="14">
        <v>792</v>
      </c>
      <c r="C905" s="15" t="s">
        <v>23</v>
      </c>
      <c r="D905" s="15" t="s">
        <v>320</v>
      </c>
      <c r="E905" s="15" t="s">
        <v>432</v>
      </c>
      <c r="F905" s="41"/>
      <c r="G905" s="85">
        <f t="shared" si="158"/>
        <v>12857932</v>
      </c>
      <c r="H905" s="85">
        <f t="shared" si="158"/>
        <v>12985226</v>
      </c>
      <c r="I905" s="85">
        <f t="shared" si="158"/>
        <v>13113780</v>
      </c>
    </row>
    <row r="906" spans="1:9" s="50" customFormat="1" ht="41.25" customHeight="1">
      <c r="A906" s="16" t="s">
        <v>321</v>
      </c>
      <c r="B906" s="14">
        <v>792</v>
      </c>
      <c r="C906" s="15" t="s">
        <v>23</v>
      </c>
      <c r="D906" s="15" t="s">
        <v>320</v>
      </c>
      <c r="E906" s="15" t="s">
        <v>437</v>
      </c>
      <c r="F906" s="15"/>
      <c r="G906" s="85">
        <f t="shared" si="158"/>
        <v>12857932</v>
      </c>
      <c r="H906" s="85">
        <f t="shared" si="158"/>
        <v>12985226</v>
      </c>
      <c r="I906" s="85">
        <f t="shared" si="158"/>
        <v>13113780</v>
      </c>
    </row>
    <row r="907" spans="1:9" s="50" customFormat="1" ht="27.75" customHeight="1">
      <c r="A907" s="16" t="s">
        <v>112</v>
      </c>
      <c r="B907" s="14">
        <v>792</v>
      </c>
      <c r="C907" s="15" t="s">
        <v>23</v>
      </c>
      <c r="D907" s="15" t="s">
        <v>320</v>
      </c>
      <c r="E907" s="15" t="s">
        <v>438</v>
      </c>
      <c r="F907" s="15"/>
      <c r="G907" s="85">
        <f>G908+G912+G916+G918</f>
        <v>12857932</v>
      </c>
      <c r="H907" s="85">
        <f>H908+H912+H916+H918</f>
        <v>12985226</v>
      </c>
      <c r="I907" s="85">
        <f>I908+I912+I916+I918</f>
        <v>13113780</v>
      </c>
    </row>
    <row r="908" spans="1:9" s="50" customFormat="1" ht="51" customHeight="1">
      <c r="A908" s="16" t="s">
        <v>85</v>
      </c>
      <c r="B908" s="14">
        <v>792</v>
      </c>
      <c r="C908" s="15" t="s">
        <v>23</v>
      </c>
      <c r="D908" s="15" t="s">
        <v>320</v>
      </c>
      <c r="E908" s="15" t="s">
        <v>438</v>
      </c>
      <c r="F908" s="15" t="s">
        <v>88</v>
      </c>
      <c r="G908" s="85">
        <f>G909</f>
        <v>11875530</v>
      </c>
      <c r="H908" s="85">
        <f>H909</f>
        <v>11992167</v>
      </c>
      <c r="I908" s="85">
        <f>I909</f>
        <v>12109960</v>
      </c>
    </row>
    <row r="909" spans="1:9" s="50" customFormat="1" ht="25.5">
      <c r="A909" s="16" t="s">
        <v>86</v>
      </c>
      <c r="B909" s="14">
        <v>792</v>
      </c>
      <c r="C909" s="15" t="s">
        <v>23</v>
      </c>
      <c r="D909" s="15" t="s">
        <v>320</v>
      </c>
      <c r="E909" s="15" t="s">
        <v>438</v>
      </c>
      <c r="F909" s="15" t="s">
        <v>89</v>
      </c>
      <c r="G909" s="85">
        <v>11875530</v>
      </c>
      <c r="H909" s="85">
        <v>11992167</v>
      </c>
      <c r="I909" s="85">
        <v>12109960</v>
      </c>
    </row>
    <row r="910" spans="1:9" s="50" customFormat="1" ht="38.25" hidden="1">
      <c r="A910" s="81" t="s">
        <v>87</v>
      </c>
      <c r="B910" s="14">
        <v>792</v>
      </c>
      <c r="C910" s="15" t="s">
        <v>23</v>
      </c>
      <c r="D910" s="15" t="s">
        <v>320</v>
      </c>
      <c r="E910" s="15" t="s">
        <v>438</v>
      </c>
      <c r="F910" s="15" t="s">
        <v>90</v>
      </c>
      <c r="G910" s="85"/>
      <c r="H910" s="85"/>
      <c r="I910" s="85"/>
    </row>
    <row r="911" spans="1:9" s="50" customFormat="1" ht="38.25" hidden="1">
      <c r="A911" s="81" t="s">
        <v>91</v>
      </c>
      <c r="B911" s="14">
        <v>792</v>
      </c>
      <c r="C911" s="15" t="s">
        <v>23</v>
      </c>
      <c r="D911" s="15" t="s">
        <v>320</v>
      </c>
      <c r="E911" s="15" t="s">
        <v>438</v>
      </c>
      <c r="F911" s="15" t="s">
        <v>92</v>
      </c>
      <c r="G911" s="85"/>
      <c r="H911" s="85"/>
      <c r="I911" s="85"/>
    </row>
    <row r="912" spans="1:9" s="50" customFormat="1" ht="25.5">
      <c r="A912" s="16" t="s">
        <v>46</v>
      </c>
      <c r="B912" s="14">
        <v>792</v>
      </c>
      <c r="C912" s="15" t="s">
        <v>23</v>
      </c>
      <c r="D912" s="15" t="s">
        <v>320</v>
      </c>
      <c r="E912" s="15" t="s">
        <v>438</v>
      </c>
      <c r="F912" s="15" t="s">
        <v>47</v>
      </c>
      <c r="G912" s="85">
        <f>G913</f>
        <v>957371.5</v>
      </c>
      <c r="H912" s="85">
        <f>H913</f>
        <v>967059</v>
      </c>
      <c r="I912" s="85">
        <f>I913</f>
        <v>976820</v>
      </c>
    </row>
    <row r="913" spans="1:9" s="50" customFormat="1" ht="25.5">
      <c r="A913" s="16" t="s">
        <v>48</v>
      </c>
      <c r="B913" s="14">
        <v>792</v>
      </c>
      <c r="C913" s="15" t="s">
        <v>23</v>
      </c>
      <c r="D913" s="15" t="s">
        <v>320</v>
      </c>
      <c r="E913" s="15" t="s">
        <v>438</v>
      </c>
      <c r="F913" s="15" t="s">
        <v>49</v>
      </c>
      <c r="G913" s="85">
        <v>957371.5</v>
      </c>
      <c r="H913" s="85">
        <v>967059</v>
      </c>
      <c r="I913" s="85">
        <v>976820</v>
      </c>
    </row>
    <row r="914" spans="1:9" s="50" customFormat="1" ht="25.5" hidden="1">
      <c r="A914" s="16" t="s">
        <v>322</v>
      </c>
      <c r="B914" s="14">
        <v>792</v>
      </c>
      <c r="C914" s="15" t="s">
        <v>23</v>
      </c>
      <c r="D914" s="15" t="s">
        <v>320</v>
      </c>
      <c r="E914" s="15" t="s">
        <v>438</v>
      </c>
      <c r="F914" s="15" t="s">
        <v>323</v>
      </c>
      <c r="G914" s="85"/>
      <c r="H914" s="85"/>
      <c r="I914" s="85"/>
    </row>
    <row r="915" spans="1:9" s="50" customFormat="1" ht="39" hidden="1" customHeight="1">
      <c r="A915" s="16" t="s">
        <v>599</v>
      </c>
      <c r="B915" s="14">
        <v>792</v>
      </c>
      <c r="C915" s="15" t="s">
        <v>23</v>
      </c>
      <c r="D915" s="15" t="s">
        <v>320</v>
      </c>
      <c r="E915" s="15" t="s">
        <v>438</v>
      </c>
      <c r="F915" s="15" t="s">
        <v>50</v>
      </c>
      <c r="G915" s="85"/>
      <c r="H915" s="85"/>
      <c r="I915" s="85"/>
    </row>
    <row r="916" spans="1:9" s="50" customFormat="1" ht="25.5" hidden="1">
      <c r="A916" s="16" t="s">
        <v>48</v>
      </c>
      <c r="B916" s="14">
        <v>792</v>
      </c>
      <c r="C916" s="15" t="s">
        <v>23</v>
      </c>
      <c r="D916" s="15" t="s">
        <v>320</v>
      </c>
      <c r="E916" s="15" t="s">
        <v>438</v>
      </c>
      <c r="F916" s="15" t="s">
        <v>94</v>
      </c>
      <c r="G916" s="85">
        <f>G917</f>
        <v>0</v>
      </c>
      <c r="H916" s="85">
        <f>H917</f>
        <v>0</v>
      </c>
      <c r="I916" s="85">
        <f>I917</f>
        <v>0</v>
      </c>
    </row>
    <row r="917" spans="1:9" s="50" customFormat="1" hidden="1">
      <c r="A917" s="16" t="s">
        <v>295</v>
      </c>
      <c r="B917" s="14">
        <v>792</v>
      </c>
      <c r="C917" s="15" t="s">
        <v>23</v>
      </c>
      <c r="D917" s="15" t="s">
        <v>320</v>
      </c>
      <c r="E917" s="15" t="s">
        <v>438</v>
      </c>
      <c r="F917" s="15" t="s">
        <v>97</v>
      </c>
      <c r="G917" s="85"/>
      <c r="H917" s="85"/>
      <c r="I917" s="85"/>
    </row>
    <row r="918" spans="1:9" s="50" customFormat="1">
      <c r="A918" s="32" t="s">
        <v>93</v>
      </c>
      <c r="B918" s="14">
        <v>792</v>
      </c>
      <c r="C918" s="15" t="s">
        <v>23</v>
      </c>
      <c r="D918" s="15" t="s">
        <v>320</v>
      </c>
      <c r="E918" s="15" t="s">
        <v>438</v>
      </c>
      <c r="F918" s="15" t="s">
        <v>94</v>
      </c>
      <c r="G918" s="85">
        <f>G919</f>
        <v>25030.5</v>
      </c>
      <c r="H918" s="85">
        <f>H919</f>
        <v>26000</v>
      </c>
      <c r="I918" s="85">
        <f>I919</f>
        <v>27000</v>
      </c>
    </row>
    <row r="919" spans="1:9" s="50" customFormat="1">
      <c r="A919" s="32" t="s">
        <v>295</v>
      </c>
      <c r="B919" s="14">
        <v>792</v>
      </c>
      <c r="C919" s="15" t="s">
        <v>23</v>
      </c>
      <c r="D919" s="15" t="s">
        <v>320</v>
      </c>
      <c r="E919" s="15" t="s">
        <v>438</v>
      </c>
      <c r="F919" s="15" t="s">
        <v>97</v>
      </c>
      <c r="G919" s="85">
        <v>25030.5</v>
      </c>
      <c r="H919" s="85">
        <v>26000</v>
      </c>
      <c r="I919" s="85">
        <v>27000</v>
      </c>
    </row>
    <row r="920" spans="1:9">
      <c r="A920" s="42" t="s">
        <v>28</v>
      </c>
      <c r="B920" s="14">
        <v>792</v>
      </c>
      <c r="C920" s="15" t="s">
        <v>23</v>
      </c>
      <c r="D920" s="15" t="s">
        <v>29</v>
      </c>
      <c r="E920" s="15"/>
      <c r="F920" s="15"/>
      <c r="G920" s="85">
        <f>G925+G921</f>
        <v>1016039.9699999997</v>
      </c>
      <c r="H920" s="85">
        <f>H925+H921</f>
        <v>1981776.13</v>
      </c>
      <c r="I920" s="85">
        <f>I925+I921</f>
        <v>2172570.15</v>
      </c>
    </row>
    <row r="921" spans="1:9" ht="25.5" hidden="1" customHeight="1">
      <c r="A921" s="16" t="s">
        <v>884</v>
      </c>
      <c r="B921" s="14">
        <v>792</v>
      </c>
      <c r="C921" s="15" t="s">
        <v>23</v>
      </c>
      <c r="D921" s="15" t="s">
        <v>29</v>
      </c>
      <c r="E921" s="15" t="s">
        <v>432</v>
      </c>
      <c r="F921" s="15"/>
      <c r="G921" s="85">
        <f t="shared" ref="G921:I923" si="159">G922</f>
        <v>0</v>
      </c>
      <c r="H921" s="85">
        <f t="shared" si="159"/>
        <v>0</v>
      </c>
      <c r="I921" s="85">
        <f t="shared" si="159"/>
        <v>0</v>
      </c>
    </row>
    <row r="922" spans="1:9" ht="38.25" hidden="1">
      <c r="A922" s="42" t="s">
        <v>313</v>
      </c>
      <c r="B922" s="14">
        <v>792</v>
      </c>
      <c r="C922" s="15" t="s">
        <v>23</v>
      </c>
      <c r="D922" s="15" t="s">
        <v>29</v>
      </c>
      <c r="E922" s="15" t="s">
        <v>433</v>
      </c>
      <c r="F922" s="15"/>
      <c r="G922" s="85">
        <f t="shared" si="159"/>
        <v>0</v>
      </c>
      <c r="H922" s="85">
        <f t="shared" si="159"/>
        <v>0</v>
      </c>
      <c r="I922" s="85">
        <f t="shared" si="159"/>
        <v>0</v>
      </c>
    </row>
    <row r="923" spans="1:9" ht="38.25" hidden="1">
      <c r="A923" s="42" t="s">
        <v>848</v>
      </c>
      <c r="B923" s="14">
        <v>792</v>
      </c>
      <c r="C923" s="15" t="s">
        <v>23</v>
      </c>
      <c r="D923" s="15" t="s">
        <v>29</v>
      </c>
      <c r="E923" s="15" t="s">
        <v>847</v>
      </c>
      <c r="F923" s="15"/>
      <c r="G923" s="85">
        <f t="shared" si="159"/>
        <v>0</v>
      </c>
      <c r="H923" s="85">
        <f t="shared" si="159"/>
        <v>0</v>
      </c>
      <c r="I923" s="85">
        <f t="shared" si="159"/>
        <v>0</v>
      </c>
    </row>
    <row r="924" spans="1:9" hidden="1">
      <c r="A924" s="42" t="s">
        <v>345</v>
      </c>
      <c r="B924" s="14">
        <v>792</v>
      </c>
      <c r="C924" s="15" t="s">
        <v>23</v>
      </c>
      <c r="D924" s="15" t="s">
        <v>29</v>
      </c>
      <c r="E924" s="15" t="s">
        <v>847</v>
      </c>
      <c r="F924" s="15" t="s">
        <v>346</v>
      </c>
      <c r="G924" s="85"/>
      <c r="H924" s="85"/>
      <c r="I924" s="85"/>
    </row>
    <row r="925" spans="1:9" s="35" customFormat="1" ht="15" customHeight="1">
      <c r="A925" s="16" t="s">
        <v>156</v>
      </c>
      <c r="B925" s="14">
        <v>792</v>
      </c>
      <c r="C925" s="15" t="s">
        <v>23</v>
      </c>
      <c r="D925" s="15" t="s">
        <v>29</v>
      </c>
      <c r="E925" s="14" t="s">
        <v>408</v>
      </c>
      <c r="F925" s="15"/>
      <c r="G925" s="85">
        <f>G935+G926+G933+G938+G941</f>
        <v>1016039.9699999997</v>
      </c>
      <c r="H925" s="85">
        <f>H935+H926+H933+H938+H941</f>
        <v>1981776.13</v>
      </c>
      <c r="I925" s="85">
        <f>I935+I926+I933+I938+I941</f>
        <v>2172570.15</v>
      </c>
    </row>
    <row r="926" spans="1:9" ht="18.75" hidden="1" customHeight="1">
      <c r="A926" s="16" t="s">
        <v>605</v>
      </c>
      <c r="B926" s="14">
        <v>792</v>
      </c>
      <c r="C926" s="15" t="s">
        <v>23</v>
      </c>
      <c r="D926" s="15" t="s">
        <v>29</v>
      </c>
      <c r="E926" s="15" t="s">
        <v>409</v>
      </c>
      <c r="F926" s="15"/>
      <c r="G926" s="85">
        <f>G927</f>
        <v>0</v>
      </c>
      <c r="H926" s="85">
        <f>H927</f>
        <v>0</v>
      </c>
      <c r="I926" s="85">
        <f>I927</f>
        <v>0</v>
      </c>
    </row>
    <row r="927" spans="1:9" ht="19.5" hidden="1" customHeight="1">
      <c r="A927" s="16" t="s">
        <v>93</v>
      </c>
      <c r="B927" s="14">
        <v>792</v>
      </c>
      <c r="C927" s="15" t="s">
        <v>23</v>
      </c>
      <c r="D927" s="15" t="s">
        <v>29</v>
      </c>
      <c r="E927" s="15" t="s">
        <v>409</v>
      </c>
      <c r="F927" s="15" t="s">
        <v>94</v>
      </c>
      <c r="G927" s="85">
        <f>G928+G929</f>
        <v>0</v>
      </c>
      <c r="H927" s="85">
        <f>H928+H929</f>
        <v>0</v>
      </c>
      <c r="I927" s="85">
        <f>I928+I929</f>
        <v>0</v>
      </c>
    </row>
    <row r="928" spans="1:9" ht="18.75" hidden="1" customHeight="1">
      <c r="A928" s="16" t="s">
        <v>605</v>
      </c>
      <c r="B928" s="14">
        <v>792</v>
      </c>
      <c r="C928" s="15" t="s">
        <v>23</v>
      </c>
      <c r="D928" s="15" t="s">
        <v>29</v>
      </c>
      <c r="E928" s="15" t="s">
        <v>409</v>
      </c>
      <c r="F928" s="15" t="s">
        <v>604</v>
      </c>
      <c r="G928" s="85"/>
      <c r="H928" s="85"/>
      <c r="I928" s="85"/>
    </row>
    <row r="929" spans="1:9" ht="18.75" hidden="1" customHeight="1">
      <c r="A929" s="16" t="s">
        <v>295</v>
      </c>
      <c r="B929" s="14">
        <v>792</v>
      </c>
      <c r="C929" s="15" t="s">
        <v>23</v>
      </c>
      <c r="D929" s="15" t="s">
        <v>29</v>
      </c>
      <c r="E929" s="15" t="s">
        <v>409</v>
      </c>
      <c r="F929" s="15" t="s">
        <v>97</v>
      </c>
      <c r="G929" s="85"/>
      <c r="H929" s="85"/>
      <c r="I929" s="85"/>
    </row>
    <row r="930" spans="1:9" ht="18.75" hidden="1" customHeight="1">
      <c r="A930" s="16"/>
      <c r="B930" s="14"/>
      <c r="C930" s="15"/>
      <c r="D930" s="15"/>
      <c r="E930" s="15"/>
      <c r="F930" s="15"/>
      <c r="G930" s="85"/>
      <c r="H930" s="85"/>
      <c r="I930" s="85"/>
    </row>
    <row r="931" spans="1:9" ht="18.75" customHeight="1">
      <c r="A931" s="16" t="s">
        <v>621</v>
      </c>
      <c r="B931" s="14">
        <v>792</v>
      </c>
      <c r="C931" s="15" t="s">
        <v>23</v>
      </c>
      <c r="D931" s="15" t="s">
        <v>29</v>
      </c>
      <c r="E931" s="15" t="s">
        <v>409</v>
      </c>
      <c r="F931" s="15"/>
      <c r="G931" s="85">
        <f>G932+G934</f>
        <v>1016039.9699999997</v>
      </c>
      <c r="H931" s="85">
        <f>H932+H934</f>
        <v>1981776.13</v>
      </c>
      <c r="I931" s="85">
        <f>I932+I934</f>
        <v>2172570.15</v>
      </c>
    </row>
    <row r="932" spans="1:9" ht="18.75" customHeight="1">
      <c r="A932" s="16" t="s">
        <v>93</v>
      </c>
      <c r="B932" s="14">
        <v>792</v>
      </c>
      <c r="C932" s="15" t="s">
        <v>23</v>
      </c>
      <c r="D932" s="15" t="s">
        <v>29</v>
      </c>
      <c r="E932" s="15" t="s">
        <v>409</v>
      </c>
      <c r="F932" s="15" t="s">
        <v>94</v>
      </c>
      <c r="G932" s="85">
        <f>G933</f>
        <v>1016039.9699999997</v>
      </c>
      <c r="H932" s="85">
        <f>H933</f>
        <v>1981776.13</v>
      </c>
      <c r="I932" s="85">
        <f>I933</f>
        <v>2172570.15</v>
      </c>
    </row>
    <row r="933" spans="1:9" ht="18.75" customHeight="1">
      <c r="A933" s="16" t="s">
        <v>605</v>
      </c>
      <c r="B933" s="14">
        <v>792</v>
      </c>
      <c r="C933" s="15" t="s">
        <v>23</v>
      </c>
      <c r="D933" s="15" t="s">
        <v>29</v>
      </c>
      <c r="E933" s="15" t="s">
        <v>409</v>
      </c>
      <c r="F933" s="15" t="s">
        <v>604</v>
      </c>
      <c r="G933" s="85">
        <f>4818751-1300000+61347.55-109067.58-554991-400000-1500000</f>
        <v>1016039.9699999997</v>
      </c>
      <c r="H933" s="85">
        <f>1487719+494057.13</f>
        <v>1981776.13</v>
      </c>
      <c r="I933" s="85">
        <f>1475317+697253.15</f>
        <v>2172570.15</v>
      </c>
    </row>
    <row r="934" spans="1:9" hidden="1">
      <c r="A934" s="16" t="s">
        <v>93</v>
      </c>
      <c r="B934" s="14">
        <v>792</v>
      </c>
      <c r="C934" s="15" t="s">
        <v>23</v>
      </c>
      <c r="D934" s="15" t="s">
        <v>29</v>
      </c>
      <c r="E934" s="15" t="s">
        <v>155</v>
      </c>
      <c r="F934" s="15" t="s">
        <v>94</v>
      </c>
      <c r="G934" s="85">
        <f>G935</f>
        <v>0</v>
      </c>
      <c r="H934" s="85">
        <f>H935</f>
        <v>0</v>
      </c>
      <c r="I934" s="85">
        <f>I935</f>
        <v>0</v>
      </c>
    </row>
    <row r="935" spans="1:9" hidden="1">
      <c r="A935" s="16" t="s">
        <v>345</v>
      </c>
      <c r="B935" s="14">
        <v>792</v>
      </c>
      <c r="C935" s="15" t="s">
        <v>23</v>
      </c>
      <c r="D935" s="15" t="s">
        <v>29</v>
      </c>
      <c r="E935" s="15" t="s">
        <v>155</v>
      </c>
      <c r="F935" s="15" t="s">
        <v>346</v>
      </c>
      <c r="G935" s="85"/>
      <c r="H935" s="85"/>
      <c r="I935" s="85"/>
    </row>
    <row r="936" spans="1:9" hidden="1">
      <c r="A936" s="16" t="s">
        <v>93</v>
      </c>
      <c r="B936" s="14">
        <v>792</v>
      </c>
      <c r="C936" s="15" t="s">
        <v>23</v>
      </c>
      <c r="D936" s="15" t="s">
        <v>29</v>
      </c>
      <c r="E936" s="15" t="s">
        <v>155</v>
      </c>
      <c r="F936" s="15" t="s">
        <v>94</v>
      </c>
      <c r="G936" s="85">
        <f>G937</f>
        <v>0</v>
      </c>
      <c r="H936" s="85">
        <f>H937</f>
        <v>0</v>
      </c>
      <c r="I936" s="85">
        <f>I937</f>
        <v>0</v>
      </c>
    </row>
    <row r="937" spans="1:9" hidden="1">
      <c r="A937" s="16" t="s">
        <v>345</v>
      </c>
      <c r="B937" s="14">
        <v>792</v>
      </c>
      <c r="C937" s="15" t="s">
        <v>23</v>
      </c>
      <c r="D937" s="15" t="s">
        <v>29</v>
      </c>
      <c r="E937" s="15" t="s">
        <v>155</v>
      </c>
      <c r="F937" s="15" t="s">
        <v>346</v>
      </c>
      <c r="G937" s="85"/>
      <c r="H937" s="85"/>
      <c r="I937" s="85"/>
    </row>
    <row r="938" spans="1:9" ht="25.5" hidden="1">
      <c r="A938" s="16" t="s">
        <v>782</v>
      </c>
      <c r="B938" s="14">
        <v>792</v>
      </c>
      <c r="C938" s="15" t="s">
        <v>23</v>
      </c>
      <c r="D938" s="15" t="s">
        <v>29</v>
      </c>
      <c r="E938" s="15" t="s">
        <v>781</v>
      </c>
      <c r="F938" s="15"/>
      <c r="G938" s="85">
        <f>G940</f>
        <v>0</v>
      </c>
      <c r="H938" s="85">
        <f>H940</f>
        <v>0</v>
      </c>
      <c r="I938" s="85">
        <f>I940</f>
        <v>0</v>
      </c>
    </row>
    <row r="939" spans="1:9" hidden="1">
      <c r="A939" s="16" t="s">
        <v>93</v>
      </c>
      <c r="B939" s="14">
        <v>792</v>
      </c>
      <c r="C939" s="15" t="s">
        <v>23</v>
      </c>
      <c r="D939" s="15" t="s">
        <v>29</v>
      </c>
      <c r="E939" s="15" t="s">
        <v>781</v>
      </c>
      <c r="F939" s="15" t="s">
        <v>94</v>
      </c>
      <c r="G939" s="85">
        <f>G940</f>
        <v>0</v>
      </c>
      <c r="H939" s="85">
        <f>H940</f>
        <v>0</v>
      </c>
      <c r="I939" s="85">
        <f>I940</f>
        <v>0</v>
      </c>
    </row>
    <row r="940" spans="1:9" hidden="1">
      <c r="A940" s="16" t="s">
        <v>822</v>
      </c>
      <c r="B940" s="14">
        <v>792</v>
      </c>
      <c r="C940" s="15" t="s">
        <v>23</v>
      </c>
      <c r="D940" s="15" t="s">
        <v>29</v>
      </c>
      <c r="E940" s="15" t="s">
        <v>781</v>
      </c>
      <c r="F940" s="15" t="s">
        <v>604</v>
      </c>
      <c r="G940" s="85"/>
      <c r="H940" s="85"/>
      <c r="I940" s="85"/>
    </row>
    <row r="941" spans="1:9" ht="25.5" hidden="1" customHeight="1">
      <c r="A941" s="16" t="s">
        <v>846</v>
      </c>
      <c r="B941" s="14">
        <v>792</v>
      </c>
      <c r="C941" s="15" t="s">
        <v>23</v>
      </c>
      <c r="D941" s="15" t="s">
        <v>29</v>
      </c>
      <c r="E941" s="15" t="s">
        <v>845</v>
      </c>
      <c r="F941" s="15"/>
      <c r="G941" s="85">
        <f>G943</f>
        <v>0</v>
      </c>
      <c r="H941" s="85">
        <f>H943</f>
        <v>0</v>
      </c>
      <c r="I941" s="85">
        <f>I943</f>
        <v>0</v>
      </c>
    </row>
    <row r="942" spans="1:9" hidden="1">
      <c r="A942" s="16" t="s">
        <v>93</v>
      </c>
      <c r="B942" s="14">
        <v>792</v>
      </c>
      <c r="C942" s="15" t="s">
        <v>23</v>
      </c>
      <c r="D942" s="15" t="s">
        <v>29</v>
      </c>
      <c r="E942" s="15" t="s">
        <v>845</v>
      </c>
      <c r="F942" s="15" t="s">
        <v>94</v>
      </c>
      <c r="G942" s="85">
        <f>G943</f>
        <v>0</v>
      </c>
      <c r="H942" s="85">
        <f>H943</f>
        <v>0</v>
      </c>
      <c r="I942" s="85">
        <f>I943</f>
        <v>0</v>
      </c>
    </row>
    <row r="943" spans="1:9" hidden="1">
      <c r="A943" s="16" t="s">
        <v>822</v>
      </c>
      <c r="B943" s="14">
        <v>792</v>
      </c>
      <c r="C943" s="15" t="s">
        <v>23</v>
      </c>
      <c r="D943" s="15" t="s">
        <v>29</v>
      </c>
      <c r="E943" s="15" t="s">
        <v>845</v>
      </c>
      <c r="F943" s="15" t="s">
        <v>604</v>
      </c>
      <c r="G943" s="85"/>
      <c r="H943" s="85"/>
      <c r="I943" s="85"/>
    </row>
    <row r="944" spans="1:9" hidden="1">
      <c r="A944" s="16"/>
      <c r="B944" s="14"/>
      <c r="C944" s="15"/>
      <c r="D944" s="15"/>
      <c r="E944" s="15"/>
      <c r="F944" s="15"/>
      <c r="G944" s="85"/>
      <c r="H944" s="85"/>
      <c r="I944" s="85"/>
    </row>
    <row r="945" spans="1:9" hidden="1">
      <c r="A945" s="16"/>
      <c r="B945" s="14"/>
      <c r="C945" s="15"/>
      <c r="D945" s="15"/>
      <c r="E945" s="15"/>
      <c r="F945" s="15"/>
      <c r="G945" s="85"/>
      <c r="H945" s="85"/>
      <c r="I945" s="85"/>
    </row>
    <row r="946" spans="1:9">
      <c r="A946" s="51" t="s">
        <v>327</v>
      </c>
      <c r="B946" s="20">
        <v>792</v>
      </c>
      <c r="C946" s="21" t="s">
        <v>34</v>
      </c>
      <c r="D946" s="21"/>
      <c r="E946" s="21"/>
      <c r="F946" s="21"/>
      <c r="G946" s="12">
        <f t="shared" ref="G946:I947" si="160">G947</f>
        <v>3023200</v>
      </c>
      <c r="H946" s="12">
        <f t="shared" si="160"/>
        <v>3043600</v>
      </c>
      <c r="I946" s="12">
        <f t="shared" si="160"/>
        <v>3122600</v>
      </c>
    </row>
    <row r="947" spans="1:9">
      <c r="A947" s="42" t="s">
        <v>328</v>
      </c>
      <c r="B947" s="14">
        <v>792</v>
      </c>
      <c r="C947" s="15" t="s">
        <v>34</v>
      </c>
      <c r="D947" s="15" t="s">
        <v>102</v>
      </c>
      <c r="E947" s="15"/>
      <c r="F947" s="15"/>
      <c r="G947" s="85">
        <f t="shared" si="160"/>
        <v>3023200</v>
      </c>
      <c r="H947" s="85">
        <f t="shared" si="160"/>
        <v>3043600</v>
      </c>
      <c r="I947" s="85">
        <f t="shared" si="160"/>
        <v>3122600</v>
      </c>
    </row>
    <row r="948" spans="1:9" s="30" customFormat="1" ht="38.25">
      <c r="A948" s="16" t="s">
        <v>884</v>
      </c>
      <c r="B948" s="14">
        <v>792</v>
      </c>
      <c r="C948" s="15" t="s">
        <v>34</v>
      </c>
      <c r="D948" s="15" t="s">
        <v>102</v>
      </c>
      <c r="E948" s="15" t="s">
        <v>432</v>
      </c>
      <c r="F948" s="41"/>
      <c r="G948" s="85">
        <f>G950</f>
        <v>3023200</v>
      </c>
      <c r="H948" s="85">
        <f>H950</f>
        <v>3043600</v>
      </c>
      <c r="I948" s="85">
        <f>I950</f>
        <v>3122600</v>
      </c>
    </row>
    <row r="949" spans="1:9" s="50" customFormat="1" ht="41.25" customHeight="1">
      <c r="A949" s="16" t="s">
        <v>313</v>
      </c>
      <c r="B949" s="14">
        <v>792</v>
      </c>
      <c r="C949" s="15" t="s">
        <v>34</v>
      </c>
      <c r="D949" s="15" t="s">
        <v>102</v>
      </c>
      <c r="E949" s="15" t="s">
        <v>433</v>
      </c>
      <c r="F949" s="15"/>
      <c r="G949" s="85">
        <f t="shared" ref="G949" si="161">G950</f>
        <v>3023200</v>
      </c>
      <c r="H949" s="85">
        <f t="shared" ref="H949" si="162">H950</f>
        <v>3043600</v>
      </c>
      <c r="I949" s="85">
        <f t="shared" ref="I949" si="163">I950</f>
        <v>3122600</v>
      </c>
    </row>
    <row r="950" spans="1:9" s="30" customFormat="1" ht="25.5">
      <c r="A950" s="16" t="s">
        <v>329</v>
      </c>
      <c r="B950" s="14">
        <v>792</v>
      </c>
      <c r="C950" s="15" t="s">
        <v>34</v>
      </c>
      <c r="D950" s="15" t="s">
        <v>102</v>
      </c>
      <c r="E950" s="15" t="s">
        <v>712</v>
      </c>
      <c r="F950" s="41"/>
      <c r="G950" s="85">
        <f t="shared" ref="G950:I951" si="164">G951</f>
        <v>3023200</v>
      </c>
      <c r="H950" s="85">
        <f t="shared" si="164"/>
        <v>3043600</v>
      </c>
      <c r="I950" s="85">
        <f t="shared" si="164"/>
        <v>3122600</v>
      </c>
    </row>
    <row r="951" spans="1:9">
      <c r="A951" s="16" t="s">
        <v>315</v>
      </c>
      <c r="B951" s="14">
        <v>792</v>
      </c>
      <c r="C951" s="15" t="s">
        <v>34</v>
      </c>
      <c r="D951" s="15" t="s">
        <v>102</v>
      </c>
      <c r="E951" s="15" t="s">
        <v>712</v>
      </c>
      <c r="F951" s="15" t="s">
        <v>316</v>
      </c>
      <c r="G951" s="85">
        <f t="shared" si="164"/>
        <v>3023200</v>
      </c>
      <c r="H951" s="85">
        <f t="shared" si="164"/>
        <v>3043600</v>
      </c>
      <c r="I951" s="85">
        <f t="shared" si="164"/>
        <v>3122600</v>
      </c>
    </row>
    <row r="952" spans="1:9">
      <c r="A952" s="16" t="s">
        <v>317</v>
      </c>
      <c r="B952" s="14">
        <v>792</v>
      </c>
      <c r="C952" s="15" t="s">
        <v>34</v>
      </c>
      <c r="D952" s="15" t="s">
        <v>102</v>
      </c>
      <c r="E952" s="15" t="s">
        <v>712</v>
      </c>
      <c r="F952" s="15" t="s">
        <v>318</v>
      </c>
      <c r="G952" s="85">
        <v>3023200</v>
      </c>
      <c r="H952" s="85">
        <v>3043600</v>
      </c>
      <c r="I952" s="85">
        <v>3122600</v>
      </c>
    </row>
    <row r="953" spans="1:9" s="23" customFormat="1" hidden="1">
      <c r="A953" s="11" t="s">
        <v>31</v>
      </c>
      <c r="B953" s="37">
        <v>792</v>
      </c>
      <c r="C953" s="38" t="s">
        <v>32</v>
      </c>
      <c r="D953" s="38"/>
      <c r="E953" s="38"/>
      <c r="F953" s="38"/>
      <c r="G953" s="86">
        <f t="shared" ref="G953:I957" si="165">G954</f>
        <v>0</v>
      </c>
      <c r="H953" s="86">
        <f t="shared" si="165"/>
        <v>0</v>
      </c>
      <c r="I953" s="86">
        <f t="shared" si="165"/>
        <v>0</v>
      </c>
    </row>
    <row r="954" spans="1:9" hidden="1">
      <c r="A954" s="13" t="s">
        <v>33</v>
      </c>
      <c r="B954" s="14">
        <v>792</v>
      </c>
      <c r="C954" s="15" t="s">
        <v>32</v>
      </c>
      <c r="D954" s="15" t="s">
        <v>34</v>
      </c>
      <c r="E954" s="15"/>
      <c r="F954" s="15"/>
      <c r="G954" s="85">
        <f t="shared" si="165"/>
        <v>0</v>
      </c>
      <c r="H954" s="85">
        <f t="shared" si="165"/>
        <v>0</v>
      </c>
      <c r="I954" s="85">
        <f t="shared" si="165"/>
        <v>0</v>
      </c>
    </row>
    <row r="955" spans="1:9" hidden="1">
      <c r="A955" s="16" t="s">
        <v>44</v>
      </c>
      <c r="B955" s="14">
        <v>792</v>
      </c>
      <c r="C955" s="15" t="s">
        <v>32</v>
      </c>
      <c r="D955" s="15" t="s">
        <v>34</v>
      </c>
      <c r="E955" s="15" t="s">
        <v>393</v>
      </c>
      <c r="F955" s="15"/>
      <c r="G955" s="85">
        <f t="shared" si="165"/>
        <v>0</v>
      </c>
      <c r="H955" s="85">
        <f t="shared" si="165"/>
        <v>0</v>
      </c>
      <c r="I955" s="85">
        <f t="shared" si="165"/>
        <v>0</v>
      </c>
    </row>
    <row r="956" spans="1:9" ht="25.5" hidden="1">
      <c r="A956" s="16" t="s">
        <v>354</v>
      </c>
      <c r="B956" s="14">
        <v>792</v>
      </c>
      <c r="C956" s="15" t="s">
        <v>32</v>
      </c>
      <c r="D956" s="15" t="s">
        <v>34</v>
      </c>
      <c r="E956" s="15" t="s">
        <v>353</v>
      </c>
      <c r="F956" s="15"/>
      <c r="G956" s="85">
        <f t="shared" si="165"/>
        <v>0</v>
      </c>
      <c r="H956" s="85">
        <f t="shared" si="165"/>
        <v>0</v>
      </c>
      <c r="I956" s="85">
        <f t="shared" si="165"/>
        <v>0</v>
      </c>
    </row>
    <row r="957" spans="1:9" hidden="1">
      <c r="A957" s="16" t="s">
        <v>93</v>
      </c>
      <c r="B957" s="14">
        <v>792</v>
      </c>
      <c r="C957" s="15" t="s">
        <v>32</v>
      </c>
      <c r="D957" s="15" t="s">
        <v>34</v>
      </c>
      <c r="E957" s="15" t="s">
        <v>353</v>
      </c>
      <c r="F957" s="15" t="s">
        <v>94</v>
      </c>
      <c r="G957" s="85">
        <f t="shared" si="165"/>
        <v>0</v>
      </c>
      <c r="H957" s="85">
        <f t="shared" si="165"/>
        <v>0</v>
      </c>
      <c r="I957" s="85">
        <f t="shared" si="165"/>
        <v>0</v>
      </c>
    </row>
    <row r="958" spans="1:9" hidden="1">
      <c r="A958" s="16" t="s">
        <v>345</v>
      </c>
      <c r="B958" s="14">
        <v>792</v>
      </c>
      <c r="C958" s="15" t="s">
        <v>32</v>
      </c>
      <c r="D958" s="15" t="s">
        <v>34</v>
      </c>
      <c r="E958" s="15" t="s">
        <v>353</v>
      </c>
      <c r="F958" s="15" t="s">
        <v>346</v>
      </c>
      <c r="G958" s="85"/>
      <c r="H958" s="85"/>
      <c r="I958" s="85"/>
    </row>
    <row r="959" spans="1:9" ht="13.5" hidden="1" customHeight="1">
      <c r="A959" s="59" t="s">
        <v>638</v>
      </c>
      <c r="B959" s="20">
        <v>792</v>
      </c>
      <c r="C959" s="7" t="s">
        <v>337</v>
      </c>
      <c r="D959" s="7"/>
      <c r="E959" s="7"/>
      <c r="F959" s="7"/>
      <c r="G959" s="40">
        <f t="shared" ref="G959:I963" si="166">G960</f>
        <v>0</v>
      </c>
      <c r="H959" s="40">
        <f t="shared" si="166"/>
        <v>0</v>
      </c>
      <c r="I959" s="40">
        <f t="shared" si="166"/>
        <v>0</v>
      </c>
    </row>
    <row r="960" spans="1:9" hidden="1">
      <c r="A960" s="13" t="s">
        <v>338</v>
      </c>
      <c r="B960" s="53">
        <v>792</v>
      </c>
      <c r="C960" s="15" t="s">
        <v>337</v>
      </c>
      <c r="D960" s="15" t="s">
        <v>23</v>
      </c>
      <c r="E960" s="15"/>
      <c r="F960" s="15"/>
      <c r="G960" s="85">
        <f t="shared" si="166"/>
        <v>0</v>
      </c>
      <c r="H960" s="85">
        <f t="shared" si="166"/>
        <v>0</v>
      </c>
      <c r="I960" s="85">
        <f t="shared" si="166"/>
        <v>0</v>
      </c>
    </row>
    <row r="961" spans="1:9" ht="25.5" hidden="1" customHeight="1">
      <c r="A961" s="16" t="s">
        <v>339</v>
      </c>
      <c r="B961" s="53">
        <v>792</v>
      </c>
      <c r="C961" s="15" t="s">
        <v>337</v>
      </c>
      <c r="D961" s="15" t="s">
        <v>23</v>
      </c>
      <c r="E961" s="15" t="s">
        <v>442</v>
      </c>
      <c r="F961" s="15"/>
      <c r="G961" s="85">
        <f t="shared" si="166"/>
        <v>0</v>
      </c>
      <c r="H961" s="85">
        <f t="shared" si="166"/>
        <v>0</v>
      </c>
      <c r="I961" s="85">
        <f t="shared" si="166"/>
        <v>0</v>
      </c>
    </row>
    <row r="962" spans="1:9" hidden="1">
      <c r="A962" s="16" t="s">
        <v>621</v>
      </c>
      <c r="B962" s="53">
        <v>792</v>
      </c>
      <c r="C962" s="15" t="s">
        <v>337</v>
      </c>
      <c r="D962" s="15" t="s">
        <v>23</v>
      </c>
      <c r="E962" s="15" t="s">
        <v>606</v>
      </c>
      <c r="F962" s="15"/>
      <c r="G962" s="85">
        <f t="shared" si="166"/>
        <v>0</v>
      </c>
      <c r="H962" s="85">
        <f t="shared" si="166"/>
        <v>0</v>
      </c>
      <c r="I962" s="85">
        <f t="shared" si="166"/>
        <v>0</v>
      </c>
    </row>
    <row r="963" spans="1:9" ht="25.5" hidden="1">
      <c r="A963" s="16" t="s">
        <v>46</v>
      </c>
      <c r="B963" s="53">
        <v>792</v>
      </c>
      <c r="C963" s="15" t="s">
        <v>337</v>
      </c>
      <c r="D963" s="15" t="s">
        <v>23</v>
      </c>
      <c r="E963" s="15" t="s">
        <v>606</v>
      </c>
      <c r="F963" s="15" t="s">
        <v>47</v>
      </c>
      <c r="G963" s="85">
        <f t="shared" si="166"/>
        <v>0</v>
      </c>
      <c r="H963" s="85">
        <f t="shared" si="166"/>
        <v>0</v>
      </c>
      <c r="I963" s="85">
        <f t="shared" si="166"/>
        <v>0</v>
      </c>
    </row>
    <row r="964" spans="1:9" ht="25.5" hidden="1">
      <c r="A964" s="16" t="s">
        <v>48</v>
      </c>
      <c r="B964" s="53">
        <v>792</v>
      </c>
      <c r="C964" s="15" t="s">
        <v>337</v>
      </c>
      <c r="D964" s="15" t="s">
        <v>23</v>
      </c>
      <c r="E964" s="15" t="s">
        <v>606</v>
      </c>
      <c r="F964" s="15" t="s">
        <v>49</v>
      </c>
      <c r="G964" s="85"/>
      <c r="H964" s="85"/>
      <c r="I964" s="85"/>
    </row>
    <row r="965" spans="1:9" hidden="1">
      <c r="A965" s="11" t="s">
        <v>296</v>
      </c>
      <c r="B965" s="20">
        <v>792</v>
      </c>
      <c r="C965" s="7" t="s">
        <v>101</v>
      </c>
      <c r="D965" s="7"/>
      <c r="E965" s="7"/>
      <c r="F965" s="7"/>
      <c r="G965" s="40">
        <f t="shared" ref="G965:I969" si="167">G966</f>
        <v>0</v>
      </c>
      <c r="H965" s="40">
        <f t="shared" si="167"/>
        <v>0</v>
      </c>
      <c r="I965" s="40">
        <f t="shared" si="167"/>
        <v>0</v>
      </c>
    </row>
    <row r="966" spans="1:9" hidden="1">
      <c r="A966" s="16" t="s">
        <v>297</v>
      </c>
      <c r="B966" s="14">
        <v>792</v>
      </c>
      <c r="C966" s="15" t="s">
        <v>101</v>
      </c>
      <c r="D966" s="15" t="s">
        <v>23</v>
      </c>
      <c r="E966" s="15"/>
      <c r="F966" s="15"/>
      <c r="G966" s="85">
        <f t="shared" si="167"/>
        <v>0</v>
      </c>
      <c r="H966" s="85">
        <f t="shared" si="167"/>
        <v>0</v>
      </c>
      <c r="I966" s="85">
        <f t="shared" si="167"/>
        <v>0</v>
      </c>
    </row>
    <row r="967" spans="1:9" s="30" customFormat="1" ht="25.5" hidden="1">
      <c r="A967" s="16" t="s">
        <v>718</v>
      </c>
      <c r="B967" s="14">
        <v>792</v>
      </c>
      <c r="C967" s="15" t="s">
        <v>101</v>
      </c>
      <c r="D967" s="15" t="s">
        <v>23</v>
      </c>
      <c r="E967" s="15" t="s">
        <v>538</v>
      </c>
      <c r="F967" s="41"/>
      <c r="G967" s="85">
        <f t="shared" si="167"/>
        <v>0</v>
      </c>
      <c r="H967" s="85">
        <f t="shared" si="167"/>
        <v>0</v>
      </c>
      <c r="I967" s="85">
        <f t="shared" si="167"/>
        <v>0</v>
      </c>
    </row>
    <row r="968" spans="1:9" s="30" customFormat="1" hidden="1">
      <c r="A968" s="16" t="s">
        <v>303</v>
      </c>
      <c r="B968" s="14">
        <v>792</v>
      </c>
      <c r="C968" s="15" t="s">
        <v>101</v>
      </c>
      <c r="D968" s="15" t="s">
        <v>23</v>
      </c>
      <c r="E968" s="15" t="s">
        <v>544</v>
      </c>
      <c r="F968" s="41"/>
      <c r="G968" s="85">
        <f t="shared" si="167"/>
        <v>0</v>
      </c>
      <c r="H968" s="85">
        <f t="shared" si="167"/>
        <v>0</v>
      </c>
      <c r="I968" s="85">
        <f t="shared" si="167"/>
        <v>0</v>
      </c>
    </row>
    <row r="969" spans="1:9" s="30" customFormat="1" hidden="1">
      <c r="A969" s="16" t="s">
        <v>304</v>
      </c>
      <c r="B969" s="14">
        <v>792</v>
      </c>
      <c r="C969" s="15" t="s">
        <v>101</v>
      </c>
      <c r="D969" s="15" t="s">
        <v>23</v>
      </c>
      <c r="E969" s="15" t="s">
        <v>544</v>
      </c>
      <c r="F969" s="15" t="s">
        <v>305</v>
      </c>
      <c r="G969" s="85">
        <f t="shared" si="167"/>
        <v>0</v>
      </c>
      <c r="H969" s="85">
        <f t="shared" si="167"/>
        <v>0</v>
      </c>
      <c r="I969" s="85">
        <f t="shared" si="167"/>
        <v>0</v>
      </c>
    </row>
    <row r="970" spans="1:9" s="3" customFormat="1" ht="25.5" hidden="1">
      <c r="A970" s="16" t="s">
        <v>306</v>
      </c>
      <c r="B970" s="14">
        <v>792</v>
      </c>
      <c r="C970" s="15" t="s">
        <v>101</v>
      </c>
      <c r="D970" s="15" t="s">
        <v>23</v>
      </c>
      <c r="E970" s="15" t="s">
        <v>544</v>
      </c>
      <c r="F970" s="15" t="s">
        <v>307</v>
      </c>
      <c r="G970" s="85"/>
      <c r="H970" s="85"/>
      <c r="I970" s="85"/>
    </row>
    <row r="971" spans="1:9" ht="25.5">
      <c r="A971" s="59" t="s">
        <v>567</v>
      </c>
      <c r="B971" s="20">
        <v>792</v>
      </c>
      <c r="C971" s="7" t="s">
        <v>29</v>
      </c>
      <c r="D971" s="7"/>
      <c r="E971" s="7"/>
      <c r="F971" s="7"/>
      <c r="G971" s="40">
        <f t="shared" ref="G971:G976" si="168">G972</f>
        <v>50000</v>
      </c>
      <c r="H971" s="40">
        <f t="shared" ref="H971:I976" si="169">H972</f>
        <v>50000</v>
      </c>
      <c r="I971" s="40">
        <f t="shared" si="169"/>
        <v>50000</v>
      </c>
    </row>
    <row r="972" spans="1:9" ht="28.5" customHeight="1">
      <c r="A972" s="13" t="s">
        <v>568</v>
      </c>
      <c r="B972" s="14">
        <v>792</v>
      </c>
      <c r="C972" s="15" t="s">
        <v>29</v>
      </c>
      <c r="D972" s="15" t="s">
        <v>23</v>
      </c>
      <c r="E972" s="38"/>
      <c r="F972" s="38"/>
      <c r="G972" s="85">
        <f t="shared" si="168"/>
        <v>50000</v>
      </c>
      <c r="H972" s="85">
        <f t="shared" si="169"/>
        <v>50000</v>
      </c>
      <c r="I972" s="85">
        <f t="shared" si="169"/>
        <v>50000</v>
      </c>
    </row>
    <row r="973" spans="1:9" s="30" customFormat="1" ht="38.25">
      <c r="A973" s="16" t="s">
        <v>884</v>
      </c>
      <c r="B973" s="14">
        <v>792</v>
      </c>
      <c r="C973" s="15" t="s">
        <v>29</v>
      </c>
      <c r="D973" s="15" t="s">
        <v>23</v>
      </c>
      <c r="E973" s="15" t="s">
        <v>432</v>
      </c>
      <c r="F973" s="41"/>
      <c r="G973" s="85">
        <f t="shared" si="168"/>
        <v>50000</v>
      </c>
      <c r="H973" s="85">
        <f t="shared" si="169"/>
        <v>50000</v>
      </c>
      <c r="I973" s="85">
        <f t="shared" si="169"/>
        <v>50000</v>
      </c>
    </row>
    <row r="974" spans="1:9" s="30" customFormat="1" ht="25.5">
      <c r="A974" s="16" t="s">
        <v>569</v>
      </c>
      <c r="B974" s="14">
        <v>792</v>
      </c>
      <c r="C974" s="15" t="s">
        <v>29</v>
      </c>
      <c r="D974" s="15" t="s">
        <v>23</v>
      </c>
      <c r="E974" s="15" t="s">
        <v>443</v>
      </c>
      <c r="F974" s="41"/>
      <c r="G974" s="85">
        <f t="shared" si="168"/>
        <v>50000</v>
      </c>
      <c r="H974" s="85">
        <f t="shared" si="169"/>
        <v>50000</v>
      </c>
      <c r="I974" s="85">
        <f t="shared" si="169"/>
        <v>50000</v>
      </c>
    </row>
    <row r="975" spans="1:9">
      <c r="A975" s="16" t="s">
        <v>570</v>
      </c>
      <c r="B975" s="14">
        <v>792</v>
      </c>
      <c r="C975" s="15" t="s">
        <v>29</v>
      </c>
      <c r="D975" s="15" t="s">
        <v>23</v>
      </c>
      <c r="E975" s="15" t="s">
        <v>444</v>
      </c>
      <c r="F975" s="15"/>
      <c r="G975" s="85">
        <f t="shared" si="168"/>
        <v>50000</v>
      </c>
      <c r="H975" s="85">
        <f t="shared" si="169"/>
        <v>50000</v>
      </c>
      <c r="I975" s="85">
        <f t="shared" si="169"/>
        <v>50000</v>
      </c>
    </row>
    <row r="976" spans="1:9" ht="25.5">
      <c r="A976" s="16" t="s">
        <v>571</v>
      </c>
      <c r="B976" s="14">
        <v>792</v>
      </c>
      <c r="C976" s="15" t="s">
        <v>29</v>
      </c>
      <c r="D976" s="15" t="s">
        <v>23</v>
      </c>
      <c r="E976" s="15" t="s">
        <v>444</v>
      </c>
      <c r="F976" s="15" t="s">
        <v>572</v>
      </c>
      <c r="G976" s="85">
        <f t="shared" si="168"/>
        <v>50000</v>
      </c>
      <c r="H976" s="85">
        <f t="shared" si="169"/>
        <v>50000</v>
      </c>
      <c r="I976" s="85">
        <f t="shared" si="169"/>
        <v>50000</v>
      </c>
    </row>
    <row r="977" spans="1:9">
      <c r="A977" s="16" t="s">
        <v>573</v>
      </c>
      <c r="B977" s="14">
        <v>792</v>
      </c>
      <c r="C977" s="15" t="s">
        <v>29</v>
      </c>
      <c r="D977" s="15" t="s">
        <v>23</v>
      </c>
      <c r="E977" s="15" t="s">
        <v>444</v>
      </c>
      <c r="F977" s="15" t="s">
        <v>574</v>
      </c>
      <c r="G977" s="85">
        <v>50000</v>
      </c>
      <c r="H977" s="85">
        <v>50000</v>
      </c>
      <c r="I977" s="85">
        <v>50000</v>
      </c>
    </row>
    <row r="978" spans="1:9" ht="38.25">
      <c r="A978" s="59" t="s">
        <v>575</v>
      </c>
      <c r="B978" s="20">
        <v>792</v>
      </c>
      <c r="C978" s="7" t="s">
        <v>576</v>
      </c>
      <c r="D978" s="7"/>
      <c r="E978" s="7"/>
      <c r="F978" s="7"/>
      <c r="G978" s="40">
        <f>G982+G998+G991</f>
        <v>37414304</v>
      </c>
      <c r="H978" s="40">
        <f>H982+H998+H991</f>
        <v>36846228</v>
      </c>
      <c r="I978" s="40">
        <f>I982+I998+I991</f>
        <v>37145562</v>
      </c>
    </row>
    <row r="979" spans="1:9" ht="38.25" hidden="1">
      <c r="A979" s="60" t="s">
        <v>577</v>
      </c>
      <c r="B979" s="49">
        <v>792</v>
      </c>
      <c r="C979" s="10" t="s">
        <v>576</v>
      </c>
      <c r="D979" s="10" t="s">
        <v>23</v>
      </c>
      <c r="E979" s="10"/>
      <c r="F979" s="10"/>
      <c r="G979" s="26"/>
      <c r="H979" s="26"/>
      <c r="I979" s="26"/>
    </row>
    <row r="980" spans="1:9" s="30" customFormat="1" ht="50.25" hidden="1" customHeight="1">
      <c r="A980" s="82" t="s">
        <v>578</v>
      </c>
      <c r="B980" s="83">
        <v>792</v>
      </c>
      <c r="C980" s="84" t="s">
        <v>576</v>
      </c>
      <c r="D980" s="84" t="s">
        <v>23</v>
      </c>
      <c r="E980" s="84" t="s">
        <v>579</v>
      </c>
      <c r="F980" s="84" t="s">
        <v>580</v>
      </c>
      <c r="G980" s="88"/>
      <c r="H980" s="88"/>
      <c r="I980" s="88"/>
    </row>
    <row r="981" spans="1:9" s="30" customFormat="1" ht="35.25" customHeight="1">
      <c r="A981" s="13" t="s">
        <v>577</v>
      </c>
      <c r="B981" s="14">
        <v>792</v>
      </c>
      <c r="C981" s="15" t="s">
        <v>576</v>
      </c>
      <c r="D981" s="15" t="s">
        <v>23</v>
      </c>
      <c r="E981" s="41"/>
      <c r="F981" s="41"/>
      <c r="G981" s="85">
        <f>G982</f>
        <v>21315968</v>
      </c>
      <c r="H981" s="85">
        <f>H982</f>
        <v>20289588</v>
      </c>
      <c r="I981" s="85">
        <f>I982</f>
        <v>20425011</v>
      </c>
    </row>
    <row r="982" spans="1:9" s="18" customFormat="1" ht="38.25">
      <c r="A982" s="16" t="s">
        <v>884</v>
      </c>
      <c r="B982" s="14">
        <v>792</v>
      </c>
      <c r="C982" s="15" t="s">
        <v>576</v>
      </c>
      <c r="D982" s="15" t="s">
        <v>23</v>
      </c>
      <c r="E982" s="15" t="s">
        <v>432</v>
      </c>
      <c r="F982" s="15"/>
      <c r="G982" s="85">
        <f>G983</f>
        <v>21315968</v>
      </c>
      <c r="H982" s="85">
        <f t="shared" ref="H982:I982" si="170">H983</f>
        <v>20289588</v>
      </c>
      <c r="I982" s="85">
        <f t="shared" si="170"/>
        <v>20425011</v>
      </c>
    </row>
    <row r="983" spans="1:9" s="18" customFormat="1" ht="38.25">
      <c r="A983" s="16" t="s">
        <v>313</v>
      </c>
      <c r="B983" s="14">
        <v>792</v>
      </c>
      <c r="C983" s="15" t="s">
        <v>576</v>
      </c>
      <c r="D983" s="15" t="s">
        <v>23</v>
      </c>
      <c r="E983" s="15" t="s">
        <v>433</v>
      </c>
      <c r="F983" s="15"/>
      <c r="G983" s="85">
        <f>G988+G995</f>
        <v>21315968</v>
      </c>
      <c r="H983" s="85">
        <f t="shared" ref="H983:I983" si="171">H988+H995</f>
        <v>20289588</v>
      </c>
      <c r="I983" s="85">
        <f t="shared" si="171"/>
        <v>20425011</v>
      </c>
    </row>
    <row r="984" spans="1:9" s="30" customFormat="1" ht="29.25" hidden="1" customHeight="1">
      <c r="A984" s="16" t="s">
        <v>584</v>
      </c>
      <c r="B984" s="14">
        <v>792</v>
      </c>
      <c r="C984" s="15" t="s">
        <v>576</v>
      </c>
      <c r="D984" s="15" t="s">
        <v>23</v>
      </c>
      <c r="E984" s="15" t="s">
        <v>445</v>
      </c>
      <c r="F984" s="15"/>
      <c r="G984" s="85">
        <f t="shared" ref="G984:I985" si="172">G985</f>
        <v>0</v>
      </c>
      <c r="H984" s="85">
        <f t="shared" si="172"/>
        <v>0</v>
      </c>
      <c r="I984" s="85">
        <f t="shared" si="172"/>
        <v>0</v>
      </c>
    </row>
    <row r="985" spans="1:9" s="30" customFormat="1" hidden="1">
      <c r="A985" s="16" t="s">
        <v>315</v>
      </c>
      <c r="B985" s="14">
        <v>792</v>
      </c>
      <c r="C985" s="15" t="s">
        <v>576</v>
      </c>
      <c r="D985" s="15" t="s">
        <v>23</v>
      </c>
      <c r="E985" s="15" t="s">
        <v>445</v>
      </c>
      <c r="F985" s="15" t="s">
        <v>316</v>
      </c>
      <c r="G985" s="85">
        <f t="shared" si="172"/>
        <v>0</v>
      </c>
      <c r="H985" s="85">
        <f t="shared" si="172"/>
        <v>0</v>
      </c>
      <c r="I985" s="85">
        <f t="shared" si="172"/>
        <v>0</v>
      </c>
    </row>
    <row r="986" spans="1:9" s="3" customFormat="1" hidden="1">
      <c r="A986" s="16" t="s">
        <v>582</v>
      </c>
      <c r="B986" s="14">
        <v>792</v>
      </c>
      <c r="C986" s="15" t="s">
        <v>576</v>
      </c>
      <c r="D986" s="15" t="s">
        <v>23</v>
      </c>
      <c r="E986" s="15" t="s">
        <v>445</v>
      </c>
      <c r="F986" s="15" t="s">
        <v>583</v>
      </c>
      <c r="G986" s="85"/>
      <c r="H986" s="85"/>
      <c r="I986" s="85"/>
    </row>
    <row r="987" spans="1:9" s="3" customFormat="1" hidden="1">
      <c r="A987" s="16" t="s">
        <v>9</v>
      </c>
      <c r="B987" s="14">
        <v>792</v>
      </c>
      <c r="C987" s="15" t="s">
        <v>576</v>
      </c>
      <c r="D987" s="15" t="s">
        <v>23</v>
      </c>
      <c r="E987" s="15" t="s">
        <v>445</v>
      </c>
      <c r="F987" s="15" t="s">
        <v>8</v>
      </c>
      <c r="G987" s="85"/>
      <c r="H987" s="85"/>
      <c r="I987" s="85"/>
    </row>
    <row r="988" spans="1:9" s="18" customFormat="1" ht="25.5">
      <c r="A988" s="16" t="s">
        <v>581</v>
      </c>
      <c r="B988" s="14">
        <v>792</v>
      </c>
      <c r="C988" s="15" t="s">
        <v>576</v>
      </c>
      <c r="D988" s="15" t="s">
        <v>23</v>
      </c>
      <c r="E988" s="15" t="s">
        <v>534</v>
      </c>
      <c r="F988" s="15"/>
      <c r="G988" s="85">
        <f t="shared" ref="G988:I989" si="173">G989</f>
        <v>15335368</v>
      </c>
      <c r="H988" s="85">
        <f t="shared" si="173"/>
        <v>15487188</v>
      </c>
      <c r="I988" s="85">
        <f t="shared" si="173"/>
        <v>15640511</v>
      </c>
    </row>
    <row r="989" spans="1:9" s="18" customFormat="1">
      <c r="A989" s="16" t="s">
        <v>315</v>
      </c>
      <c r="B989" s="14">
        <v>792</v>
      </c>
      <c r="C989" s="15" t="s">
        <v>576</v>
      </c>
      <c r="D989" s="15" t="s">
        <v>23</v>
      </c>
      <c r="E989" s="15" t="s">
        <v>534</v>
      </c>
      <c r="F989" s="15" t="s">
        <v>316</v>
      </c>
      <c r="G989" s="85">
        <f t="shared" si="173"/>
        <v>15335368</v>
      </c>
      <c r="H989" s="85">
        <f t="shared" si="173"/>
        <v>15487188</v>
      </c>
      <c r="I989" s="85">
        <f t="shared" si="173"/>
        <v>15640511</v>
      </c>
    </row>
    <row r="990" spans="1:9" s="18" customFormat="1">
      <c r="A990" s="16" t="s">
        <v>582</v>
      </c>
      <c r="B990" s="14">
        <v>792</v>
      </c>
      <c r="C990" s="15" t="s">
        <v>576</v>
      </c>
      <c r="D990" s="15" t="s">
        <v>23</v>
      </c>
      <c r="E990" s="15" t="s">
        <v>534</v>
      </c>
      <c r="F990" s="15" t="s">
        <v>583</v>
      </c>
      <c r="G990" s="85">
        <v>15335368</v>
      </c>
      <c r="H990" s="212">
        <v>15487188</v>
      </c>
      <c r="I990" s="212">
        <v>15640511</v>
      </c>
    </row>
    <row r="991" spans="1:9" s="18" customFormat="1" hidden="1">
      <c r="A991" s="16" t="s">
        <v>645</v>
      </c>
      <c r="B991" s="14">
        <v>792</v>
      </c>
      <c r="C991" s="15" t="s">
        <v>576</v>
      </c>
      <c r="D991" s="15" t="s">
        <v>34</v>
      </c>
      <c r="E991" s="15"/>
      <c r="F991" s="15"/>
      <c r="G991" s="85">
        <f t="shared" ref="G991:I993" si="174">G992</f>
        <v>0</v>
      </c>
      <c r="H991" s="85">
        <f t="shared" si="174"/>
        <v>0</v>
      </c>
      <c r="I991" s="85">
        <f t="shared" si="174"/>
        <v>0</v>
      </c>
    </row>
    <row r="992" spans="1:9" s="18" customFormat="1" ht="41.25" hidden="1" customHeight="1">
      <c r="A992" s="16" t="s">
        <v>647</v>
      </c>
      <c r="B992" s="14">
        <v>792</v>
      </c>
      <c r="C992" s="15" t="s">
        <v>576</v>
      </c>
      <c r="D992" s="15" t="s">
        <v>34</v>
      </c>
      <c r="E992" s="15" t="s">
        <v>646</v>
      </c>
      <c r="F992" s="15"/>
      <c r="G992" s="85">
        <f t="shared" si="174"/>
        <v>0</v>
      </c>
      <c r="H992" s="85">
        <f t="shared" si="174"/>
        <v>0</v>
      </c>
      <c r="I992" s="85">
        <f t="shared" si="174"/>
        <v>0</v>
      </c>
    </row>
    <row r="993" spans="1:11" s="18" customFormat="1" hidden="1">
      <c r="A993" s="16" t="s">
        <v>315</v>
      </c>
      <c r="B993" s="14">
        <v>792</v>
      </c>
      <c r="C993" s="15" t="s">
        <v>576</v>
      </c>
      <c r="D993" s="15" t="s">
        <v>34</v>
      </c>
      <c r="E993" s="15" t="s">
        <v>646</v>
      </c>
      <c r="F993" s="15" t="s">
        <v>316</v>
      </c>
      <c r="G993" s="85">
        <f t="shared" si="174"/>
        <v>0</v>
      </c>
      <c r="H993" s="85">
        <f t="shared" si="174"/>
        <v>0</v>
      </c>
      <c r="I993" s="85">
        <f t="shared" si="174"/>
        <v>0</v>
      </c>
    </row>
    <row r="994" spans="1:11" s="18" customFormat="1" hidden="1">
      <c r="A994" s="16" t="s">
        <v>582</v>
      </c>
      <c r="B994" s="14">
        <v>792</v>
      </c>
      <c r="C994" s="15" t="s">
        <v>576</v>
      </c>
      <c r="D994" s="15" t="s">
        <v>34</v>
      </c>
      <c r="E994" s="15" t="s">
        <v>646</v>
      </c>
      <c r="F994" s="15" t="s">
        <v>583</v>
      </c>
      <c r="G994" s="85"/>
      <c r="H994" s="85"/>
      <c r="I994" s="85"/>
    </row>
    <row r="995" spans="1:11" s="30" customFormat="1" ht="23.25" customHeight="1">
      <c r="A995" s="16" t="s">
        <v>584</v>
      </c>
      <c r="B995" s="14">
        <v>792</v>
      </c>
      <c r="C995" s="15" t="s">
        <v>576</v>
      </c>
      <c r="D995" s="15" t="s">
        <v>23</v>
      </c>
      <c r="E995" s="15" t="s">
        <v>445</v>
      </c>
      <c r="F995" s="15"/>
      <c r="G995" s="85">
        <f t="shared" ref="G995:I996" si="175">G996</f>
        <v>5980600</v>
      </c>
      <c r="H995" s="85">
        <f t="shared" si="175"/>
        <v>4802400</v>
      </c>
      <c r="I995" s="85">
        <f t="shared" si="175"/>
        <v>4784500</v>
      </c>
    </row>
    <row r="996" spans="1:11" s="30" customFormat="1">
      <c r="A996" s="16" t="s">
        <v>315</v>
      </c>
      <c r="B996" s="14">
        <v>792</v>
      </c>
      <c r="C996" s="15" t="s">
        <v>576</v>
      </c>
      <c r="D996" s="15" t="s">
        <v>23</v>
      </c>
      <c r="E996" s="15" t="s">
        <v>445</v>
      </c>
      <c r="F996" s="15" t="s">
        <v>316</v>
      </c>
      <c r="G996" s="85">
        <f t="shared" si="175"/>
        <v>5980600</v>
      </c>
      <c r="H996" s="85">
        <f t="shared" si="175"/>
        <v>4802400</v>
      </c>
      <c r="I996" s="85">
        <f t="shared" si="175"/>
        <v>4784500</v>
      </c>
    </row>
    <row r="997" spans="1:11" s="3" customFormat="1">
      <c r="A997" s="16" t="s">
        <v>582</v>
      </c>
      <c r="B997" s="14">
        <v>792</v>
      </c>
      <c r="C997" s="15" t="s">
        <v>576</v>
      </c>
      <c r="D997" s="15" t="s">
        <v>23</v>
      </c>
      <c r="E997" s="15" t="s">
        <v>445</v>
      </c>
      <c r="F997" s="15" t="s">
        <v>583</v>
      </c>
      <c r="G997" s="85">
        <v>5980600</v>
      </c>
      <c r="H997" s="85">
        <v>4802400</v>
      </c>
      <c r="I997" s="85">
        <v>4784500</v>
      </c>
    </row>
    <row r="998" spans="1:11" ht="18.75" customHeight="1">
      <c r="A998" s="13" t="s">
        <v>585</v>
      </c>
      <c r="B998" s="14">
        <v>792</v>
      </c>
      <c r="C998" s="15" t="s">
        <v>576</v>
      </c>
      <c r="D998" s="15" t="s">
        <v>102</v>
      </c>
      <c r="E998" s="15"/>
      <c r="F998" s="15"/>
      <c r="G998" s="85">
        <f>G999</f>
        <v>16098336</v>
      </c>
      <c r="H998" s="85">
        <f>H999</f>
        <v>16556640</v>
      </c>
      <c r="I998" s="85">
        <f>I999</f>
        <v>16720551</v>
      </c>
    </row>
    <row r="999" spans="1:11" s="30" customFormat="1" ht="27.75" customHeight="1">
      <c r="A999" s="16" t="s">
        <v>884</v>
      </c>
      <c r="B999" s="14">
        <v>792</v>
      </c>
      <c r="C999" s="15" t="s">
        <v>576</v>
      </c>
      <c r="D999" s="15" t="s">
        <v>102</v>
      </c>
      <c r="E999" s="15" t="s">
        <v>432</v>
      </c>
      <c r="F999" s="15"/>
      <c r="G999" s="85">
        <f>G1000</f>
        <v>16098336</v>
      </c>
      <c r="H999" s="85">
        <f t="shared" ref="H999:I999" si="176">H1000</f>
        <v>16556640</v>
      </c>
      <c r="I999" s="85">
        <f t="shared" si="176"/>
        <v>16720551</v>
      </c>
    </row>
    <row r="1000" spans="1:11" s="3" customFormat="1" ht="38.25">
      <c r="A1000" s="16" t="s">
        <v>313</v>
      </c>
      <c r="B1000" s="14">
        <v>792</v>
      </c>
      <c r="C1000" s="15" t="s">
        <v>576</v>
      </c>
      <c r="D1000" s="15" t="s">
        <v>102</v>
      </c>
      <c r="E1000" s="15" t="s">
        <v>433</v>
      </c>
      <c r="F1000" s="15"/>
      <c r="G1000" s="85">
        <f>G1001+G1004</f>
        <v>16098336</v>
      </c>
      <c r="H1000" s="85">
        <f t="shared" ref="H1000:I1000" si="177">H1001+H1004</f>
        <v>16556640</v>
      </c>
      <c r="I1000" s="85">
        <f t="shared" si="177"/>
        <v>16720551</v>
      </c>
    </row>
    <row r="1001" spans="1:11" s="30" customFormat="1" ht="29.25" hidden="1" customHeight="1">
      <c r="A1001" s="16" t="s">
        <v>584</v>
      </c>
      <c r="B1001" s="14">
        <v>792</v>
      </c>
      <c r="C1001" s="15" t="s">
        <v>576</v>
      </c>
      <c r="D1001" s="15" t="s">
        <v>102</v>
      </c>
      <c r="E1001" s="15" t="s">
        <v>445</v>
      </c>
      <c r="F1001" s="15"/>
      <c r="G1001" s="85">
        <f t="shared" ref="G1001:G1002" si="178">G1002</f>
        <v>0</v>
      </c>
      <c r="H1001" s="85">
        <f t="shared" ref="H1001:H1002" si="179">H1002</f>
        <v>0</v>
      </c>
      <c r="I1001" s="85">
        <f t="shared" ref="I1001:I1002" si="180">I1002</f>
        <v>0</v>
      </c>
    </row>
    <row r="1002" spans="1:11" s="30" customFormat="1" hidden="1">
      <c r="A1002" s="16" t="s">
        <v>315</v>
      </c>
      <c r="B1002" s="14">
        <v>792</v>
      </c>
      <c r="C1002" s="15" t="s">
        <v>576</v>
      </c>
      <c r="D1002" s="15" t="s">
        <v>102</v>
      </c>
      <c r="E1002" s="15" t="s">
        <v>445</v>
      </c>
      <c r="F1002" s="15" t="s">
        <v>316</v>
      </c>
      <c r="G1002" s="85">
        <f t="shared" si="178"/>
        <v>0</v>
      </c>
      <c r="H1002" s="85">
        <f t="shared" si="179"/>
        <v>0</v>
      </c>
      <c r="I1002" s="85">
        <f t="shared" si="180"/>
        <v>0</v>
      </c>
    </row>
    <row r="1003" spans="1:11" s="3" customFormat="1" hidden="1">
      <c r="A1003" s="16" t="s">
        <v>582</v>
      </c>
      <c r="B1003" s="137">
        <v>792</v>
      </c>
      <c r="C1003" s="138" t="s">
        <v>576</v>
      </c>
      <c r="D1003" s="138" t="s">
        <v>102</v>
      </c>
      <c r="E1003" s="138" t="s">
        <v>445</v>
      </c>
      <c r="F1003" s="138" t="s">
        <v>583</v>
      </c>
      <c r="G1003" s="85"/>
      <c r="H1003" s="85"/>
      <c r="I1003" s="85"/>
    </row>
    <row r="1004" spans="1:11" s="3" customFormat="1" ht="25.5">
      <c r="A1004" s="16" t="s">
        <v>924</v>
      </c>
      <c r="B1004" s="14">
        <v>792</v>
      </c>
      <c r="C1004" s="15" t="s">
        <v>576</v>
      </c>
      <c r="D1004" s="15" t="s">
        <v>102</v>
      </c>
      <c r="E1004" s="15" t="s">
        <v>446</v>
      </c>
      <c r="F1004" s="15"/>
      <c r="G1004" s="85">
        <f t="shared" ref="G1004:I1005" si="181">G1005</f>
        <v>16098336</v>
      </c>
      <c r="H1004" s="85">
        <f t="shared" si="181"/>
        <v>16556640</v>
      </c>
      <c r="I1004" s="85">
        <f t="shared" si="181"/>
        <v>16720551</v>
      </c>
    </row>
    <row r="1005" spans="1:11" s="3" customFormat="1">
      <c r="A1005" s="16" t="s">
        <v>315</v>
      </c>
      <c r="B1005" s="14">
        <v>792</v>
      </c>
      <c r="C1005" s="15" t="s">
        <v>576</v>
      </c>
      <c r="D1005" s="15" t="s">
        <v>102</v>
      </c>
      <c r="E1005" s="15" t="s">
        <v>446</v>
      </c>
      <c r="F1005" s="15" t="s">
        <v>316</v>
      </c>
      <c r="G1005" s="85">
        <f t="shared" si="181"/>
        <v>16098336</v>
      </c>
      <c r="H1005" s="85">
        <f t="shared" si="181"/>
        <v>16556640</v>
      </c>
      <c r="I1005" s="85">
        <f t="shared" si="181"/>
        <v>16720551</v>
      </c>
    </row>
    <row r="1006" spans="1:11" s="3" customFormat="1">
      <c r="A1006" s="16" t="s">
        <v>343</v>
      </c>
      <c r="B1006" s="14">
        <v>792</v>
      </c>
      <c r="C1006" s="15" t="s">
        <v>576</v>
      </c>
      <c r="D1006" s="15" t="s">
        <v>102</v>
      </c>
      <c r="E1006" s="15" t="s">
        <v>446</v>
      </c>
      <c r="F1006" s="15" t="s">
        <v>344</v>
      </c>
      <c r="G1006" s="85">
        <f>16267924+126412-417800+121800</f>
        <v>16098336</v>
      </c>
      <c r="H1006" s="85">
        <v>16556640</v>
      </c>
      <c r="I1006" s="85">
        <v>16720551</v>
      </c>
      <c r="J1006" s="85"/>
      <c r="K1006" s="85"/>
    </row>
    <row r="1007" spans="1:11" s="3" customFormat="1" ht="47.25" hidden="1" customHeight="1">
      <c r="A1007" s="16" t="s">
        <v>341</v>
      </c>
      <c r="B1007" s="14">
        <v>792</v>
      </c>
      <c r="C1007" s="15" t="s">
        <v>576</v>
      </c>
      <c r="D1007" s="15" t="s">
        <v>102</v>
      </c>
      <c r="E1007" s="15" t="s">
        <v>446</v>
      </c>
      <c r="F1007" s="15" t="s">
        <v>342</v>
      </c>
      <c r="G1007" s="85"/>
      <c r="H1007" s="85"/>
      <c r="I1007" s="85"/>
    </row>
    <row r="1008" spans="1:11" s="18" customFormat="1" hidden="1">
      <c r="A1008" s="16"/>
      <c r="B1008" s="14"/>
      <c r="C1008" s="15"/>
      <c r="D1008" s="15"/>
      <c r="E1008" s="15"/>
      <c r="F1008" s="15"/>
      <c r="G1008" s="85"/>
      <c r="H1008" s="85"/>
      <c r="I1008" s="85"/>
    </row>
    <row r="1009" spans="1:9" s="233" customFormat="1">
      <c r="A1009" s="217" t="s">
        <v>108</v>
      </c>
      <c r="B1009" s="214"/>
      <c r="C1009" s="215"/>
      <c r="D1009" s="215"/>
      <c r="E1009" s="215"/>
      <c r="F1009" s="215"/>
      <c r="G1009" s="216">
        <f>G897+G946+G971+G978+G965+G953+G959</f>
        <v>55373975.969999999</v>
      </c>
      <c r="H1009" s="216">
        <f>H897+H946+H971+H978+H965+H953+H959</f>
        <v>55919330.129999995</v>
      </c>
      <c r="I1009" s="216">
        <f t="shared" ref="I1009" si="182">I897+I946+I971+I978+I965+I953+I959</f>
        <v>56617012.149999999</v>
      </c>
    </row>
    <row r="1010" spans="1:9" s="118" customFormat="1" ht="39" customHeight="1">
      <c r="A1010" s="111" t="s">
        <v>587</v>
      </c>
      <c r="B1010" s="107">
        <v>793</v>
      </c>
      <c r="C1010" s="107"/>
      <c r="D1010" s="107"/>
      <c r="E1010" s="107"/>
      <c r="F1010" s="107"/>
      <c r="G1010" s="109"/>
      <c r="H1010" s="109"/>
      <c r="I1010" s="109"/>
    </row>
    <row r="1011" spans="1:9">
      <c r="A1011" s="5" t="s">
        <v>22</v>
      </c>
      <c r="B1011" s="20">
        <v>793</v>
      </c>
      <c r="C1011" s="7" t="s">
        <v>23</v>
      </c>
      <c r="D1011" s="7"/>
      <c r="E1011" s="7"/>
      <c r="F1011" s="7"/>
      <c r="G1011" s="40">
        <f>G1012+G1019+G1107+G1111+G1096+G1101</f>
        <v>54547256.549999997</v>
      </c>
      <c r="H1011" s="40">
        <f>H1012+H1019+H1107+H1111+H1096+H1101</f>
        <v>51375055</v>
      </c>
      <c r="I1011" s="40">
        <f>I1012+I1019+I1107+I1111+I1096+I1101</f>
        <v>51876134</v>
      </c>
    </row>
    <row r="1012" spans="1:9" ht="25.5">
      <c r="A1012" s="16" t="s">
        <v>588</v>
      </c>
      <c r="B1012" s="14">
        <v>793</v>
      </c>
      <c r="C1012" s="15" t="s">
        <v>23</v>
      </c>
      <c r="D1012" s="15" t="s">
        <v>34</v>
      </c>
      <c r="E1012" s="15"/>
      <c r="F1012" s="15"/>
      <c r="G1012" s="85">
        <f t="shared" ref="G1012:I1016" si="183">G1013</f>
        <v>1798248</v>
      </c>
      <c r="H1012" s="85">
        <f t="shared" si="183"/>
        <v>1816051</v>
      </c>
      <c r="I1012" s="85">
        <f t="shared" si="183"/>
        <v>1834030</v>
      </c>
    </row>
    <row r="1013" spans="1:9" s="18" customFormat="1" ht="25.5">
      <c r="A1013" s="16" t="s">
        <v>589</v>
      </c>
      <c r="B1013" s="14">
        <v>793</v>
      </c>
      <c r="C1013" s="15" t="s">
        <v>23</v>
      </c>
      <c r="D1013" s="15" t="s">
        <v>34</v>
      </c>
      <c r="E1013" s="15" t="s">
        <v>447</v>
      </c>
      <c r="F1013" s="15"/>
      <c r="G1013" s="85">
        <f t="shared" si="183"/>
        <v>1798248</v>
      </c>
      <c r="H1013" s="85">
        <f t="shared" si="183"/>
        <v>1816051</v>
      </c>
      <c r="I1013" s="85">
        <f t="shared" si="183"/>
        <v>1834030</v>
      </c>
    </row>
    <row r="1014" spans="1:9">
      <c r="A1014" s="16" t="s">
        <v>591</v>
      </c>
      <c r="B1014" s="14">
        <v>793</v>
      </c>
      <c r="C1014" s="15" t="s">
        <v>23</v>
      </c>
      <c r="D1014" s="15" t="s">
        <v>34</v>
      </c>
      <c r="E1014" s="15" t="s">
        <v>448</v>
      </c>
      <c r="F1014" s="15"/>
      <c r="G1014" s="85">
        <f t="shared" si="183"/>
        <v>1798248</v>
      </c>
      <c r="H1014" s="85">
        <f t="shared" si="183"/>
        <v>1816051</v>
      </c>
      <c r="I1014" s="85">
        <f t="shared" si="183"/>
        <v>1834030</v>
      </c>
    </row>
    <row r="1015" spans="1:9" ht="25.5">
      <c r="A1015" s="16" t="s">
        <v>112</v>
      </c>
      <c r="B1015" s="14">
        <v>793</v>
      </c>
      <c r="C1015" s="15" t="s">
        <v>23</v>
      </c>
      <c r="D1015" s="15" t="s">
        <v>34</v>
      </c>
      <c r="E1015" s="15" t="s">
        <v>449</v>
      </c>
      <c r="F1015" s="15"/>
      <c r="G1015" s="85">
        <f t="shared" si="183"/>
        <v>1798248</v>
      </c>
      <c r="H1015" s="85">
        <f t="shared" si="183"/>
        <v>1816051</v>
      </c>
      <c r="I1015" s="85">
        <f t="shared" si="183"/>
        <v>1834030</v>
      </c>
    </row>
    <row r="1016" spans="1:9" ht="51">
      <c r="A1016" s="16" t="s">
        <v>592</v>
      </c>
      <c r="B1016" s="14">
        <v>793</v>
      </c>
      <c r="C1016" s="15" t="s">
        <v>23</v>
      </c>
      <c r="D1016" s="15" t="s">
        <v>34</v>
      </c>
      <c r="E1016" s="15" t="s">
        <v>449</v>
      </c>
      <c r="F1016" s="15" t="s">
        <v>88</v>
      </c>
      <c r="G1016" s="85">
        <f t="shared" si="183"/>
        <v>1798248</v>
      </c>
      <c r="H1016" s="85">
        <f t="shared" si="183"/>
        <v>1816051</v>
      </c>
      <c r="I1016" s="85">
        <f t="shared" si="183"/>
        <v>1834030</v>
      </c>
    </row>
    <row r="1017" spans="1:9" ht="25.5">
      <c r="A1017" s="16" t="s">
        <v>86</v>
      </c>
      <c r="B1017" s="14">
        <v>793</v>
      </c>
      <c r="C1017" s="15" t="s">
        <v>23</v>
      </c>
      <c r="D1017" s="15" t="s">
        <v>34</v>
      </c>
      <c r="E1017" s="15" t="s">
        <v>449</v>
      </c>
      <c r="F1017" s="15" t="s">
        <v>89</v>
      </c>
      <c r="G1017" s="85">
        <v>1798248</v>
      </c>
      <c r="H1017" s="85">
        <v>1816051</v>
      </c>
      <c r="I1017" s="85">
        <v>1834030</v>
      </c>
    </row>
    <row r="1018" spans="1:9" ht="38.25" hidden="1">
      <c r="A1018" s="16" t="s">
        <v>87</v>
      </c>
      <c r="B1018" s="14">
        <v>793</v>
      </c>
      <c r="C1018" s="15" t="s">
        <v>23</v>
      </c>
      <c r="D1018" s="15" t="s">
        <v>34</v>
      </c>
      <c r="E1018" s="15" t="s">
        <v>449</v>
      </c>
      <c r="F1018" s="15" t="s">
        <v>90</v>
      </c>
      <c r="G1018" s="85"/>
      <c r="H1018" s="85"/>
      <c r="I1018" s="85"/>
    </row>
    <row r="1019" spans="1:9" ht="51">
      <c r="A1019" s="16" t="s">
        <v>111</v>
      </c>
      <c r="B1019" s="14">
        <v>793</v>
      </c>
      <c r="C1019" s="15" t="s">
        <v>23</v>
      </c>
      <c r="D1019" s="15" t="s">
        <v>83</v>
      </c>
      <c r="E1019" s="15"/>
      <c r="F1019" s="15"/>
      <c r="G1019" s="85">
        <f>G1025+G1020</f>
        <v>29022183</v>
      </c>
      <c r="H1019" s="85">
        <f>H1025+H1020</f>
        <v>29740300</v>
      </c>
      <c r="I1019" s="85">
        <f>I1025+I1020</f>
        <v>30042462</v>
      </c>
    </row>
    <row r="1020" spans="1:9" ht="27" customHeight="1">
      <c r="A1020" s="39" t="s">
        <v>917</v>
      </c>
      <c r="B1020" s="14">
        <v>793</v>
      </c>
      <c r="C1020" s="15" t="s">
        <v>23</v>
      </c>
      <c r="D1020" s="15" t="s">
        <v>83</v>
      </c>
      <c r="E1020" s="14" t="s">
        <v>450</v>
      </c>
      <c r="F1020" s="14"/>
      <c r="G1020" s="85">
        <f>G1023</f>
        <v>25000</v>
      </c>
      <c r="H1020" s="85">
        <f>H1023</f>
        <v>25000</v>
      </c>
      <c r="I1020" s="85">
        <f>I1023</f>
        <v>25000</v>
      </c>
    </row>
    <row r="1021" spans="1:9" ht="25.5">
      <c r="A1021" s="16" t="s">
        <v>597</v>
      </c>
      <c r="B1021" s="14">
        <v>793</v>
      </c>
      <c r="C1021" s="15" t="s">
        <v>23</v>
      </c>
      <c r="D1021" s="15" t="s">
        <v>83</v>
      </c>
      <c r="E1021" s="15" t="s">
        <v>451</v>
      </c>
      <c r="F1021" s="15"/>
      <c r="G1021" s="85">
        <f t="shared" ref="G1021:I1022" si="184">G1022</f>
        <v>25000</v>
      </c>
      <c r="H1021" s="85">
        <f t="shared" si="184"/>
        <v>25000</v>
      </c>
      <c r="I1021" s="85">
        <f t="shared" si="184"/>
        <v>25000</v>
      </c>
    </row>
    <row r="1022" spans="1:9" ht="19.5" customHeight="1">
      <c r="A1022" s="16" t="s">
        <v>598</v>
      </c>
      <c r="B1022" s="14">
        <v>793</v>
      </c>
      <c r="C1022" s="15" t="s">
        <v>23</v>
      </c>
      <c r="D1022" s="15" t="s">
        <v>83</v>
      </c>
      <c r="E1022" s="15" t="s">
        <v>451</v>
      </c>
      <c r="F1022" s="15" t="s">
        <v>47</v>
      </c>
      <c r="G1022" s="85">
        <f t="shared" si="184"/>
        <v>25000</v>
      </c>
      <c r="H1022" s="85">
        <f t="shared" si="184"/>
        <v>25000</v>
      </c>
      <c r="I1022" s="85">
        <f t="shared" si="184"/>
        <v>25000</v>
      </c>
    </row>
    <row r="1023" spans="1:9" ht="25.5">
      <c r="A1023" s="16" t="s">
        <v>48</v>
      </c>
      <c r="B1023" s="14">
        <v>793</v>
      </c>
      <c r="C1023" s="15" t="s">
        <v>23</v>
      </c>
      <c r="D1023" s="15" t="s">
        <v>83</v>
      </c>
      <c r="E1023" s="15" t="s">
        <v>451</v>
      </c>
      <c r="F1023" s="15" t="s">
        <v>49</v>
      </c>
      <c r="G1023" s="85">
        <v>25000</v>
      </c>
      <c r="H1023" s="85">
        <v>25000</v>
      </c>
      <c r="I1023" s="85">
        <v>25000</v>
      </c>
    </row>
    <row r="1024" spans="1:9" ht="33" hidden="1" customHeight="1">
      <c r="A1024" s="16" t="s">
        <v>599</v>
      </c>
      <c r="B1024" s="14">
        <v>793</v>
      </c>
      <c r="C1024" s="15" t="s">
        <v>23</v>
      </c>
      <c r="D1024" s="15" t="s">
        <v>83</v>
      </c>
      <c r="E1024" s="15" t="s">
        <v>451</v>
      </c>
      <c r="F1024" s="15" t="s">
        <v>50</v>
      </c>
      <c r="G1024" s="85"/>
      <c r="H1024" s="85"/>
      <c r="I1024" s="85"/>
    </row>
    <row r="1025" spans="1:9" s="50" customFormat="1" ht="25.5">
      <c r="A1025" s="16" t="s">
        <v>589</v>
      </c>
      <c r="B1025" s="14">
        <v>793</v>
      </c>
      <c r="C1025" s="15" t="s">
        <v>23</v>
      </c>
      <c r="D1025" s="15" t="s">
        <v>83</v>
      </c>
      <c r="E1025" s="15" t="s">
        <v>447</v>
      </c>
      <c r="F1025" s="15"/>
      <c r="G1025" s="85">
        <f>G1026</f>
        <v>28997183</v>
      </c>
      <c r="H1025" s="85">
        <f>H1026</f>
        <v>29715300</v>
      </c>
      <c r="I1025" s="85">
        <f>I1026</f>
        <v>30017462</v>
      </c>
    </row>
    <row r="1026" spans="1:9" s="50" customFormat="1">
      <c r="A1026" s="61" t="s">
        <v>600</v>
      </c>
      <c r="B1026" s="14">
        <v>793</v>
      </c>
      <c r="C1026" s="15" t="s">
        <v>23</v>
      </c>
      <c r="D1026" s="15" t="s">
        <v>83</v>
      </c>
      <c r="E1026" s="15" t="s">
        <v>452</v>
      </c>
      <c r="F1026" s="15"/>
      <c r="G1026" s="85">
        <f>G1027+G1055+G1063+G1071+G1091+G1046+G1086+G1079</f>
        <v>28997183</v>
      </c>
      <c r="H1026" s="85">
        <f>H1027+H1055+H1063+H1071+H1091+H1046+H1086+H1079</f>
        <v>29715300</v>
      </c>
      <c r="I1026" s="85">
        <f>I1027+I1055+I1063+I1071+I1091+I1046+I1086+I1079</f>
        <v>30017462</v>
      </c>
    </row>
    <row r="1027" spans="1:9" s="50" customFormat="1" ht="25.5">
      <c r="A1027" s="16" t="s">
        <v>112</v>
      </c>
      <c r="B1027" s="14">
        <v>793</v>
      </c>
      <c r="C1027" s="15" t="s">
        <v>23</v>
      </c>
      <c r="D1027" s="15" t="s">
        <v>83</v>
      </c>
      <c r="E1027" s="15" t="s">
        <v>453</v>
      </c>
      <c r="F1027" s="15"/>
      <c r="G1027" s="85">
        <f>G1028+G1032+G1037+G1035</f>
        <v>23742283</v>
      </c>
      <c r="H1027" s="85">
        <f>H1028+H1032+H1037+H1035</f>
        <v>24308200</v>
      </c>
      <c r="I1027" s="85">
        <f>I1028+I1032+I1037+I1035</f>
        <v>24419662</v>
      </c>
    </row>
    <row r="1028" spans="1:9" s="50" customFormat="1" ht="51">
      <c r="A1028" s="16" t="s">
        <v>592</v>
      </c>
      <c r="B1028" s="14">
        <v>793</v>
      </c>
      <c r="C1028" s="15" t="s">
        <v>23</v>
      </c>
      <c r="D1028" s="15" t="s">
        <v>83</v>
      </c>
      <c r="E1028" s="15" t="s">
        <v>453</v>
      </c>
      <c r="F1028" s="15" t="s">
        <v>88</v>
      </c>
      <c r="G1028" s="85">
        <f>G1029</f>
        <v>22476350</v>
      </c>
      <c r="H1028" s="85">
        <f>H1029</f>
        <v>22376720</v>
      </c>
      <c r="I1028" s="85">
        <f>I1029</f>
        <v>22785558</v>
      </c>
    </row>
    <row r="1029" spans="1:9" s="50" customFormat="1" ht="25.5">
      <c r="A1029" s="16" t="s">
        <v>86</v>
      </c>
      <c r="B1029" s="14">
        <v>793</v>
      </c>
      <c r="C1029" s="15" t="s">
        <v>23</v>
      </c>
      <c r="D1029" s="15" t="s">
        <v>83</v>
      </c>
      <c r="E1029" s="15" t="s">
        <v>453</v>
      </c>
      <c r="F1029" s="15" t="s">
        <v>89</v>
      </c>
      <c r="G1029" s="85">
        <v>22476350</v>
      </c>
      <c r="H1029" s="85">
        <v>22376720</v>
      </c>
      <c r="I1029" s="85">
        <v>22785558</v>
      </c>
    </row>
    <row r="1030" spans="1:9" s="50" customFormat="1" ht="38.25" hidden="1">
      <c r="A1030" s="16" t="s">
        <v>87</v>
      </c>
      <c r="B1030" s="14">
        <v>793</v>
      </c>
      <c r="C1030" s="15" t="s">
        <v>23</v>
      </c>
      <c r="D1030" s="15" t="s">
        <v>83</v>
      </c>
      <c r="E1030" s="15" t="s">
        <v>453</v>
      </c>
      <c r="F1030" s="15" t="s">
        <v>90</v>
      </c>
      <c r="G1030" s="85"/>
      <c r="H1030" s="85"/>
      <c r="I1030" s="85"/>
    </row>
    <row r="1031" spans="1:9" s="50" customFormat="1" ht="38.25" hidden="1">
      <c r="A1031" s="16" t="s">
        <v>91</v>
      </c>
      <c r="B1031" s="14">
        <v>793</v>
      </c>
      <c r="C1031" s="15" t="s">
        <v>23</v>
      </c>
      <c r="D1031" s="15" t="s">
        <v>83</v>
      </c>
      <c r="E1031" s="15" t="s">
        <v>453</v>
      </c>
      <c r="F1031" s="15" t="s">
        <v>92</v>
      </c>
      <c r="G1031" s="85"/>
      <c r="H1031" s="85"/>
      <c r="I1031" s="85"/>
    </row>
    <row r="1032" spans="1:9" s="50" customFormat="1" ht="15" customHeight="1">
      <c r="A1032" s="16" t="s">
        <v>598</v>
      </c>
      <c r="B1032" s="14">
        <v>793</v>
      </c>
      <c r="C1032" s="15" t="s">
        <v>23</v>
      </c>
      <c r="D1032" s="15" t="s">
        <v>83</v>
      </c>
      <c r="E1032" s="15" t="s">
        <v>453</v>
      </c>
      <c r="F1032" s="15" t="s">
        <v>47</v>
      </c>
      <c r="G1032" s="85">
        <f>G1033</f>
        <v>1252933</v>
      </c>
      <c r="H1032" s="85">
        <f>H1033</f>
        <v>1931480</v>
      </c>
      <c r="I1032" s="85">
        <f>I1033</f>
        <v>1634104</v>
      </c>
    </row>
    <row r="1033" spans="1:9" s="50" customFormat="1" ht="25.5">
      <c r="A1033" s="16" t="s">
        <v>48</v>
      </c>
      <c r="B1033" s="14">
        <v>793</v>
      </c>
      <c r="C1033" s="15" t="s">
        <v>23</v>
      </c>
      <c r="D1033" s="15" t="s">
        <v>83</v>
      </c>
      <c r="E1033" s="15" t="s">
        <v>453</v>
      </c>
      <c r="F1033" s="15" t="s">
        <v>49</v>
      </c>
      <c r="G1033" s="85">
        <v>1252933</v>
      </c>
      <c r="H1033" s="85">
        <v>1931480</v>
      </c>
      <c r="I1033" s="85">
        <v>1634104</v>
      </c>
    </row>
    <row r="1034" spans="1:9" s="50" customFormat="1" ht="25.5" hidden="1">
      <c r="A1034" s="16" t="s">
        <v>599</v>
      </c>
      <c r="B1034" s="14">
        <v>793</v>
      </c>
      <c r="C1034" s="15" t="s">
        <v>23</v>
      </c>
      <c r="D1034" s="15" t="s">
        <v>83</v>
      </c>
      <c r="E1034" s="15" t="s">
        <v>453</v>
      </c>
      <c r="F1034" s="15" t="s">
        <v>50</v>
      </c>
      <c r="G1034" s="85"/>
      <c r="H1034" s="85"/>
      <c r="I1034" s="85"/>
    </row>
    <row r="1035" spans="1:9" s="50" customFormat="1" hidden="1">
      <c r="A1035" s="16" t="s">
        <v>304</v>
      </c>
      <c r="B1035" s="14">
        <v>793</v>
      </c>
      <c r="C1035" s="15" t="s">
        <v>23</v>
      </c>
      <c r="D1035" s="15" t="s">
        <v>83</v>
      </c>
      <c r="E1035" s="15" t="s">
        <v>453</v>
      </c>
      <c r="F1035" s="15" t="s">
        <v>305</v>
      </c>
      <c r="G1035" s="85">
        <f>G1036</f>
        <v>0</v>
      </c>
      <c r="H1035" s="85">
        <f>H1036</f>
        <v>0</v>
      </c>
      <c r="I1035" s="85">
        <f>I1036</f>
        <v>0</v>
      </c>
    </row>
    <row r="1036" spans="1:9" s="50" customFormat="1" ht="25.5" hidden="1">
      <c r="A1036" s="16" t="s">
        <v>306</v>
      </c>
      <c r="B1036" s="14">
        <v>793</v>
      </c>
      <c r="C1036" s="15" t="s">
        <v>23</v>
      </c>
      <c r="D1036" s="15" t="s">
        <v>83</v>
      </c>
      <c r="E1036" s="15" t="s">
        <v>453</v>
      </c>
      <c r="F1036" s="15" t="s">
        <v>307</v>
      </c>
      <c r="G1036" s="85"/>
      <c r="H1036" s="85"/>
      <c r="I1036" s="85"/>
    </row>
    <row r="1037" spans="1:9" s="50" customFormat="1">
      <c r="A1037" s="16" t="s">
        <v>93</v>
      </c>
      <c r="B1037" s="14">
        <v>793</v>
      </c>
      <c r="C1037" s="15" t="s">
        <v>23</v>
      </c>
      <c r="D1037" s="15" t="s">
        <v>83</v>
      </c>
      <c r="E1037" s="15" t="s">
        <v>453</v>
      </c>
      <c r="F1037" s="15" t="s">
        <v>94</v>
      </c>
      <c r="G1037" s="85">
        <f>G1038+G1039</f>
        <v>13000</v>
      </c>
      <c r="H1037" s="85">
        <f>H1038+H1039</f>
        <v>0</v>
      </c>
      <c r="I1037" s="85">
        <f>I1038+I1039</f>
        <v>0</v>
      </c>
    </row>
    <row r="1038" spans="1:9" s="50" customFormat="1" hidden="1">
      <c r="A1038" s="16" t="s">
        <v>605</v>
      </c>
      <c r="B1038" s="14">
        <v>793</v>
      </c>
      <c r="C1038" s="15" t="s">
        <v>23</v>
      </c>
      <c r="D1038" s="15" t="s">
        <v>83</v>
      </c>
      <c r="E1038" s="15" t="s">
        <v>453</v>
      </c>
      <c r="F1038" s="15" t="s">
        <v>604</v>
      </c>
      <c r="G1038" s="85"/>
      <c r="H1038" s="85"/>
      <c r="I1038" s="85"/>
    </row>
    <row r="1039" spans="1:9" s="50" customFormat="1">
      <c r="A1039" s="16" t="s">
        <v>295</v>
      </c>
      <c r="B1039" s="14">
        <v>793</v>
      </c>
      <c r="C1039" s="15" t="s">
        <v>23</v>
      </c>
      <c r="D1039" s="15" t="s">
        <v>83</v>
      </c>
      <c r="E1039" s="15" t="s">
        <v>453</v>
      </c>
      <c r="F1039" s="15" t="s">
        <v>97</v>
      </c>
      <c r="G1039" s="85">
        <v>13000</v>
      </c>
      <c r="H1039" s="85"/>
      <c r="I1039" s="85"/>
    </row>
    <row r="1040" spans="1:9" ht="25.5" hidden="1" customHeight="1">
      <c r="A1040" s="16" t="s">
        <v>98</v>
      </c>
      <c r="B1040" s="14">
        <v>793</v>
      </c>
      <c r="C1040" s="15" t="s">
        <v>23</v>
      </c>
      <c r="D1040" s="15" t="s">
        <v>83</v>
      </c>
      <c r="E1040" s="15" t="s">
        <v>453</v>
      </c>
      <c r="F1040" s="15" t="s">
        <v>99</v>
      </c>
      <c r="G1040" s="85"/>
      <c r="H1040" s="85"/>
      <c r="I1040" s="85"/>
    </row>
    <row r="1041" spans="1:12" ht="23.25" hidden="1" customHeight="1">
      <c r="A1041" s="16" t="s">
        <v>114</v>
      </c>
      <c r="B1041" s="14">
        <v>793</v>
      </c>
      <c r="C1041" s="15" t="s">
        <v>23</v>
      </c>
      <c r="D1041" s="15" t="s">
        <v>83</v>
      </c>
      <c r="E1041" s="15" t="s">
        <v>453</v>
      </c>
      <c r="F1041" s="15" t="s">
        <v>115</v>
      </c>
      <c r="G1041" s="85"/>
      <c r="H1041" s="85"/>
      <c r="I1041" s="85"/>
    </row>
    <row r="1042" spans="1:12" s="30" customFormat="1" ht="38.25" hidden="1">
      <c r="A1042" s="46" t="s">
        <v>607</v>
      </c>
      <c r="B1042" s="28">
        <v>793</v>
      </c>
      <c r="C1042" s="41" t="s">
        <v>23</v>
      </c>
      <c r="D1042" s="41" t="s">
        <v>83</v>
      </c>
      <c r="E1042" s="41" t="s">
        <v>608</v>
      </c>
      <c r="F1042" s="41" t="s">
        <v>38</v>
      </c>
      <c r="G1042" s="87"/>
      <c r="H1042" s="87"/>
      <c r="I1042" s="87"/>
    </row>
    <row r="1043" spans="1:12" s="30" customFormat="1" ht="25.5" hidden="1">
      <c r="A1043" s="16" t="s">
        <v>589</v>
      </c>
      <c r="B1043" s="14">
        <v>793</v>
      </c>
      <c r="C1043" s="15" t="s">
        <v>23</v>
      </c>
      <c r="D1043" s="15" t="s">
        <v>83</v>
      </c>
      <c r="E1043" s="15" t="s">
        <v>590</v>
      </c>
      <c r="F1043" s="41"/>
      <c r="G1043" s="87"/>
      <c r="H1043" s="87"/>
      <c r="I1043" s="87"/>
    </row>
    <row r="1044" spans="1:12" s="3" customFormat="1" ht="25.5" hidden="1">
      <c r="A1044" s="16" t="s">
        <v>609</v>
      </c>
      <c r="B1044" s="14">
        <v>793</v>
      </c>
      <c r="C1044" s="15" t="s">
        <v>23</v>
      </c>
      <c r="D1044" s="15" t="s">
        <v>83</v>
      </c>
      <c r="E1044" s="15" t="s">
        <v>610</v>
      </c>
      <c r="F1044" s="15"/>
      <c r="G1044" s="85"/>
      <c r="H1044" s="85"/>
      <c r="I1044" s="85"/>
    </row>
    <row r="1045" spans="1:12" s="3" customFormat="1" hidden="1">
      <c r="A1045" s="16"/>
      <c r="B1045" s="14"/>
      <c r="C1045" s="15"/>
      <c r="D1045" s="15"/>
      <c r="E1045" s="15"/>
      <c r="F1045" s="15"/>
      <c r="G1045" s="85"/>
      <c r="H1045" s="85"/>
      <c r="I1045" s="85"/>
    </row>
    <row r="1046" spans="1:12" s="3" customFormat="1" ht="29.25" customHeight="1">
      <c r="A1046" s="16" t="s">
        <v>806</v>
      </c>
      <c r="B1046" s="14">
        <v>793</v>
      </c>
      <c r="C1046" s="15" t="s">
        <v>23</v>
      </c>
      <c r="D1046" s="15" t="s">
        <v>83</v>
      </c>
      <c r="E1046" s="15" t="s">
        <v>706</v>
      </c>
      <c r="F1046" s="15"/>
      <c r="G1046" s="85">
        <f>G1047+G1051</f>
        <v>3451385</v>
      </c>
      <c r="H1046" s="85">
        <f>H1047+H1051</f>
        <v>3897900</v>
      </c>
      <c r="I1046" s="85">
        <f>I1047+I1051</f>
        <v>4035600</v>
      </c>
    </row>
    <row r="1047" spans="1:12" s="3" customFormat="1" ht="51">
      <c r="A1047" s="16" t="s">
        <v>592</v>
      </c>
      <c r="B1047" s="14">
        <v>793</v>
      </c>
      <c r="C1047" s="15" t="s">
        <v>23</v>
      </c>
      <c r="D1047" s="15" t="s">
        <v>83</v>
      </c>
      <c r="E1047" s="15" t="s">
        <v>706</v>
      </c>
      <c r="F1047" s="15" t="s">
        <v>88</v>
      </c>
      <c r="G1047" s="85">
        <f>G1048</f>
        <v>3364545</v>
      </c>
      <c r="H1047" s="85">
        <f>H1048</f>
        <v>3861060</v>
      </c>
      <c r="I1047" s="85">
        <f>I1048</f>
        <v>3998760</v>
      </c>
    </row>
    <row r="1048" spans="1:12" s="3" customFormat="1" ht="25.5">
      <c r="A1048" s="16" t="s">
        <v>86</v>
      </c>
      <c r="B1048" s="14">
        <v>793</v>
      </c>
      <c r="C1048" s="15" t="s">
        <v>23</v>
      </c>
      <c r="D1048" s="15" t="s">
        <v>83</v>
      </c>
      <c r="E1048" s="15" t="s">
        <v>706</v>
      </c>
      <c r="F1048" s="15" t="s">
        <v>89</v>
      </c>
      <c r="G1048" s="85">
        <f>3751160-1016139+488144+141380</f>
        <v>3364545</v>
      </c>
      <c r="H1048" s="85">
        <v>3861060</v>
      </c>
      <c r="I1048" s="85">
        <v>3998760</v>
      </c>
      <c r="L1048" s="188"/>
    </row>
    <row r="1049" spans="1:12" s="3" customFormat="1" ht="38.25" hidden="1">
      <c r="A1049" s="16" t="s">
        <v>87</v>
      </c>
      <c r="B1049" s="14">
        <v>793</v>
      </c>
      <c r="C1049" s="15" t="s">
        <v>23</v>
      </c>
      <c r="D1049" s="15" t="s">
        <v>83</v>
      </c>
      <c r="E1049" s="15" t="s">
        <v>706</v>
      </c>
      <c r="F1049" s="15" t="s">
        <v>90</v>
      </c>
      <c r="G1049" s="85"/>
      <c r="H1049" s="85"/>
      <c r="I1049" s="85"/>
    </row>
    <row r="1050" spans="1:12" s="3" customFormat="1" ht="38.25" hidden="1">
      <c r="A1050" s="16" t="s">
        <v>91</v>
      </c>
      <c r="B1050" s="14">
        <v>793</v>
      </c>
      <c r="C1050" s="15" t="s">
        <v>23</v>
      </c>
      <c r="D1050" s="15" t="s">
        <v>83</v>
      </c>
      <c r="E1050" s="15" t="s">
        <v>706</v>
      </c>
      <c r="F1050" s="15" t="s">
        <v>92</v>
      </c>
      <c r="G1050" s="85"/>
      <c r="H1050" s="85"/>
      <c r="I1050" s="85"/>
    </row>
    <row r="1051" spans="1:12" s="3" customFormat="1" ht="21.75" customHeight="1">
      <c r="A1051" s="16" t="s">
        <v>598</v>
      </c>
      <c r="B1051" s="14">
        <v>793</v>
      </c>
      <c r="C1051" s="15" t="s">
        <v>23</v>
      </c>
      <c r="D1051" s="15" t="s">
        <v>83</v>
      </c>
      <c r="E1051" s="15" t="s">
        <v>706</v>
      </c>
      <c r="F1051" s="15" t="s">
        <v>47</v>
      </c>
      <c r="G1051" s="85">
        <f>G1052</f>
        <v>86840</v>
      </c>
      <c r="H1051" s="85">
        <f>H1052</f>
        <v>36840</v>
      </c>
      <c r="I1051" s="85">
        <f>I1052</f>
        <v>36840</v>
      </c>
    </row>
    <row r="1052" spans="1:12" s="3" customFormat="1" ht="25.5">
      <c r="A1052" s="16" t="s">
        <v>48</v>
      </c>
      <c r="B1052" s="14">
        <v>793</v>
      </c>
      <c r="C1052" s="15" t="s">
        <v>23</v>
      </c>
      <c r="D1052" s="15" t="s">
        <v>83</v>
      </c>
      <c r="E1052" s="15" t="s">
        <v>706</v>
      </c>
      <c r="F1052" s="15" t="s">
        <v>49</v>
      </c>
      <c r="G1052" s="85">
        <f>36840+50000</f>
        <v>86840</v>
      </c>
      <c r="H1052" s="85">
        <v>36840</v>
      </c>
      <c r="I1052" s="85">
        <v>36840</v>
      </c>
    </row>
    <row r="1053" spans="1:12" s="3" customFormat="1" hidden="1">
      <c r="A1053" s="16"/>
      <c r="B1053" s="14"/>
      <c r="C1053" s="15"/>
      <c r="D1053" s="15"/>
      <c r="E1053" s="15"/>
      <c r="F1053" s="15"/>
      <c r="G1053" s="85"/>
      <c r="H1053" s="85"/>
      <c r="I1053" s="85"/>
    </row>
    <row r="1054" spans="1:12" s="3" customFormat="1" hidden="1">
      <c r="A1054" s="16"/>
      <c r="B1054" s="14"/>
      <c r="C1054" s="15"/>
      <c r="D1054" s="15"/>
      <c r="E1054" s="15"/>
      <c r="F1054" s="15"/>
      <c r="G1054" s="85"/>
      <c r="H1054" s="85"/>
      <c r="I1054" s="85"/>
    </row>
    <row r="1055" spans="1:12" s="3" customFormat="1" ht="25.5" hidden="1">
      <c r="A1055" s="16" t="s">
        <v>611</v>
      </c>
      <c r="B1055" s="14">
        <v>793</v>
      </c>
      <c r="C1055" s="15" t="s">
        <v>23</v>
      </c>
      <c r="D1055" s="15" t="s">
        <v>83</v>
      </c>
      <c r="E1055" s="15" t="s">
        <v>250</v>
      </c>
      <c r="F1055" s="15"/>
      <c r="G1055" s="85">
        <f>G1056+G1060</f>
        <v>0</v>
      </c>
      <c r="H1055" s="85">
        <f>H1056+H1060</f>
        <v>0</v>
      </c>
      <c r="I1055" s="85">
        <f>I1056+I1060</f>
        <v>0</v>
      </c>
    </row>
    <row r="1056" spans="1:12" s="3" customFormat="1" ht="51" hidden="1">
      <c r="A1056" s="16" t="s">
        <v>592</v>
      </c>
      <c r="B1056" s="14">
        <v>793</v>
      </c>
      <c r="C1056" s="15" t="s">
        <v>23</v>
      </c>
      <c r="D1056" s="15" t="s">
        <v>83</v>
      </c>
      <c r="E1056" s="15" t="s">
        <v>250</v>
      </c>
      <c r="F1056" s="15" t="s">
        <v>88</v>
      </c>
      <c r="G1056" s="85">
        <f>G1057</f>
        <v>0</v>
      </c>
      <c r="H1056" s="85">
        <f>H1057</f>
        <v>0</v>
      </c>
      <c r="I1056" s="85">
        <f>I1057</f>
        <v>0</v>
      </c>
    </row>
    <row r="1057" spans="1:9" s="3" customFormat="1" ht="25.5" hidden="1">
      <c r="A1057" s="16" t="s">
        <v>86</v>
      </c>
      <c r="B1057" s="14">
        <v>793</v>
      </c>
      <c r="C1057" s="15" t="s">
        <v>23</v>
      </c>
      <c r="D1057" s="15" t="s">
        <v>83</v>
      </c>
      <c r="E1057" s="15" t="s">
        <v>250</v>
      </c>
      <c r="F1057" s="15" t="s">
        <v>89</v>
      </c>
      <c r="G1057" s="85"/>
      <c r="H1057" s="85"/>
      <c r="I1057" s="85"/>
    </row>
    <row r="1058" spans="1:9" s="3" customFormat="1" ht="38.25" hidden="1">
      <c r="A1058" s="16" t="s">
        <v>87</v>
      </c>
      <c r="B1058" s="14">
        <v>793</v>
      </c>
      <c r="C1058" s="15" t="s">
        <v>23</v>
      </c>
      <c r="D1058" s="15" t="s">
        <v>83</v>
      </c>
      <c r="E1058" s="15" t="s">
        <v>454</v>
      </c>
      <c r="F1058" s="15" t="s">
        <v>90</v>
      </c>
      <c r="G1058" s="85"/>
      <c r="H1058" s="85"/>
      <c r="I1058" s="85"/>
    </row>
    <row r="1059" spans="1:9" s="3" customFormat="1" ht="38.25" hidden="1">
      <c r="A1059" s="16" t="s">
        <v>91</v>
      </c>
      <c r="B1059" s="14">
        <v>793</v>
      </c>
      <c r="C1059" s="15" t="s">
        <v>23</v>
      </c>
      <c r="D1059" s="15" t="s">
        <v>83</v>
      </c>
      <c r="E1059" s="15" t="s">
        <v>454</v>
      </c>
      <c r="F1059" s="15" t="s">
        <v>92</v>
      </c>
      <c r="G1059" s="85"/>
      <c r="H1059" s="85"/>
      <c r="I1059" s="85"/>
    </row>
    <row r="1060" spans="1:9" s="3" customFormat="1" ht="25.5" hidden="1">
      <c r="A1060" s="16" t="s">
        <v>598</v>
      </c>
      <c r="B1060" s="14">
        <v>793</v>
      </c>
      <c r="C1060" s="15" t="s">
        <v>23</v>
      </c>
      <c r="D1060" s="15" t="s">
        <v>83</v>
      </c>
      <c r="E1060" s="15" t="s">
        <v>250</v>
      </c>
      <c r="F1060" s="15" t="s">
        <v>47</v>
      </c>
      <c r="G1060" s="85">
        <f>G1061</f>
        <v>0</v>
      </c>
      <c r="H1060" s="85">
        <f>H1061</f>
        <v>0</v>
      </c>
      <c r="I1060" s="85">
        <f>I1061</f>
        <v>0</v>
      </c>
    </row>
    <row r="1061" spans="1:9" s="3" customFormat="1" ht="25.5" hidden="1">
      <c r="A1061" s="16" t="s">
        <v>48</v>
      </c>
      <c r="B1061" s="14">
        <v>793</v>
      </c>
      <c r="C1061" s="15" t="s">
        <v>23</v>
      </c>
      <c r="D1061" s="15" t="s">
        <v>83</v>
      </c>
      <c r="E1061" s="15" t="s">
        <v>250</v>
      </c>
      <c r="F1061" s="15" t="s">
        <v>49</v>
      </c>
      <c r="G1061" s="85"/>
      <c r="H1061" s="85"/>
      <c r="I1061" s="85"/>
    </row>
    <row r="1062" spans="1:9" s="3" customFormat="1" ht="25.5" hidden="1">
      <c r="A1062" s="16" t="s">
        <v>599</v>
      </c>
      <c r="B1062" s="14">
        <v>793</v>
      </c>
      <c r="C1062" s="15" t="s">
        <v>23</v>
      </c>
      <c r="D1062" s="15" t="s">
        <v>83</v>
      </c>
      <c r="E1062" s="15" t="s">
        <v>454</v>
      </c>
      <c r="F1062" s="15" t="s">
        <v>50</v>
      </c>
      <c r="G1062" s="85"/>
      <c r="H1062" s="85"/>
      <c r="I1062" s="85"/>
    </row>
    <row r="1063" spans="1:9" ht="41.25" hidden="1" customHeight="1">
      <c r="A1063" s="16" t="s">
        <v>616</v>
      </c>
      <c r="B1063" s="14">
        <v>793</v>
      </c>
      <c r="C1063" s="15" t="s">
        <v>23</v>
      </c>
      <c r="D1063" s="15" t="s">
        <v>83</v>
      </c>
      <c r="E1063" s="15" t="s">
        <v>249</v>
      </c>
      <c r="F1063" s="15"/>
      <c r="G1063" s="85">
        <f>G1064+G1068</f>
        <v>0</v>
      </c>
      <c r="H1063" s="85">
        <f>H1064+H1068</f>
        <v>0</v>
      </c>
      <c r="I1063" s="85">
        <f>I1064+I1068</f>
        <v>0</v>
      </c>
    </row>
    <row r="1064" spans="1:9" ht="51" hidden="1">
      <c r="A1064" s="16" t="s">
        <v>592</v>
      </c>
      <c r="B1064" s="14">
        <v>793</v>
      </c>
      <c r="C1064" s="15" t="s">
        <v>23</v>
      </c>
      <c r="D1064" s="15" t="s">
        <v>83</v>
      </c>
      <c r="E1064" s="15" t="s">
        <v>249</v>
      </c>
      <c r="F1064" s="15" t="s">
        <v>88</v>
      </c>
      <c r="G1064" s="85">
        <f>G1065</f>
        <v>0</v>
      </c>
      <c r="H1064" s="85">
        <f>H1065</f>
        <v>0</v>
      </c>
      <c r="I1064" s="85">
        <f>I1065</f>
        <v>0</v>
      </c>
    </row>
    <row r="1065" spans="1:9" ht="25.5" hidden="1" customHeight="1">
      <c r="A1065" s="16" t="s">
        <v>86</v>
      </c>
      <c r="B1065" s="14">
        <v>793</v>
      </c>
      <c r="C1065" s="15" t="s">
        <v>23</v>
      </c>
      <c r="D1065" s="15" t="s">
        <v>83</v>
      </c>
      <c r="E1065" s="15" t="s">
        <v>249</v>
      </c>
      <c r="F1065" s="15" t="s">
        <v>89</v>
      </c>
      <c r="G1065" s="85"/>
      <c r="H1065" s="85"/>
      <c r="I1065" s="85"/>
    </row>
    <row r="1066" spans="1:9" ht="25.5" hidden="1" customHeight="1">
      <c r="A1066" s="16" t="s">
        <v>87</v>
      </c>
      <c r="B1066" s="14">
        <v>793</v>
      </c>
      <c r="C1066" s="15" t="s">
        <v>23</v>
      </c>
      <c r="D1066" s="15" t="s">
        <v>83</v>
      </c>
      <c r="E1066" s="15" t="s">
        <v>249</v>
      </c>
      <c r="F1066" s="15" t="s">
        <v>90</v>
      </c>
      <c r="G1066" s="85"/>
      <c r="H1066" s="85"/>
      <c r="I1066" s="85"/>
    </row>
    <row r="1067" spans="1:9" ht="25.5" hidden="1" customHeight="1">
      <c r="A1067" s="16" t="s">
        <v>91</v>
      </c>
      <c r="B1067" s="14">
        <v>793</v>
      </c>
      <c r="C1067" s="15" t="s">
        <v>23</v>
      </c>
      <c r="D1067" s="15" t="s">
        <v>83</v>
      </c>
      <c r="E1067" s="15" t="s">
        <v>249</v>
      </c>
      <c r="F1067" s="15" t="s">
        <v>92</v>
      </c>
      <c r="G1067" s="85"/>
      <c r="H1067" s="85"/>
      <c r="I1067" s="85"/>
    </row>
    <row r="1068" spans="1:9" ht="19.5" hidden="1" customHeight="1">
      <c r="A1068" s="16" t="s">
        <v>598</v>
      </c>
      <c r="B1068" s="14">
        <v>793</v>
      </c>
      <c r="C1068" s="15" t="s">
        <v>23</v>
      </c>
      <c r="D1068" s="15" t="s">
        <v>83</v>
      </c>
      <c r="E1068" s="15" t="s">
        <v>249</v>
      </c>
      <c r="F1068" s="15" t="s">
        <v>47</v>
      </c>
      <c r="G1068" s="85">
        <f>G1069</f>
        <v>0</v>
      </c>
      <c r="H1068" s="85">
        <f>H1069</f>
        <v>0</v>
      </c>
      <c r="I1068" s="85">
        <f>I1069</f>
        <v>0</v>
      </c>
    </row>
    <row r="1069" spans="1:9" ht="25.5" hidden="1" customHeight="1">
      <c r="A1069" s="16" t="s">
        <v>48</v>
      </c>
      <c r="B1069" s="14">
        <v>793</v>
      </c>
      <c r="C1069" s="15" t="s">
        <v>23</v>
      </c>
      <c r="D1069" s="15" t="s">
        <v>83</v>
      </c>
      <c r="E1069" s="15" t="s">
        <v>249</v>
      </c>
      <c r="F1069" s="15" t="s">
        <v>49</v>
      </c>
      <c r="G1069" s="85"/>
      <c r="H1069" s="85"/>
      <c r="I1069" s="85"/>
    </row>
    <row r="1070" spans="1:9" ht="25.5" hidden="1" customHeight="1">
      <c r="A1070" s="16" t="s">
        <v>599</v>
      </c>
      <c r="B1070" s="14">
        <v>793</v>
      </c>
      <c r="C1070" s="15" t="s">
        <v>23</v>
      </c>
      <c r="D1070" s="15" t="s">
        <v>83</v>
      </c>
      <c r="E1070" s="15" t="s">
        <v>455</v>
      </c>
      <c r="F1070" s="15" t="s">
        <v>50</v>
      </c>
      <c r="G1070" s="85"/>
      <c r="H1070" s="85"/>
      <c r="I1070" s="85"/>
    </row>
    <row r="1071" spans="1:9" ht="31.5" hidden="1" customHeight="1">
      <c r="A1071" s="16" t="s">
        <v>617</v>
      </c>
      <c r="B1071" s="14">
        <v>793</v>
      </c>
      <c r="C1071" s="15" t="s">
        <v>23</v>
      </c>
      <c r="D1071" s="15" t="s">
        <v>83</v>
      </c>
      <c r="E1071" s="15" t="s">
        <v>251</v>
      </c>
      <c r="F1071" s="15"/>
      <c r="G1071" s="85">
        <f>G1072+G1076</f>
        <v>0</v>
      </c>
      <c r="H1071" s="85">
        <f>H1072+H1076</f>
        <v>0</v>
      </c>
      <c r="I1071" s="85">
        <f>I1072+I1076</f>
        <v>0</v>
      </c>
    </row>
    <row r="1072" spans="1:9" ht="51" hidden="1">
      <c r="A1072" s="16" t="s">
        <v>592</v>
      </c>
      <c r="B1072" s="14">
        <v>793</v>
      </c>
      <c r="C1072" s="15" t="s">
        <v>23</v>
      </c>
      <c r="D1072" s="15" t="s">
        <v>83</v>
      </c>
      <c r="E1072" s="15" t="s">
        <v>251</v>
      </c>
      <c r="F1072" s="15" t="s">
        <v>88</v>
      </c>
      <c r="G1072" s="85">
        <f>G1073</f>
        <v>0</v>
      </c>
      <c r="H1072" s="85">
        <f>H1073</f>
        <v>0</v>
      </c>
      <c r="I1072" s="85">
        <f>I1073</f>
        <v>0</v>
      </c>
    </row>
    <row r="1073" spans="1:9" ht="25.5" hidden="1" customHeight="1">
      <c r="A1073" s="16" t="s">
        <v>86</v>
      </c>
      <c r="B1073" s="14">
        <v>793</v>
      </c>
      <c r="C1073" s="15" t="s">
        <v>23</v>
      </c>
      <c r="D1073" s="15" t="s">
        <v>83</v>
      </c>
      <c r="E1073" s="15" t="s">
        <v>251</v>
      </c>
      <c r="F1073" s="15" t="s">
        <v>89</v>
      </c>
      <c r="G1073" s="85"/>
      <c r="H1073" s="85"/>
      <c r="I1073" s="85"/>
    </row>
    <row r="1074" spans="1:9" ht="25.5" hidden="1" customHeight="1">
      <c r="A1074" s="16" t="s">
        <v>87</v>
      </c>
      <c r="B1074" s="14">
        <v>793</v>
      </c>
      <c r="C1074" s="15" t="s">
        <v>23</v>
      </c>
      <c r="D1074" s="15" t="s">
        <v>83</v>
      </c>
      <c r="E1074" s="15" t="s">
        <v>456</v>
      </c>
      <c r="F1074" s="15" t="s">
        <v>90</v>
      </c>
      <c r="G1074" s="85"/>
      <c r="H1074" s="85"/>
      <c r="I1074" s="85"/>
    </row>
    <row r="1075" spans="1:9" ht="25.5" hidden="1" customHeight="1">
      <c r="A1075" s="16" t="s">
        <v>91</v>
      </c>
      <c r="B1075" s="14">
        <v>793</v>
      </c>
      <c r="C1075" s="15" t="s">
        <v>23</v>
      </c>
      <c r="D1075" s="15" t="s">
        <v>83</v>
      </c>
      <c r="E1075" s="15" t="s">
        <v>456</v>
      </c>
      <c r="F1075" s="15" t="s">
        <v>92</v>
      </c>
      <c r="G1075" s="85"/>
      <c r="H1075" s="85"/>
      <c r="I1075" s="85"/>
    </row>
    <row r="1076" spans="1:9" ht="25.5" hidden="1" customHeight="1">
      <c r="A1076" s="16" t="s">
        <v>598</v>
      </c>
      <c r="B1076" s="14">
        <v>793</v>
      </c>
      <c r="C1076" s="15" t="s">
        <v>23</v>
      </c>
      <c r="D1076" s="15" t="s">
        <v>83</v>
      </c>
      <c r="E1076" s="15" t="s">
        <v>251</v>
      </c>
      <c r="F1076" s="15" t="s">
        <v>47</v>
      </c>
      <c r="G1076" s="85">
        <f>G1077</f>
        <v>0</v>
      </c>
      <c r="H1076" s="85">
        <f>H1077</f>
        <v>0</v>
      </c>
      <c r="I1076" s="85">
        <f>I1077</f>
        <v>0</v>
      </c>
    </row>
    <row r="1077" spans="1:9" ht="25.5" hidden="1" customHeight="1">
      <c r="A1077" s="16" t="s">
        <v>48</v>
      </c>
      <c r="B1077" s="14">
        <v>793</v>
      </c>
      <c r="C1077" s="15" t="s">
        <v>23</v>
      </c>
      <c r="D1077" s="15" t="s">
        <v>83</v>
      </c>
      <c r="E1077" s="15" t="s">
        <v>251</v>
      </c>
      <c r="F1077" s="15" t="s">
        <v>49</v>
      </c>
      <c r="G1077" s="85"/>
      <c r="H1077" s="85"/>
      <c r="I1077" s="85"/>
    </row>
    <row r="1078" spans="1:9" ht="25.5" hidden="1" customHeight="1">
      <c r="A1078" s="16" t="s">
        <v>599</v>
      </c>
      <c r="B1078" s="14">
        <v>793</v>
      </c>
      <c r="C1078" s="15" t="s">
        <v>23</v>
      </c>
      <c r="D1078" s="15" t="s">
        <v>83</v>
      </c>
      <c r="E1078" s="15" t="s">
        <v>456</v>
      </c>
      <c r="F1078" s="15" t="s">
        <v>50</v>
      </c>
      <c r="G1078" s="85"/>
      <c r="H1078" s="85"/>
      <c r="I1078" s="85"/>
    </row>
    <row r="1079" spans="1:9" s="3" customFormat="1" ht="38.25">
      <c r="A1079" s="16" t="s">
        <v>808</v>
      </c>
      <c r="B1079" s="14">
        <v>793</v>
      </c>
      <c r="C1079" s="15" t="s">
        <v>23</v>
      </c>
      <c r="D1079" s="15" t="s">
        <v>83</v>
      </c>
      <c r="E1079" s="15" t="s">
        <v>807</v>
      </c>
      <c r="F1079" s="15"/>
      <c r="G1079" s="85">
        <f>G1080+G1084</f>
        <v>1502215</v>
      </c>
      <c r="H1079" s="85">
        <f>H1080+H1084</f>
        <v>1199400</v>
      </c>
      <c r="I1079" s="85">
        <f>I1080+I1084</f>
        <v>1241800</v>
      </c>
    </row>
    <row r="1080" spans="1:9" s="3" customFormat="1" ht="51">
      <c r="A1080" s="16" t="s">
        <v>592</v>
      </c>
      <c r="B1080" s="14">
        <v>793</v>
      </c>
      <c r="C1080" s="15" t="s">
        <v>23</v>
      </c>
      <c r="D1080" s="15" t="s">
        <v>83</v>
      </c>
      <c r="E1080" s="15" t="s">
        <v>807</v>
      </c>
      <c r="F1080" s="15" t="s">
        <v>88</v>
      </c>
      <c r="G1080" s="85">
        <f>G1081</f>
        <v>1465483</v>
      </c>
      <c r="H1080" s="85">
        <f>H1081</f>
        <v>1172668</v>
      </c>
      <c r="I1080" s="85">
        <f>I1081</f>
        <v>1215068</v>
      </c>
    </row>
    <row r="1081" spans="1:9" s="3" customFormat="1" ht="25.5">
      <c r="A1081" s="16" t="s">
        <v>86</v>
      </c>
      <c r="B1081" s="14">
        <v>793</v>
      </c>
      <c r="C1081" s="15" t="s">
        <v>23</v>
      </c>
      <c r="D1081" s="15" t="s">
        <v>83</v>
      </c>
      <c r="E1081" s="15" t="s">
        <v>807</v>
      </c>
      <c r="F1081" s="15" t="s">
        <v>89</v>
      </c>
      <c r="G1081" s="85">
        <f>1138868+260392+76223-10000</f>
        <v>1465483</v>
      </c>
      <c r="H1081" s="85">
        <v>1172668</v>
      </c>
      <c r="I1081" s="85">
        <v>1215068</v>
      </c>
    </row>
    <row r="1082" spans="1:9" s="3" customFormat="1" ht="38.25" hidden="1">
      <c r="A1082" s="16" t="s">
        <v>87</v>
      </c>
      <c r="B1082" s="14">
        <v>793</v>
      </c>
      <c r="C1082" s="15" t="s">
        <v>23</v>
      </c>
      <c r="D1082" s="15" t="s">
        <v>83</v>
      </c>
      <c r="E1082" s="15" t="s">
        <v>807</v>
      </c>
      <c r="F1082" s="15" t="s">
        <v>90</v>
      </c>
      <c r="G1082" s="85"/>
      <c r="H1082" s="85"/>
      <c r="I1082" s="85"/>
    </row>
    <row r="1083" spans="1:9" s="3" customFormat="1" ht="38.25" hidden="1">
      <c r="A1083" s="16" t="s">
        <v>91</v>
      </c>
      <c r="B1083" s="14">
        <v>793</v>
      </c>
      <c r="C1083" s="15" t="s">
        <v>23</v>
      </c>
      <c r="D1083" s="15" t="s">
        <v>83</v>
      </c>
      <c r="E1083" s="15" t="s">
        <v>807</v>
      </c>
      <c r="F1083" s="15" t="s">
        <v>92</v>
      </c>
      <c r="G1083" s="85"/>
      <c r="H1083" s="85"/>
      <c r="I1083" s="85"/>
    </row>
    <row r="1084" spans="1:9" s="3" customFormat="1" ht="20.25" customHeight="1">
      <c r="A1084" s="16" t="s">
        <v>598</v>
      </c>
      <c r="B1084" s="14">
        <v>793</v>
      </c>
      <c r="C1084" s="15" t="s">
        <v>23</v>
      </c>
      <c r="D1084" s="15" t="s">
        <v>83</v>
      </c>
      <c r="E1084" s="15" t="s">
        <v>807</v>
      </c>
      <c r="F1084" s="15" t="s">
        <v>47</v>
      </c>
      <c r="G1084" s="85">
        <f>G1085</f>
        <v>36732</v>
      </c>
      <c r="H1084" s="85">
        <f>H1085</f>
        <v>26732</v>
      </c>
      <c r="I1084" s="85">
        <f>I1085</f>
        <v>26732</v>
      </c>
    </row>
    <row r="1085" spans="1:9" s="3" customFormat="1" ht="25.5">
      <c r="A1085" s="16" t="s">
        <v>48</v>
      </c>
      <c r="B1085" s="14">
        <v>793</v>
      </c>
      <c r="C1085" s="15" t="s">
        <v>23</v>
      </c>
      <c r="D1085" s="15" t="s">
        <v>83</v>
      </c>
      <c r="E1085" s="15" t="s">
        <v>807</v>
      </c>
      <c r="F1085" s="15" t="s">
        <v>49</v>
      </c>
      <c r="G1085" s="85">
        <f>26732+10000</f>
        <v>36732</v>
      </c>
      <c r="H1085" s="85">
        <v>26732</v>
      </c>
      <c r="I1085" s="85">
        <v>26732</v>
      </c>
    </row>
    <row r="1086" spans="1:9" ht="13.5" customHeight="1">
      <c r="A1086" s="98" t="s">
        <v>611</v>
      </c>
      <c r="B1086" s="14">
        <v>793</v>
      </c>
      <c r="C1086" s="15" t="s">
        <v>23</v>
      </c>
      <c r="D1086" s="15" t="s">
        <v>83</v>
      </c>
      <c r="E1086" s="15" t="s">
        <v>454</v>
      </c>
      <c r="F1086" s="15"/>
      <c r="G1086" s="85">
        <f>G1087+G1089</f>
        <v>291300</v>
      </c>
      <c r="H1086" s="85">
        <f>H1087+H1089</f>
        <v>299800</v>
      </c>
      <c r="I1086" s="85">
        <f>I1087+I1089</f>
        <v>310400</v>
      </c>
    </row>
    <row r="1087" spans="1:9" s="3" customFormat="1" ht="51">
      <c r="A1087" s="16" t="s">
        <v>592</v>
      </c>
      <c r="B1087" s="14">
        <v>793</v>
      </c>
      <c r="C1087" s="15" t="s">
        <v>23</v>
      </c>
      <c r="D1087" s="15" t="s">
        <v>83</v>
      </c>
      <c r="E1087" s="15" t="s">
        <v>454</v>
      </c>
      <c r="F1087" s="15" t="s">
        <v>88</v>
      </c>
      <c r="G1087" s="85">
        <f>G1088</f>
        <v>282588</v>
      </c>
      <c r="H1087" s="85">
        <f>H1088</f>
        <v>292420</v>
      </c>
      <c r="I1087" s="85">
        <f>I1088</f>
        <v>303020</v>
      </c>
    </row>
    <row r="1088" spans="1:9" s="3" customFormat="1" ht="25.5">
      <c r="A1088" s="16" t="s">
        <v>86</v>
      </c>
      <c r="B1088" s="14">
        <v>793</v>
      </c>
      <c r="C1088" s="15" t="s">
        <v>23</v>
      </c>
      <c r="D1088" s="15" t="s">
        <v>83</v>
      </c>
      <c r="E1088" s="15" t="s">
        <v>454</v>
      </c>
      <c r="F1088" s="15" t="s">
        <v>89</v>
      </c>
      <c r="G1088" s="85">
        <v>282588</v>
      </c>
      <c r="H1088" s="85">
        <v>292420</v>
      </c>
      <c r="I1088" s="85">
        <v>303020</v>
      </c>
    </row>
    <row r="1089" spans="1:9" ht="19.5" customHeight="1">
      <c r="A1089" s="16" t="s">
        <v>598</v>
      </c>
      <c r="B1089" s="14">
        <v>793</v>
      </c>
      <c r="C1089" s="15" t="s">
        <v>23</v>
      </c>
      <c r="D1089" s="15" t="s">
        <v>83</v>
      </c>
      <c r="E1089" s="15" t="s">
        <v>454</v>
      </c>
      <c r="F1089" s="15" t="s">
        <v>47</v>
      </c>
      <c r="G1089" s="85">
        <v>8712</v>
      </c>
      <c r="H1089" s="85">
        <f>H1090</f>
        <v>7380</v>
      </c>
      <c r="I1089" s="85">
        <f>I1090</f>
        <v>7380</v>
      </c>
    </row>
    <row r="1090" spans="1:9" ht="25.5" customHeight="1">
      <c r="A1090" s="16" t="s">
        <v>48</v>
      </c>
      <c r="B1090" s="14">
        <v>793</v>
      </c>
      <c r="C1090" s="15" t="s">
        <v>23</v>
      </c>
      <c r="D1090" s="15" t="s">
        <v>83</v>
      </c>
      <c r="E1090" s="15" t="s">
        <v>454</v>
      </c>
      <c r="F1090" s="15" t="s">
        <v>49</v>
      </c>
      <c r="G1090" s="85">
        <v>8712</v>
      </c>
      <c r="H1090" s="85">
        <v>7380</v>
      </c>
      <c r="I1090" s="85">
        <v>7380</v>
      </c>
    </row>
    <row r="1091" spans="1:9" s="50" customFormat="1" ht="63.75">
      <c r="A1091" s="16" t="s">
        <v>618</v>
      </c>
      <c r="B1091" s="14">
        <v>793</v>
      </c>
      <c r="C1091" s="15" t="s">
        <v>23</v>
      </c>
      <c r="D1091" s="15" t="s">
        <v>83</v>
      </c>
      <c r="E1091" s="15" t="s">
        <v>714</v>
      </c>
      <c r="F1091" s="15"/>
      <c r="G1091" s="85">
        <f>G1094</f>
        <v>10000</v>
      </c>
      <c r="H1091" s="85">
        <f>H1094</f>
        <v>10000</v>
      </c>
      <c r="I1091" s="85">
        <f>I1094</f>
        <v>10000</v>
      </c>
    </row>
    <row r="1092" spans="1:9" s="50" customFormat="1" ht="51" hidden="1" customHeight="1">
      <c r="A1092" s="16" t="s">
        <v>592</v>
      </c>
      <c r="B1092" s="14">
        <v>793</v>
      </c>
      <c r="C1092" s="15" t="s">
        <v>23</v>
      </c>
      <c r="D1092" s="15" t="s">
        <v>83</v>
      </c>
      <c r="E1092" s="15" t="s">
        <v>682</v>
      </c>
      <c r="F1092" s="15" t="s">
        <v>88</v>
      </c>
      <c r="G1092" s="85"/>
      <c r="H1092" s="85"/>
      <c r="I1092" s="85"/>
    </row>
    <row r="1093" spans="1:9" s="50" customFormat="1" ht="25.5" hidden="1">
      <c r="A1093" s="16" t="s">
        <v>86</v>
      </c>
      <c r="B1093" s="14">
        <v>793</v>
      </c>
      <c r="C1093" s="15" t="s">
        <v>23</v>
      </c>
      <c r="D1093" s="15" t="s">
        <v>83</v>
      </c>
      <c r="E1093" s="15" t="s">
        <v>682</v>
      </c>
      <c r="F1093" s="15" t="s">
        <v>89</v>
      </c>
      <c r="G1093" s="85"/>
      <c r="H1093" s="85"/>
      <c r="I1093" s="85"/>
    </row>
    <row r="1094" spans="1:9" s="50" customFormat="1" ht="25.5">
      <c r="A1094" s="16" t="s">
        <v>598</v>
      </c>
      <c r="B1094" s="14">
        <v>793</v>
      </c>
      <c r="C1094" s="15" t="s">
        <v>23</v>
      </c>
      <c r="D1094" s="15" t="s">
        <v>83</v>
      </c>
      <c r="E1094" s="15" t="s">
        <v>714</v>
      </c>
      <c r="F1094" s="15" t="s">
        <v>47</v>
      </c>
      <c r="G1094" s="85">
        <f>G1095</f>
        <v>10000</v>
      </c>
      <c r="H1094" s="85">
        <f>H1095</f>
        <v>10000</v>
      </c>
      <c r="I1094" s="85">
        <f>I1095</f>
        <v>10000</v>
      </c>
    </row>
    <row r="1095" spans="1:9" s="50" customFormat="1" ht="25.5">
      <c r="A1095" s="16" t="s">
        <v>48</v>
      </c>
      <c r="B1095" s="14">
        <v>793</v>
      </c>
      <c r="C1095" s="15" t="s">
        <v>23</v>
      </c>
      <c r="D1095" s="15" t="s">
        <v>83</v>
      </c>
      <c r="E1095" s="15" t="s">
        <v>714</v>
      </c>
      <c r="F1095" s="15" t="s">
        <v>49</v>
      </c>
      <c r="G1095" s="85">
        <v>10000</v>
      </c>
      <c r="H1095" s="85">
        <v>10000</v>
      </c>
      <c r="I1095" s="85">
        <v>10000</v>
      </c>
    </row>
    <row r="1096" spans="1:9" s="50" customFormat="1">
      <c r="A1096" s="16" t="s">
        <v>520</v>
      </c>
      <c r="B1096" s="14">
        <v>793</v>
      </c>
      <c r="C1096" s="15" t="s">
        <v>23</v>
      </c>
      <c r="D1096" s="15" t="s">
        <v>337</v>
      </c>
      <c r="E1096" s="15"/>
      <c r="F1096" s="15"/>
      <c r="G1096" s="85">
        <f t="shared" ref="G1096:I1099" si="185">G1097</f>
        <v>10400</v>
      </c>
      <c r="H1096" s="85">
        <f t="shared" si="185"/>
        <v>11200</v>
      </c>
      <c r="I1096" s="85">
        <f t="shared" si="185"/>
        <v>116800</v>
      </c>
    </row>
    <row r="1097" spans="1:9" s="50" customFormat="1">
      <c r="A1097" s="16" t="s">
        <v>521</v>
      </c>
      <c r="B1097" s="14">
        <v>793</v>
      </c>
      <c r="C1097" s="15" t="s">
        <v>23</v>
      </c>
      <c r="D1097" s="15" t="s">
        <v>337</v>
      </c>
      <c r="E1097" s="15" t="s">
        <v>522</v>
      </c>
      <c r="F1097" s="15"/>
      <c r="G1097" s="85">
        <f t="shared" si="185"/>
        <v>10400</v>
      </c>
      <c r="H1097" s="85">
        <f t="shared" si="185"/>
        <v>11200</v>
      </c>
      <c r="I1097" s="85">
        <f t="shared" si="185"/>
        <v>116800</v>
      </c>
    </row>
    <row r="1098" spans="1:9" s="50" customFormat="1" ht="51">
      <c r="A1098" s="16" t="s">
        <v>526</v>
      </c>
      <c r="B1098" s="14">
        <v>793</v>
      </c>
      <c r="C1098" s="15" t="s">
        <v>23</v>
      </c>
      <c r="D1098" s="15" t="s">
        <v>337</v>
      </c>
      <c r="E1098" s="15" t="s">
        <v>684</v>
      </c>
      <c r="F1098" s="15"/>
      <c r="G1098" s="85">
        <f t="shared" si="185"/>
        <v>10400</v>
      </c>
      <c r="H1098" s="85">
        <f t="shared" si="185"/>
        <v>11200</v>
      </c>
      <c r="I1098" s="85">
        <f t="shared" si="185"/>
        <v>116800</v>
      </c>
    </row>
    <row r="1099" spans="1:9" s="50" customFormat="1" ht="14.25" customHeight="1">
      <c r="A1099" s="16" t="s">
        <v>598</v>
      </c>
      <c r="B1099" s="14">
        <v>793</v>
      </c>
      <c r="C1099" s="15" t="s">
        <v>23</v>
      </c>
      <c r="D1099" s="15" t="s">
        <v>337</v>
      </c>
      <c r="E1099" s="15" t="s">
        <v>684</v>
      </c>
      <c r="F1099" s="15" t="s">
        <v>47</v>
      </c>
      <c r="G1099" s="85">
        <f t="shared" si="185"/>
        <v>10400</v>
      </c>
      <c r="H1099" s="85">
        <f t="shared" si="185"/>
        <v>11200</v>
      </c>
      <c r="I1099" s="85">
        <f t="shared" si="185"/>
        <v>116800</v>
      </c>
    </row>
    <row r="1100" spans="1:9" s="50" customFormat="1" ht="25.5">
      <c r="A1100" s="16" t="s">
        <v>48</v>
      </c>
      <c r="B1100" s="14">
        <v>793</v>
      </c>
      <c r="C1100" s="15" t="s">
        <v>23</v>
      </c>
      <c r="D1100" s="15" t="s">
        <v>337</v>
      </c>
      <c r="E1100" s="15" t="s">
        <v>684</v>
      </c>
      <c r="F1100" s="15" t="s">
        <v>49</v>
      </c>
      <c r="G1100" s="85">
        <v>10400</v>
      </c>
      <c r="H1100" s="85">
        <v>11200</v>
      </c>
      <c r="I1100" s="85">
        <v>116800</v>
      </c>
    </row>
    <row r="1101" spans="1:9" s="50" customFormat="1" hidden="1">
      <c r="A1101" s="16" t="s">
        <v>222</v>
      </c>
      <c r="B1101" s="14">
        <v>793</v>
      </c>
      <c r="C1101" s="15" t="s">
        <v>23</v>
      </c>
      <c r="D1101" s="15" t="s">
        <v>32</v>
      </c>
      <c r="E1101" s="15"/>
      <c r="F1101" s="15"/>
      <c r="G1101" s="85">
        <f t="shared" ref="G1101:I1104" si="186">G1102</f>
        <v>0</v>
      </c>
      <c r="H1101" s="85">
        <f t="shared" si="186"/>
        <v>0</v>
      </c>
      <c r="I1101" s="85">
        <f t="shared" si="186"/>
        <v>0</v>
      </c>
    </row>
    <row r="1102" spans="1:9" s="50" customFormat="1" ht="25.5" hidden="1">
      <c r="A1102" s="16" t="s">
        <v>326</v>
      </c>
      <c r="B1102" s="14">
        <v>793</v>
      </c>
      <c r="C1102" s="15" t="s">
        <v>23</v>
      </c>
      <c r="D1102" s="15" t="s">
        <v>32</v>
      </c>
      <c r="E1102" s="15" t="s">
        <v>221</v>
      </c>
      <c r="F1102" s="15"/>
      <c r="G1102" s="85">
        <f t="shared" si="186"/>
        <v>0</v>
      </c>
      <c r="H1102" s="85">
        <f t="shared" si="186"/>
        <v>0</v>
      </c>
      <c r="I1102" s="85">
        <f t="shared" si="186"/>
        <v>0</v>
      </c>
    </row>
    <row r="1103" spans="1:9" s="50" customFormat="1" hidden="1">
      <c r="A1103" s="16" t="s">
        <v>223</v>
      </c>
      <c r="B1103" s="14">
        <v>793</v>
      </c>
      <c r="C1103" s="15" t="s">
        <v>23</v>
      </c>
      <c r="D1103" s="15" t="s">
        <v>32</v>
      </c>
      <c r="E1103" s="15" t="s">
        <v>220</v>
      </c>
      <c r="F1103" s="15"/>
      <c r="G1103" s="85">
        <f t="shared" si="186"/>
        <v>0</v>
      </c>
      <c r="H1103" s="85">
        <f t="shared" si="186"/>
        <v>0</v>
      </c>
      <c r="I1103" s="85">
        <f t="shared" si="186"/>
        <v>0</v>
      </c>
    </row>
    <row r="1104" spans="1:9" s="50" customFormat="1" ht="25.5" hidden="1">
      <c r="A1104" s="16" t="s">
        <v>598</v>
      </c>
      <c r="B1104" s="14">
        <v>793</v>
      </c>
      <c r="C1104" s="15" t="s">
        <v>23</v>
      </c>
      <c r="D1104" s="15" t="s">
        <v>32</v>
      </c>
      <c r="E1104" s="15" t="s">
        <v>220</v>
      </c>
      <c r="F1104" s="15" t="s">
        <v>47</v>
      </c>
      <c r="G1104" s="85">
        <f t="shared" si="186"/>
        <v>0</v>
      </c>
      <c r="H1104" s="85">
        <f t="shared" si="186"/>
        <v>0</v>
      </c>
      <c r="I1104" s="85">
        <f t="shared" si="186"/>
        <v>0</v>
      </c>
    </row>
    <row r="1105" spans="1:9" s="50" customFormat="1" ht="25.5" hidden="1">
      <c r="A1105" s="16" t="s">
        <v>48</v>
      </c>
      <c r="B1105" s="14">
        <v>793</v>
      </c>
      <c r="C1105" s="15" t="s">
        <v>23</v>
      </c>
      <c r="D1105" s="15" t="s">
        <v>32</v>
      </c>
      <c r="E1105" s="15" t="s">
        <v>220</v>
      </c>
      <c r="F1105" s="15" t="s">
        <v>49</v>
      </c>
      <c r="G1105" s="85"/>
      <c r="H1105" s="85"/>
      <c r="I1105" s="85"/>
    </row>
    <row r="1106" spans="1:9" s="18" customFormat="1">
      <c r="A1106" s="42" t="s">
        <v>619</v>
      </c>
      <c r="B1106" s="14">
        <v>793</v>
      </c>
      <c r="C1106" s="15" t="s">
        <v>23</v>
      </c>
      <c r="D1106" s="15" t="s">
        <v>106</v>
      </c>
      <c r="E1106" s="15"/>
      <c r="F1106" s="15"/>
      <c r="G1106" s="85">
        <f t="shared" ref="G1106:I1109" si="187">G1107</f>
        <v>863082.23</v>
      </c>
      <c r="H1106" s="85">
        <f t="shared" si="187"/>
        <v>1000000</v>
      </c>
      <c r="I1106" s="85">
        <f t="shared" si="187"/>
        <v>1000000</v>
      </c>
    </row>
    <row r="1107" spans="1:9" s="30" customFormat="1" ht="24.75" customHeight="1">
      <c r="A1107" s="39" t="s">
        <v>332</v>
      </c>
      <c r="B1107" s="14">
        <v>793</v>
      </c>
      <c r="C1107" s="15" t="s">
        <v>23</v>
      </c>
      <c r="D1107" s="15" t="s">
        <v>106</v>
      </c>
      <c r="E1107" s="15" t="s">
        <v>439</v>
      </c>
      <c r="F1107" s="41"/>
      <c r="G1107" s="85">
        <f t="shared" si="187"/>
        <v>863082.23</v>
      </c>
      <c r="H1107" s="85">
        <f t="shared" si="187"/>
        <v>1000000</v>
      </c>
      <c r="I1107" s="85">
        <f t="shared" si="187"/>
        <v>1000000</v>
      </c>
    </row>
    <row r="1108" spans="1:9" ht="25.5">
      <c r="A1108" s="39" t="s">
        <v>332</v>
      </c>
      <c r="B1108" s="14">
        <v>793</v>
      </c>
      <c r="C1108" s="15" t="s">
        <v>23</v>
      </c>
      <c r="D1108" s="15" t="s">
        <v>106</v>
      </c>
      <c r="E1108" s="15" t="s">
        <v>519</v>
      </c>
      <c r="F1108" s="14"/>
      <c r="G1108" s="85">
        <f t="shared" si="187"/>
        <v>863082.23</v>
      </c>
      <c r="H1108" s="85">
        <f t="shared" si="187"/>
        <v>1000000</v>
      </c>
      <c r="I1108" s="85">
        <f t="shared" si="187"/>
        <v>1000000</v>
      </c>
    </row>
    <row r="1109" spans="1:9">
      <c r="A1109" s="16" t="s">
        <v>93</v>
      </c>
      <c r="B1109" s="14">
        <v>793</v>
      </c>
      <c r="C1109" s="15" t="s">
        <v>23</v>
      </c>
      <c r="D1109" s="15" t="s">
        <v>106</v>
      </c>
      <c r="E1109" s="15" t="s">
        <v>519</v>
      </c>
      <c r="F1109" s="15" t="s">
        <v>94</v>
      </c>
      <c r="G1109" s="85">
        <f t="shared" si="187"/>
        <v>863082.23</v>
      </c>
      <c r="H1109" s="85">
        <f t="shared" si="187"/>
        <v>1000000</v>
      </c>
      <c r="I1109" s="85">
        <f t="shared" si="187"/>
        <v>1000000</v>
      </c>
    </row>
    <row r="1110" spans="1:9">
      <c r="A1110" s="16" t="s">
        <v>345</v>
      </c>
      <c r="B1110" s="14">
        <v>793</v>
      </c>
      <c r="C1110" s="15" t="s">
        <v>23</v>
      </c>
      <c r="D1110" s="15" t="s">
        <v>106</v>
      </c>
      <c r="E1110" s="15" t="s">
        <v>519</v>
      </c>
      <c r="F1110" s="15" t="s">
        <v>346</v>
      </c>
      <c r="G1110" s="85">
        <f>463082.23+400000</f>
        <v>863082.23</v>
      </c>
      <c r="H1110" s="85">
        <v>1000000</v>
      </c>
      <c r="I1110" s="85">
        <v>1000000</v>
      </c>
    </row>
    <row r="1111" spans="1:9">
      <c r="A1111" s="42" t="s">
        <v>28</v>
      </c>
      <c r="B1111" s="14">
        <v>793</v>
      </c>
      <c r="C1111" s="15" t="s">
        <v>23</v>
      </c>
      <c r="D1111" s="15" t="s">
        <v>29</v>
      </c>
      <c r="E1111" s="15"/>
      <c r="F1111" s="15"/>
      <c r="G1111" s="85">
        <f>G1112+G1193+G1211+G1170+G1216+G1177+G1166</f>
        <v>22853343.32</v>
      </c>
      <c r="H1111" s="85">
        <f>H1112+H1193+H1211+H1170+H1216+H1177+H1166</f>
        <v>18807504</v>
      </c>
      <c r="I1111" s="85">
        <f>I1112+I1193+I1211+I1170+I1216+I1177+I1166</f>
        <v>18882842</v>
      </c>
    </row>
    <row r="1112" spans="1:9" s="35" customFormat="1" ht="51">
      <c r="A1112" s="16" t="s">
        <v>920</v>
      </c>
      <c r="B1112" s="14">
        <v>793</v>
      </c>
      <c r="C1112" s="15" t="s">
        <v>23</v>
      </c>
      <c r="D1112" s="15" t="s">
        <v>29</v>
      </c>
      <c r="E1112" s="14" t="s">
        <v>457</v>
      </c>
      <c r="F1112" s="15"/>
      <c r="G1112" s="85">
        <f>G1127+G1143+G1135+G1124+G1113+G1116+G1154+G1163+G1151+G1152</f>
        <v>2691412</v>
      </c>
      <c r="H1112" s="85">
        <f t="shared" ref="H1112:I1112" si="188">H1127+H1143+H1135+H1124+H1113+H1116+H1154+H1163</f>
        <v>1120200</v>
      </c>
      <c r="I1112" s="85">
        <f t="shared" si="188"/>
        <v>1108900</v>
      </c>
    </row>
    <row r="1113" spans="1:9" s="35" customFormat="1" ht="27.75" customHeight="1">
      <c r="A1113" s="16" t="s">
        <v>366</v>
      </c>
      <c r="B1113" s="14">
        <v>793</v>
      </c>
      <c r="C1113" s="15" t="s">
        <v>23</v>
      </c>
      <c r="D1113" s="15" t="s">
        <v>29</v>
      </c>
      <c r="E1113" s="15" t="s">
        <v>695</v>
      </c>
      <c r="F1113" s="15"/>
      <c r="G1113" s="85">
        <f t="shared" ref="G1113:I1114" si="189">G1114</f>
        <v>271012</v>
      </c>
      <c r="H1113" s="85">
        <f t="shared" si="189"/>
        <v>0</v>
      </c>
      <c r="I1113" s="85">
        <f t="shared" si="189"/>
        <v>0</v>
      </c>
    </row>
    <row r="1114" spans="1:9" s="35" customFormat="1" ht="28.5" customHeight="1">
      <c r="A1114" s="16" t="s">
        <v>37</v>
      </c>
      <c r="B1114" s="14">
        <v>793</v>
      </c>
      <c r="C1114" s="15" t="s">
        <v>23</v>
      </c>
      <c r="D1114" s="15" t="s">
        <v>29</v>
      </c>
      <c r="E1114" s="15" t="s">
        <v>695</v>
      </c>
      <c r="F1114" s="15" t="s">
        <v>38</v>
      </c>
      <c r="G1114" s="85">
        <f t="shared" si="189"/>
        <v>271012</v>
      </c>
      <c r="H1114" s="85">
        <f t="shared" si="189"/>
        <v>0</v>
      </c>
      <c r="I1114" s="85">
        <f t="shared" si="189"/>
        <v>0</v>
      </c>
    </row>
    <row r="1115" spans="1:9" s="35" customFormat="1" ht="31.5" customHeight="1">
      <c r="A1115" s="16" t="s">
        <v>11</v>
      </c>
      <c r="B1115" s="14">
        <v>793</v>
      </c>
      <c r="C1115" s="15" t="s">
        <v>23</v>
      </c>
      <c r="D1115" s="15" t="s">
        <v>29</v>
      </c>
      <c r="E1115" s="15" t="s">
        <v>695</v>
      </c>
      <c r="F1115" s="15" t="s">
        <v>10</v>
      </c>
      <c r="G1115" s="85">
        <v>271012</v>
      </c>
      <c r="H1115" s="85"/>
      <c r="I1115" s="85"/>
    </row>
    <row r="1116" spans="1:9" ht="27.75" customHeight="1">
      <c r="A1116" s="136" t="s">
        <v>867</v>
      </c>
      <c r="B1116" s="14">
        <v>793</v>
      </c>
      <c r="C1116" s="15" t="s">
        <v>23</v>
      </c>
      <c r="D1116" s="15" t="s">
        <v>29</v>
      </c>
      <c r="E1116" s="15" t="s">
        <v>696</v>
      </c>
      <c r="F1116" s="15"/>
      <c r="G1116" s="85">
        <f>G1120+G1117+G1122+G1150</f>
        <v>0</v>
      </c>
      <c r="H1116" s="85">
        <f t="shared" ref="H1116:I1116" si="190">H1120+H1117+H1122+H1150</f>
        <v>465200</v>
      </c>
      <c r="I1116" s="85">
        <f t="shared" si="190"/>
        <v>453900</v>
      </c>
    </row>
    <row r="1117" spans="1:9" s="50" customFormat="1" ht="12.75" hidden="1" customHeight="1">
      <c r="A1117" s="16" t="s">
        <v>598</v>
      </c>
      <c r="B1117" s="14">
        <v>793</v>
      </c>
      <c r="C1117" s="15" t="s">
        <v>23</v>
      </c>
      <c r="D1117" s="15" t="s">
        <v>29</v>
      </c>
      <c r="E1117" s="15" t="s">
        <v>697</v>
      </c>
      <c r="F1117" s="15" t="s">
        <v>47</v>
      </c>
      <c r="G1117" s="85">
        <f>G1118</f>
        <v>0</v>
      </c>
      <c r="H1117" s="85">
        <f>H1118</f>
        <v>0</v>
      </c>
      <c r="I1117" s="85">
        <f>I1118</f>
        <v>0</v>
      </c>
    </row>
    <row r="1118" spans="1:9" s="50" customFormat="1" ht="25.5" hidden="1" customHeight="1">
      <c r="A1118" s="16" t="s">
        <v>48</v>
      </c>
      <c r="B1118" s="14">
        <v>793</v>
      </c>
      <c r="C1118" s="15" t="s">
        <v>23</v>
      </c>
      <c r="D1118" s="15" t="s">
        <v>29</v>
      </c>
      <c r="E1118" s="15" t="s">
        <v>697</v>
      </c>
      <c r="F1118" s="15" t="s">
        <v>49</v>
      </c>
      <c r="G1118" s="85">
        <v>0</v>
      </c>
      <c r="H1118" s="85">
        <v>0</v>
      </c>
      <c r="I1118" s="85">
        <v>0</v>
      </c>
    </row>
    <row r="1119" spans="1:9" ht="12.75" hidden="1" customHeight="1">
      <c r="A1119" s="16"/>
      <c r="B1119" s="14"/>
      <c r="C1119" s="15"/>
      <c r="D1119" s="15"/>
      <c r="E1119" s="15"/>
      <c r="F1119" s="15"/>
      <c r="G1119" s="85"/>
      <c r="H1119" s="85"/>
      <c r="I1119" s="85"/>
    </row>
    <row r="1120" spans="1:9" ht="19.5" hidden="1" customHeight="1">
      <c r="A1120" s="16" t="s">
        <v>315</v>
      </c>
      <c r="B1120" s="14">
        <v>793</v>
      </c>
      <c r="C1120" s="15" t="s">
        <v>23</v>
      </c>
      <c r="D1120" s="15" t="s">
        <v>29</v>
      </c>
      <c r="E1120" s="15" t="s">
        <v>458</v>
      </c>
      <c r="F1120" s="15" t="s">
        <v>316</v>
      </c>
      <c r="G1120" s="85">
        <f>G1121</f>
        <v>0</v>
      </c>
      <c r="H1120" s="85">
        <f>H1121</f>
        <v>0</v>
      </c>
      <c r="I1120" s="85">
        <f>I1121</f>
        <v>0</v>
      </c>
    </row>
    <row r="1121" spans="1:9" ht="40.5" hidden="1" customHeight="1">
      <c r="A1121" s="16" t="s">
        <v>524</v>
      </c>
      <c r="B1121" s="14">
        <v>793</v>
      </c>
      <c r="C1121" s="15" t="s">
        <v>23</v>
      </c>
      <c r="D1121" s="15" t="s">
        <v>29</v>
      </c>
      <c r="E1121" s="15" t="s">
        <v>458</v>
      </c>
      <c r="F1121" s="15" t="s">
        <v>334</v>
      </c>
      <c r="G1121" s="85"/>
      <c r="H1121" s="85"/>
      <c r="I1121" s="85"/>
    </row>
    <row r="1122" spans="1:9" ht="24" hidden="1" customHeight="1">
      <c r="A1122" s="16" t="s">
        <v>315</v>
      </c>
      <c r="B1122" s="14">
        <v>793</v>
      </c>
      <c r="C1122" s="15" t="s">
        <v>23</v>
      </c>
      <c r="D1122" s="15" t="s">
        <v>29</v>
      </c>
      <c r="E1122" s="15" t="s">
        <v>696</v>
      </c>
      <c r="F1122" s="15" t="s">
        <v>316</v>
      </c>
      <c r="G1122" s="85">
        <f>G1123</f>
        <v>0</v>
      </c>
      <c r="H1122" s="85">
        <f>H1123</f>
        <v>0</v>
      </c>
      <c r="I1122" s="85">
        <f>I1123</f>
        <v>0</v>
      </c>
    </row>
    <row r="1123" spans="1:9" ht="25.5" hidden="1" customHeight="1">
      <c r="A1123" s="16" t="s">
        <v>333</v>
      </c>
      <c r="B1123" s="14">
        <v>793</v>
      </c>
      <c r="C1123" s="15" t="s">
        <v>23</v>
      </c>
      <c r="D1123" s="15" t="s">
        <v>29</v>
      </c>
      <c r="E1123" s="15" t="s">
        <v>696</v>
      </c>
      <c r="F1123" s="15" t="s">
        <v>334</v>
      </c>
      <c r="G1123" s="85"/>
      <c r="H1123" s="85"/>
      <c r="I1123" s="85"/>
    </row>
    <row r="1124" spans="1:9" s="35" customFormat="1" ht="27.75" hidden="1" customHeight="1">
      <c r="A1124" s="16" t="s">
        <v>366</v>
      </c>
      <c r="B1124" s="14">
        <v>793</v>
      </c>
      <c r="C1124" s="15" t="s">
        <v>23</v>
      </c>
      <c r="D1124" s="15" t="s">
        <v>29</v>
      </c>
      <c r="E1124" s="15" t="s">
        <v>365</v>
      </c>
      <c r="F1124" s="15"/>
      <c r="G1124" s="85">
        <f t="shared" ref="G1124:I1125" si="191">G1125</f>
        <v>0</v>
      </c>
      <c r="H1124" s="85">
        <f t="shared" si="191"/>
        <v>0</v>
      </c>
      <c r="I1124" s="85">
        <f t="shared" si="191"/>
        <v>0</v>
      </c>
    </row>
    <row r="1125" spans="1:9" s="35" customFormat="1" ht="28.5" hidden="1" customHeight="1">
      <c r="A1125" s="16" t="s">
        <v>37</v>
      </c>
      <c r="B1125" s="14">
        <v>793</v>
      </c>
      <c r="C1125" s="15" t="s">
        <v>23</v>
      </c>
      <c r="D1125" s="15" t="s">
        <v>29</v>
      </c>
      <c r="E1125" s="15" t="s">
        <v>365</v>
      </c>
      <c r="F1125" s="15" t="s">
        <v>38</v>
      </c>
      <c r="G1125" s="85">
        <f t="shared" si="191"/>
        <v>0</v>
      </c>
      <c r="H1125" s="85">
        <f t="shared" si="191"/>
        <v>0</v>
      </c>
      <c r="I1125" s="85">
        <f t="shared" si="191"/>
        <v>0</v>
      </c>
    </row>
    <row r="1126" spans="1:9" s="35" customFormat="1" ht="31.5" hidden="1" customHeight="1">
      <c r="A1126" s="16" t="s">
        <v>11</v>
      </c>
      <c r="B1126" s="14">
        <v>793</v>
      </c>
      <c r="C1126" s="15" t="s">
        <v>23</v>
      </c>
      <c r="D1126" s="15" t="s">
        <v>29</v>
      </c>
      <c r="E1126" s="15" t="s">
        <v>365</v>
      </c>
      <c r="F1126" s="15" t="s">
        <v>10</v>
      </c>
      <c r="G1126" s="85"/>
      <c r="H1126" s="85"/>
      <c r="I1126" s="85"/>
    </row>
    <row r="1127" spans="1:9" ht="25.5" hidden="1" customHeight="1">
      <c r="A1127" s="16" t="s">
        <v>324</v>
      </c>
      <c r="B1127" s="14">
        <v>793</v>
      </c>
      <c r="C1127" s="15" t="s">
        <v>23</v>
      </c>
      <c r="D1127" s="15" t="s">
        <v>29</v>
      </c>
      <c r="E1127" s="15" t="s">
        <v>458</v>
      </c>
      <c r="F1127" s="15"/>
      <c r="G1127" s="85">
        <f>G1131+G1128+G1133</f>
        <v>0</v>
      </c>
      <c r="H1127" s="85">
        <f>H1131+H1128+H1133</f>
        <v>0</v>
      </c>
      <c r="I1127" s="85">
        <f>I1131+I1128+I1133</f>
        <v>0</v>
      </c>
    </row>
    <row r="1128" spans="1:9" s="50" customFormat="1" ht="12.75" hidden="1" customHeight="1">
      <c r="A1128" s="16" t="s">
        <v>598</v>
      </c>
      <c r="B1128" s="14">
        <v>793</v>
      </c>
      <c r="C1128" s="15" t="s">
        <v>23</v>
      </c>
      <c r="D1128" s="15" t="s">
        <v>29</v>
      </c>
      <c r="E1128" s="15" t="s">
        <v>458</v>
      </c>
      <c r="F1128" s="15" t="s">
        <v>47</v>
      </c>
      <c r="G1128" s="85">
        <f>G1129</f>
        <v>0</v>
      </c>
      <c r="H1128" s="85">
        <f>H1129</f>
        <v>0</v>
      </c>
      <c r="I1128" s="85">
        <f>I1129</f>
        <v>0</v>
      </c>
    </row>
    <row r="1129" spans="1:9" s="50" customFormat="1" ht="25.5" hidden="1" customHeight="1">
      <c r="A1129" s="16" t="s">
        <v>48</v>
      </c>
      <c r="B1129" s="14">
        <v>793</v>
      </c>
      <c r="C1129" s="15" t="s">
        <v>23</v>
      </c>
      <c r="D1129" s="15" t="s">
        <v>29</v>
      </c>
      <c r="E1129" s="15" t="s">
        <v>458</v>
      </c>
      <c r="F1129" s="15" t="s">
        <v>49</v>
      </c>
      <c r="G1129" s="85">
        <v>0</v>
      </c>
      <c r="H1129" s="85">
        <v>0</v>
      </c>
      <c r="I1129" s="85">
        <v>0</v>
      </c>
    </row>
    <row r="1130" spans="1:9" ht="12.75" hidden="1" customHeight="1">
      <c r="A1130" s="16"/>
      <c r="B1130" s="14"/>
      <c r="C1130" s="15"/>
      <c r="D1130" s="15"/>
      <c r="E1130" s="15" t="s">
        <v>458</v>
      </c>
      <c r="F1130" s="15"/>
      <c r="G1130" s="85"/>
      <c r="H1130" s="85"/>
      <c r="I1130" s="85"/>
    </row>
    <row r="1131" spans="1:9" ht="19.5" hidden="1" customHeight="1">
      <c r="A1131" s="16" t="s">
        <v>315</v>
      </c>
      <c r="B1131" s="14">
        <v>793</v>
      </c>
      <c r="C1131" s="15" t="s">
        <v>23</v>
      </c>
      <c r="D1131" s="15" t="s">
        <v>29</v>
      </c>
      <c r="E1131" s="15" t="s">
        <v>458</v>
      </c>
      <c r="F1131" s="15" t="s">
        <v>316</v>
      </c>
      <c r="G1131" s="85">
        <f>G1132</f>
        <v>0</v>
      </c>
      <c r="H1131" s="85">
        <f>H1132</f>
        <v>0</v>
      </c>
      <c r="I1131" s="85">
        <f>I1132</f>
        <v>0</v>
      </c>
    </row>
    <row r="1132" spans="1:9" ht="40.5" hidden="1" customHeight="1">
      <c r="A1132" s="16" t="s">
        <v>524</v>
      </c>
      <c r="B1132" s="14">
        <v>793</v>
      </c>
      <c r="C1132" s="15" t="s">
        <v>23</v>
      </c>
      <c r="D1132" s="15" t="s">
        <v>29</v>
      </c>
      <c r="E1132" s="15" t="s">
        <v>458</v>
      </c>
      <c r="F1132" s="15" t="s">
        <v>334</v>
      </c>
      <c r="G1132" s="85"/>
      <c r="H1132" s="85"/>
      <c r="I1132" s="85"/>
    </row>
    <row r="1133" spans="1:9" ht="24" hidden="1" customHeight="1">
      <c r="A1133" s="16" t="s">
        <v>93</v>
      </c>
      <c r="B1133" s="14">
        <v>793</v>
      </c>
      <c r="C1133" s="15" t="s">
        <v>23</v>
      </c>
      <c r="D1133" s="15" t="s">
        <v>29</v>
      </c>
      <c r="E1133" s="15" t="s">
        <v>458</v>
      </c>
      <c r="F1133" s="15" t="s">
        <v>94</v>
      </c>
      <c r="G1133" s="85">
        <f>G1134</f>
        <v>0</v>
      </c>
      <c r="H1133" s="85">
        <f>H1134</f>
        <v>0</v>
      </c>
      <c r="I1133" s="85">
        <f>I1134</f>
        <v>0</v>
      </c>
    </row>
    <row r="1134" spans="1:9" ht="25.5" hidden="1" customHeight="1">
      <c r="A1134" s="16" t="s">
        <v>345</v>
      </c>
      <c r="B1134" s="14">
        <v>793</v>
      </c>
      <c r="C1134" s="15" t="s">
        <v>23</v>
      </c>
      <c r="D1134" s="15" t="s">
        <v>29</v>
      </c>
      <c r="E1134" s="15" t="s">
        <v>458</v>
      </c>
      <c r="F1134" s="15" t="s">
        <v>346</v>
      </c>
      <c r="G1134" s="85"/>
      <c r="H1134" s="85"/>
      <c r="I1134" s="85"/>
    </row>
    <row r="1135" spans="1:9" s="35" customFormat="1" ht="27.75" hidden="1" customHeight="1">
      <c r="A1135" s="16" t="s">
        <v>208</v>
      </c>
      <c r="B1135" s="14">
        <v>793</v>
      </c>
      <c r="C1135" s="15" t="s">
        <v>23</v>
      </c>
      <c r="D1135" s="15" t="s">
        <v>29</v>
      </c>
      <c r="E1135" s="15" t="s">
        <v>459</v>
      </c>
      <c r="F1135" s="15"/>
      <c r="G1135" s="85">
        <f>G1140+G1136</f>
        <v>0</v>
      </c>
      <c r="H1135" s="85">
        <f>H1140+H1136</f>
        <v>0</v>
      </c>
      <c r="I1135" s="85">
        <f>I1140+I1136</f>
        <v>0</v>
      </c>
    </row>
    <row r="1136" spans="1:9" s="50" customFormat="1" ht="12.75" hidden="1" customHeight="1">
      <c r="A1136" s="16" t="s">
        <v>598</v>
      </c>
      <c r="B1136" s="14">
        <v>793</v>
      </c>
      <c r="C1136" s="15" t="s">
        <v>23</v>
      </c>
      <c r="D1136" s="15" t="s">
        <v>29</v>
      </c>
      <c r="E1136" s="15" t="s">
        <v>459</v>
      </c>
      <c r="F1136" s="15" t="s">
        <v>47</v>
      </c>
      <c r="G1136" s="85">
        <f>G1137</f>
        <v>0</v>
      </c>
      <c r="H1136" s="85">
        <f>H1137</f>
        <v>0</v>
      </c>
      <c r="I1136" s="85">
        <f>I1137</f>
        <v>0</v>
      </c>
    </row>
    <row r="1137" spans="1:9" s="50" customFormat="1" ht="25.5" hidden="1" customHeight="1">
      <c r="A1137" s="16" t="s">
        <v>48</v>
      </c>
      <c r="B1137" s="14">
        <v>793</v>
      </c>
      <c r="C1137" s="15" t="s">
        <v>23</v>
      </c>
      <c r="D1137" s="15" t="s">
        <v>29</v>
      </c>
      <c r="E1137" s="15" t="s">
        <v>459</v>
      </c>
      <c r="F1137" s="15" t="s">
        <v>49</v>
      </c>
      <c r="G1137" s="85"/>
      <c r="H1137" s="85"/>
      <c r="I1137" s="85"/>
    </row>
    <row r="1138" spans="1:9" s="35" customFormat="1" ht="27.75" hidden="1" customHeight="1">
      <c r="A1138" s="16"/>
      <c r="B1138" s="14"/>
      <c r="C1138" s="15"/>
      <c r="D1138" s="15"/>
      <c r="E1138" s="15"/>
      <c r="F1138" s="15"/>
      <c r="G1138" s="85"/>
      <c r="H1138" s="85"/>
      <c r="I1138" s="85"/>
    </row>
    <row r="1139" spans="1:9" s="35" customFormat="1" ht="27.75" hidden="1" customHeight="1">
      <c r="A1139" s="16"/>
      <c r="B1139" s="14"/>
      <c r="C1139" s="15"/>
      <c r="D1139" s="15"/>
      <c r="E1139" s="15"/>
      <c r="F1139" s="15"/>
      <c r="G1139" s="85"/>
      <c r="H1139" s="85"/>
      <c r="I1139" s="85"/>
    </row>
    <row r="1140" spans="1:9" s="35" customFormat="1" ht="28.5" hidden="1" customHeight="1">
      <c r="A1140" s="16" t="s">
        <v>37</v>
      </c>
      <c r="B1140" s="14">
        <v>793</v>
      </c>
      <c r="C1140" s="15" t="s">
        <v>23</v>
      </c>
      <c r="D1140" s="15" t="s">
        <v>29</v>
      </c>
      <c r="E1140" s="15" t="s">
        <v>459</v>
      </c>
      <c r="F1140" s="15" t="s">
        <v>38</v>
      </c>
      <c r="G1140" s="85">
        <f>G1141</f>
        <v>0</v>
      </c>
      <c r="H1140" s="85">
        <f>H1141</f>
        <v>0</v>
      </c>
      <c r="I1140" s="85">
        <f>I1141</f>
        <v>0</v>
      </c>
    </row>
    <row r="1141" spans="1:9" s="35" customFormat="1" ht="31.5" hidden="1" customHeight="1">
      <c r="A1141" s="16" t="s">
        <v>11</v>
      </c>
      <c r="B1141" s="14">
        <v>793</v>
      </c>
      <c r="C1141" s="15" t="s">
        <v>23</v>
      </c>
      <c r="D1141" s="15" t="s">
        <v>29</v>
      </c>
      <c r="E1141" s="15" t="s">
        <v>459</v>
      </c>
      <c r="F1141" s="15" t="s">
        <v>10</v>
      </c>
      <c r="G1141" s="85"/>
      <c r="H1141" s="85"/>
      <c r="I1141" s="85"/>
    </row>
    <row r="1142" spans="1:9" s="35" customFormat="1" ht="31.5" hidden="1" customHeight="1">
      <c r="A1142" s="16"/>
      <c r="B1142" s="14"/>
      <c r="C1142" s="15"/>
      <c r="D1142" s="15"/>
      <c r="E1142" s="15"/>
      <c r="F1142" s="15"/>
      <c r="G1142" s="85"/>
      <c r="H1142" s="85"/>
      <c r="I1142" s="85"/>
    </row>
    <row r="1143" spans="1:9" ht="25.5" hidden="1" customHeight="1">
      <c r="A1143" s="16" t="s">
        <v>325</v>
      </c>
      <c r="B1143" s="14">
        <v>793</v>
      </c>
      <c r="C1143" s="15" t="s">
        <v>23</v>
      </c>
      <c r="D1143" s="15" t="s">
        <v>29</v>
      </c>
      <c r="E1143" s="15" t="s">
        <v>460</v>
      </c>
      <c r="F1143" s="15"/>
      <c r="G1143" s="85">
        <f>G1146+G1145+G1148</f>
        <v>0</v>
      </c>
      <c r="H1143" s="85">
        <f>H1146+H1145+H1148</f>
        <v>0</v>
      </c>
      <c r="I1143" s="85">
        <f>I1146+I1145+I1148</f>
        <v>0</v>
      </c>
    </row>
    <row r="1144" spans="1:9" s="50" customFormat="1" ht="12.75" hidden="1" customHeight="1">
      <c r="A1144" s="16" t="s">
        <v>598</v>
      </c>
      <c r="B1144" s="14">
        <v>793</v>
      </c>
      <c r="C1144" s="15" t="s">
        <v>23</v>
      </c>
      <c r="D1144" s="15" t="s">
        <v>29</v>
      </c>
      <c r="E1144" s="15" t="s">
        <v>460</v>
      </c>
      <c r="F1144" s="15" t="s">
        <v>47</v>
      </c>
      <c r="G1144" s="85">
        <f>G1145</f>
        <v>0</v>
      </c>
      <c r="H1144" s="85">
        <f>H1145</f>
        <v>0</v>
      </c>
      <c r="I1144" s="85">
        <f>I1145</f>
        <v>0</v>
      </c>
    </row>
    <row r="1145" spans="1:9" s="50" customFormat="1" ht="25.5" hidden="1" customHeight="1">
      <c r="A1145" s="16" t="s">
        <v>48</v>
      </c>
      <c r="B1145" s="14">
        <v>793</v>
      </c>
      <c r="C1145" s="15" t="s">
        <v>23</v>
      </c>
      <c r="D1145" s="15" t="s">
        <v>29</v>
      </c>
      <c r="E1145" s="15" t="s">
        <v>460</v>
      </c>
      <c r="F1145" s="15" t="s">
        <v>49</v>
      </c>
      <c r="G1145" s="85"/>
      <c r="H1145" s="85"/>
      <c r="I1145" s="85"/>
    </row>
    <row r="1146" spans="1:9" ht="20.25" hidden="1" customHeight="1">
      <c r="A1146" s="16" t="s">
        <v>315</v>
      </c>
      <c r="B1146" s="14">
        <v>793</v>
      </c>
      <c r="C1146" s="15" t="s">
        <v>23</v>
      </c>
      <c r="D1146" s="15" t="s">
        <v>29</v>
      </c>
      <c r="E1146" s="15" t="s">
        <v>460</v>
      </c>
      <c r="F1146" s="15" t="s">
        <v>316</v>
      </c>
      <c r="G1146" s="85">
        <f>G1147</f>
        <v>0</v>
      </c>
      <c r="H1146" s="85">
        <f>H1147</f>
        <v>0</v>
      </c>
      <c r="I1146" s="85">
        <f>I1147</f>
        <v>0</v>
      </c>
    </row>
    <row r="1147" spans="1:9" ht="35.25" hidden="1" customHeight="1">
      <c r="A1147" s="16" t="s">
        <v>525</v>
      </c>
      <c r="B1147" s="14">
        <v>793</v>
      </c>
      <c r="C1147" s="15" t="s">
        <v>23</v>
      </c>
      <c r="D1147" s="15" t="s">
        <v>29</v>
      </c>
      <c r="E1147" s="15" t="s">
        <v>460</v>
      </c>
      <c r="F1147" s="15" t="s">
        <v>334</v>
      </c>
      <c r="G1147" s="85"/>
      <c r="H1147" s="85"/>
      <c r="I1147" s="85"/>
    </row>
    <row r="1148" spans="1:9" ht="24" hidden="1" customHeight="1">
      <c r="A1148" s="16" t="s">
        <v>315</v>
      </c>
      <c r="B1148" s="14">
        <v>793</v>
      </c>
      <c r="C1148" s="15" t="s">
        <v>23</v>
      </c>
      <c r="D1148" s="15" t="s">
        <v>29</v>
      </c>
      <c r="E1148" s="15" t="s">
        <v>460</v>
      </c>
      <c r="F1148" s="15" t="s">
        <v>316</v>
      </c>
      <c r="G1148" s="85">
        <f>G1149</f>
        <v>0</v>
      </c>
      <c r="H1148" s="85">
        <f>H1149</f>
        <v>0</v>
      </c>
      <c r="I1148" s="85">
        <f>I1149</f>
        <v>0</v>
      </c>
    </row>
    <row r="1149" spans="1:9" ht="25.5" hidden="1" customHeight="1">
      <c r="A1149" s="16" t="s">
        <v>333</v>
      </c>
      <c r="B1149" s="14">
        <v>793</v>
      </c>
      <c r="C1149" s="15" t="s">
        <v>23</v>
      </c>
      <c r="D1149" s="15" t="s">
        <v>29</v>
      </c>
      <c r="E1149" s="15" t="s">
        <v>460</v>
      </c>
      <c r="F1149" s="15" t="s">
        <v>334</v>
      </c>
      <c r="G1149" s="85"/>
      <c r="H1149" s="85"/>
      <c r="I1149" s="85"/>
    </row>
    <row r="1150" spans="1:9" ht="25.5" customHeight="1">
      <c r="A1150" s="16" t="s">
        <v>93</v>
      </c>
      <c r="B1150" s="14">
        <v>793</v>
      </c>
      <c r="C1150" s="15" t="s">
        <v>23</v>
      </c>
      <c r="D1150" s="15" t="s">
        <v>29</v>
      </c>
      <c r="E1150" s="15" t="s">
        <v>696</v>
      </c>
      <c r="F1150" s="15" t="s">
        <v>94</v>
      </c>
      <c r="G1150" s="85">
        <v>0</v>
      </c>
      <c r="H1150" s="85">
        <f t="shared" ref="H1150:I1152" si="192">H1151</f>
        <v>465200</v>
      </c>
      <c r="I1150" s="85">
        <f t="shared" si="192"/>
        <v>453900</v>
      </c>
    </row>
    <row r="1151" spans="1:9" ht="12" customHeight="1">
      <c r="A1151" s="16" t="s">
        <v>345</v>
      </c>
      <c r="B1151" s="14">
        <v>793</v>
      </c>
      <c r="C1151" s="15" t="s">
        <v>23</v>
      </c>
      <c r="D1151" s="15" t="s">
        <v>29</v>
      </c>
      <c r="E1151" s="15" t="s">
        <v>696</v>
      </c>
      <c r="F1151" s="15" t="s">
        <v>346</v>
      </c>
      <c r="G1151" s="85"/>
      <c r="H1151" s="85">
        <f>11300+453900</f>
        <v>465200</v>
      </c>
      <c r="I1151" s="85">
        <f>453900</f>
        <v>453900</v>
      </c>
    </row>
    <row r="1152" spans="1:9" ht="16.5" customHeight="1">
      <c r="A1152" s="16" t="s">
        <v>315</v>
      </c>
      <c r="B1152" s="14">
        <v>793</v>
      </c>
      <c r="C1152" s="15" t="s">
        <v>23</v>
      </c>
      <c r="D1152" s="15" t="s">
        <v>29</v>
      </c>
      <c r="E1152" s="15" t="s">
        <v>696</v>
      </c>
      <c r="F1152" s="15" t="s">
        <v>316</v>
      </c>
      <c r="G1152" s="85">
        <f>G1153</f>
        <v>1815400</v>
      </c>
      <c r="H1152" s="85">
        <f t="shared" si="192"/>
        <v>0</v>
      </c>
      <c r="I1152" s="85">
        <f t="shared" si="192"/>
        <v>0</v>
      </c>
    </row>
    <row r="1153" spans="1:9" ht="17.25" customHeight="1">
      <c r="A1153" s="16" t="s">
        <v>333</v>
      </c>
      <c r="B1153" s="14">
        <v>793</v>
      </c>
      <c r="C1153" s="15" t="s">
        <v>23</v>
      </c>
      <c r="D1153" s="15" t="s">
        <v>29</v>
      </c>
      <c r="E1153" s="15" t="s">
        <v>696</v>
      </c>
      <c r="F1153" s="15" t="s">
        <v>334</v>
      </c>
      <c r="G1153" s="85">
        <f>1361500+453900</f>
        <v>1815400</v>
      </c>
      <c r="H1153" s="85">
        <v>0</v>
      </c>
      <c r="I1153" s="85">
        <v>0</v>
      </c>
    </row>
    <row r="1154" spans="1:9" ht="25.5" customHeight="1">
      <c r="A1154" s="16" t="s">
        <v>208</v>
      </c>
      <c r="B1154" s="14">
        <v>793</v>
      </c>
      <c r="C1154" s="15" t="s">
        <v>23</v>
      </c>
      <c r="D1154" s="15" t="s">
        <v>29</v>
      </c>
      <c r="E1154" s="15" t="s">
        <v>459</v>
      </c>
      <c r="F1154" s="15"/>
      <c r="G1154" s="85">
        <f>G1155+G1159+G1157</f>
        <v>555000</v>
      </c>
      <c r="H1154" s="85">
        <f t="shared" ref="H1154:I1154" si="193">H1155+H1159+H1157</f>
        <v>605000</v>
      </c>
      <c r="I1154" s="85">
        <f t="shared" si="193"/>
        <v>605000</v>
      </c>
    </row>
    <row r="1155" spans="1:9" ht="21.75" customHeight="1">
      <c r="A1155" s="16" t="s">
        <v>598</v>
      </c>
      <c r="B1155" s="14">
        <v>793</v>
      </c>
      <c r="C1155" s="15" t="s">
        <v>23</v>
      </c>
      <c r="D1155" s="15" t="s">
        <v>29</v>
      </c>
      <c r="E1155" s="15" t="s">
        <v>459</v>
      </c>
      <c r="F1155" s="15" t="s">
        <v>47</v>
      </c>
      <c r="G1155" s="85">
        <f>G1156</f>
        <v>20000</v>
      </c>
      <c r="H1155" s="85">
        <f>H1156</f>
        <v>70000</v>
      </c>
      <c r="I1155" s="85">
        <f>I1156</f>
        <v>70000</v>
      </c>
    </row>
    <row r="1156" spans="1:9" ht="25.5" customHeight="1">
      <c r="A1156" s="16" t="s">
        <v>48</v>
      </c>
      <c r="B1156" s="14">
        <v>793</v>
      </c>
      <c r="C1156" s="15" t="s">
        <v>23</v>
      </c>
      <c r="D1156" s="15" t="s">
        <v>29</v>
      </c>
      <c r="E1156" s="15" t="s">
        <v>459</v>
      </c>
      <c r="F1156" s="15" t="s">
        <v>49</v>
      </c>
      <c r="G1156" s="85">
        <v>20000</v>
      </c>
      <c r="H1156" s="85">
        <v>70000</v>
      </c>
      <c r="I1156" s="85">
        <v>70000</v>
      </c>
    </row>
    <row r="1157" spans="1:9" ht="25.5" customHeight="1">
      <c r="A1157" s="16" t="s">
        <v>37</v>
      </c>
      <c r="B1157" s="14">
        <v>793</v>
      </c>
      <c r="C1157" s="15" t="s">
        <v>23</v>
      </c>
      <c r="D1157" s="15" t="s">
        <v>29</v>
      </c>
      <c r="E1157" s="15" t="s">
        <v>459</v>
      </c>
      <c r="F1157" s="15" t="s">
        <v>38</v>
      </c>
      <c r="G1157" s="85">
        <f>G1158</f>
        <v>500000</v>
      </c>
      <c r="H1157" s="85">
        <f t="shared" ref="H1157:I1157" si="194">H1158</f>
        <v>500000</v>
      </c>
      <c r="I1157" s="85">
        <f t="shared" si="194"/>
        <v>500000</v>
      </c>
    </row>
    <row r="1158" spans="1:9" ht="25.5" customHeight="1">
      <c r="A1158" s="16" t="s">
        <v>11</v>
      </c>
      <c r="B1158" s="14">
        <v>793</v>
      </c>
      <c r="C1158" s="15" t="s">
        <v>23</v>
      </c>
      <c r="D1158" s="15" t="s">
        <v>29</v>
      </c>
      <c r="E1158" s="15" t="s">
        <v>459</v>
      </c>
      <c r="F1158" s="15" t="s">
        <v>10</v>
      </c>
      <c r="G1158" s="85">
        <v>500000</v>
      </c>
      <c r="H1158" s="85">
        <v>500000</v>
      </c>
      <c r="I1158" s="85">
        <v>500000</v>
      </c>
    </row>
    <row r="1159" spans="1:9" ht="18.75" customHeight="1">
      <c r="A1159" s="16" t="s">
        <v>93</v>
      </c>
      <c r="B1159" s="14">
        <v>793</v>
      </c>
      <c r="C1159" s="15" t="s">
        <v>23</v>
      </c>
      <c r="D1159" s="15" t="s">
        <v>29</v>
      </c>
      <c r="E1159" s="15" t="s">
        <v>459</v>
      </c>
      <c r="F1159" s="15" t="s">
        <v>94</v>
      </c>
      <c r="G1159" s="85">
        <f>G1160+G1161</f>
        <v>35000</v>
      </c>
      <c r="H1159" s="85">
        <f t="shared" ref="H1159:I1159" si="195">H1160+H1161</f>
        <v>35000</v>
      </c>
      <c r="I1159" s="85">
        <f t="shared" si="195"/>
        <v>35000</v>
      </c>
    </row>
    <row r="1160" spans="1:9" ht="19.5" customHeight="1">
      <c r="A1160" s="16" t="s">
        <v>295</v>
      </c>
      <c r="B1160" s="14">
        <v>793</v>
      </c>
      <c r="C1160" s="15" t="s">
        <v>23</v>
      </c>
      <c r="D1160" s="15" t="s">
        <v>29</v>
      </c>
      <c r="E1160" s="15" t="s">
        <v>459</v>
      </c>
      <c r="F1160" s="15" t="s">
        <v>97</v>
      </c>
      <c r="G1160" s="85">
        <v>35000</v>
      </c>
      <c r="H1160" s="85">
        <v>35000</v>
      </c>
      <c r="I1160" s="85">
        <v>35000</v>
      </c>
    </row>
    <row r="1161" spans="1:9" ht="25.5" hidden="1" customHeight="1">
      <c r="A1161" s="16" t="s">
        <v>345</v>
      </c>
      <c r="B1161" s="14">
        <v>793</v>
      </c>
      <c r="C1161" s="15" t="s">
        <v>23</v>
      </c>
      <c r="D1161" s="15" t="s">
        <v>29</v>
      </c>
      <c r="E1161" s="15" t="s">
        <v>459</v>
      </c>
      <c r="F1161" s="15" t="s">
        <v>346</v>
      </c>
      <c r="G1161" s="85"/>
      <c r="H1161" s="85"/>
      <c r="I1161" s="85"/>
    </row>
    <row r="1162" spans="1:9" ht="25.5" hidden="1" customHeight="1">
      <c r="A1162" s="16"/>
      <c r="B1162" s="14"/>
      <c r="C1162" s="15"/>
      <c r="D1162" s="15"/>
      <c r="E1162" s="15"/>
      <c r="F1162" s="15"/>
      <c r="G1162" s="85"/>
      <c r="H1162" s="85"/>
      <c r="I1162" s="85"/>
    </row>
    <row r="1163" spans="1:9" ht="16.5" customHeight="1">
      <c r="A1163" s="16" t="s">
        <v>889</v>
      </c>
      <c r="B1163" s="14">
        <v>793</v>
      </c>
      <c r="C1163" s="15" t="s">
        <v>23</v>
      </c>
      <c r="D1163" s="15" t="s">
        <v>29</v>
      </c>
      <c r="E1163" s="15" t="s">
        <v>890</v>
      </c>
      <c r="F1163" s="15"/>
      <c r="G1163" s="85">
        <f>G1164</f>
        <v>50000</v>
      </c>
      <c r="H1163" s="85">
        <f t="shared" ref="H1163:I1163" si="196">H1164</f>
        <v>50000</v>
      </c>
      <c r="I1163" s="85">
        <f t="shared" si="196"/>
        <v>50000</v>
      </c>
    </row>
    <row r="1164" spans="1:9" ht="25.5" customHeight="1">
      <c r="A1164" s="16" t="s">
        <v>598</v>
      </c>
      <c r="B1164" s="14">
        <v>793</v>
      </c>
      <c r="C1164" s="15" t="s">
        <v>23</v>
      </c>
      <c r="D1164" s="15" t="s">
        <v>29</v>
      </c>
      <c r="E1164" s="15" t="s">
        <v>890</v>
      </c>
      <c r="F1164" s="15" t="s">
        <v>47</v>
      </c>
      <c r="G1164" s="85">
        <f>G1165</f>
        <v>50000</v>
      </c>
      <c r="H1164" s="85">
        <f>H1165</f>
        <v>50000</v>
      </c>
      <c r="I1164" s="85">
        <f>I1165</f>
        <v>50000</v>
      </c>
    </row>
    <row r="1165" spans="1:9" ht="25.5" customHeight="1">
      <c r="A1165" s="16" t="s">
        <v>48</v>
      </c>
      <c r="B1165" s="14">
        <v>793</v>
      </c>
      <c r="C1165" s="15" t="s">
        <v>23</v>
      </c>
      <c r="D1165" s="15" t="s">
        <v>29</v>
      </c>
      <c r="E1165" s="15" t="s">
        <v>890</v>
      </c>
      <c r="F1165" s="15" t="s">
        <v>49</v>
      </c>
      <c r="G1165" s="85">
        <v>50000</v>
      </c>
      <c r="H1165" s="85">
        <v>50000</v>
      </c>
      <c r="I1165" s="85">
        <v>50000</v>
      </c>
    </row>
    <row r="1166" spans="1:9" ht="25.5" customHeight="1">
      <c r="A1166" s="16" t="s">
        <v>1088</v>
      </c>
      <c r="B1166" s="14">
        <v>793</v>
      </c>
      <c r="C1166" s="15" t="s">
        <v>23</v>
      </c>
      <c r="D1166" s="15" t="s">
        <v>29</v>
      </c>
      <c r="E1166" s="15" t="s">
        <v>389</v>
      </c>
      <c r="F1166" s="15"/>
      <c r="G1166" s="85">
        <f>G1167</f>
        <v>219900</v>
      </c>
      <c r="H1166" s="85"/>
      <c r="I1166" s="85"/>
    </row>
    <row r="1167" spans="1:9" ht="18" customHeight="1">
      <c r="A1167" s="16" t="s">
        <v>1080</v>
      </c>
      <c r="B1167" s="14">
        <v>793</v>
      </c>
      <c r="C1167" s="15" t="s">
        <v>23</v>
      </c>
      <c r="D1167" s="15" t="s">
        <v>29</v>
      </c>
      <c r="E1167" s="15" t="s">
        <v>1089</v>
      </c>
      <c r="F1167" s="15"/>
      <c r="G1167" s="85">
        <f>G1168</f>
        <v>219900</v>
      </c>
      <c r="H1167" s="85">
        <f t="shared" ref="H1167:I1167" si="197">H1168</f>
        <v>0</v>
      </c>
      <c r="I1167" s="85">
        <f t="shared" si="197"/>
        <v>0</v>
      </c>
    </row>
    <row r="1168" spans="1:9" ht="19.5" customHeight="1">
      <c r="A1168" s="16" t="s">
        <v>598</v>
      </c>
      <c r="B1168" s="14">
        <v>793</v>
      </c>
      <c r="C1168" s="15" t="s">
        <v>23</v>
      </c>
      <c r="D1168" s="15" t="s">
        <v>29</v>
      </c>
      <c r="E1168" s="15" t="s">
        <v>1089</v>
      </c>
      <c r="F1168" s="15" t="s">
        <v>47</v>
      </c>
      <c r="G1168" s="85">
        <f>G1169</f>
        <v>219900</v>
      </c>
      <c r="H1168" s="85">
        <f t="shared" ref="H1168:I1168" si="198">H1169</f>
        <v>0</v>
      </c>
      <c r="I1168" s="85">
        <f t="shared" si="198"/>
        <v>0</v>
      </c>
    </row>
    <row r="1169" spans="1:9" ht="25.5" customHeight="1">
      <c r="A1169" s="16" t="s">
        <v>48</v>
      </c>
      <c r="B1169" s="14">
        <v>793</v>
      </c>
      <c r="C1169" s="15" t="s">
        <v>23</v>
      </c>
      <c r="D1169" s="15" t="s">
        <v>29</v>
      </c>
      <c r="E1169" s="15" t="s">
        <v>1089</v>
      </c>
      <c r="F1169" s="15" t="s">
        <v>49</v>
      </c>
      <c r="G1169" s="85">
        <v>219900</v>
      </c>
      <c r="H1169" s="85">
        <v>0</v>
      </c>
      <c r="I1169" s="85">
        <v>0</v>
      </c>
    </row>
    <row r="1170" spans="1:9" ht="38.25">
      <c r="A1170" s="16" t="s">
        <v>886</v>
      </c>
      <c r="B1170" s="14">
        <v>793</v>
      </c>
      <c r="C1170" s="15" t="s">
        <v>23</v>
      </c>
      <c r="D1170" s="15" t="s">
        <v>29</v>
      </c>
      <c r="E1170" s="15" t="s">
        <v>461</v>
      </c>
      <c r="F1170" s="15"/>
      <c r="G1170" s="85">
        <f>G1171+G1174</f>
        <v>2610227.3199999998</v>
      </c>
      <c r="H1170" s="85">
        <f>H1171+H1174</f>
        <v>3040000</v>
      </c>
      <c r="I1170" s="85">
        <f>I1171+I1174</f>
        <v>2545000</v>
      </c>
    </row>
    <row r="1171" spans="1:9">
      <c r="A1171" s="42" t="s">
        <v>883</v>
      </c>
      <c r="B1171" s="14">
        <v>793</v>
      </c>
      <c r="C1171" s="15" t="s">
        <v>23</v>
      </c>
      <c r="D1171" s="15" t="s">
        <v>29</v>
      </c>
      <c r="E1171" s="15" t="s">
        <v>752</v>
      </c>
      <c r="F1171" s="15"/>
      <c r="G1171" s="85">
        <f t="shared" ref="G1171:I1172" si="199">G1172</f>
        <v>2570227.3199999998</v>
      </c>
      <c r="H1171" s="85">
        <f t="shared" si="199"/>
        <v>3000000</v>
      </c>
      <c r="I1171" s="85">
        <f t="shared" si="199"/>
        <v>2500000</v>
      </c>
    </row>
    <row r="1172" spans="1:9" ht="20.25" customHeight="1">
      <c r="A1172" s="16" t="s">
        <v>598</v>
      </c>
      <c r="B1172" s="14">
        <v>793</v>
      </c>
      <c r="C1172" s="15" t="s">
        <v>23</v>
      </c>
      <c r="D1172" s="15" t="s">
        <v>29</v>
      </c>
      <c r="E1172" s="15" t="s">
        <v>752</v>
      </c>
      <c r="F1172" s="15" t="s">
        <v>47</v>
      </c>
      <c r="G1172" s="85">
        <f t="shared" si="199"/>
        <v>2570227.3199999998</v>
      </c>
      <c r="H1172" s="85">
        <f t="shared" si="199"/>
        <v>3000000</v>
      </c>
      <c r="I1172" s="85">
        <f t="shared" si="199"/>
        <v>2500000</v>
      </c>
    </row>
    <row r="1173" spans="1:9" ht="30.75" customHeight="1">
      <c r="A1173" s="16" t="s">
        <v>48</v>
      </c>
      <c r="B1173" s="14">
        <v>793</v>
      </c>
      <c r="C1173" s="15" t="s">
        <v>23</v>
      </c>
      <c r="D1173" s="15" t="s">
        <v>29</v>
      </c>
      <c r="E1173" s="15" t="s">
        <v>752</v>
      </c>
      <c r="F1173" s="15" t="s">
        <v>49</v>
      </c>
      <c r="G1173" s="85">
        <f>2300000+270227.32</f>
        <v>2570227.3199999998</v>
      </c>
      <c r="H1173" s="85">
        <v>3000000</v>
      </c>
      <c r="I1173" s="85">
        <v>2500000</v>
      </c>
    </row>
    <row r="1174" spans="1:9" ht="54.75" customHeight="1">
      <c r="A1174" s="42" t="s">
        <v>27</v>
      </c>
      <c r="B1174" s="14">
        <v>793</v>
      </c>
      <c r="C1174" s="15" t="s">
        <v>23</v>
      </c>
      <c r="D1174" s="15" t="s">
        <v>29</v>
      </c>
      <c r="E1174" s="15" t="s">
        <v>26</v>
      </c>
      <c r="F1174" s="15"/>
      <c r="G1174" s="85">
        <f t="shared" ref="G1174:I1175" si="200">G1175</f>
        <v>40000</v>
      </c>
      <c r="H1174" s="85">
        <f t="shared" si="200"/>
        <v>40000</v>
      </c>
      <c r="I1174" s="85">
        <f t="shared" si="200"/>
        <v>45000</v>
      </c>
    </row>
    <row r="1175" spans="1:9" ht="18" customHeight="1">
      <c r="A1175" s="16" t="s">
        <v>598</v>
      </c>
      <c r="B1175" s="14">
        <v>793</v>
      </c>
      <c r="C1175" s="15" t="s">
        <v>23</v>
      </c>
      <c r="D1175" s="15" t="s">
        <v>29</v>
      </c>
      <c r="E1175" s="15" t="s">
        <v>26</v>
      </c>
      <c r="F1175" s="15" t="s">
        <v>47</v>
      </c>
      <c r="G1175" s="85">
        <f t="shared" si="200"/>
        <v>40000</v>
      </c>
      <c r="H1175" s="85">
        <f t="shared" si="200"/>
        <v>40000</v>
      </c>
      <c r="I1175" s="85">
        <f t="shared" si="200"/>
        <v>45000</v>
      </c>
    </row>
    <row r="1176" spans="1:9" ht="30.75" customHeight="1">
      <c r="A1176" s="16" t="s">
        <v>48</v>
      </c>
      <c r="B1176" s="14">
        <v>793</v>
      </c>
      <c r="C1176" s="15" t="s">
        <v>23</v>
      </c>
      <c r="D1176" s="15" t="s">
        <v>29</v>
      </c>
      <c r="E1176" s="15" t="s">
        <v>26</v>
      </c>
      <c r="F1176" s="15" t="s">
        <v>49</v>
      </c>
      <c r="G1176" s="85">
        <v>40000</v>
      </c>
      <c r="H1176" s="85">
        <v>40000</v>
      </c>
      <c r="I1176" s="85">
        <v>45000</v>
      </c>
    </row>
    <row r="1177" spans="1:9" ht="30.75" hidden="1" customHeight="1">
      <c r="A1177" s="16" t="s">
        <v>156</v>
      </c>
      <c r="B1177" s="14">
        <v>793</v>
      </c>
      <c r="C1177" s="15" t="s">
        <v>23</v>
      </c>
      <c r="D1177" s="15" t="s">
        <v>29</v>
      </c>
      <c r="E1177" s="15" t="s">
        <v>408</v>
      </c>
      <c r="F1177" s="15"/>
      <c r="G1177" s="85">
        <f>G1190+G1178+G1181+G1184+G1187</f>
        <v>0</v>
      </c>
      <c r="H1177" s="85">
        <f>H1190+H1178+H1181+H1184+H1187</f>
        <v>0</v>
      </c>
      <c r="I1177" s="85">
        <f>I1190+I1178+I1181+I1184+I1187</f>
        <v>0</v>
      </c>
    </row>
    <row r="1178" spans="1:9" ht="15.75" hidden="1" customHeight="1">
      <c r="A1178" s="16" t="s">
        <v>621</v>
      </c>
      <c r="B1178" s="14">
        <v>793</v>
      </c>
      <c r="C1178" s="15" t="s">
        <v>23</v>
      </c>
      <c r="D1178" s="15" t="s">
        <v>29</v>
      </c>
      <c r="E1178" s="15" t="s">
        <v>409</v>
      </c>
      <c r="F1178" s="15"/>
      <c r="G1178" s="85">
        <f t="shared" ref="G1178:I1179" si="201">G1179</f>
        <v>0</v>
      </c>
      <c r="H1178" s="85">
        <f t="shared" si="201"/>
        <v>0</v>
      </c>
      <c r="I1178" s="85">
        <f t="shared" si="201"/>
        <v>0</v>
      </c>
    </row>
    <row r="1179" spans="1:9" ht="18.75" hidden="1" customHeight="1">
      <c r="A1179" s="16" t="s">
        <v>93</v>
      </c>
      <c r="B1179" s="14">
        <v>793</v>
      </c>
      <c r="C1179" s="15" t="s">
        <v>23</v>
      </c>
      <c r="D1179" s="15" t="s">
        <v>29</v>
      </c>
      <c r="E1179" s="15" t="s">
        <v>409</v>
      </c>
      <c r="F1179" s="15" t="s">
        <v>94</v>
      </c>
      <c r="G1179" s="85">
        <f t="shared" si="201"/>
        <v>0</v>
      </c>
      <c r="H1179" s="85">
        <f t="shared" si="201"/>
        <v>0</v>
      </c>
      <c r="I1179" s="85">
        <f t="shared" si="201"/>
        <v>0</v>
      </c>
    </row>
    <row r="1180" spans="1:9" ht="20.25" hidden="1" customHeight="1">
      <c r="A1180" s="16" t="s">
        <v>605</v>
      </c>
      <c r="B1180" s="14">
        <v>793</v>
      </c>
      <c r="C1180" s="15" t="s">
        <v>23</v>
      </c>
      <c r="D1180" s="15" t="s">
        <v>29</v>
      </c>
      <c r="E1180" s="15" t="s">
        <v>409</v>
      </c>
      <c r="F1180" s="15" t="s">
        <v>604</v>
      </c>
      <c r="G1180" s="85"/>
      <c r="H1180" s="85"/>
      <c r="I1180" s="85"/>
    </row>
    <row r="1181" spans="1:9" ht="25.5" hidden="1">
      <c r="A1181" s="16" t="s">
        <v>782</v>
      </c>
      <c r="B1181" s="14">
        <v>793</v>
      </c>
      <c r="C1181" s="15" t="s">
        <v>23</v>
      </c>
      <c r="D1181" s="15" t="s">
        <v>29</v>
      </c>
      <c r="E1181" s="15" t="s">
        <v>781</v>
      </c>
      <c r="F1181" s="15"/>
      <c r="G1181" s="85">
        <f>G1183</f>
        <v>0</v>
      </c>
      <c r="H1181" s="85">
        <f>H1183</f>
        <v>0</v>
      </c>
      <c r="I1181" s="85">
        <f>I1183</f>
        <v>0</v>
      </c>
    </row>
    <row r="1182" spans="1:9" hidden="1">
      <c r="A1182" s="16" t="s">
        <v>93</v>
      </c>
      <c r="B1182" s="14">
        <v>793</v>
      </c>
      <c r="C1182" s="15" t="s">
        <v>23</v>
      </c>
      <c r="D1182" s="15" t="s">
        <v>29</v>
      </c>
      <c r="E1182" s="15" t="s">
        <v>781</v>
      </c>
      <c r="F1182" s="15" t="s">
        <v>94</v>
      </c>
      <c r="G1182" s="85">
        <f>G1183</f>
        <v>0</v>
      </c>
      <c r="H1182" s="85">
        <f>H1183</f>
        <v>0</v>
      </c>
      <c r="I1182" s="85">
        <f>I1183</f>
        <v>0</v>
      </c>
    </row>
    <row r="1183" spans="1:9" hidden="1">
      <c r="A1183" s="16" t="s">
        <v>822</v>
      </c>
      <c r="B1183" s="14">
        <v>793</v>
      </c>
      <c r="C1183" s="15" t="s">
        <v>23</v>
      </c>
      <c r="D1183" s="15" t="s">
        <v>29</v>
      </c>
      <c r="E1183" s="15" t="s">
        <v>781</v>
      </c>
      <c r="F1183" s="15" t="s">
        <v>604</v>
      </c>
      <c r="G1183" s="85"/>
      <c r="H1183" s="85"/>
      <c r="I1183" s="85"/>
    </row>
    <row r="1184" spans="1:9" ht="25.5" hidden="1" customHeight="1">
      <c r="A1184" s="16" t="s">
        <v>846</v>
      </c>
      <c r="B1184" s="14">
        <v>793</v>
      </c>
      <c r="C1184" s="15" t="s">
        <v>23</v>
      </c>
      <c r="D1184" s="15" t="s">
        <v>29</v>
      </c>
      <c r="E1184" s="15" t="s">
        <v>845</v>
      </c>
      <c r="F1184" s="15"/>
      <c r="G1184" s="85">
        <f>G1186</f>
        <v>0</v>
      </c>
      <c r="H1184" s="85">
        <f>H1186</f>
        <v>0</v>
      </c>
      <c r="I1184" s="85">
        <f>I1186</f>
        <v>0</v>
      </c>
    </row>
    <row r="1185" spans="1:9" hidden="1">
      <c r="A1185" s="16" t="s">
        <v>93</v>
      </c>
      <c r="B1185" s="14">
        <v>793</v>
      </c>
      <c r="C1185" s="15" t="s">
        <v>23</v>
      </c>
      <c r="D1185" s="15" t="s">
        <v>29</v>
      </c>
      <c r="E1185" s="15" t="s">
        <v>845</v>
      </c>
      <c r="F1185" s="15" t="s">
        <v>94</v>
      </c>
      <c r="G1185" s="85">
        <f>G1186</f>
        <v>0</v>
      </c>
      <c r="H1185" s="85">
        <f>H1186</f>
        <v>0</v>
      </c>
      <c r="I1185" s="85">
        <f>I1186</f>
        <v>0</v>
      </c>
    </row>
    <row r="1186" spans="1:9" hidden="1">
      <c r="A1186" s="16" t="s">
        <v>822</v>
      </c>
      <c r="B1186" s="14">
        <v>793</v>
      </c>
      <c r="C1186" s="15" t="s">
        <v>23</v>
      </c>
      <c r="D1186" s="15" t="s">
        <v>29</v>
      </c>
      <c r="E1186" s="15" t="s">
        <v>845</v>
      </c>
      <c r="F1186" s="15" t="s">
        <v>604</v>
      </c>
      <c r="G1186" s="85"/>
      <c r="H1186" s="85"/>
      <c r="I1186" s="85"/>
    </row>
    <row r="1187" spans="1:9" ht="25.5" hidden="1" customHeight="1">
      <c r="A1187" s="16" t="s">
        <v>850</v>
      </c>
      <c r="B1187" s="14">
        <v>793</v>
      </c>
      <c r="C1187" s="15" t="s">
        <v>23</v>
      </c>
      <c r="D1187" s="15" t="s">
        <v>29</v>
      </c>
      <c r="E1187" s="15" t="s">
        <v>849</v>
      </c>
      <c r="F1187" s="15"/>
      <c r="G1187" s="85">
        <f>G1189</f>
        <v>0</v>
      </c>
      <c r="H1187" s="85">
        <f>H1189</f>
        <v>0</v>
      </c>
      <c r="I1187" s="85">
        <f>I1189</f>
        <v>0</v>
      </c>
    </row>
    <row r="1188" spans="1:9" hidden="1">
      <c r="A1188" s="16" t="s">
        <v>93</v>
      </c>
      <c r="B1188" s="14">
        <v>793</v>
      </c>
      <c r="C1188" s="15" t="s">
        <v>23</v>
      </c>
      <c r="D1188" s="15" t="s">
        <v>29</v>
      </c>
      <c r="E1188" s="15" t="s">
        <v>849</v>
      </c>
      <c r="F1188" s="15" t="s">
        <v>94</v>
      </c>
      <c r="G1188" s="85">
        <f>G1189</f>
        <v>0</v>
      </c>
      <c r="H1188" s="85">
        <f>H1189</f>
        <v>0</v>
      </c>
      <c r="I1188" s="85">
        <f>I1189</f>
        <v>0</v>
      </c>
    </row>
    <row r="1189" spans="1:9" hidden="1">
      <c r="A1189" s="16" t="s">
        <v>822</v>
      </c>
      <c r="B1189" s="14">
        <v>793</v>
      </c>
      <c r="C1189" s="15" t="s">
        <v>23</v>
      </c>
      <c r="D1189" s="15" t="s">
        <v>29</v>
      </c>
      <c r="E1189" s="15" t="s">
        <v>849</v>
      </c>
      <c r="F1189" s="15" t="s">
        <v>604</v>
      </c>
      <c r="G1189" s="85"/>
      <c r="H1189" s="85"/>
      <c r="I1189" s="85"/>
    </row>
    <row r="1190" spans="1:9" ht="30.75" hidden="1" customHeight="1">
      <c r="A1190" s="16" t="s">
        <v>750</v>
      </c>
      <c r="B1190" s="14">
        <v>793</v>
      </c>
      <c r="C1190" s="15" t="s">
        <v>23</v>
      </c>
      <c r="D1190" s="15" t="s">
        <v>29</v>
      </c>
      <c r="E1190" s="15" t="s">
        <v>749</v>
      </c>
      <c r="F1190" s="15"/>
      <c r="G1190" s="85">
        <f t="shared" ref="G1190:I1191" si="202">G1191</f>
        <v>0</v>
      </c>
      <c r="H1190" s="85">
        <f t="shared" si="202"/>
        <v>0</v>
      </c>
      <c r="I1190" s="85">
        <f t="shared" si="202"/>
        <v>0</v>
      </c>
    </row>
    <row r="1191" spans="1:9" ht="30.75" hidden="1" customHeight="1">
      <c r="A1191" s="16" t="s">
        <v>598</v>
      </c>
      <c r="B1191" s="14">
        <v>793</v>
      </c>
      <c r="C1191" s="15" t="s">
        <v>23</v>
      </c>
      <c r="D1191" s="15" t="s">
        <v>29</v>
      </c>
      <c r="E1191" s="15" t="s">
        <v>749</v>
      </c>
      <c r="F1191" s="15" t="s">
        <v>47</v>
      </c>
      <c r="G1191" s="85">
        <f t="shared" si="202"/>
        <v>0</v>
      </c>
      <c r="H1191" s="85">
        <f t="shared" si="202"/>
        <v>0</v>
      </c>
      <c r="I1191" s="85">
        <f t="shared" si="202"/>
        <v>0</v>
      </c>
    </row>
    <row r="1192" spans="1:9" ht="30.75" hidden="1" customHeight="1">
      <c r="A1192" s="16" t="s">
        <v>48</v>
      </c>
      <c r="B1192" s="14">
        <v>793</v>
      </c>
      <c r="C1192" s="15" t="s">
        <v>23</v>
      </c>
      <c r="D1192" s="15" t="s">
        <v>29</v>
      </c>
      <c r="E1192" s="15" t="s">
        <v>749</v>
      </c>
      <c r="F1192" s="15" t="s">
        <v>49</v>
      </c>
      <c r="G1192" s="85"/>
      <c r="H1192" s="85"/>
      <c r="I1192" s="85"/>
    </row>
    <row r="1193" spans="1:9" ht="25.5" customHeight="1">
      <c r="A1193" s="16" t="s">
        <v>620</v>
      </c>
      <c r="B1193" s="14">
        <v>793</v>
      </c>
      <c r="C1193" s="15" t="s">
        <v>23</v>
      </c>
      <c r="D1193" s="15" t="s">
        <v>29</v>
      </c>
      <c r="E1193" s="15" t="s">
        <v>462</v>
      </c>
      <c r="F1193" s="15"/>
      <c r="G1193" s="85">
        <f>G1200+G1197+G1194</f>
        <v>16611504</v>
      </c>
      <c r="H1193" s="85">
        <f>H1200+H1197+H1194</f>
        <v>14647304</v>
      </c>
      <c r="I1193" s="85">
        <f>I1200+I1197+I1194</f>
        <v>15228942</v>
      </c>
    </row>
    <row r="1194" spans="1:9" ht="25.5" hidden="1">
      <c r="A1194" s="16" t="s">
        <v>234</v>
      </c>
      <c r="B1194" s="14">
        <v>793</v>
      </c>
      <c r="C1194" s="15" t="s">
        <v>23</v>
      </c>
      <c r="D1194" s="15" t="s">
        <v>29</v>
      </c>
      <c r="E1194" s="15" t="s">
        <v>233</v>
      </c>
      <c r="F1194" s="15"/>
      <c r="G1194" s="85">
        <f t="shared" ref="G1194:I1195" si="203">G1195</f>
        <v>0</v>
      </c>
      <c r="H1194" s="85">
        <f t="shared" si="203"/>
        <v>0</v>
      </c>
      <c r="I1194" s="85">
        <f t="shared" si="203"/>
        <v>0</v>
      </c>
    </row>
    <row r="1195" spans="1:9" ht="51" hidden="1">
      <c r="A1195" s="16" t="s">
        <v>592</v>
      </c>
      <c r="B1195" s="14">
        <v>793</v>
      </c>
      <c r="C1195" s="15" t="s">
        <v>23</v>
      </c>
      <c r="D1195" s="15" t="s">
        <v>29</v>
      </c>
      <c r="E1195" s="15" t="s">
        <v>235</v>
      </c>
      <c r="F1195" s="15" t="s">
        <v>88</v>
      </c>
      <c r="G1195" s="85">
        <f t="shared" si="203"/>
        <v>0</v>
      </c>
      <c r="H1195" s="85">
        <f t="shared" si="203"/>
        <v>0</v>
      </c>
      <c r="I1195" s="85">
        <f t="shared" si="203"/>
        <v>0</v>
      </c>
    </row>
    <row r="1196" spans="1:9" hidden="1">
      <c r="A1196" s="16" t="s">
        <v>603</v>
      </c>
      <c r="B1196" s="14">
        <v>793</v>
      </c>
      <c r="C1196" s="15" t="s">
        <v>23</v>
      </c>
      <c r="D1196" s="15" t="s">
        <v>29</v>
      </c>
      <c r="E1196" s="15" t="s">
        <v>235</v>
      </c>
      <c r="F1196" s="15" t="s">
        <v>602</v>
      </c>
      <c r="G1196" s="85"/>
      <c r="H1196" s="85"/>
      <c r="I1196" s="85"/>
    </row>
    <row r="1197" spans="1:9" ht="25.5" hidden="1">
      <c r="A1197" s="16" t="s">
        <v>354</v>
      </c>
      <c r="B1197" s="14">
        <v>793</v>
      </c>
      <c r="C1197" s="15" t="s">
        <v>23</v>
      </c>
      <c r="D1197" s="15" t="s">
        <v>29</v>
      </c>
      <c r="E1197" s="15" t="s">
        <v>229</v>
      </c>
      <c r="F1197" s="15"/>
      <c r="G1197" s="85">
        <f t="shared" ref="G1197:I1198" si="204">G1198</f>
        <v>0</v>
      </c>
      <c r="H1197" s="85">
        <f t="shared" si="204"/>
        <v>0</v>
      </c>
      <c r="I1197" s="85">
        <f t="shared" si="204"/>
        <v>0</v>
      </c>
    </row>
    <row r="1198" spans="1:9" ht="51" hidden="1">
      <c r="A1198" s="16" t="s">
        <v>592</v>
      </c>
      <c r="B1198" s="14">
        <v>793</v>
      </c>
      <c r="C1198" s="15" t="s">
        <v>23</v>
      </c>
      <c r="D1198" s="15" t="s">
        <v>29</v>
      </c>
      <c r="E1198" s="15" t="s">
        <v>229</v>
      </c>
      <c r="F1198" s="15" t="s">
        <v>88</v>
      </c>
      <c r="G1198" s="85">
        <f t="shared" si="204"/>
        <v>0</v>
      </c>
      <c r="H1198" s="85">
        <f t="shared" si="204"/>
        <v>0</v>
      </c>
      <c r="I1198" s="85">
        <f t="shared" si="204"/>
        <v>0</v>
      </c>
    </row>
    <row r="1199" spans="1:9" hidden="1">
      <c r="A1199" s="16" t="s">
        <v>603</v>
      </c>
      <c r="B1199" s="14">
        <v>793</v>
      </c>
      <c r="C1199" s="15" t="s">
        <v>23</v>
      </c>
      <c r="D1199" s="15" t="s">
        <v>29</v>
      </c>
      <c r="E1199" s="15" t="s">
        <v>229</v>
      </c>
      <c r="F1199" s="15" t="s">
        <v>602</v>
      </c>
      <c r="G1199" s="85"/>
      <c r="H1199" s="85"/>
      <c r="I1199" s="85"/>
    </row>
    <row r="1200" spans="1:9" ht="25.5" customHeight="1">
      <c r="A1200" s="16" t="s">
        <v>77</v>
      </c>
      <c r="B1200" s="14">
        <v>793</v>
      </c>
      <c r="C1200" s="15" t="s">
        <v>23</v>
      </c>
      <c r="D1200" s="15" t="s">
        <v>29</v>
      </c>
      <c r="E1200" s="15" t="s">
        <v>547</v>
      </c>
      <c r="F1200" s="15"/>
      <c r="G1200" s="85">
        <f>G1201+G1204+G1208+G1206</f>
        <v>16611504</v>
      </c>
      <c r="H1200" s="85">
        <f>H1201+H1204+H1208+H1206</f>
        <v>14647304</v>
      </c>
      <c r="I1200" s="85">
        <f>I1201+I1204+I1208+I1206</f>
        <v>15228942</v>
      </c>
    </row>
    <row r="1201" spans="1:9" ht="51">
      <c r="A1201" s="16" t="s">
        <v>592</v>
      </c>
      <c r="B1201" s="14">
        <v>793</v>
      </c>
      <c r="C1201" s="15" t="s">
        <v>23</v>
      </c>
      <c r="D1201" s="15" t="s">
        <v>29</v>
      </c>
      <c r="E1201" s="15" t="s">
        <v>547</v>
      </c>
      <c r="F1201" s="15" t="s">
        <v>88</v>
      </c>
      <c r="G1201" s="85">
        <f>G1203+G1202</f>
        <v>8393177</v>
      </c>
      <c r="H1201" s="85">
        <f>H1203+H1202</f>
        <v>8109357</v>
      </c>
      <c r="I1201" s="85">
        <f>I1203+I1202</f>
        <v>8168214</v>
      </c>
    </row>
    <row r="1202" spans="1:9">
      <c r="A1202" s="16" t="s">
        <v>603</v>
      </c>
      <c r="B1202" s="14">
        <v>793</v>
      </c>
      <c r="C1202" s="15" t="s">
        <v>23</v>
      </c>
      <c r="D1202" s="15" t="s">
        <v>29</v>
      </c>
      <c r="E1202" s="15" t="s">
        <v>547</v>
      </c>
      <c r="F1202" s="15" t="s">
        <v>602</v>
      </c>
      <c r="G1202" s="85">
        <f>7787263+89000+10+516904</f>
        <v>8393177</v>
      </c>
      <c r="H1202" s="85">
        <f>7864357+245000</f>
        <v>8109357</v>
      </c>
      <c r="I1202" s="85">
        <f>7942214+226000</f>
        <v>8168214</v>
      </c>
    </row>
    <row r="1203" spans="1:9" ht="24" hidden="1" customHeight="1">
      <c r="A1203" s="16" t="s">
        <v>86</v>
      </c>
      <c r="B1203" s="14">
        <v>793</v>
      </c>
      <c r="C1203" s="15" t="s">
        <v>23</v>
      </c>
      <c r="D1203" s="15" t="s">
        <v>29</v>
      </c>
      <c r="E1203" s="15" t="s">
        <v>547</v>
      </c>
      <c r="F1203" s="15" t="s">
        <v>89</v>
      </c>
      <c r="G1203" s="85"/>
      <c r="H1203" s="85"/>
      <c r="I1203" s="85"/>
    </row>
    <row r="1204" spans="1:9" ht="17.25" customHeight="1">
      <c r="A1204" s="16" t="s">
        <v>598</v>
      </c>
      <c r="B1204" s="14">
        <v>793</v>
      </c>
      <c r="C1204" s="15" t="s">
        <v>23</v>
      </c>
      <c r="D1204" s="15" t="s">
        <v>29</v>
      </c>
      <c r="E1204" s="15" t="s">
        <v>547</v>
      </c>
      <c r="F1204" s="15" t="s">
        <v>47</v>
      </c>
      <c r="G1204" s="85">
        <f>G1205</f>
        <v>7747127</v>
      </c>
      <c r="H1204" s="85">
        <f>H1205</f>
        <v>6041147</v>
      </c>
      <c r="I1204" s="85">
        <f>I1205</f>
        <v>6556928</v>
      </c>
    </row>
    <row r="1205" spans="1:9" ht="24" customHeight="1">
      <c r="A1205" s="16" t="s">
        <v>48</v>
      </c>
      <c r="B1205" s="14">
        <v>793</v>
      </c>
      <c r="C1205" s="15" t="s">
        <v>23</v>
      </c>
      <c r="D1205" s="15" t="s">
        <v>29</v>
      </c>
      <c r="E1205" s="15" t="s">
        <v>547</v>
      </c>
      <c r="F1205" s="15" t="s">
        <v>49</v>
      </c>
      <c r="G1205" s="85">
        <f>6747137-10+1000000</f>
        <v>7747127</v>
      </c>
      <c r="H1205" s="85">
        <v>6041147</v>
      </c>
      <c r="I1205" s="85">
        <v>6556928</v>
      </c>
    </row>
    <row r="1206" spans="1:9" ht="24" hidden="1" customHeight="1">
      <c r="A1206" s="16" t="s">
        <v>304</v>
      </c>
      <c r="B1206" s="14">
        <v>793</v>
      </c>
      <c r="C1206" s="15" t="s">
        <v>23</v>
      </c>
      <c r="D1206" s="15" t="s">
        <v>29</v>
      </c>
      <c r="E1206" s="15" t="s">
        <v>547</v>
      </c>
      <c r="F1206" s="15" t="s">
        <v>305</v>
      </c>
      <c r="G1206" s="85">
        <f>G1207</f>
        <v>0</v>
      </c>
      <c r="H1206" s="85">
        <f>H1207</f>
        <v>0</v>
      </c>
      <c r="I1206" s="85">
        <f>I1207</f>
        <v>0</v>
      </c>
    </row>
    <row r="1207" spans="1:9" ht="24" hidden="1" customHeight="1">
      <c r="A1207" s="16" t="s">
        <v>306</v>
      </c>
      <c r="B1207" s="14">
        <v>793</v>
      </c>
      <c r="C1207" s="15" t="s">
        <v>23</v>
      </c>
      <c r="D1207" s="15" t="s">
        <v>29</v>
      </c>
      <c r="E1207" s="15" t="s">
        <v>547</v>
      </c>
      <c r="F1207" s="15" t="s">
        <v>307</v>
      </c>
      <c r="G1207" s="85"/>
      <c r="H1207" s="85"/>
      <c r="I1207" s="85"/>
    </row>
    <row r="1208" spans="1:9" ht="18.75" customHeight="1">
      <c r="A1208" s="16" t="s">
        <v>93</v>
      </c>
      <c r="B1208" s="14">
        <v>793</v>
      </c>
      <c r="C1208" s="15" t="s">
        <v>23</v>
      </c>
      <c r="D1208" s="15" t="s">
        <v>29</v>
      </c>
      <c r="E1208" s="15" t="s">
        <v>547</v>
      </c>
      <c r="F1208" s="15" t="s">
        <v>94</v>
      </c>
      <c r="G1208" s="85">
        <f>G1210+G1209+G1209</f>
        <v>471200</v>
      </c>
      <c r="H1208" s="85">
        <f>H1210+H1209</f>
        <v>496800</v>
      </c>
      <c r="I1208" s="85">
        <f>I1210+I1209</f>
        <v>503800</v>
      </c>
    </row>
    <row r="1209" spans="1:9" ht="24" hidden="1" customHeight="1">
      <c r="A1209" s="16" t="s">
        <v>605</v>
      </c>
      <c r="B1209" s="14">
        <v>793</v>
      </c>
      <c r="C1209" s="15" t="s">
        <v>23</v>
      </c>
      <c r="D1209" s="15" t="s">
        <v>29</v>
      </c>
      <c r="E1209" s="15" t="s">
        <v>547</v>
      </c>
      <c r="F1209" s="15" t="s">
        <v>604</v>
      </c>
      <c r="G1209" s="85"/>
      <c r="H1209" s="85"/>
      <c r="I1209" s="85"/>
    </row>
    <row r="1210" spans="1:9" ht="17.25" customHeight="1">
      <c r="A1210" s="16" t="s">
        <v>295</v>
      </c>
      <c r="B1210" s="14">
        <v>793</v>
      </c>
      <c r="C1210" s="15" t="s">
        <v>23</v>
      </c>
      <c r="D1210" s="15" t="s">
        <v>29</v>
      </c>
      <c r="E1210" s="15" t="s">
        <v>547</v>
      </c>
      <c r="F1210" s="15" t="s">
        <v>97</v>
      </c>
      <c r="G1210" s="85">
        <f>48000+423200</f>
        <v>471200</v>
      </c>
      <c r="H1210" s="85">
        <f>54000+442800</f>
        <v>496800</v>
      </c>
      <c r="I1210" s="85">
        <f>58000+445800</f>
        <v>503800</v>
      </c>
    </row>
    <row r="1211" spans="1:9" ht="25.5" customHeight="1">
      <c r="A1211" s="16" t="s">
        <v>326</v>
      </c>
      <c r="B1211" s="14">
        <v>793</v>
      </c>
      <c r="C1211" s="15" t="s">
        <v>23</v>
      </c>
      <c r="D1211" s="15" t="s">
        <v>29</v>
      </c>
      <c r="E1211" s="15" t="s">
        <v>408</v>
      </c>
      <c r="F1211" s="15"/>
      <c r="G1211" s="85">
        <f>G1212+G1222</f>
        <v>720300</v>
      </c>
      <c r="H1211" s="85">
        <f t="shared" ref="G1211:I1212" si="205">H1212</f>
        <v>0</v>
      </c>
      <c r="I1211" s="85">
        <f t="shared" si="205"/>
        <v>0</v>
      </c>
    </row>
    <row r="1212" spans="1:9" ht="30.75" customHeight="1">
      <c r="A1212" s="16" t="s">
        <v>782</v>
      </c>
      <c r="B1212" s="14">
        <v>793</v>
      </c>
      <c r="C1212" s="15" t="s">
        <v>23</v>
      </c>
      <c r="D1212" s="15" t="s">
        <v>29</v>
      </c>
      <c r="E1212" s="15" t="s">
        <v>781</v>
      </c>
      <c r="F1212" s="15"/>
      <c r="G1212" s="85">
        <f t="shared" si="205"/>
        <v>300</v>
      </c>
      <c r="H1212" s="85">
        <f t="shared" si="205"/>
        <v>0</v>
      </c>
      <c r="I1212" s="85">
        <f t="shared" si="205"/>
        <v>0</v>
      </c>
    </row>
    <row r="1213" spans="1:9" ht="19.5" customHeight="1">
      <c r="A1213" s="16" t="s">
        <v>93</v>
      </c>
      <c r="B1213" s="14">
        <v>793</v>
      </c>
      <c r="C1213" s="15" t="s">
        <v>23</v>
      </c>
      <c r="D1213" s="15" t="s">
        <v>29</v>
      </c>
      <c r="E1213" s="15" t="s">
        <v>781</v>
      </c>
      <c r="F1213" s="15" t="s">
        <v>94</v>
      </c>
      <c r="G1213" s="85">
        <f>G1214+G1215</f>
        <v>300</v>
      </c>
      <c r="H1213" s="85">
        <f>H1214+H1215</f>
        <v>0</v>
      </c>
      <c r="I1213" s="85">
        <f>I1214+I1215</f>
        <v>0</v>
      </c>
    </row>
    <row r="1214" spans="1:9" ht="18.75" customHeight="1">
      <c r="A1214" s="16" t="s">
        <v>605</v>
      </c>
      <c r="B1214" s="14">
        <v>793</v>
      </c>
      <c r="C1214" s="15" t="s">
        <v>23</v>
      </c>
      <c r="D1214" s="15" t="s">
        <v>29</v>
      </c>
      <c r="E1214" s="15" t="s">
        <v>781</v>
      </c>
      <c r="F1214" s="15" t="s">
        <v>604</v>
      </c>
      <c r="G1214" s="85">
        <f>300</f>
        <v>300</v>
      </c>
      <c r="H1214" s="85">
        <v>0</v>
      </c>
      <c r="I1214" s="85">
        <v>0</v>
      </c>
    </row>
    <row r="1215" spans="1:9" ht="18.75" hidden="1" customHeight="1">
      <c r="A1215" s="16" t="s">
        <v>295</v>
      </c>
      <c r="B1215" s="14">
        <v>793</v>
      </c>
      <c r="C1215" s="15" t="s">
        <v>23</v>
      </c>
      <c r="D1215" s="15" t="s">
        <v>29</v>
      </c>
      <c r="E1215" s="15" t="s">
        <v>781</v>
      </c>
      <c r="F1215" s="15" t="s">
        <v>97</v>
      </c>
      <c r="G1215" s="85"/>
      <c r="H1215" s="85"/>
      <c r="I1215" s="85"/>
    </row>
    <row r="1216" spans="1:9" s="18" customFormat="1" ht="25.5" hidden="1">
      <c r="A1216" s="13" t="s">
        <v>551</v>
      </c>
      <c r="B1216" s="14">
        <v>793</v>
      </c>
      <c r="C1216" s="15" t="s">
        <v>23</v>
      </c>
      <c r="D1216" s="15" t="s">
        <v>29</v>
      </c>
      <c r="E1216" s="15" t="s">
        <v>419</v>
      </c>
      <c r="F1216" s="15"/>
      <c r="G1216" s="85">
        <f t="shared" ref="G1216:I1218" si="206">G1217</f>
        <v>0</v>
      </c>
      <c r="H1216" s="85">
        <f t="shared" si="206"/>
        <v>0</v>
      </c>
      <c r="I1216" s="85">
        <f t="shared" si="206"/>
        <v>0</v>
      </c>
    </row>
    <row r="1217" spans="1:9" s="18" customFormat="1" ht="25.5" hidden="1">
      <c r="A1217" s="16" t="s">
        <v>167</v>
      </c>
      <c r="B1217" s="14">
        <v>793</v>
      </c>
      <c r="C1217" s="15" t="s">
        <v>23</v>
      </c>
      <c r="D1217" s="15" t="s">
        <v>29</v>
      </c>
      <c r="E1217" s="15" t="s">
        <v>420</v>
      </c>
      <c r="F1217" s="15"/>
      <c r="G1217" s="85">
        <f t="shared" si="206"/>
        <v>0</v>
      </c>
      <c r="H1217" s="85">
        <f t="shared" si="206"/>
        <v>0</v>
      </c>
      <c r="I1217" s="85">
        <f t="shared" si="206"/>
        <v>0</v>
      </c>
    </row>
    <row r="1218" spans="1:9" s="18" customFormat="1" ht="24.75" hidden="1" customHeight="1">
      <c r="A1218" s="16" t="s">
        <v>598</v>
      </c>
      <c r="B1218" s="14">
        <v>793</v>
      </c>
      <c r="C1218" s="15" t="s">
        <v>23</v>
      </c>
      <c r="D1218" s="15" t="s">
        <v>29</v>
      </c>
      <c r="E1218" s="15" t="s">
        <v>420</v>
      </c>
      <c r="F1218" s="15" t="s">
        <v>47</v>
      </c>
      <c r="G1218" s="85">
        <f t="shared" si="206"/>
        <v>0</v>
      </c>
      <c r="H1218" s="85">
        <f t="shared" si="206"/>
        <v>0</v>
      </c>
      <c r="I1218" s="85">
        <f t="shared" si="206"/>
        <v>0</v>
      </c>
    </row>
    <row r="1219" spans="1:9" s="18" customFormat="1" ht="25.5" hidden="1">
      <c r="A1219" s="16" t="s">
        <v>48</v>
      </c>
      <c r="B1219" s="14">
        <v>793</v>
      </c>
      <c r="C1219" s="15" t="s">
        <v>23</v>
      </c>
      <c r="D1219" s="15" t="s">
        <v>29</v>
      </c>
      <c r="E1219" s="15" t="s">
        <v>420</v>
      </c>
      <c r="F1219" s="15" t="s">
        <v>49</v>
      </c>
      <c r="G1219" s="85">
        <v>0</v>
      </c>
      <c r="H1219" s="85">
        <v>0</v>
      </c>
      <c r="I1219" s="85">
        <v>0</v>
      </c>
    </row>
    <row r="1220" spans="1:9" ht="18.75" hidden="1" customHeight="1">
      <c r="A1220" s="16"/>
      <c r="B1220" s="14"/>
      <c r="C1220" s="15"/>
      <c r="D1220" s="15"/>
      <c r="E1220" s="15"/>
      <c r="F1220" s="15"/>
      <c r="G1220" s="85"/>
      <c r="H1220" s="85"/>
      <c r="I1220" s="85"/>
    </row>
    <row r="1221" spans="1:9" ht="18.75" hidden="1" customHeight="1">
      <c r="A1221" s="16"/>
      <c r="B1221" s="14"/>
      <c r="C1221" s="15"/>
      <c r="D1221" s="15"/>
      <c r="E1221" s="15"/>
      <c r="F1221" s="15"/>
      <c r="G1221" s="85"/>
      <c r="H1221" s="85"/>
      <c r="I1221" s="85"/>
    </row>
    <row r="1222" spans="1:9" ht="53.25" customHeight="1">
      <c r="A1222" s="16" t="s">
        <v>1137</v>
      </c>
      <c r="B1222" s="14">
        <v>793</v>
      </c>
      <c r="C1222" s="15" t="s">
        <v>23</v>
      </c>
      <c r="D1222" s="15" t="s">
        <v>29</v>
      </c>
      <c r="E1222" s="15" t="s">
        <v>1138</v>
      </c>
      <c r="F1222" s="15"/>
      <c r="G1222" s="85">
        <f>G1223</f>
        <v>720000</v>
      </c>
      <c r="H1222" s="85">
        <v>0</v>
      </c>
      <c r="I1222" s="85">
        <v>0</v>
      </c>
    </row>
    <row r="1223" spans="1:9" ht="18.75" customHeight="1">
      <c r="A1223" s="16" t="s">
        <v>598</v>
      </c>
      <c r="B1223" s="14">
        <v>793</v>
      </c>
      <c r="C1223" s="15" t="s">
        <v>23</v>
      </c>
      <c r="D1223" s="15" t="s">
        <v>29</v>
      </c>
      <c r="E1223" s="15" t="s">
        <v>1138</v>
      </c>
      <c r="F1223" s="15" t="s">
        <v>47</v>
      </c>
      <c r="G1223" s="85">
        <f>G1225</f>
        <v>720000</v>
      </c>
      <c r="H1223" s="85">
        <v>0</v>
      </c>
      <c r="I1223" s="85">
        <v>0</v>
      </c>
    </row>
    <row r="1224" spans="1:9" ht="18.75" hidden="1" customHeight="1">
      <c r="A1224" s="16"/>
      <c r="B1224" s="14"/>
      <c r="C1224" s="15"/>
      <c r="D1224" s="15"/>
      <c r="E1224" s="15"/>
      <c r="F1224" s="15"/>
      <c r="G1224" s="85"/>
      <c r="H1224" s="85"/>
      <c r="I1224" s="85"/>
    </row>
    <row r="1225" spans="1:9" ht="35.25" customHeight="1">
      <c r="A1225" s="16" t="s">
        <v>48</v>
      </c>
      <c r="B1225" s="14">
        <v>793</v>
      </c>
      <c r="C1225" s="15" t="s">
        <v>23</v>
      </c>
      <c r="D1225" s="15" t="s">
        <v>29</v>
      </c>
      <c r="E1225" s="15" t="s">
        <v>1138</v>
      </c>
      <c r="F1225" s="15" t="s">
        <v>49</v>
      </c>
      <c r="G1225" s="85">
        <v>720000</v>
      </c>
      <c r="H1225" s="85">
        <v>0</v>
      </c>
      <c r="I1225" s="85">
        <v>0</v>
      </c>
    </row>
    <row r="1226" spans="1:9" ht="25.5">
      <c r="A1226" s="11" t="s">
        <v>330</v>
      </c>
      <c r="B1226" s="6">
        <v>793</v>
      </c>
      <c r="C1226" s="7" t="s">
        <v>102</v>
      </c>
      <c r="D1226" s="7"/>
      <c r="E1226" s="7"/>
      <c r="F1226" s="7"/>
      <c r="G1226" s="40">
        <f>G1227+G1281+G1271</f>
        <v>3438789.88</v>
      </c>
      <c r="H1226" s="40">
        <f t="shared" ref="H1226:I1226" si="207">H1227+H1281+H1271</f>
        <v>515000</v>
      </c>
      <c r="I1226" s="40">
        <f t="shared" si="207"/>
        <v>625000</v>
      </c>
    </row>
    <row r="1227" spans="1:9" s="50" customFormat="1" ht="32.25" customHeight="1">
      <c r="A1227" s="42" t="s">
        <v>331</v>
      </c>
      <c r="B1227" s="14">
        <v>793</v>
      </c>
      <c r="C1227" s="15" t="s">
        <v>102</v>
      </c>
      <c r="D1227" s="15" t="s">
        <v>211</v>
      </c>
      <c r="E1227" s="15"/>
      <c r="F1227" s="15"/>
      <c r="G1227" s="85">
        <f>G1228+G1266</f>
        <v>513789.88</v>
      </c>
      <c r="H1227" s="85">
        <f t="shared" ref="H1227:I1227" si="208">H1228+H1266</f>
        <v>280000</v>
      </c>
      <c r="I1227" s="85">
        <f t="shared" si="208"/>
        <v>280000</v>
      </c>
    </row>
    <row r="1228" spans="1:9" s="30" customFormat="1" ht="51">
      <c r="A1228" s="42" t="s">
        <v>935</v>
      </c>
      <c r="B1228" s="14">
        <v>793</v>
      </c>
      <c r="C1228" s="15" t="s">
        <v>102</v>
      </c>
      <c r="D1228" s="15" t="s">
        <v>211</v>
      </c>
      <c r="E1228" s="15" t="s">
        <v>463</v>
      </c>
      <c r="F1228" s="41"/>
      <c r="G1228" s="85">
        <f>G1235+G1250+G1260+G1263+G1234</f>
        <v>502989.88</v>
      </c>
      <c r="H1228" s="85">
        <f t="shared" ref="H1228:I1228" si="209">H1235+H1250+H1260+H1263</f>
        <v>280000</v>
      </c>
      <c r="I1228" s="85">
        <f t="shared" si="209"/>
        <v>280000</v>
      </c>
    </row>
    <row r="1229" spans="1:9" s="30" customFormat="1" ht="54.75" hidden="1" customHeight="1">
      <c r="A1229" s="42" t="s">
        <v>623</v>
      </c>
      <c r="B1229" s="14">
        <v>793</v>
      </c>
      <c r="C1229" s="15" t="s">
        <v>102</v>
      </c>
      <c r="D1229" s="15" t="s">
        <v>211</v>
      </c>
      <c r="E1229" s="15" t="s">
        <v>278</v>
      </c>
      <c r="F1229" s="41"/>
      <c r="G1229" s="85">
        <f t="shared" ref="G1229:I1230" si="210">G1230</f>
        <v>0</v>
      </c>
      <c r="H1229" s="85">
        <f t="shared" si="210"/>
        <v>0</v>
      </c>
      <c r="I1229" s="85">
        <f t="shared" si="210"/>
        <v>0</v>
      </c>
    </row>
    <row r="1230" spans="1:9" s="30" customFormat="1" ht="25.5" hidden="1">
      <c r="A1230" s="16" t="s">
        <v>598</v>
      </c>
      <c r="B1230" s="14">
        <v>793</v>
      </c>
      <c r="C1230" s="15" t="s">
        <v>102</v>
      </c>
      <c r="D1230" s="15" t="s">
        <v>211</v>
      </c>
      <c r="E1230" s="15" t="s">
        <v>278</v>
      </c>
      <c r="F1230" s="15" t="s">
        <v>47</v>
      </c>
      <c r="G1230" s="85">
        <f t="shared" si="210"/>
        <v>0</v>
      </c>
      <c r="H1230" s="85">
        <f t="shared" si="210"/>
        <v>0</v>
      </c>
      <c r="I1230" s="85">
        <f t="shared" si="210"/>
        <v>0</v>
      </c>
    </row>
    <row r="1231" spans="1:9" s="30" customFormat="1" ht="25.5" hidden="1">
      <c r="A1231" s="16" t="s">
        <v>48</v>
      </c>
      <c r="B1231" s="14">
        <v>793</v>
      </c>
      <c r="C1231" s="15" t="s">
        <v>102</v>
      </c>
      <c r="D1231" s="15" t="s">
        <v>211</v>
      </c>
      <c r="E1231" s="15" t="s">
        <v>278</v>
      </c>
      <c r="F1231" s="15" t="s">
        <v>49</v>
      </c>
      <c r="G1231" s="85"/>
      <c r="H1231" s="85"/>
      <c r="I1231" s="85"/>
    </row>
    <row r="1232" spans="1:9" s="30" customFormat="1" ht="73.5" customHeight="1">
      <c r="A1232" s="42" t="s">
        <v>623</v>
      </c>
      <c r="B1232" s="14">
        <v>793</v>
      </c>
      <c r="C1232" s="15" t="s">
        <v>102</v>
      </c>
      <c r="D1232" s="15" t="s">
        <v>211</v>
      </c>
      <c r="E1232" s="15" t="s">
        <v>278</v>
      </c>
      <c r="F1232" s="41"/>
      <c r="G1232" s="85">
        <f>G1233</f>
        <v>30489.88</v>
      </c>
      <c r="H1232" s="29">
        <v>0</v>
      </c>
      <c r="I1232" s="29">
        <v>0</v>
      </c>
    </row>
    <row r="1233" spans="1:9" s="30" customFormat="1" ht="25.5">
      <c r="A1233" s="16" t="s">
        <v>598</v>
      </c>
      <c r="B1233" s="14">
        <v>793</v>
      </c>
      <c r="C1233" s="15" t="s">
        <v>102</v>
      </c>
      <c r="D1233" s="15" t="s">
        <v>211</v>
      </c>
      <c r="E1233" s="15" t="s">
        <v>278</v>
      </c>
      <c r="F1233" s="15" t="s">
        <v>47</v>
      </c>
      <c r="G1233" s="85">
        <f>G1234</f>
        <v>30489.88</v>
      </c>
      <c r="H1233" s="29">
        <v>0</v>
      </c>
      <c r="I1233" s="29">
        <v>0</v>
      </c>
    </row>
    <row r="1234" spans="1:9" s="30" customFormat="1" ht="25.5">
      <c r="A1234" s="16" t="s">
        <v>48</v>
      </c>
      <c r="B1234" s="14">
        <v>793</v>
      </c>
      <c r="C1234" s="15" t="s">
        <v>102</v>
      </c>
      <c r="D1234" s="15" t="s">
        <v>211</v>
      </c>
      <c r="E1234" s="15" t="s">
        <v>278</v>
      </c>
      <c r="F1234" s="15" t="s">
        <v>49</v>
      </c>
      <c r="G1234" s="85">
        <f>489.88+30000</f>
        <v>30489.88</v>
      </c>
      <c r="H1234" s="29">
        <v>0</v>
      </c>
      <c r="I1234" s="29">
        <v>0</v>
      </c>
    </row>
    <row r="1235" spans="1:9" ht="53.25" customHeight="1">
      <c r="A1235" s="62" t="s">
        <v>958</v>
      </c>
      <c r="B1235" s="14">
        <v>793</v>
      </c>
      <c r="C1235" s="15" t="s">
        <v>102</v>
      </c>
      <c r="D1235" s="15" t="s">
        <v>211</v>
      </c>
      <c r="E1235" s="15" t="s">
        <v>472</v>
      </c>
      <c r="F1235" s="15"/>
      <c r="G1235" s="85">
        <f>G1238+G1236</f>
        <v>80000</v>
      </c>
      <c r="H1235" s="85">
        <f t="shared" ref="H1235:I1235" si="211">H1238+H1236</f>
        <v>80000</v>
      </c>
      <c r="I1235" s="85">
        <f t="shared" si="211"/>
        <v>80000</v>
      </c>
    </row>
    <row r="1236" spans="1:9" ht="25.5">
      <c r="A1236" s="16" t="s">
        <v>598</v>
      </c>
      <c r="B1236" s="14">
        <v>793</v>
      </c>
      <c r="C1236" s="15" t="s">
        <v>102</v>
      </c>
      <c r="D1236" s="15" t="s">
        <v>211</v>
      </c>
      <c r="E1236" s="15" t="s">
        <v>472</v>
      </c>
      <c r="F1236" s="15" t="s">
        <v>47</v>
      </c>
      <c r="G1236" s="85">
        <f>G1237</f>
        <v>30000</v>
      </c>
      <c r="H1236" s="85">
        <f>H1237</f>
        <v>30000</v>
      </c>
      <c r="I1236" s="85">
        <f>I1237</f>
        <v>30000</v>
      </c>
    </row>
    <row r="1237" spans="1:9" ht="25.5">
      <c r="A1237" s="16" t="s">
        <v>48</v>
      </c>
      <c r="B1237" s="14">
        <v>793</v>
      </c>
      <c r="C1237" s="15" t="s">
        <v>102</v>
      </c>
      <c r="D1237" s="15" t="s">
        <v>211</v>
      </c>
      <c r="E1237" s="15" t="s">
        <v>472</v>
      </c>
      <c r="F1237" s="15" t="s">
        <v>49</v>
      </c>
      <c r="G1237" s="85">
        <v>30000</v>
      </c>
      <c r="H1237" s="85">
        <v>30000</v>
      </c>
      <c r="I1237" s="85">
        <v>30000</v>
      </c>
    </row>
    <row r="1238" spans="1:9" ht="17.25" customHeight="1">
      <c r="A1238" s="16" t="s">
        <v>93</v>
      </c>
      <c r="B1238" s="14">
        <v>793</v>
      </c>
      <c r="C1238" s="15" t="s">
        <v>102</v>
      </c>
      <c r="D1238" s="15" t="s">
        <v>211</v>
      </c>
      <c r="E1238" s="15" t="s">
        <v>473</v>
      </c>
      <c r="F1238" s="15" t="s">
        <v>94</v>
      </c>
      <c r="G1238" s="85">
        <f>G1239</f>
        <v>50000</v>
      </c>
      <c r="H1238" s="85">
        <f>H1239</f>
        <v>50000</v>
      </c>
      <c r="I1238" s="85">
        <f>I1239</f>
        <v>50000</v>
      </c>
    </row>
    <row r="1239" spans="1:9" ht="13.5" customHeight="1">
      <c r="A1239" s="16" t="s">
        <v>345</v>
      </c>
      <c r="B1239" s="14">
        <v>793</v>
      </c>
      <c r="C1239" s="15" t="s">
        <v>102</v>
      </c>
      <c r="D1239" s="15" t="s">
        <v>211</v>
      </c>
      <c r="E1239" s="15" t="s">
        <v>473</v>
      </c>
      <c r="F1239" s="15" t="s">
        <v>346</v>
      </c>
      <c r="G1239" s="85">
        <v>50000</v>
      </c>
      <c r="H1239" s="85">
        <v>50000</v>
      </c>
      <c r="I1239" s="85">
        <v>50000</v>
      </c>
    </row>
    <row r="1240" spans="1:9" s="30" customFormat="1" ht="18" hidden="1" customHeight="1">
      <c r="A1240" s="39" t="s">
        <v>332</v>
      </c>
      <c r="B1240" s="14">
        <v>793</v>
      </c>
      <c r="C1240" s="15" t="s">
        <v>102</v>
      </c>
      <c r="D1240" s="15" t="s">
        <v>211</v>
      </c>
      <c r="E1240" s="15" t="s">
        <v>439</v>
      </c>
      <c r="F1240" s="41"/>
      <c r="G1240" s="85">
        <f t="shared" ref="G1240:I1242" si="212">G1241</f>
        <v>0</v>
      </c>
      <c r="H1240" s="85">
        <f t="shared" si="212"/>
        <v>0</v>
      </c>
      <c r="I1240" s="85">
        <f t="shared" si="212"/>
        <v>0</v>
      </c>
    </row>
    <row r="1241" spans="1:9" ht="25.5" hidden="1">
      <c r="A1241" s="39" t="s">
        <v>332</v>
      </c>
      <c r="B1241" s="14">
        <v>793</v>
      </c>
      <c r="C1241" s="15" t="s">
        <v>102</v>
      </c>
      <c r="D1241" s="15" t="s">
        <v>211</v>
      </c>
      <c r="E1241" s="15" t="s">
        <v>519</v>
      </c>
      <c r="F1241" s="14"/>
      <c r="G1241" s="85">
        <f t="shared" si="212"/>
        <v>0</v>
      </c>
      <c r="H1241" s="85">
        <f t="shared" si="212"/>
        <v>0</v>
      </c>
      <c r="I1241" s="85">
        <f t="shared" si="212"/>
        <v>0</v>
      </c>
    </row>
    <row r="1242" spans="1:9" ht="19.5" hidden="1" customHeight="1">
      <c r="A1242" s="16" t="s">
        <v>598</v>
      </c>
      <c r="B1242" s="14">
        <v>793</v>
      </c>
      <c r="C1242" s="15" t="s">
        <v>102</v>
      </c>
      <c r="D1242" s="15" t="s">
        <v>211</v>
      </c>
      <c r="E1242" s="15" t="s">
        <v>519</v>
      </c>
      <c r="F1242" s="15" t="s">
        <v>47</v>
      </c>
      <c r="G1242" s="85">
        <f t="shared" si="212"/>
        <v>0</v>
      </c>
      <c r="H1242" s="85">
        <f t="shared" si="212"/>
        <v>0</v>
      </c>
      <c r="I1242" s="85">
        <f t="shared" si="212"/>
        <v>0</v>
      </c>
    </row>
    <row r="1243" spans="1:9" ht="25.5" hidden="1">
      <c r="A1243" s="16" t="s">
        <v>48</v>
      </c>
      <c r="B1243" s="14">
        <v>793</v>
      </c>
      <c r="C1243" s="15" t="s">
        <v>102</v>
      </c>
      <c r="D1243" s="15" t="s">
        <v>211</v>
      </c>
      <c r="E1243" s="15" t="s">
        <v>519</v>
      </c>
      <c r="F1243" s="15" t="s">
        <v>49</v>
      </c>
      <c r="G1243" s="85"/>
      <c r="H1243" s="85"/>
      <c r="I1243" s="85"/>
    </row>
    <row r="1244" spans="1:9" ht="31.5" hidden="1" customHeight="1">
      <c r="A1244" s="16" t="s">
        <v>622</v>
      </c>
      <c r="B1244" s="14">
        <v>793</v>
      </c>
      <c r="C1244" s="15" t="s">
        <v>102</v>
      </c>
      <c r="D1244" s="15" t="s">
        <v>211</v>
      </c>
      <c r="E1244" s="15" t="s">
        <v>474</v>
      </c>
      <c r="F1244" s="15"/>
      <c r="G1244" s="85">
        <f>G1245+G1248</f>
        <v>0</v>
      </c>
      <c r="H1244" s="85">
        <f>H1245+H1248</f>
        <v>0</v>
      </c>
      <c r="I1244" s="85">
        <f>I1245+I1248</f>
        <v>0</v>
      </c>
    </row>
    <row r="1245" spans="1:9" ht="62.25" hidden="1" customHeight="1">
      <c r="A1245" s="16" t="s">
        <v>623</v>
      </c>
      <c r="B1245" s="14">
        <v>793</v>
      </c>
      <c r="C1245" s="15" t="s">
        <v>102</v>
      </c>
      <c r="D1245" s="15" t="s">
        <v>211</v>
      </c>
      <c r="E1245" s="15" t="s">
        <v>475</v>
      </c>
      <c r="F1245" s="15"/>
      <c r="G1245" s="85">
        <f t="shared" ref="G1245:I1246" si="213">G1246</f>
        <v>0</v>
      </c>
      <c r="H1245" s="85">
        <f t="shared" si="213"/>
        <v>0</v>
      </c>
      <c r="I1245" s="85">
        <f t="shared" si="213"/>
        <v>0</v>
      </c>
    </row>
    <row r="1246" spans="1:9" ht="19.5" hidden="1" customHeight="1">
      <c r="A1246" s="16" t="s">
        <v>598</v>
      </c>
      <c r="B1246" s="14">
        <v>793</v>
      </c>
      <c r="C1246" s="15" t="s">
        <v>102</v>
      </c>
      <c r="D1246" s="15" t="s">
        <v>211</v>
      </c>
      <c r="E1246" s="15" t="s">
        <v>475</v>
      </c>
      <c r="F1246" s="15" t="s">
        <v>47</v>
      </c>
      <c r="G1246" s="85">
        <f t="shared" si="213"/>
        <v>0</v>
      </c>
      <c r="H1246" s="85">
        <f t="shared" si="213"/>
        <v>0</v>
      </c>
      <c r="I1246" s="85">
        <f t="shared" si="213"/>
        <v>0</v>
      </c>
    </row>
    <row r="1247" spans="1:9" ht="25.5" hidden="1">
      <c r="A1247" s="16" t="s">
        <v>48</v>
      </c>
      <c r="B1247" s="14">
        <v>793</v>
      </c>
      <c r="C1247" s="15" t="s">
        <v>102</v>
      </c>
      <c r="D1247" s="15" t="s">
        <v>211</v>
      </c>
      <c r="E1247" s="15" t="s">
        <v>475</v>
      </c>
      <c r="F1247" s="15" t="s">
        <v>49</v>
      </c>
      <c r="G1247" s="85"/>
      <c r="H1247" s="85"/>
      <c r="I1247" s="85"/>
    </row>
    <row r="1248" spans="1:9" ht="55.5" hidden="1" customHeight="1">
      <c r="A1248" s="16" t="s">
        <v>181</v>
      </c>
      <c r="B1248" s="14">
        <v>793</v>
      </c>
      <c r="C1248" s="15" t="s">
        <v>102</v>
      </c>
      <c r="D1248" s="15" t="s">
        <v>211</v>
      </c>
      <c r="E1248" s="15" t="s">
        <v>476</v>
      </c>
      <c r="F1248" s="15"/>
      <c r="G1248" s="85">
        <f t="shared" ref="G1248:I1248" si="214">G1249</f>
        <v>0</v>
      </c>
      <c r="H1248" s="85">
        <f t="shared" si="214"/>
        <v>0</v>
      </c>
      <c r="I1248" s="85">
        <f t="shared" si="214"/>
        <v>0</v>
      </c>
    </row>
    <row r="1249" spans="1:9" ht="21.75" hidden="1" customHeight="1">
      <c r="A1249" s="16" t="s">
        <v>598</v>
      </c>
      <c r="B1249" s="14">
        <v>793</v>
      </c>
      <c r="C1249" s="15" t="s">
        <v>102</v>
      </c>
      <c r="D1249" s="15" t="s">
        <v>211</v>
      </c>
      <c r="E1249" s="15" t="s">
        <v>476</v>
      </c>
      <c r="F1249" s="15" t="s">
        <v>47</v>
      </c>
      <c r="G1249" s="85">
        <f>G1252</f>
        <v>0</v>
      </c>
      <c r="H1249" s="85">
        <f>H1252</f>
        <v>0</v>
      </c>
      <c r="I1249" s="85">
        <f>I1252</f>
        <v>0</v>
      </c>
    </row>
    <row r="1250" spans="1:9" ht="38.25" customHeight="1">
      <c r="A1250" s="16" t="s">
        <v>891</v>
      </c>
      <c r="B1250" s="14">
        <v>793</v>
      </c>
      <c r="C1250" s="15" t="s">
        <v>102</v>
      </c>
      <c r="D1250" s="15" t="s">
        <v>211</v>
      </c>
      <c r="E1250" s="15" t="s">
        <v>892</v>
      </c>
      <c r="F1250" s="15"/>
      <c r="G1250" s="85">
        <f>G1251</f>
        <v>260000</v>
      </c>
      <c r="H1250" s="85">
        <f t="shared" ref="H1250:I1250" si="215">H1251</f>
        <v>67500</v>
      </c>
      <c r="I1250" s="85">
        <f t="shared" si="215"/>
        <v>67500</v>
      </c>
    </row>
    <row r="1251" spans="1:9" ht="28.5" customHeight="1">
      <c r="A1251" s="16" t="s">
        <v>48</v>
      </c>
      <c r="B1251" s="14">
        <v>793</v>
      </c>
      <c r="C1251" s="15" t="s">
        <v>102</v>
      </c>
      <c r="D1251" s="15" t="s">
        <v>211</v>
      </c>
      <c r="E1251" s="15" t="s">
        <v>892</v>
      </c>
      <c r="F1251" s="15" t="s">
        <v>47</v>
      </c>
      <c r="G1251" s="85">
        <f>G1253</f>
        <v>260000</v>
      </c>
      <c r="H1251" s="85">
        <f t="shared" ref="H1251:I1251" si="216">H1253</f>
        <v>67500</v>
      </c>
      <c r="I1251" s="85">
        <f t="shared" si="216"/>
        <v>67500</v>
      </c>
    </row>
    <row r="1252" spans="1:9" ht="25.5" hidden="1">
      <c r="A1252" s="16" t="s">
        <v>48</v>
      </c>
      <c r="B1252" s="14">
        <v>793</v>
      </c>
      <c r="C1252" s="15" t="s">
        <v>102</v>
      </c>
      <c r="D1252" s="15" t="s">
        <v>211</v>
      </c>
      <c r="E1252" s="15" t="s">
        <v>476</v>
      </c>
      <c r="F1252" s="15" t="s">
        <v>49</v>
      </c>
      <c r="G1252" s="85"/>
      <c r="H1252" s="85"/>
      <c r="I1252" s="85"/>
    </row>
    <row r="1253" spans="1:9" ht="25.5">
      <c r="A1253" s="16" t="s">
        <v>48</v>
      </c>
      <c r="B1253" s="14">
        <v>793</v>
      </c>
      <c r="C1253" s="15" t="s">
        <v>102</v>
      </c>
      <c r="D1253" s="15" t="s">
        <v>211</v>
      </c>
      <c r="E1253" s="15" t="s">
        <v>892</v>
      </c>
      <c r="F1253" s="15" t="s">
        <v>49</v>
      </c>
      <c r="G1253" s="85">
        <v>260000</v>
      </c>
      <c r="H1253" s="85">
        <v>67500</v>
      </c>
      <c r="I1253" s="85">
        <v>67500</v>
      </c>
    </row>
    <row r="1254" spans="1:9" ht="25.5" hidden="1">
      <c r="A1254" s="16" t="s">
        <v>711</v>
      </c>
      <c r="B1254" s="14">
        <v>793</v>
      </c>
      <c r="C1254" s="15" t="s">
        <v>102</v>
      </c>
      <c r="D1254" s="15" t="s">
        <v>211</v>
      </c>
      <c r="E1254" s="15" t="s">
        <v>700</v>
      </c>
      <c r="F1254" s="15"/>
      <c r="G1254" s="85">
        <f t="shared" ref="G1254:I1255" si="217">G1255</f>
        <v>0</v>
      </c>
      <c r="H1254" s="85">
        <f t="shared" si="217"/>
        <v>0</v>
      </c>
      <c r="I1254" s="85">
        <f t="shared" si="217"/>
        <v>0</v>
      </c>
    </row>
    <row r="1255" spans="1:9" ht="25.5" hidden="1">
      <c r="A1255" s="16" t="s">
        <v>598</v>
      </c>
      <c r="B1255" s="14">
        <v>793</v>
      </c>
      <c r="C1255" s="15" t="s">
        <v>102</v>
      </c>
      <c r="D1255" s="15" t="s">
        <v>211</v>
      </c>
      <c r="E1255" s="15" t="s">
        <v>700</v>
      </c>
      <c r="F1255" s="15" t="s">
        <v>47</v>
      </c>
      <c r="G1255" s="85">
        <f t="shared" si="217"/>
        <v>0</v>
      </c>
      <c r="H1255" s="85">
        <f t="shared" si="217"/>
        <v>0</v>
      </c>
      <c r="I1255" s="85">
        <f t="shared" si="217"/>
        <v>0</v>
      </c>
    </row>
    <row r="1256" spans="1:9" ht="25.5" hidden="1">
      <c r="A1256" s="16" t="s">
        <v>48</v>
      </c>
      <c r="B1256" s="14">
        <v>793</v>
      </c>
      <c r="C1256" s="15" t="s">
        <v>102</v>
      </c>
      <c r="D1256" s="15" t="s">
        <v>211</v>
      </c>
      <c r="E1256" s="15" t="s">
        <v>700</v>
      </c>
      <c r="F1256" s="15" t="s">
        <v>49</v>
      </c>
      <c r="G1256" s="85"/>
      <c r="H1256" s="85"/>
      <c r="I1256" s="85"/>
    </row>
    <row r="1257" spans="1:9" ht="55.5" hidden="1" customHeight="1">
      <c r="A1257" s="16" t="s">
        <v>260</v>
      </c>
      <c r="B1257" s="14">
        <v>793</v>
      </c>
      <c r="C1257" s="15" t="s">
        <v>102</v>
      </c>
      <c r="D1257" s="15" t="s">
        <v>211</v>
      </c>
      <c r="E1257" s="15" t="s">
        <v>529</v>
      </c>
      <c r="F1257" s="15"/>
      <c r="G1257" s="85">
        <f t="shared" ref="G1257:I1258" si="218">G1258</f>
        <v>0</v>
      </c>
      <c r="H1257" s="85">
        <f t="shared" si="218"/>
        <v>0</v>
      </c>
      <c r="I1257" s="85">
        <f t="shared" si="218"/>
        <v>0</v>
      </c>
    </row>
    <row r="1258" spans="1:9" ht="21.75" hidden="1" customHeight="1">
      <c r="A1258" s="16" t="s">
        <v>598</v>
      </c>
      <c r="B1258" s="14">
        <v>793</v>
      </c>
      <c r="C1258" s="15" t="s">
        <v>102</v>
      </c>
      <c r="D1258" s="15" t="s">
        <v>211</v>
      </c>
      <c r="E1258" s="15" t="s">
        <v>529</v>
      </c>
      <c r="F1258" s="15" t="s">
        <v>47</v>
      </c>
      <c r="G1258" s="85">
        <f t="shared" si="218"/>
        <v>0</v>
      </c>
      <c r="H1258" s="85">
        <f t="shared" si="218"/>
        <v>0</v>
      </c>
      <c r="I1258" s="85">
        <f t="shared" si="218"/>
        <v>0</v>
      </c>
    </row>
    <row r="1259" spans="1:9" ht="25.5" hidden="1">
      <c r="A1259" s="16" t="s">
        <v>48</v>
      </c>
      <c r="B1259" s="14">
        <v>793</v>
      </c>
      <c r="C1259" s="15" t="s">
        <v>102</v>
      </c>
      <c r="D1259" s="15" t="s">
        <v>211</v>
      </c>
      <c r="E1259" s="15" t="s">
        <v>529</v>
      </c>
      <c r="F1259" s="15" t="s">
        <v>49</v>
      </c>
      <c r="G1259" s="85"/>
      <c r="H1259" s="85"/>
      <c r="I1259" s="85"/>
    </row>
    <row r="1260" spans="1:9" ht="46.5" customHeight="1">
      <c r="A1260" s="62" t="s">
        <v>948</v>
      </c>
      <c r="B1260" s="14">
        <v>793</v>
      </c>
      <c r="C1260" s="15" t="s">
        <v>102</v>
      </c>
      <c r="D1260" s="15" t="s">
        <v>211</v>
      </c>
      <c r="E1260" s="15" t="s">
        <v>947</v>
      </c>
      <c r="F1260" s="15"/>
      <c r="G1260" s="85">
        <f>G1261</f>
        <v>82500</v>
      </c>
      <c r="H1260" s="85">
        <f t="shared" ref="H1260:I1260" si="219">H1266+H1261</f>
        <v>72500</v>
      </c>
      <c r="I1260" s="85">
        <f t="shared" si="219"/>
        <v>42500</v>
      </c>
    </row>
    <row r="1261" spans="1:9" ht="25.5">
      <c r="A1261" s="16" t="s">
        <v>598</v>
      </c>
      <c r="B1261" s="14">
        <v>793</v>
      </c>
      <c r="C1261" s="15" t="s">
        <v>102</v>
      </c>
      <c r="D1261" s="15" t="s">
        <v>211</v>
      </c>
      <c r="E1261" s="15" t="s">
        <v>947</v>
      </c>
      <c r="F1261" s="15" t="s">
        <v>47</v>
      </c>
      <c r="G1261" s="85">
        <f>G1262</f>
        <v>82500</v>
      </c>
      <c r="H1261" s="85">
        <f>H1262</f>
        <v>72500</v>
      </c>
      <c r="I1261" s="85">
        <f>I1262</f>
        <v>42500</v>
      </c>
    </row>
    <row r="1262" spans="1:9" ht="25.5">
      <c r="A1262" s="16" t="s">
        <v>48</v>
      </c>
      <c r="B1262" s="14">
        <v>793</v>
      </c>
      <c r="C1262" s="15" t="s">
        <v>102</v>
      </c>
      <c r="D1262" s="15" t="s">
        <v>211</v>
      </c>
      <c r="E1262" s="15" t="s">
        <v>947</v>
      </c>
      <c r="F1262" s="15" t="s">
        <v>49</v>
      </c>
      <c r="G1262" s="85">
        <v>82500</v>
      </c>
      <c r="H1262" s="85">
        <v>72500</v>
      </c>
      <c r="I1262" s="85">
        <v>42500</v>
      </c>
    </row>
    <row r="1263" spans="1:9" ht="46.5" customHeight="1">
      <c r="A1263" s="62" t="s">
        <v>950</v>
      </c>
      <c r="B1263" s="14">
        <v>793</v>
      </c>
      <c r="C1263" s="15" t="s">
        <v>102</v>
      </c>
      <c r="D1263" s="15" t="s">
        <v>211</v>
      </c>
      <c r="E1263" s="15" t="s">
        <v>949</v>
      </c>
      <c r="F1263" s="15"/>
      <c r="G1263" s="85">
        <f>G1270+G1264</f>
        <v>50000</v>
      </c>
      <c r="H1263" s="85">
        <f t="shared" ref="H1263:I1263" si="220">H1270+H1264</f>
        <v>60000</v>
      </c>
      <c r="I1263" s="85">
        <f t="shared" si="220"/>
        <v>90000</v>
      </c>
    </row>
    <row r="1264" spans="1:9" ht="25.5">
      <c r="A1264" s="16" t="s">
        <v>598</v>
      </c>
      <c r="B1264" s="14">
        <v>793</v>
      </c>
      <c r="C1264" s="15" t="s">
        <v>102</v>
      </c>
      <c r="D1264" s="15" t="s">
        <v>211</v>
      </c>
      <c r="E1264" s="15" t="s">
        <v>949</v>
      </c>
      <c r="F1264" s="15" t="s">
        <v>47</v>
      </c>
      <c r="G1264" s="85">
        <f>G1265</f>
        <v>50000</v>
      </c>
      <c r="H1264" s="85">
        <f>H1265</f>
        <v>60000</v>
      </c>
      <c r="I1264" s="85">
        <f>I1265</f>
        <v>90000</v>
      </c>
    </row>
    <row r="1265" spans="1:9" ht="25.5">
      <c r="A1265" s="16" t="s">
        <v>48</v>
      </c>
      <c r="B1265" s="14">
        <v>793</v>
      </c>
      <c r="C1265" s="15" t="s">
        <v>102</v>
      </c>
      <c r="D1265" s="15" t="s">
        <v>211</v>
      </c>
      <c r="E1265" s="15" t="s">
        <v>949</v>
      </c>
      <c r="F1265" s="15" t="s">
        <v>49</v>
      </c>
      <c r="G1265" s="85">
        <v>50000</v>
      </c>
      <c r="H1265" s="85">
        <v>60000</v>
      </c>
      <c r="I1265" s="85">
        <v>90000</v>
      </c>
    </row>
    <row r="1266" spans="1:9" ht="25.5">
      <c r="A1266" s="16" t="s">
        <v>332</v>
      </c>
      <c r="B1266" s="14">
        <v>793</v>
      </c>
      <c r="C1266" s="15" t="s">
        <v>102</v>
      </c>
      <c r="D1266" s="15" t="s">
        <v>211</v>
      </c>
      <c r="E1266" s="15" t="s">
        <v>439</v>
      </c>
      <c r="F1266" s="15"/>
      <c r="G1266" s="85">
        <f>G1267</f>
        <v>10800</v>
      </c>
      <c r="H1266" s="85"/>
      <c r="I1266" s="85"/>
    </row>
    <row r="1267" spans="1:9" ht="25.5">
      <c r="A1267" s="16" t="s">
        <v>332</v>
      </c>
      <c r="B1267" s="14">
        <v>793</v>
      </c>
      <c r="C1267" s="15" t="s">
        <v>102</v>
      </c>
      <c r="D1267" s="15" t="s">
        <v>211</v>
      </c>
      <c r="E1267" s="15" t="s">
        <v>519</v>
      </c>
      <c r="F1267" s="15"/>
      <c r="G1267" s="85">
        <f>G1268</f>
        <v>10800</v>
      </c>
      <c r="H1267" s="85"/>
      <c r="I1267" s="85"/>
    </row>
    <row r="1268" spans="1:9" ht="25.5">
      <c r="A1268" s="16" t="s">
        <v>598</v>
      </c>
      <c r="B1268" s="14">
        <v>793</v>
      </c>
      <c r="C1268" s="15" t="s">
        <v>102</v>
      </c>
      <c r="D1268" s="15" t="s">
        <v>211</v>
      </c>
      <c r="E1268" s="15" t="s">
        <v>519</v>
      </c>
      <c r="F1268" s="15" t="s">
        <v>47</v>
      </c>
      <c r="G1268" s="85">
        <f>G1269</f>
        <v>10800</v>
      </c>
      <c r="H1268" s="85"/>
      <c r="I1268" s="85"/>
    </row>
    <row r="1269" spans="1:9" ht="25.5">
      <c r="A1269" s="16" t="s">
        <v>48</v>
      </c>
      <c r="B1269" s="14">
        <v>793</v>
      </c>
      <c r="C1269" s="15" t="s">
        <v>102</v>
      </c>
      <c r="D1269" s="15" t="s">
        <v>211</v>
      </c>
      <c r="E1269" s="15" t="s">
        <v>519</v>
      </c>
      <c r="F1269" s="15" t="s">
        <v>49</v>
      </c>
      <c r="G1269" s="85">
        <v>10800</v>
      </c>
      <c r="H1269" s="85">
        <v>0</v>
      </c>
      <c r="I1269" s="85">
        <v>0</v>
      </c>
    </row>
    <row r="1270" spans="1:9">
      <c r="A1270" s="16"/>
      <c r="B1270" s="14"/>
      <c r="C1270" s="15"/>
      <c r="D1270" s="15"/>
      <c r="E1270" s="15"/>
      <c r="F1270" s="15"/>
      <c r="G1270" s="85"/>
      <c r="H1270" s="85"/>
      <c r="I1270" s="85"/>
    </row>
    <row r="1271" spans="1:9" s="23" customFormat="1" ht="17.25" customHeight="1">
      <c r="A1271" s="36" t="s">
        <v>356</v>
      </c>
      <c r="B1271" s="37">
        <v>793</v>
      </c>
      <c r="C1271" s="38" t="s">
        <v>102</v>
      </c>
      <c r="D1271" s="38" t="s">
        <v>101</v>
      </c>
      <c r="E1271" s="38"/>
      <c r="F1271" s="38"/>
      <c r="G1271" s="86">
        <f t="shared" ref="G1271:I1279" si="221">G1272</f>
        <v>2765000</v>
      </c>
      <c r="H1271" s="86">
        <f t="shared" si="221"/>
        <v>60000</v>
      </c>
      <c r="I1271" s="86">
        <f t="shared" si="221"/>
        <v>70000</v>
      </c>
    </row>
    <row r="1272" spans="1:9" s="30" customFormat="1" ht="51">
      <c r="A1272" s="42" t="s">
        <v>935</v>
      </c>
      <c r="B1272" s="14">
        <v>793</v>
      </c>
      <c r="C1272" s="15" t="s">
        <v>102</v>
      </c>
      <c r="D1272" s="15" t="s">
        <v>101</v>
      </c>
      <c r="E1272" s="15" t="s">
        <v>463</v>
      </c>
      <c r="F1272" s="41"/>
      <c r="G1272" s="115">
        <f>G1278+G1273</f>
        <v>2765000</v>
      </c>
      <c r="H1272" s="85">
        <f>H1278</f>
        <v>60000</v>
      </c>
      <c r="I1272" s="85">
        <f>I1278</f>
        <v>70000</v>
      </c>
    </row>
    <row r="1273" spans="1:9" s="30" customFormat="1" ht="25.5">
      <c r="A1273" s="42" t="s">
        <v>1109</v>
      </c>
      <c r="B1273" s="14">
        <v>793</v>
      </c>
      <c r="C1273" s="15" t="s">
        <v>102</v>
      </c>
      <c r="D1273" s="15" t="s">
        <v>101</v>
      </c>
      <c r="E1273" s="15" t="s">
        <v>1108</v>
      </c>
      <c r="F1273" s="41"/>
      <c r="G1273" s="115">
        <f>G1276+G1274</f>
        <v>2715000</v>
      </c>
      <c r="H1273" s="85"/>
      <c r="I1273" s="85"/>
    </row>
    <row r="1274" spans="1:9" s="30" customFormat="1">
      <c r="A1274" s="16" t="s">
        <v>315</v>
      </c>
      <c r="B1274" s="14">
        <v>793</v>
      </c>
      <c r="C1274" s="15" t="s">
        <v>102</v>
      </c>
      <c r="D1274" s="15" t="s">
        <v>101</v>
      </c>
      <c r="E1274" s="15" t="s">
        <v>1108</v>
      </c>
      <c r="F1274" s="15" t="s">
        <v>316</v>
      </c>
      <c r="G1274" s="115">
        <f>G1275</f>
        <v>2715000</v>
      </c>
      <c r="H1274" s="85"/>
      <c r="I1274" s="85"/>
    </row>
    <row r="1275" spans="1:9" s="30" customFormat="1">
      <c r="A1275" s="16" t="s">
        <v>333</v>
      </c>
      <c r="B1275" s="14">
        <v>793</v>
      </c>
      <c r="C1275" s="15" t="s">
        <v>102</v>
      </c>
      <c r="D1275" s="15" t="s">
        <v>101</v>
      </c>
      <c r="E1275" s="15" t="s">
        <v>1108</v>
      </c>
      <c r="F1275" s="15" t="s">
        <v>334</v>
      </c>
      <c r="G1275" s="115">
        <v>2715000</v>
      </c>
      <c r="H1275" s="85"/>
      <c r="I1275" s="85"/>
    </row>
    <row r="1276" spans="1:9" ht="17.25" customHeight="1">
      <c r="A1276" s="16" t="s">
        <v>93</v>
      </c>
      <c r="B1276" s="14">
        <v>793</v>
      </c>
      <c r="C1276" s="15" t="s">
        <v>102</v>
      </c>
      <c r="D1276" s="15" t="s">
        <v>101</v>
      </c>
      <c r="E1276" s="15" t="s">
        <v>1108</v>
      </c>
      <c r="F1276" s="15" t="s">
        <v>94</v>
      </c>
      <c r="G1276" s="85">
        <f>G1277</f>
        <v>0</v>
      </c>
      <c r="H1276" s="85">
        <f>H1277</f>
        <v>0</v>
      </c>
      <c r="I1276" s="85">
        <f>I1277</f>
        <v>0</v>
      </c>
    </row>
    <row r="1277" spans="1:9" ht="13.5" customHeight="1">
      <c r="A1277" s="16" t="s">
        <v>345</v>
      </c>
      <c r="B1277" s="14">
        <v>793</v>
      </c>
      <c r="C1277" s="15" t="s">
        <v>102</v>
      </c>
      <c r="D1277" s="15" t="s">
        <v>101</v>
      </c>
      <c r="E1277" s="15" t="s">
        <v>1108</v>
      </c>
      <c r="F1277" s="15" t="s">
        <v>346</v>
      </c>
      <c r="G1277" s="85">
        <f>2715000-2715000</f>
        <v>0</v>
      </c>
      <c r="H1277" s="85"/>
      <c r="I1277" s="85"/>
    </row>
    <row r="1278" spans="1:9" ht="21" customHeight="1">
      <c r="A1278" s="16" t="s">
        <v>355</v>
      </c>
      <c r="B1278" s="14">
        <v>793</v>
      </c>
      <c r="C1278" s="15" t="s">
        <v>102</v>
      </c>
      <c r="D1278" s="15" t="s">
        <v>101</v>
      </c>
      <c r="E1278" s="15" t="s">
        <v>259</v>
      </c>
      <c r="F1278" s="15"/>
      <c r="G1278" s="85">
        <f t="shared" si="221"/>
        <v>50000</v>
      </c>
      <c r="H1278" s="85">
        <f t="shared" si="221"/>
        <v>60000</v>
      </c>
      <c r="I1278" s="85">
        <f t="shared" si="221"/>
        <v>70000</v>
      </c>
    </row>
    <row r="1279" spans="1:9" ht="24.75" customHeight="1">
      <c r="A1279" s="16" t="s">
        <v>598</v>
      </c>
      <c r="B1279" s="14">
        <v>793</v>
      </c>
      <c r="C1279" s="15" t="s">
        <v>102</v>
      </c>
      <c r="D1279" s="15" t="s">
        <v>101</v>
      </c>
      <c r="E1279" s="15" t="s">
        <v>259</v>
      </c>
      <c r="F1279" s="15" t="s">
        <v>47</v>
      </c>
      <c r="G1279" s="85">
        <f t="shared" si="221"/>
        <v>50000</v>
      </c>
      <c r="H1279" s="85">
        <f t="shared" si="221"/>
        <v>60000</v>
      </c>
      <c r="I1279" s="85">
        <f t="shared" si="221"/>
        <v>70000</v>
      </c>
    </row>
    <row r="1280" spans="1:9" ht="25.5">
      <c r="A1280" s="16" t="s">
        <v>48</v>
      </c>
      <c r="B1280" s="14">
        <v>793</v>
      </c>
      <c r="C1280" s="15" t="s">
        <v>102</v>
      </c>
      <c r="D1280" s="15" t="s">
        <v>101</v>
      </c>
      <c r="E1280" s="15" t="s">
        <v>259</v>
      </c>
      <c r="F1280" s="15" t="s">
        <v>49</v>
      </c>
      <c r="G1280" s="85">
        <v>50000</v>
      </c>
      <c r="H1280" s="85">
        <v>60000</v>
      </c>
      <c r="I1280" s="85">
        <v>70000</v>
      </c>
    </row>
    <row r="1281" spans="1:9" s="23" customFormat="1" ht="25.5">
      <c r="A1281" s="36" t="s">
        <v>624</v>
      </c>
      <c r="B1281" s="37">
        <v>793</v>
      </c>
      <c r="C1281" s="38" t="s">
        <v>102</v>
      </c>
      <c r="D1281" s="38" t="s">
        <v>576</v>
      </c>
      <c r="E1281" s="38"/>
      <c r="F1281" s="38"/>
      <c r="G1281" s="86">
        <f>G1282+G1293</f>
        <v>160000</v>
      </c>
      <c r="H1281" s="86">
        <f>H1282+H1293</f>
        <v>175000</v>
      </c>
      <c r="I1281" s="86">
        <f>I1282+I1293</f>
        <v>275000</v>
      </c>
    </row>
    <row r="1282" spans="1:9" ht="51">
      <c r="A1282" s="16" t="s">
        <v>919</v>
      </c>
      <c r="B1282" s="14">
        <v>793</v>
      </c>
      <c r="C1282" s="15" t="s">
        <v>102</v>
      </c>
      <c r="D1282" s="15" t="s">
        <v>576</v>
      </c>
      <c r="E1282" s="15" t="s">
        <v>477</v>
      </c>
      <c r="F1282" s="15"/>
      <c r="G1282" s="85">
        <f>G1283+G1287+G1290</f>
        <v>110000</v>
      </c>
      <c r="H1282" s="85">
        <f>H1283+H1287</f>
        <v>100000</v>
      </c>
      <c r="I1282" s="85">
        <f>I1283+I1287</f>
        <v>200000</v>
      </c>
    </row>
    <row r="1283" spans="1:9" ht="63.75" customHeight="1">
      <c r="A1283" s="16" t="s">
        <v>987</v>
      </c>
      <c r="B1283" s="14">
        <v>793</v>
      </c>
      <c r="C1283" s="15" t="s">
        <v>102</v>
      </c>
      <c r="D1283" s="15" t="s">
        <v>576</v>
      </c>
      <c r="E1283" s="15" t="s">
        <v>478</v>
      </c>
      <c r="F1283" s="15"/>
      <c r="G1283" s="85">
        <f t="shared" ref="G1283:I1284" si="222">G1284</f>
        <v>100000</v>
      </c>
      <c r="H1283" s="85">
        <f t="shared" si="222"/>
        <v>100000</v>
      </c>
      <c r="I1283" s="85">
        <f t="shared" si="222"/>
        <v>200000</v>
      </c>
    </row>
    <row r="1284" spans="1:9" ht="25.5">
      <c r="A1284" s="16" t="s">
        <v>898</v>
      </c>
      <c r="B1284" s="14">
        <v>793</v>
      </c>
      <c r="C1284" s="15" t="s">
        <v>102</v>
      </c>
      <c r="D1284" s="15" t="s">
        <v>576</v>
      </c>
      <c r="E1284" s="15" t="s">
        <v>478</v>
      </c>
      <c r="F1284" s="15" t="s">
        <v>47</v>
      </c>
      <c r="G1284" s="85">
        <f t="shared" si="222"/>
        <v>100000</v>
      </c>
      <c r="H1284" s="85">
        <f t="shared" si="222"/>
        <v>100000</v>
      </c>
      <c r="I1284" s="85">
        <f t="shared" si="222"/>
        <v>200000</v>
      </c>
    </row>
    <row r="1285" spans="1:9" ht="30.75" customHeight="1">
      <c r="A1285" s="16" t="s">
        <v>48</v>
      </c>
      <c r="B1285" s="14">
        <v>793</v>
      </c>
      <c r="C1285" s="15" t="s">
        <v>102</v>
      </c>
      <c r="D1285" s="15" t="s">
        <v>576</v>
      </c>
      <c r="E1285" s="15" t="s">
        <v>478</v>
      </c>
      <c r="F1285" s="15" t="s">
        <v>49</v>
      </c>
      <c r="G1285" s="85">
        <f>100000</f>
        <v>100000</v>
      </c>
      <c r="H1285" s="85">
        <v>100000</v>
      </c>
      <c r="I1285" s="85">
        <v>200000</v>
      </c>
    </row>
    <row r="1286" spans="1:9" ht="25.5" hidden="1">
      <c r="A1286" s="16" t="s">
        <v>599</v>
      </c>
      <c r="B1286" s="14">
        <v>793</v>
      </c>
      <c r="C1286" s="15" t="s">
        <v>102</v>
      </c>
      <c r="D1286" s="15" t="s">
        <v>576</v>
      </c>
      <c r="E1286" s="15" t="s">
        <v>478</v>
      </c>
      <c r="F1286" s="15" t="s">
        <v>50</v>
      </c>
      <c r="G1286" s="85"/>
      <c r="H1286" s="85"/>
      <c r="I1286" s="85"/>
    </row>
    <row r="1287" spans="1:9" ht="51" hidden="1">
      <c r="A1287" s="16" t="s">
        <v>804</v>
      </c>
      <c r="B1287" s="14">
        <v>793</v>
      </c>
      <c r="C1287" s="15" t="s">
        <v>102</v>
      </c>
      <c r="D1287" s="15" t="s">
        <v>576</v>
      </c>
      <c r="E1287" s="15" t="s">
        <v>803</v>
      </c>
      <c r="F1287" s="15"/>
      <c r="G1287" s="85">
        <f t="shared" ref="G1287:I1288" si="223">G1288</f>
        <v>0</v>
      </c>
      <c r="H1287" s="85">
        <f t="shared" si="223"/>
        <v>0</v>
      </c>
      <c r="I1287" s="85">
        <f t="shared" si="223"/>
        <v>0</v>
      </c>
    </row>
    <row r="1288" spans="1:9" ht="25.5" hidden="1">
      <c r="A1288" s="16" t="s">
        <v>898</v>
      </c>
      <c r="B1288" s="14">
        <v>793</v>
      </c>
      <c r="C1288" s="15" t="s">
        <v>102</v>
      </c>
      <c r="D1288" s="15" t="s">
        <v>576</v>
      </c>
      <c r="E1288" s="15" t="s">
        <v>803</v>
      </c>
      <c r="F1288" s="15" t="s">
        <v>47</v>
      </c>
      <c r="G1288" s="85">
        <f t="shared" si="223"/>
        <v>0</v>
      </c>
      <c r="H1288" s="85">
        <f t="shared" si="223"/>
        <v>0</v>
      </c>
      <c r="I1288" s="85">
        <f t="shared" si="223"/>
        <v>0</v>
      </c>
    </row>
    <row r="1289" spans="1:9" ht="25.5" hidden="1">
      <c r="A1289" s="16" t="s">
        <v>48</v>
      </c>
      <c r="B1289" s="14">
        <v>793</v>
      </c>
      <c r="C1289" s="15" t="s">
        <v>102</v>
      </c>
      <c r="D1289" s="15" t="s">
        <v>576</v>
      </c>
      <c r="E1289" s="15" t="s">
        <v>803</v>
      </c>
      <c r="F1289" s="15" t="s">
        <v>49</v>
      </c>
      <c r="G1289" s="85"/>
      <c r="H1289" s="85"/>
      <c r="I1289" s="85"/>
    </row>
    <row r="1290" spans="1:9" ht="51">
      <c r="A1290" s="16" t="s">
        <v>804</v>
      </c>
      <c r="B1290" s="14">
        <v>793</v>
      </c>
      <c r="C1290" s="15" t="s">
        <v>102</v>
      </c>
      <c r="D1290" s="15" t="s">
        <v>576</v>
      </c>
      <c r="E1290" s="15" t="s">
        <v>803</v>
      </c>
      <c r="F1290" s="15"/>
      <c r="G1290" s="85">
        <f>G1291</f>
        <v>10000</v>
      </c>
      <c r="H1290" s="8">
        <v>0</v>
      </c>
      <c r="I1290" s="8">
        <v>0</v>
      </c>
    </row>
    <row r="1291" spans="1:9" ht="25.5">
      <c r="A1291" s="16" t="s">
        <v>48</v>
      </c>
      <c r="B1291" s="14">
        <v>793</v>
      </c>
      <c r="C1291" s="15" t="s">
        <v>102</v>
      </c>
      <c r="D1291" s="15" t="s">
        <v>576</v>
      </c>
      <c r="E1291" s="15" t="s">
        <v>803</v>
      </c>
      <c r="F1291" s="15" t="s">
        <v>47</v>
      </c>
      <c r="G1291" s="85">
        <f>G1292</f>
        <v>10000</v>
      </c>
      <c r="H1291" s="8">
        <v>0</v>
      </c>
      <c r="I1291" s="8">
        <v>0</v>
      </c>
    </row>
    <row r="1292" spans="1:9" ht="25.5">
      <c r="A1292" s="16" t="s">
        <v>48</v>
      </c>
      <c r="B1292" s="14">
        <v>793</v>
      </c>
      <c r="C1292" s="15" t="s">
        <v>102</v>
      </c>
      <c r="D1292" s="15" t="s">
        <v>576</v>
      </c>
      <c r="E1292" s="15" t="s">
        <v>803</v>
      </c>
      <c r="F1292" s="15" t="s">
        <v>49</v>
      </c>
      <c r="G1292" s="85">
        <f>5000+5000</f>
        <v>10000</v>
      </c>
      <c r="H1292" s="8">
        <v>0</v>
      </c>
      <c r="I1292" s="8">
        <v>0</v>
      </c>
    </row>
    <row r="1293" spans="1:9" ht="38.25">
      <c r="A1293" s="16" t="s">
        <v>933</v>
      </c>
      <c r="B1293" s="14">
        <v>793</v>
      </c>
      <c r="C1293" s="15" t="s">
        <v>102</v>
      </c>
      <c r="D1293" s="15" t="s">
        <v>576</v>
      </c>
      <c r="E1293" s="15" t="s">
        <v>479</v>
      </c>
      <c r="F1293" s="15"/>
      <c r="G1293" s="85">
        <f t="shared" ref="G1293:I1295" si="224">G1294</f>
        <v>50000</v>
      </c>
      <c r="H1293" s="85">
        <f t="shared" si="224"/>
        <v>75000</v>
      </c>
      <c r="I1293" s="85">
        <f t="shared" si="224"/>
        <v>75000</v>
      </c>
    </row>
    <row r="1294" spans="1:9" ht="38.25">
      <c r="A1294" s="16" t="s">
        <v>625</v>
      </c>
      <c r="B1294" s="14">
        <v>793</v>
      </c>
      <c r="C1294" s="15" t="s">
        <v>102</v>
      </c>
      <c r="D1294" s="15" t="s">
        <v>576</v>
      </c>
      <c r="E1294" s="15" t="s">
        <v>480</v>
      </c>
      <c r="F1294" s="15"/>
      <c r="G1294" s="85">
        <f t="shared" si="224"/>
        <v>50000</v>
      </c>
      <c r="H1294" s="85">
        <f t="shared" si="224"/>
        <v>75000</v>
      </c>
      <c r="I1294" s="85">
        <f t="shared" si="224"/>
        <v>75000</v>
      </c>
    </row>
    <row r="1295" spans="1:9" ht="25.5">
      <c r="A1295" s="16" t="s">
        <v>898</v>
      </c>
      <c r="B1295" s="14">
        <v>793</v>
      </c>
      <c r="C1295" s="15" t="s">
        <v>102</v>
      </c>
      <c r="D1295" s="15" t="s">
        <v>576</v>
      </c>
      <c r="E1295" s="15" t="s">
        <v>480</v>
      </c>
      <c r="F1295" s="15" t="s">
        <v>47</v>
      </c>
      <c r="G1295" s="85">
        <f t="shared" si="224"/>
        <v>50000</v>
      </c>
      <c r="H1295" s="85">
        <f t="shared" si="224"/>
        <v>75000</v>
      </c>
      <c r="I1295" s="85">
        <f t="shared" si="224"/>
        <v>75000</v>
      </c>
    </row>
    <row r="1296" spans="1:9" ht="31.5" customHeight="1">
      <c r="A1296" s="16" t="s">
        <v>48</v>
      </c>
      <c r="B1296" s="14">
        <v>793</v>
      </c>
      <c r="C1296" s="15" t="s">
        <v>102</v>
      </c>
      <c r="D1296" s="15" t="s">
        <v>576</v>
      </c>
      <c r="E1296" s="15" t="s">
        <v>480</v>
      </c>
      <c r="F1296" s="15" t="s">
        <v>49</v>
      </c>
      <c r="G1296" s="85">
        <v>50000</v>
      </c>
      <c r="H1296" s="85">
        <v>75000</v>
      </c>
      <c r="I1296" s="85">
        <v>75000</v>
      </c>
    </row>
    <row r="1297" spans="1:9" ht="25.5" hidden="1">
      <c r="A1297" s="16" t="s">
        <v>599</v>
      </c>
      <c r="B1297" s="14">
        <v>793</v>
      </c>
      <c r="C1297" s="15" t="s">
        <v>102</v>
      </c>
      <c r="D1297" s="15" t="s">
        <v>576</v>
      </c>
      <c r="E1297" s="15" t="s">
        <v>480</v>
      </c>
      <c r="F1297" s="15" t="s">
        <v>50</v>
      </c>
      <c r="G1297" s="85"/>
      <c r="H1297" s="85"/>
      <c r="I1297" s="85"/>
    </row>
    <row r="1298" spans="1:9">
      <c r="A1298" s="11" t="s">
        <v>128</v>
      </c>
      <c r="B1298" s="6">
        <v>793</v>
      </c>
      <c r="C1298" s="7" t="s">
        <v>83</v>
      </c>
      <c r="D1298" s="7"/>
      <c r="E1298" s="7"/>
      <c r="F1298" s="7"/>
      <c r="G1298" s="40">
        <f>G1299+G1308+G1348+G1338</f>
        <v>2728100</v>
      </c>
      <c r="H1298" s="40">
        <f>H1299+H1308+H1348+H1338</f>
        <v>2933700</v>
      </c>
      <c r="I1298" s="40">
        <f>I1299+I1308+I1348+I1338</f>
        <v>2933300</v>
      </c>
    </row>
    <row r="1299" spans="1:9" s="50" customFormat="1" ht="16.5" customHeight="1">
      <c r="A1299" s="16" t="s">
        <v>634</v>
      </c>
      <c r="B1299" s="14">
        <v>793</v>
      </c>
      <c r="C1299" s="15" t="s">
        <v>83</v>
      </c>
      <c r="D1299" s="15" t="s">
        <v>66</v>
      </c>
      <c r="E1299" s="15"/>
      <c r="F1299" s="15"/>
      <c r="G1299" s="85">
        <f>G1301</f>
        <v>1774800</v>
      </c>
      <c r="H1299" s="85">
        <f>H1301</f>
        <v>2000000</v>
      </c>
      <c r="I1299" s="85">
        <f>I1301</f>
        <v>2000000</v>
      </c>
    </row>
    <row r="1300" spans="1:9" s="18" customFormat="1" ht="27" customHeight="1">
      <c r="A1300" s="16" t="s">
        <v>939</v>
      </c>
      <c r="B1300" s="14">
        <v>793</v>
      </c>
      <c r="C1300" s="15" t="s">
        <v>83</v>
      </c>
      <c r="D1300" s="15" t="s">
        <v>66</v>
      </c>
      <c r="E1300" s="15" t="s">
        <v>440</v>
      </c>
      <c r="F1300" s="15"/>
      <c r="G1300" s="85">
        <f>G1302+G1335</f>
        <v>1774800</v>
      </c>
      <c r="H1300" s="85">
        <f>H1302+H1335</f>
        <v>2000000</v>
      </c>
      <c r="I1300" s="85">
        <f>I1302+I1335</f>
        <v>2000000</v>
      </c>
    </row>
    <row r="1301" spans="1:9" s="50" customFormat="1" ht="18" customHeight="1">
      <c r="A1301" s="16" t="s">
        <v>635</v>
      </c>
      <c r="B1301" s="14">
        <v>793</v>
      </c>
      <c r="C1301" s="15" t="s">
        <v>83</v>
      </c>
      <c r="D1301" s="15" t="s">
        <v>66</v>
      </c>
      <c r="E1301" s="15" t="s">
        <v>153</v>
      </c>
      <c r="F1301" s="15"/>
      <c r="G1301" s="85">
        <f>G1302+G1335</f>
        <v>1774800</v>
      </c>
      <c r="H1301" s="85">
        <f>H1302+H1335</f>
        <v>2000000</v>
      </c>
      <c r="I1301" s="85">
        <f>I1302+I1335</f>
        <v>2000000</v>
      </c>
    </row>
    <row r="1302" spans="1:9" s="50" customFormat="1" ht="26.25" customHeight="1">
      <c r="A1302" s="16" t="s">
        <v>630</v>
      </c>
      <c r="B1302" s="14">
        <v>793</v>
      </c>
      <c r="C1302" s="15" t="s">
        <v>83</v>
      </c>
      <c r="D1302" s="15" t="s">
        <v>66</v>
      </c>
      <c r="E1302" s="15" t="s">
        <v>629</v>
      </c>
      <c r="F1302" s="15"/>
      <c r="G1302" s="85">
        <f t="shared" ref="G1302:I1303" si="225">G1303</f>
        <v>1774800</v>
      </c>
      <c r="H1302" s="85">
        <f t="shared" si="225"/>
        <v>2000000</v>
      </c>
      <c r="I1302" s="85">
        <f t="shared" si="225"/>
        <v>2000000</v>
      </c>
    </row>
    <row r="1303" spans="1:9" s="50" customFormat="1" ht="27.75" customHeight="1">
      <c r="A1303" s="16" t="s">
        <v>898</v>
      </c>
      <c r="B1303" s="14">
        <v>793</v>
      </c>
      <c r="C1303" s="15" t="s">
        <v>83</v>
      </c>
      <c r="D1303" s="15" t="s">
        <v>66</v>
      </c>
      <c r="E1303" s="15" t="s">
        <v>629</v>
      </c>
      <c r="F1303" s="15" t="s">
        <v>47</v>
      </c>
      <c r="G1303" s="85">
        <f t="shared" si="225"/>
        <v>1774800</v>
      </c>
      <c r="H1303" s="85">
        <f t="shared" si="225"/>
        <v>2000000</v>
      </c>
      <c r="I1303" s="85">
        <f t="shared" si="225"/>
        <v>2000000</v>
      </c>
    </row>
    <row r="1304" spans="1:9" s="50" customFormat="1" ht="31.5" customHeight="1">
      <c r="A1304" s="16" t="s">
        <v>48</v>
      </c>
      <c r="B1304" s="14">
        <v>793</v>
      </c>
      <c r="C1304" s="15" t="s">
        <v>83</v>
      </c>
      <c r="D1304" s="15" t="s">
        <v>66</v>
      </c>
      <c r="E1304" s="15" t="s">
        <v>629</v>
      </c>
      <c r="F1304" s="15" t="s">
        <v>49</v>
      </c>
      <c r="G1304" s="85">
        <v>1774800</v>
      </c>
      <c r="H1304" s="85">
        <v>2000000</v>
      </c>
      <c r="I1304" s="85">
        <v>2000000</v>
      </c>
    </row>
    <row r="1305" spans="1:9" ht="34.5" hidden="1" customHeight="1">
      <c r="A1305" s="16" t="s">
        <v>187</v>
      </c>
      <c r="B1305" s="14">
        <v>793</v>
      </c>
      <c r="C1305" s="15" t="s">
        <v>83</v>
      </c>
      <c r="D1305" s="15" t="s">
        <v>66</v>
      </c>
      <c r="E1305" s="15" t="s">
        <v>628</v>
      </c>
      <c r="F1305" s="15"/>
      <c r="G1305" s="85">
        <f t="shared" ref="G1305:I1306" si="226">G1306</f>
        <v>0</v>
      </c>
      <c r="H1305" s="85">
        <f t="shared" si="226"/>
        <v>0</v>
      </c>
      <c r="I1305" s="85">
        <f t="shared" si="226"/>
        <v>0</v>
      </c>
    </row>
    <row r="1306" spans="1:9" ht="25.5" hidden="1" customHeight="1">
      <c r="A1306" s="16" t="s">
        <v>48</v>
      </c>
      <c r="B1306" s="14">
        <v>793</v>
      </c>
      <c r="C1306" s="15" t="s">
        <v>83</v>
      </c>
      <c r="D1306" s="15" t="s">
        <v>66</v>
      </c>
      <c r="E1306" s="15" t="s">
        <v>628</v>
      </c>
      <c r="F1306" s="15" t="s">
        <v>47</v>
      </c>
      <c r="G1306" s="85">
        <f t="shared" si="226"/>
        <v>0</v>
      </c>
      <c r="H1306" s="85">
        <f t="shared" si="226"/>
        <v>0</v>
      </c>
      <c r="I1306" s="85">
        <f t="shared" si="226"/>
        <v>0</v>
      </c>
    </row>
    <row r="1307" spans="1:9" ht="39.75" hidden="1" customHeight="1">
      <c r="A1307" s="16" t="s">
        <v>48</v>
      </c>
      <c r="B1307" s="14">
        <v>793</v>
      </c>
      <c r="C1307" s="15" t="s">
        <v>83</v>
      </c>
      <c r="D1307" s="15" t="s">
        <v>66</v>
      </c>
      <c r="E1307" s="15" t="s">
        <v>628</v>
      </c>
      <c r="F1307" s="15" t="s">
        <v>49</v>
      </c>
      <c r="G1307" s="85"/>
      <c r="H1307" s="85"/>
      <c r="I1307" s="85"/>
    </row>
    <row r="1308" spans="1:9" s="50" customFormat="1" hidden="1">
      <c r="A1308" s="13" t="s">
        <v>335</v>
      </c>
      <c r="B1308" s="14">
        <v>793</v>
      </c>
      <c r="C1308" s="15" t="s">
        <v>83</v>
      </c>
      <c r="D1308" s="15" t="s">
        <v>211</v>
      </c>
      <c r="E1308" s="15"/>
      <c r="F1308" s="15"/>
      <c r="G1308" s="85">
        <f>G1311+G1328+G1324</f>
        <v>0</v>
      </c>
      <c r="H1308" s="85">
        <f>H1311+H1328+H1324</f>
        <v>0</v>
      </c>
      <c r="I1308" s="85">
        <f>I1311+I1328+I1324</f>
        <v>0</v>
      </c>
    </row>
    <row r="1309" spans="1:9" s="50" customFormat="1" hidden="1">
      <c r="A1309" s="13"/>
      <c r="B1309" s="14"/>
      <c r="C1309" s="15"/>
      <c r="D1309" s="15"/>
      <c r="E1309" s="15"/>
      <c r="F1309" s="15"/>
      <c r="G1309" s="85"/>
      <c r="H1309" s="85"/>
      <c r="I1309" s="85"/>
    </row>
    <row r="1310" spans="1:9" s="50" customFormat="1" hidden="1">
      <c r="A1310" s="13"/>
      <c r="B1310" s="14"/>
      <c r="C1310" s="15"/>
      <c r="D1310" s="15"/>
      <c r="E1310" s="15"/>
      <c r="F1310" s="15"/>
      <c r="G1310" s="85"/>
      <c r="H1310" s="85"/>
      <c r="I1310" s="85"/>
    </row>
    <row r="1311" spans="1:9" s="18" customFormat="1" ht="27" hidden="1" customHeight="1">
      <c r="A1311" s="16" t="s">
        <v>642</v>
      </c>
      <c r="B1311" s="14">
        <v>793</v>
      </c>
      <c r="C1311" s="15" t="s">
        <v>83</v>
      </c>
      <c r="D1311" s="15" t="s">
        <v>211</v>
      </c>
      <c r="E1311" s="15" t="s">
        <v>440</v>
      </c>
      <c r="F1311" s="15"/>
      <c r="G1311" s="85">
        <f>G1312+G1316+G1320</f>
        <v>0</v>
      </c>
      <c r="H1311" s="85">
        <f>H1312+H1316+H1320</f>
        <v>0</v>
      </c>
      <c r="I1311" s="85">
        <f>I1312+I1316+I1320</f>
        <v>0</v>
      </c>
    </row>
    <row r="1312" spans="1:9" s="18" customFormat="1" ht="66" hidden="1" customHeight="1">
      <c r="A1312" s="54" t="s">
        <v>173</v>
      </c>
      <c r="B1312" s="14">
        <v>793</v>
      </c>
      <c r="C1312" s="15" t="s">
        <v>83</v>
      </c>
      <c r="D1312" s="15" t="s">
        <v>211</v>
      </c>
      <c r="E1312" s="15" t="s">
        <v>171</v>
      </c>
      <c r="F1312" s="15"/>
      <c r="G1312" s="85">
        <f t="shared" ref="G1312:I1314" si="227">G1313</f>
        <v>0</v>
      </c>
      <c r="H1312" s="85">
        <f t="shared" si="227"/>
        <v>0</v>
      </c>
      <c r="I1312" s="85">
        <f t="shared" si="227"/>
        <v>0</v>
      </c>
    </row>
    <row r="1313" spans="1:9" s="18" customFormat="1" ht="94.5" hidden="1" customHeight="1">
      <c r="A1313" s="54" t="s">
        <v>384</v>
      </c>
      <c r="B1313" s="14">
        <v>793</v>
      </c>
      <c r="C1313" s="15" t="s">
        <v>83</v>
      </c>
      <c r="D1313" s="15" t="s">
        <v>211</v>
      </c>
      <c r="E1313" s="15" t="s">
        <v>358</v>
      </c>
      <c r="F1313" s="15"/>
      <c r="G1313" s="85">
        <f t="shared" si="227"/>
        <v>0</v>
      </c>
      <c r="H1313" s="85">
        <f t="shared" si="227"/>
        <v>0</v>
      </c>
      <c r="I1313" s="85">
        <f t="shared" si="227"/>
        <v>0</v>
      </c>
    </row>
    <row r="1314" spans="1:9" s="18" customFormat="1" ht="16.5" hidden="1" customHeight="1">
      <c r="A1314" s="16" t="s">
        <v>315</v>
      </c>
      <c r="B1314" s="14">
        <v>793</v>
      </c>
      <c r="C1314" s="15" t="s">
        <v>83</v>
      </c>
      <c r="D1314" s="15" t="s">
        <v>211</v>
      </c>
      <c r="E1314" s="15" t="s">
        <v>358</v>
      </c>
      <c r="F1314" s="15" t="s">
        <v>316</v>
      </c>
      <c r="G1314" s="85">
        <f t="shared" si="227"/>
        <v>0</v>
      </c>
      <c r="H1314" s="85">
        <f t="shared" si="227"/>
        <v>0</v>
      </c>
      <c r="I1314" s="85">
        <f t="shared" si="227"/>
        <v>0</v>
      </c>
    </row>
    <row r="1315" spans="1:9" s="18" customFormat="1" ht="15" hidden="1" customHeight="1">
      <c r="A1315" s="16" t="s">
        <v>343</v>
      </c>
      <c r="B1315" s="14">
        <v>793</v>
      </c>
      <c r="C1315" s="15" t="s">
        <v>83</v>
      </c>
      <c r="D1315" s="15" t="s">
        <v>211</v>
      </c>
      <c r="E1315" s="15" t="s">
        <v>358</v>
      </c>
      <c r="F1315" s="15" t="s">
        <v>344</v>
      </c>
      <c r="G1315" s="85"/>
      <c r="H1315" s="85"/>
      <c r="I1315" s="85"/>
    </row>
    <row r="1316" spans="1:9" ht="63.75" hidden="1" customHeight="1">
      <c r="A1316" s="16" t="s">
        <v>177</v>
      </c>
      <c r="B1316" s="53">
        <v>795</v>
      </c>
      <c r="C1316" s="15" t="s">
        <v>83</v>
      </c>
      <c r="D1316" s="15" t="s">
        <v>211</v>
      </c>
      <c r="E1316" s="15" t="s">
        <v>175</v>
      </c>
      <c r="F1316" s="15"/>
      <c r="G1316" s="85">
        <f t="shared" ref="G1316:I1318" si="228">G1317</f>
        <v>0</v>
      </c>
      <c r="H1316" s="85">
        <f t="shared" si="228"/>
        <v>0</v>
      </c>
      <c r="I1316" s="85">
        <f t="shared" si="228"/>
        <v>0</v>
      </c>
    </row>
    <row r="1317" spans="1:9" s="18" customFormat="1" ht="101.25" hidden="1" customHeight="1">
      <c r="A1317" s="16" t="s">
        <v>71</v>
      </c>
      <c r="B1317" s="53">
        <v>793</v>
      </c>
      <c r="C1317" s="15" t="s">
        <v>83</v>
      </c>
      <c r="D1317" s="15" t="s">
        <v>211</v>
      </c>
      <c r="E1317" s="15" t="s">
        <v>70</v>
      </c>
      <c r="F1317" s="15"/>
      <c r="G1317" s="85">
        <f t="shared" si="228"/>
        <v>0</v>
      </c>
      <c r="H1317" s="85">
        <f t="shared" si="228"/>
        <v>0</v>
      </c>
      <c r="I1317" s="85">
        <f t="shared" si="228"/>
        <v>0</v>
      </c>
    </row>
    <row r="1318" spans="1:9" ht="22.5" hidden="1" customHeight="1">
      <c r="A1318" s="16" t="s">
        <v>315</v>
      </c>
      <c r="B1318" s="53">
        <v>793</v>
      </c>
      <c r="C1318" s="15" t="s">
        <v>83</v>
      </c>
      <c r="D1318" s="15" t="s">
        <v>211</v>
      </c>
      <c r="E1318" s="15" t="s">
        <v>70</v>
      </c>
      <c r="F1318" s="15" t="s">
        <v>316</v>
      </c>
      <c r="G1318" s="85">
        <f t="shared" si="228"/>
        <v>0</v>
      </c>
      <c r="H1318" s="85">
        <f t="shared" si="228"/>
        <v>0</v>
      </c>
      <c r="I1318" s="85">
        <f t="shared" si="228"/>
        <v>0</v>
      </c>
    </row>
    <row r="1319" spans="1:9" ht="16.5" hidden="1" customHeight="1">
      <c r="A1319" s="16" t="s">
        <v>343</v>
      </c>
      <c r="B1319" s="53">
        <v>793</v>
      </c>
      <c r="C1319" s="15" t="s">
        <v>83</v>
      </c>
      <c r="D1319" s="15" t="s">
        <v>211</v>
      </c>
      <c r="E1319" s="15" t="s">
        <v>70</v>
      </c>
      <c r="F1319" s="15" t="s">
        <v>344</v>
      </c>
      <c r="G1319" s="85"/>
      <c r="H1319" s="85"/>
      <c r="I1319" s="85"/>
    </row>
    <row r="1320" spans="1:9" s="18" customFormat="1" ht="111.75" hidden="1" customHeight="1">
      <c r="A1320" s="16" t="s">
        <v>596</v>
      </c>
      <c r="B1320" s="53">
        <v>793</v>
      </c>
      <c r="C1320" s="15" t="s">
        <v>83</v>
      </c>
      <c r="D1320" s="15" t="s">
        <v>211</v>
      </c>
      <c r="E1320" s="15" t="s">
        <v>170</v>
      </c>
      <c r="F1320" s="15"/>
      <c r="G1320" s="85">
        <f t="shared" ref="G1320:I1322" si="229">G1321</f>
        <v>0</v>
      </c>
      <c r="H1320" s="85">
        <f t="shared" si="229"/>
        <v>0</v>
      </c>
      <c r="I1320" s="85">
        <f t="shared" si="229"/>
        <v>0</v>
      </c>
    </row>
    <row r="1321" spans="1:9" s="18" customFormat="1" ht="32.25" hidden="1" customHeight="1">
      <c r="A1321" s="16" t="s">
        <v>152</v>
      </c>
      <c r="B1321" s="53">
        <v>793</v>
      </c>
      <c r="C1321" s="15" t="s">
        <v>83</v>
      </c>
      <c r="D1321" s="15" t="s">
        <v>211</v>
      </c>
      <c r="E1321" s="15" t="s">
        <v>595</v>
      </c>
      <c r="F1321" s="15"/>
      <c r="G1321" s="85">
        <f t="shared" si="229"/>
        <v>0</v>
      </c>
      <c r="H1321" s="85">
        <f t="shared" si="229"/>
        <v>0</v>
      </c>
      <c r="I1321" s="85">
        <f t="shared" si="229"/>
        <v>0</v>
      </c>
    </row>
    <row r="1322" spans="1:9" s="18" customFormat="1" ht="32.25" hidden="1" customHeight="1">
      <c r="A1322" s="16" t="s">
        <v>598</v>
      </c>
      <c r="B1322" s="53">
        <v>793</v>
      </c>
      <c r="C1322" s="15" t="s">
        <v>83</v>
      </c>
      <c r="D1322" s="15" t="s">
        <v>211</v>
      </c>
      <c r="E1322" s="15" t="s">
        <v>595</v>
      </c>
      <c r="F1322" s="15" t="s">
        <v>47</v>
      </c>
      <c r="G1322" s="85">
        <f t="shared" si="229"/>
        <v>0</v>
      </c>
      <c r="H1322" s="85">
        <f t="shared" si="229"/>
        <v>0</v>
      </c>
      <c r="I1322" s="85">
        <f t="shared" si="229"/>
        <v>0</v>
      </c>
    </row>
    <row r="1323" spans="1:9" s="18" customFormat="1" ht="32.25" hidden="1" customHeight="1">
      <c r="A1323" s="16" t="s">
        <v>48</v>
      </c>
      <c r="B1323" s="53">
        <v>793</v>
      </c>
      <c r="C1323" s="15" t="s">
        <v>83</v>
      </c>
      <c r="D1323" s="15" t="s">
        <v>211</v>
      </c>
      <c r="E1323" s="15" t="s">
        <v>595</v>
      </c>
      <c r="F1323" s="15" t="s">
        <v>49</v>
      </c>
      <c r="G1323" s="85"/>
      <c r="H1323" s="85"/>
      <c r="I1323" s="85"/>
    </row>
    <row r="1324" spans="1:9" s="18" customFormat="1" ht="66" hidden="1" customHeight="1">
      <c r="A1324" s="54" t="s">
        <v>169</v>
      </c>
      <c r="B1324" s="53">
        <v>793</v>
      </c>
      <c r="C1324" s="15" t="s">
        <v>83</v>
      </c>
      <c r="D1324" s="15" t="s">
        <v>211</v>
      </c>
      <c r="E1324" s="15" t="s">
        <v>170</v>
      </c>
      <c r="F1324" s="15"/>
      <c r="G1324" s="85">
        <f>G1325+G1331</f>
        <v>0</v>
      </c>
      <c r="H1324" s="85">
        <f>H1325+H1331</f>
        <v>0</v>
      </c>
      <c r="I1324" s="85">
        <f>I1325+I1331</f>
        <v>0</v>
      </c>
    </row>
    <row r="1325" spans="1:9" s="18" customFormat="1" ht="53.25" hidden="1" customHeight="1">
      <c r="A1325" s="54" t="s">
        <v>565</v>
      </c>
      <c r="B1325" s="53">
        <v>793</v>
      </c>
      <c r="C1325" s="15" t="s">
        <v>83</v>
      </c>
      <c r="D1325" s="15" t="s">
        <v>211</v>
      </c>
      <c r="E1325" s="15" t="s">
        <v>566</v>
      </c>
      <c r="F1325" s="15"/>
      <c r="G1325" s="85">
        <f t="shared" ref="G1325:I1326" si="230">G1326</f>
        <v>0</v>
      </c>
      <c r="H1325" s="85">
        <f t="shared" si="230"/>
        <v>0</v>
      </c>
      <c r="I1325" s="85">
        <f t="shared" si="230"/>
        <v>0</v>
      </c>
    </row>
    <row r="1326" spans="1:9" s="18" customFormat="1" ht="31.5" hidden="1" customHeight="1">
      <c r="A1326" s="16" t="s">
        <v>598</v>
      </c>
      <c r="B1326" s="53">
        <v>793</v>
      </c>
      <c r="C1326" s="15" t="s">
        <v>83</v>
      </c>
      <c r="D1326" s="15" t="s">
        <v>211</v>
      </c>
      <c r="E1326" s="15" t="s">
        <v>566</v>
      </c>
      <c r="F1326" s="15" t="s">
        <v>47</v>
      </c>
      <c r="G1326" s="85">
        <f t="shared" si="230"/>
        <v>0</v>
      </c>
      <c r="H1326" s="85">
        <f t="shared" si="230"/>
        <v>0</v>
      </c>
      <c r="I1326" s="85">
        <f t="shared" si="230"/>
        <v>0</v>
      </c>
    </row>
    <row r="1327" spans="1:9" s="18" customFormat="1" ht="32.25" hidden="1" customHeight="1">
      <c r="A1327" s="16" t="s">
        <v>48</v>
      </c>
      <c r="B1327" s="53">
        <v>793</v>
      </c>
      <c r="C1327" s="15" t="s">
        <v>83</v>
      </c>
      <c r="D1327" s="15" t="s">
        <v>211</v>
      </c>
      <c r="E1327" s="15" t="s">
        <v>566</v>
      </c>
      <c r="F1327" s="15" t="s">
        <v>49</v>
      </c>
      <c r="G1327" s="85"/>
      <c r="H1327" s="85"/>
      <c r="I1327" s="85"/>
    </row>
    <row r="1328" spans="1:9" ht="18.75" hidden="1" customHeight="1">
      <c r="A1328" s="16" t="s">
        <v>369</v>
      </c>
      <c r="B1328" s="14">
        <v>793</v>
      </c>
      <c r="C1328" s="15" t="s">
        <v>83</v>
      </c>
      <c r="D1328" s="15" t="s">
        <v>211</v>
      </c>
      <c r="E1328" s="15" t="s">
        <v>368</v>
      </c>
      <c r="F1328" s="15"/>
      <c r="G1328" s="85">
        <f>G1329+G1332</f>
        <v>0</v>
      </c>
      <c r="H1328" s="85">
        <f>H1329+H1332</f>
        <v>0</v>
      </c>
      <c r="I1328" s="85">
        <f>I1329+I1332</f>
        <v>0</v>
      </c>
    </row>
    <row r="1329" spans="1:9" ht="17.25" hidden="1" customHeight="1">
      <c r="A1329" s="16" t="s">
        <v>621</v>
      </c>
      <c r="B1329" s="14">
        <v>793</v>
      </c>
      <c r="C1329" s="15" t="s">
        <v>83</v>
      </c>
      <c r="D1329" s="15" t="s">
        <v>211</v>
      </c>
      <c r="E1329" s="15" t="s">
        <v>367</v>
      </c>
      <c r="F1329" s="15"/>
      <c r="G1329" s="85">
        <f t="shared" ref="G1329:I1330" si="231">G1330</f>
        <v>0</v>
      </c>
      <c r="H1329" s="85">
        <f t="shared" si="231"/>
        <v>0</v>
      </c>
      <c r="I1329" s="85">
        <f t="shared" si="231"/>
        <v>0</v>
      </c>
    </row>
    <row r="1330" spans="1:9" ht="25.5" hidden="1" customHeight="1">
      <c r="A1330" s="16" t="s">
        <v>48</v>
      </c>
      <c r="B1330" s="14">
        <v>793</v>
      </c>
      <c r="C1330" s="15" t="s">
        <v>83</v>
      </c>
      <c r="D1330" s="15" t="s">
        <v>211</v>
      </c>
      <c r="E1330" s="15" t="s">
        <v>367</v>
      </c>
      <c r="F1330" s="15" t="s">
        <v>47</v>
      </c>
      <c r="G1330" s="85">
        <f t="shared" si="231"/>
        <v>0</v>
      </c>
      <c r="H1330" s="85">
        <f t="shared" si="231"/>
        <v>0</v>
      </c>
      <c r="I1330" s="85">
        <f t="shared" si="231"/>
        <v>0</v>
      </c>
    </row>
    <row r="1331" spans="1:9" ht="42.75" hidden="1" customHeight="1">
      <c r="A1331" s="16" t="s">
        <v>48</v>
      </c>
      <c r="B1331" s="14">
        <v>793</v>
      </c>
      <c r="C1331" s="15" t="s">
        <v>83</v>
      </c>
      <c r="D1331" s="15" t="s">
        <v>211</v>
      </c>
      <c r="E1331" s="15" t="s">
        <v>367</v>
      </c>
      <c r="F1331" s="15" t="s">
        <v>49</v>
      </c>
      <c r="G1331" s="85"/>
      <c r="H1331" s="85"/>
      <c r="I1331" s="85"/>
    </row>
    <row r="1332" spans="1:9" ht="42.75" hidden="1" customHeight="1">
      <c r="A1332" s="16" t="s">
        <v>289</v>
      </c>
      <c r="B1332" s="14">
        <v>793</v>
      </c>
      <c r="C1332" s="15" t="s">
        <v>83</v>
      </c>
      <c r="D1332" s="15" t="s">
        <v>211</v>
      </c>
      <c r="E1332" s="15" t="s">
        <v>288</v>
      </c>
      <c r="F1332" s="15"/>
      <c r="G1332" s="85">
        <f t="shared" ref="G1332:I1333" si="232">G1333</f>
        <v>0</v>
      </c>
      <c r="H1332" s="85">
        <f t="shared" si="232"/>
        <v>0</v>
      </c>
      <c r="I1332" s="85">
        <f t="shared" si="232"/>
        <v>0</v>
      </c>
    </row>
    <row r="1333" spans="1:9" ht="24.75" hidden="1" customHeight="1">
      <c r="A1333" s="16" t="s">
        <v>315</v>
      </c>
      <c r="B1333" s="14">
        <v>793</v>
      </c>
      <c r="C1333" s="15" t="s">
        <v>83</v>
      </c>
      <c r="D1333" s="15" t="s">
        <v>211</v>
      </c>
      <c r="E1333" s="15" t="s">
        <v>288</v>
      </c>
      <c r="F1333" s="15" t="s">
        <v>316</v>
      </c>
      <c r="G1333" s="85">
        <f t="shared" si="232"/>
        <v>0</v>
      </c>
      <c r="H1333" s="85">
        <f t="shared" si="232"/>
        <v>0</v>
      </c>
      <c r="I1333" s="85">
        <f t="shared" si="232"/>
        <v>0</v>
      </c>
    </row>
    <row r="1334" spans="1:9" ht="27.75" hidden="1" customHeight="1">
      <c r="A1334" s="16" t="s">
        <v>343</v>
      </c>
      <c r="B1334" s="14">
        <v>793</v>
      </c>
      <c r="C1334" s="15" t="s">
        <v>83</v>
      </c>
      <c r="D1334" s="15" t="s">
        <v>211</v>
      </c>
      <c r="E1334" s="15" t="s">
        <v>288</v>
      </c>
      <c r="F1334" s="15" t="s">
        <v>344</v>
      </c>
      <c r="G1334" s="85"/>
      <c r="H1334" s="85"/>
      <c r="I1334" s="85"/>
    </row>
    <row r="1335" spans="1:9" ht="54" hidden="1" customHeight="1">
      <c r="A1335" s="16" t="s">
        <v>756</v>
      </c>
      <c r="B1335" s="14">
        <v>793</v>
      </c>
      <c r="C1335" s="15" t="s">
        <v>83</v>
      </c>
      <c r="D1335" s="15" t="s">
        <v>66</v>
      </c>
      <c r="E1335" s="15" t="s">
        <v>767</v>
      </c>
      <c r="F1335" s="15"/>
      <c r="G1335" s="85">
        <f t="shared" ref="G1335:I1336" si="233">G1336</f>
        <v>0</v>
      </c>
      <c r="H1335" s="85">
        <f t="shared" si="233"/>
        <v>0</v>
      </c>
      <c r="I1335" s="85">
        <f t="shared" si="233"/>
        <v>0</v>
      </c>
    </row>
    <row r="1336" spans="1:9" ht="39.75" hidden="1" customHeight="1">
      <c r="A1336" s="16" t="s">
        <v>48</v>
      </c>
      <c r="B1336" s="14">
        <v>793</v>
      </c>
      <c r="C1336" s="15" t="s">
        <v>83</v>
      </c>
      <c r="D1336" s="15" t="s">
        <v>66</v>
      </c>
      <c r="E1336" s="15" t="s">
        <v>767</v>
      </c>
      <c r="F1336" s="15" t="s">
        <v>47</v>
      </c>
      <c r="G1336" s="85">
        <f t="shared" si="233"/>
        <v>0</v>
      </c>
      <c r="H1336" s="85">
        <f t="shared" si="233"/>
        <v>0</v>
      </c>
      <c r="I1336" s="85">
        <f t="shared" si="233"/>
        <v>0</v>
      </c>
    </row>
    <row r="1337" spans="1:9" ht="34.5" hidden="1" customHeight="1">
      <c r="A1337" s="16" t="s">
        <v>48</v>
      </c>
      <c r="B1337" s="14">
        <v>793</v>
      </c>
      <c r="C1337" s="15" t="s">
        <v>83</v>
      </c>
      <c r="D1337" s="15" t="s">
        <v>66</v>
      </c>
      <c r="E1337" s="15" t="s">
        <v>767</v>
      </c>
      <c r="F1337" s="15" t="s">
        <v>49</v>
      </c>
      <c r="G1337" s="127"/>
      <c r="H1337" s="85"/>
      <c r="I1337" s="85"/>
    </row>
    <row r="1338" spans="1:9" ht="19.5" customHeight="1">
      <c r="A1338" s="16" t="s">
        <v>335</v>
      </c>
      <c r="B1338" s="14">
        <v>793</v>
      </c>
      <c r="C1338" s="15" t="s">
        <v>83</v>
      </c>
      <c r="D1338" s="15" t="s">
        <v>211</v>
      </c>
      <c r="E1338" s="15"/>
      <c r="F1338" s="15"/>
      <c r="G1338" s="85">
        <f>G1339+G1344</f>
        <v>0</v>
      </c>
      <c r="H1338" s="85">
        <f t="shared" ref="H1338:I1338" si="234">H1339+H1344</f>
        <v>63000</v>
      </c>
      <c r="I1338" s="85">
        <f t="shared" si="234"/>
        <v>63000</v>
      </c>
    </row>
    <row r="1339" spans="1:9" ht="36.75" hidden="1" customHeight="1">
      <c r="A1339" s="16" t="s">
        <v>719</v>
      </c>
      <c r="B1339" s="14">
        <v>793</v>
      </c>
      <c r="C1339" s="15" t="s">
        <v>83</v>
      </c>
      <c r="D1339" s="15" t="s">
        <v>211</v>
      </c>
      <c r="E1339" s="15" t="s">
        <v>440</v>
      </c>
      <c r="F1339" s="15"/>
      <c r="G1339" s="85">
        <f t="shared" ref="G1339:I1342" si="235">G1340</f>
        <v>0</v>
      </c>
      <c r="H1339" s="85">
        <f t="shared" si="235"/>
        <v>0</v>
      </c>
      <c r="I1339" s="85">
        <f t="shared" si="235"/>
        <v>0</v>
      </c>
    </row>
    <row r="1340" spans="1:9" ht="24.75" hidden="1" customHeight="1">
      <c r="A1340" s="16" t="s">
        <v>770</v>
      </c>
      <c r="B1340" s="14">
        <v>793</v>
      </c>
      <c r="C1340" s="15" t="s">
        <v>83</v>
      </c>
      <c r="D1340" s="15" t="s">
        <v>211</v>
      </c>
      <c r="E1340" s="15" t="s">
        <v>769</v>
      </c>
      <c r="F1340" s="15"/>
      <c r="G1340" s="85">
        <f t="shared" si="235"/>
        <v>0</v>
      </c>
      <c r="H1340" s="85">
        <f t="shared" si="235"/>
        <v>0</v>
      </c>
      <c r="I1340" s="85">
        <f t="shared" si="235"/>
        <v>0</v>
      </c>
    </row>
    <row r="1341" spans="1:9" ht="75" hidden="1" customHeight="1">
      <c r="A1341" s="16" t="s">
        <v>289</v>
      </c>
      <c r="B1341" s="14">
        <v>793</v>
      </c>
      <c r="C1341" s="15" t="s">
        <v>83</v>
      </c>
      <c r="D1341" s="15" t="s">
        <v>211</v>
      </c>
      <c r="E1341" s="15" t="s">
        <v>768</v>
      </c>
      <c r="F1341" s="15"/>
      <c r="G1341" s="85">
        <f t="shared" si="235"/>
        <v>0</v>
      </c>
      <c r="H1341" s="85">
        <f t="shared" si="235"/>
        <v>0</v>
      </c>
      <c r="I1341" s="85">
        <f t="shared" si="235"/>
        <v>0</v>
      </c>
    </row>
    <row r="1342" spans="1:9" ht="18" hidden="1" customHeight="1">
      <c r="A1342" s="16" t="s">
        <v>315</v>
      </c>
      <c r="B1342" s="14">
        <v>793</v>
      </c>
      <c r="C1342" s="15" t="s">
        <v>83</v>
      </c>
      <c r="D1342" s="15" t="s">
        <v>211</v>
      </c>
      <c r="E1342" s="15" t="s">
        <v>768</v>
      </c>
      <c r="F1342" s="15" t="s">
        <v>316</v>
      </c>
      <c r="G1342" s="85">
        <f t="shared" si="235"/>
        <v>0</v>
      </c>
      <c r="H1342" s="85">
        <f t="shared" si="235"/>
        <v>0</v>
      </c>
      <c r="I1342" s="85">
        <f t="shared" si="235"/>
        <v>0</v>
      </c>
    </row>
    <row r="1343" spans="1:9" ht="17.25" hidden="1" customHeight="1">
      <c r="A1343" s="16" t="s">
        <v>343</v>
      </c>
      <c r="B1343" s="14">
        <v>793</v>
      </c>
      <c r="C1343" s="15" t="s">
        <v>83</v>
      </c>
      <c r="D1343" s="15" t="s">
        <v>211</v>
      </c>
      <c r="E1343" s="15" t="s">
        <v>768</v>
      </c>
      <c r="F1343" s="15" t="s">
        <v>344</v>
      </c>
      <c r="G1343" s="85"/>
      <c r="H1343" s="85"/>
      <c r="I1343" s="85"/>
    </row>
    <row r="1344" spans="1:9" ht="47.25" customHeight="1">
      <c r="A1344" s="16" t="s">
        <v>901</v>
      </c>
      <c r="B1344" s="14">
        <v>793</v>
      </c>
      <c r="C1344" s="15" t="s">
        <v>83</v>
      </c>
      <c r="D1344" s="15" t="s">
        <v>211</v>
      </c>
      <c r="E1344" s="15" t="s">
        <v>900</v>
      </c>
      <c r="F1344" s="15"/>
      <c r="G1344" s="85">
        <f>G1345</f>
        <v>0</v>
      </c>
      <c r="H1344" s="85">
        <f t="shared" ref="H1344:I1344" si="236">H1345</f>
        <v>63000</v>
      </c>
      <c r="I1344" s="85">
        <f t="shared" si="236"/>
        <v>63000</v>
      </c>
    </row>
    <row r="1345" spans="1:9" ht="33.75" customHeight="1">
      <c r="A1345" s="16" t="s">
        <v>899</v>
      </c>
      <c r="B1345" s="14">
        <v>793</v>
      </c>
      <c r="C1345" s="15" t="s">
        <v>83</v>
      </c>
      <c r="D1345" s="15" t="s">
        <v>211</v>
      </c>
      <c r="E1345" s="15" t="s">
        <v>897</v>
      </c>
      <c r="F1345" s="15"/>
      <c r="G1345" s="85">
        <f>G1346</f>
        <v>0</v>
      </c>
      <c r="H1345" s="85">
        <f t="shared" ref="H1345:I1345" si="237">H1346</f>
        <v>63000</v>
      </c>
      <c r="I1345" s="85">
        <f t="shared" si="237"/>
        <v>63000</v>
      </c>
    </row>
    <row r="1346" spans="1:9" ht="30.75" customHeight="1">
      <c r="A1346" s="16" t="s">
        <v>898</v>
      </c>
      <c r="B1346" s="14">
        <v>793</v>
      </c>
      <c r="C1346" s="15" t="s">
        <v>83</v>
      </c>
      <c r="D1346" s="15" t="s">
        <v>211</v>
      </c>
      <c r="E1346" s="15" t="s">
        <v>897</v>
      </c>
      <c r="F1346" s="15" t="s">
        <v>47</v>
      </c>
      <c r="G1346" s="85">
        <f>G1347</f>
        <v>0</v>
      </c>
      <c r="H1346" s="85">
        <f t="shared" ref="H1346:I1346" si="238">H1347</f>
        <v>63000</v>
      </c>
      <c r="I1346" s="85">
        <f t="shared" si="238"/>
        <v>63000</v>
      </c>
    </row>
    <row r="1347" spans="1:9" ht="33" customHeight="1">
      <c r="A1347" s="16" t="s">
        <v>48</v>
      </c>
      <c r="B1347" s="14">
        <v>793</v>
      </c>
      <c r="C1347" s="15" t="s">
        <v>83</v>
      </c>
      <c r="D1347" s="15" t="s">
        <v>211</v>
      </c>
      <c r="E1347" s="15" t="s">
        <v>897</v>
      </c>
      <c r="F1347" s="15" t="s">
        <v>49</v>
      </c>
      <c r="G1347" s="85">
        <f>84000-84000</f>
        <v>0</v>
      </c>
      <c r="H1347" s="135">
        <v>63000</v>
      </c>
      <c r="I1347" s="135">
        <v>63000</v>
      </c>
    </row>
    <row r="1348" spans="1:9" ht="18.75" customHeight="1">
      <c r="A1348" s="16" t="s">
        <v>129</v>
      </c>
      <c r="B1348" s="14">
        <v>793</v>
      </c>
      <c r="C1348" s="15" t="s">
        <v>83</v>
      </c>
      <c r="D1348" s="15" t="s">
        <v>130</v>
      </c>
      <c r="E1348" s="15"/>
      <c r="F1348" s="14"/>
      <c r="G1348" s="85">
        <f>G1349+G1377+G1384</f>
        <v>953300</v>
      </c>
      <c r="H1348" s="85">
        <f>H1349+H1377+H1384</f>
        <v>870700</v>
      </c>
      <c r="I1348" s="85">
        <f>I1349+I1377+I1384</f>
        <v>870300</v>
      </c>
    </row>
    <row r="1349" spans="1:9" ht="30" customHeight="1">
      <c r="A1349" s="39" t="s">
        <v>917</v>
      </c>
      <c r="B1349" s="14">
        <v>793</v>
      </c>
      <c r="C1349" s="15" t="s">
        <v>83</v>
      </c>
      <c r="D1349" s="15" t="s">
        <v>130</v>
      </c>
      <c r="E1349" s="14" t="s">
        <v>450</v>
      </c>
      <c r="F1349" s="14"/>
      <c r="G1349" s="85">
        <f>G1356+G1350+G1361+G1353+G1364+G1374+G1367</f>
        <v>773300</v>
      </c>
      <c r="H1349" s="85">
        <f>H1356+H1350+H1361+H1353+H1364+H1374+H1367</f>
        <v>590700</v>
      </c>
      <c r="I1349" s="85">
        <f>I1356+I1350+I1361+I1353+I1364</f>
        <v>590300</v>
      </c>
    </row>
    <row r="1350" spans="1:9" ht="30" hidden="1" customHeight="1">
      <c r="A1350" s="16" t="s">
        <v>636</v>
      </c>
      <c r="B1350" s="14">
        <v>793</v>
      </c>
      <c r="C1350" s="15" t="s">
        <v>83</v>
      </c>
      <c r="D1350" s="15" t="s">
        <v>130</v>
      </c>
      <c r="E1350" s="14" t="s">
        <v>254</v>
      </c>
      <c r="F1350" s="14"/>
      <c r="G1350" s="85">
        <f t="shared" ref="G1350:I1351" si="239">G1351</f>
        <v>0</v>
      </c>
      <c r="H1350" s="85">
        <f t="shared" si="239"/>
        <v>0</v>
      </c>
      <c r="I1350" s="85">
        <f t="shared" si="239"/>
        <v>0</v>
      </c>
    </row>
    <row r="1351" spans="1:9" hidden="1">
      <c r="A1351" s="16" t="s">
        <v>93</v>
      </c>
      <c r="B1351" s="14">
        <v>793</v>
      </c>
      <c r="C1351" s="15" t="s">
        <v>83</v>
      </c>
      <c r="D1351" s="15" t="s">
        <v>130</v>
      </c>
      <c r="E1351" s="14" t="s">
        <v>254</v>
      </c>
      <c r="F1351" s="14">
        <v>800</v>
      </c>
      <c r="G1351" s="85">
        <f t="shared" si="239"/>
        <v>0</v>
      </c>
      <c r="H1351" s="85">
        <f t="shared" si="239"/>
        <v>0</v>
      </c>
      <c r="I1351" s="85">
        <f t="shared" si="239"/>
        <v>0</v>
      </c>
    </row>
    <row r="1352" spans="1:9" ht="45.75" hidden="1" customHeight="1">
      <c r="A1352" s="16" t="s">
        <v>632</v>
      </c>
      <c r="B1352" s="14">
        <v>793</v>
      </c>
      <c r="C1352" s="15" t="s">
        <v>83</v>
      </c>
      <c r="D1352" s="15" t="s">
        <v>130</v>
      </c>
      <c r="E1352" s="14" t="s">
        <v>254</v>
      </c>
      <c r="F1352" s="14">
        <v>810</v>
      </c>
      <c r="G1352" s="85"/>
      <c r="H1352" s="85"/>
      <c r="I1352" s="85"/>
    </row>
    <row r="1353" spans="1:9" ht="27" customHeight="1">
      <c r="A1353" s="16" t="s">
        <v>636</v>
      </c>
      <c r="B1353" s="14">
        <v>793</v>
      </c>
      <c r="C1353" s="15" t="s">
        <v>83</v>
      </c>
      <c r="D1353" s="15" t="s">
        <v>130</v>
      </c>
      <c r="E1353" s="14" t="s">
        <v>736</v>
      </c>
      <c r="F1353" s="14"/>
      <c r="G1353" s="85">
        <f t="shared" ref="G1353:I1354" si="240">G1354</f>
        <v>188300</v>
      </c>
      <c r="H1353" s="85">
        <f t="shared" si="240"/>
        <v>190700</v>
      </c>
      <c r="I1353" s="85">
        <f t="shared" si="240"/>
        <v>190300</v>
      </c>
    </row>
    <row r="1354" spans="1:9">
      <c r="A1354" s="16" t="s">
        <v>93</v>
      </c>
      <c r="B1354" s="14">
        <v>793</v>
      </c>
      <c r="C1354" s="15" t="s">
        <v>83</v>
      </c>
      <c r="D1354" s="15" t="s">
        <v>130</v>
      </c>
      <c r="E1354" s="14" t="s">
        <v>736</v>
      </c>
      <c r="F1354" s="14">
        <v>800</v>
      </c>
      <c r="G1354" s="85">
        <f t="shared" si="240"/>
        <v>188300</v>
      </c>
      <c r="H1354" s="85">
        <f t="shared" si="240"/>
        <v>190700</v>
      </c>
      <c r="I1354" s="85">
        <f t="shared" si="240"/>
        <v>190300</v>
      </c>
    </row>
    <row r="1355" spans="1:9" ht="39" customHeight="1">
      <c r="A1355" s="16" t="s">
        <v>632</v>
      </c>
      <c r="B1355" s="14">
        <v>793</v>
      </c>
      <c r="C1355" s="15" t="s">
        <v>83</v>
      </c>
      <c r="D1355" s="15" t="s">
        <v>130</v>
      </c>
      <c r="E1355" s="14" t="s">
        <v>736</v>
      </c>
      <c r="F1355" s="14">
        <v>810</v>
      </c>
      <c r="G1355" s="85">
        <v>188300</v>
      </c>
      <c r="H1355" s="85">
        <v>190700</v>
      </c>
      <c r="I1355" s="85">
        <v>190300</v>
      </c>
    </row>
    <row r="1356" spans="1:9" ht="47.25" customHeight="1">
      <c r="A1356" s="16" t="s">
        <v>637</v>
      </c>
      <c r="B1356" s="14">
        <v>793</v>
      </c>
      <c r="C1356" s="15" t="s">
        <v>83</v>
      </c>
      <c r="D1356" s="15" t="s">
        <v>130</v>
      </c>
      <c r="E1356" s="14" t="s">
        <v>481</v>
      </c>
      <c r="F1356" s="14"/>
      <c r="G1356" s="85">
        <f>G1359+G1357</f>
        <v>400000</v>
      </c>
      <c r="H1356" s="85">
        <f>H1359</f>
        <v>400000</v>
      </c>
      <c r="I1356" s="85">
        <f>I1359</f>
        <v>400000</v>
      </c>
    </row>
    <row r="1357" spans="1:9" s="50" customFormat="1" ht="27.75" hidden="1" customHeight="1">
      <c r="A1357" s="16" t="s">
        <v>48</v>
      </c>
      <c r="B1357" s="14">
        <v>793</v>
      </c>
      <c r="C1357" s="15" t="s">
        <v>83</v>
      </c>
      <c r="D1357" s="15" t="s">
        <v>66</v>
      </c>
      <c r="E1357" s="14" t="s">
        <v>481</v>
      </c>
      <c r="F1357" s="15" t="s">
        <v>47</v>
      </c>
      <c r="G1357" s="85">
        <f t="shared" ref="G1357:I1357" si="241">G1358</f>
        <v>0</v>
      </c>
      <c r="H1357" s="85">
        <f t="shared" si="241"/>
        <v>0</v>
      </c>
      <c r="I1357" s="85">
        <f t="shared" si="241"/>
        <v>0</v>
      </c>
    </row>
    <row r="1358" spans="1:9" s="50" customFormat="1" ht="44.25" hidden="1" customHeight="1">
      <c r="A1358" s="16" t="s">
        <v>48</v>
      </c>
      <c r="B1358" s="14">
        <v>793</v>
      </c>
      <c r="C1358" s="15" t="s">
        <v>83</v>
      </c>
      <c r="D1358" s="15" t="s">
        <v>66</v>
      </c>
      <c r="E1358" s="14" t="s">
        <v>481</v>
      </c>
      <c r="F1358" s="15" t="s">
        <v>49</v>
      </c>
      <c r="G1358" s="85"/>
      <c r="H1358" s="85"/>
      <c r="I1358" s="85"/>
    </row>
    <row r="1359" spans="1:9">
      <c r="A1359" s="16" t="s">
        <v>93</v>
      </c>
      <c r="B1359" s="14">
        <v>793</v>
      </c>
      <c r="C1359" s="15" t="s">
        <v>83</v>
      </c>
      <c r="D1359" s="15" t="s">
        <v>130</v>
      </c>
      <c r="E1359" s="14" t="s">
        <v>481</v>
      </c>
      <c r="F1359" s="14">
        <v>800</v>
      </c>
      <c r="G1359" s="85">
        <f t="shared" ref="G1359:I1359" si="242">G1360</f>
        <v>400000</v>
      </c>
      <c r="H1359" s="85">
        <f t="shared" si="242"/>
        <v>400000</v>
      </c>
      <c r="I1359" s="85">
        <f t="shared" si="242"/>
        <v>400000</v>
      </c>
    </row>
    <row r="1360" spans="1:9" ht="45" customHeight="1">
      <c r="A1360" s="16" t="s">
        <v>632</v>
      </c>
      <c r="B1360" s="14">
        <v>793</v>
      </c>
      <c r="C1360" s="15" t="s">
        <v>83</v>
      </c>
      <c r="D1360" s="15" t="s">
        <v>130</v>
      </c>
      <c r="E1360" s="14" t="s">
        <v>481</v>
      </c>
      <c r="F1360" s="14">
        <v>810</v>
      </c>
      <c r="G1360" s="85">
        <v>400000</v>
      </c>
      <c r="H1360" s="85">
        <v>400000</v>
      </c>
      <c r="I1360" s="85">
        <v>400000</v>
      </c>
    </row>
    <row r="1361" spans="1:9" ht="29.25" hidden="1" customHeight="1">
      <c r="A1361" s="16" t="s">
        <v>119</v>
      </c>
      <c r="B1361" s="14">
        <v>793</v>
      </c>
      <c r="C1361" s="15" t="s">
        <v>83</v>
      </c>
      <c r="D1361" s="15" t="s">
        <v>130</v>
      </c>
      <c r="E1361" s="14" t="s">
        <v>120</v>
      </c>
      <c r="F1361" s="14"/>
      <c r="G1361" s="85">
        <f t="shared" ref="G1361:I1362" si="243">G1362</f>
        <v>0</v>
      </c>
      <c r="H1361" s="85">
        <f t="shared" si="243"/>
        <v>0</v>
      </c>
      <c r="I1361" s="85">
        <f t="shared" si="243"/>
        <v>0</v>
      </c>
    </row>
    <row r="1362" spans="1:9" ht="25.5" hidden="1">
      <c r="A1362" s="16" t="s">
        <v>598</v>
      </c>
      <c r="B1362" s="14">
        <v>793</v>
      </c>
      <c r="C1362" s="15" t="s">
        <v>83</v>
      </c>
      <c r="D1362" s="15" t="s">
        <v>130</v>
      </c>
      <c r="E1362" s="14" t="s">
        <v>120</v>
      </c>
      <c r="F1362" s="14">
        <v>200</v>
      </c>
      <c r="G1362" s="85">
        <f t="shared" si="243"/>
        <v>0</v>
      </c>
      <c r="H1362" s="85">
        <f t="shared" si="243"/>
        <v>0</v>
      </c>
      <c r="I1362" s="85">
        <f t="shared" si="243"/>
        <v>0</v>
      </c>
    </row>
    <row r="1363" spans="1:9" ht="34.5" hidden="1" customHeight="1">
      <c r="A1363" s="16" t="s">
        <v>48</v>
      </c>
      <c r="B1363" s="14">
        <v>793</v>
      </c>
      <c r="C1363" s="15" t="s">
        <v>83</v>
      </c>
      <c r="D1363" s="15" t="s">
        <v>130</v>
      </c>
      <c r="E1363" s="14" t="s">
        <v>120</v>
      </c>
      <c r="F1363" s="14">
        <v>240</v>
      </c>
      <c r="G1363" s="85"/>
      <c r="H1363" s="85"/>
      <c r="I1363" s="85"/>
    </row>
    <row r="1364" spans="1:9" ht="34.5" hidden="1" customHeight="1">
      <c r="A1364" s="16" t="s">
        <v>332</v>
      </c>
      <c r="B1364" s="14">
        <v>793</v>
      </c>
      <c r="C1364" s="15" t="s">
        <v>83</v>
      </c>
      <c r="D1364" s="15" t="s">
        <v>130</v>
      </c>
      <c r="E1364" s="14" t="s">
        <v>786</v>
      </c>
      <c r="F1364" s="14"/>
      <c r="G1364" s="85">
        <f t="shared" ref="G1364:I1365" si="244">G1365</f>
        <v>0</v>
      </c>
      <c r="H1364" s="85">
        <f t="shared" si="244"/>
        <v>0</v>
      </c>
      <c r="I1364" s="85">
        <f t="shared" si="244"/>
        <v>0</v>
      </c>
    </row>
    <row r="1365" spans="1:9" ht="34.5" hidden="1" customHeight="1">
      <c r="A1365" s="16" t="s">
        <v>93</v>
      </c>
      <c r="B1365" s="14">
        <v>793</v>
      </c>
      <c r="C1365" s="15" t="s">
        <v>83</v>
      </c>
      <c r="D1365" s="15" t="s">
        <v>130</v>
      </c>
      <c r="E1365" s="14" t="s">
        <v>786</v>
      </c>
      <c r="F1365" s="14">
        <v>800</v>
      </c>
      <c r="G1365" s="85">
        <f t="shared" si="244"/>
        <v>0</v>
      </c>
      <c r="H1365" s="85">
        <f t="shared" si="244"/>
        <v>0</v>
      </c>
      <c r="I1365" s="85">
        <f t="shared" si="244"/>
        <v>0</v>
      </c>
    </row>
    <row r="1366" spans="1:9" ht="34.5" hidden="1" customHeight="1">
      <c r="A1366" s="16" t="s">
        <v>295</v>
      </c>
      <c r="B1366" s="14">
        <v>793</v>
      </c>
      <c r="C1366" s="15" t="s">
        <v>83</v>
      </c>
      <c r="D1366" s="15" t="s">
        <v>130</v>
      </c>
      <c r="E1366" s="14" t="s">
        <v>786</v>
      </c>
      <c r="F1366" s="14">
        <v>850</v>
      </c>
      <c r="G1366" s="85"/>
      <c r="H1366" s="85"/>
      <c r="I1366" s="85"/>
    </row>
    <row r="1367" spans="1:9" ht="40.5" customHeight="1">
      <c r="A1367" s="16" t="s">
        <v>1139</v>
      </c>
      <c r="B1367" s="14">
        <v>793</v>
      </c>
      <c r="C1367" s="15" t="s">
        <v>83</v>
      </c>
      <c r="D1367" s="15" t="s">
        <v>130</v>
      </c>
      <c r="E1367" s="14" t="s">
        <v>1140</v>
      </c>
      <c r="F1367" s="14"/>
      <c r="G1367" s="85">
        <f>G1370+G1372</f>
        <v>85000</v>
      </c>
      <c r="H1367" s="85">
        <f>H1370+H1372</f>
        <v>0</v>
      </c>
      <c r="I1367" s="85">
        <f>I1370+I1372</f>
        <v>0</v>
      </c>
    </row>
    <row r="1368" spans="1:9" s="50" customFormat="1" ht="27.75" hidden="1" customHeight="1">
      <c r="A1368" s="16" t="s">
        <v>48</v>
      </c>
      <c r="B1368" s="14">
        <v>793</v>
      </c>
      <c r="C1368" s="15" t="s">
        <v>83</v>
      </c>
      <c r="D1368" s="15" t="s">
        <v>66</v>
      </c>
      <c r="E1368" s="14" t="s">
        <v>1009</v>
      </c>
      <c r="F1368" s="15" t="s">
        <v>47</v>
      </c>
      <c r="G1368" s="85">
        <f t="shared" ref="G1368:I1368" si="245">G1369</f>
        <v>0</v>
      </c>
      <c r="H1368" s="85">
        <f t="shared" si="245"/>
        <v>0</v>
      </c>
      <c r="I1368" s="85">
        <f t="shared" si="245"/>
        <v>0</v>
      </c>
    </row>
    <row r="1369" spans="1:9" s="50" customFormat="1" ht="44.25" hidden="1" customHeight="1">
      <c r="A1369" s="16" t="s">
        <v>48</v>
      </c>
      <c r="B1369" s="14">
        <v>793</v>
      </c>
      <c r="C1369" s="15" t="s">
        <v>83</v>
      </c>
      <c r="D1369" s="15" t="s">
        <v>66</v>
      </c>
      <c r="E1369" s="14" t="s">
        <v>1009</v>
      </c>
      <c r="F1369" s="15" t="s">
        <v>49</v>
      </c>
      <c r="G1369" s="85"/>
      <c r="H1369" s="85"/>
      <c r="I1369" s="85"/>
    </row>
    <row r="1370" spans="1:9" ht="25.5">
      <c r="A1370" s="16" t="s">
        <v>598</v>
      </c>
      <c r="B1370" s="14">
        <v>793</v>
      </c>
      <c r="C1370" s="15" t="s">
        <v>83</v>
      </c>
      <c r="D1370" s="15" t="s">
        <v>130</v>
      </c>
      <c r="E1370" s="14" t="s">
        <v>1140</v>
      </c>
      <c r="F1370" s="14">
        <v>200</v>
      </c>
      <c r="G1370" s="85">
        <f t="shared" ref="G1370:I1370" si="246">G1371</f>
        <v>35000</v>
      </c>
      <c r="H1370" s="85">
        <f t="shared" si="246"/>
        <v>0</v>
      </c>
      <c r="I1370" s="85">
        <f t="shared" si="246"/>
        <v>0</v>
      </c>
    </row>
    <row r="1371" spans="1:9" ht="31.5" customHeight="1">
      <c r="A1371" s="16" t="s">
        <v>48</v>
      </c>
      <c r="B1371" s="14">
        <v>793</v>
      </c>
      <c r="C1371" s="15" t="s">
        <v>83</v>
      </c>
      <c r="D1371" s="15" t="s">
        <v>130</v>
      </c>
      <c r="E1371" s="14" t="s">
        <v>1140</v>
      </c>
      <c r="F1371" s="14">
        <v>240</v>
      </c>
      <c r="G1371" s="85">
        <v>35000</v>
      </c>
      <c r="H1371" s="8">
        <v>0</v>
      </c>
      <c r="I1371" s="8">
        <v>0</v>
      </c>
    </row>
    <row r="1372" spans="1:9" ht="31.5" customHeight="1">
      <c r="A1372" s="16" t="s">
        <v>315</v>
      </c>
      <c r="B1372" s="14">
        <v>793</v>
      </c>
      <c r="C1372" s="15" t="s">
        <v>83</v>
      </c>
      <c r="D1372" s="15" t="s">
        <v>130</v>
      </c>
      <c r="E1372" s="14" t="s">
        <v>1140</v>
      </c>
      <c r="F1372" s="14">
        <v>500</v>
      </c>
      <c r="G1372" s="85">
        <f>G1373</f>
        <v>50000</v>
      </c>
      <c r="H1372" s="85">
        <f>H1373</f>
        <v>0</v>
      </c>
      <c r="I1372" s="85">
        <f>I1373</f>
        <v>0</v>
      </c>
    </row>
    <row r="1373" spans="1:9" ht="31.5" customHeight="1">
      <c r="A1373" s="16" t="s">
        <v>333</v>
      </c>
      <c r="B1373" s="14">
        <v>793</v>
      </c>
      <c r="C1373" s="15" t="s">
        <v>83</v>
      </c>
      <c r="D1373" s="15" t="s">
        <v>130</v>
      </c>
      <c r="E1373" s="14" t="s">
        <v>1140</v>
      </c>
      <c r="F1373" s="14">
        <v>520</v>
      </c>
      <c r="G1373" s="246">
        <v>50000</v>
      </c>
      <c r="H1373" s="8"/>
      <c r="I1373" s="8"/>
    </row>
    <row r="1374" spans="1:9" ht="65.25" customHeight="1">
      <c r="A1374" s="16" t="s">
        <v>1093</v>
      </c>
      <c r="B1374" s="14">
        <v>793</v>
      </c>
      <c r="C1374" s="15" t="s">
        <v>83</v>
      </c>
      <c r="D1374" s="15" t="s">
        <v>130</v>
      </c>
      <c r="E1374" s="14" t="s">
        <v>895</v>
      </c>
      <c r="F1374" s="14"/>
      <c r="G1374" s="85">
        <f>G1375</f>
        <v>100000</v>
      </c>
      <c r="H1374" s="85">
        <f t="shared" ref="H1374:I1374" si="247">H1375</f>
        <v>0</v>
      </c>
      <c r="I1374" s="85">
        <f t="shared" si="247"/>
        <v>0</v>
      </c>
    </row>
    <row r="1375" spans="1:9" ht="20.25" customHeight="1">
      <c r="A1375" s="16" t="s">
        <v>93</v>
      </c>
      <c r="B1375" s="14">
        <v>793</v>
      </c>
      <c r="C1375" s="15" t="s">
        <v>83</v>
      </c>
      <c r="D1375" s="15" t="s">
        <v>130</v>
      </c>
      <c r="E1375" s="14" t="s">
        <v>895</v>
      </c>
      <c r="F1375" s="14">
        <v>800</v>
      </c>
      <c r="G1375" s="85">
        <f>G1376</f>
        <v>100000</v>
      </c>
      <c r="H1375" s="85">
        <f t="shared" ref="H1375:I1375" si="248">H1376</f>
        <v>0</v>
      </c>
      <c r="I1375" s="85">
        <f t="shared" si="248"/>
        <v>0</v>
      </c>
    </row>
    <row r="1376" spans="1:9" ht="38.25" customHeight="1">
      <c r="A1376" s="16" t="s">
        <v>632</v>
      </c>
      <c r="B1376" s="14">
        <v>793</v>
      </c>
      <c r="C1376" s="15" t="s">
        <v>83</v>
      </c>
      <c r="D1376" s="15" t="s">
        <v>130</v>
      </c>
      <c r="E1376" s="14" t="s">
        <v>895</v>
      </c>
      <c r="F1376" s="14">
        <v>810</v>
      </c>
      <c r="G1376" s="85">
        <v>100000</v>
      </c>
      <c r="H1376" s="85">
        <v>0</v>
      </c>
      <c r="I1376" s="85">
        <v>0</v>
      </c>
    </row>
    <row r="1377" spans="1:9" ht="36" customHeight="1">
      <c r="A1377" s="16" t="s">
        <v>925</v>
      </c>
      <c r="B1377" s="14">
        <v>793</v>
      </c>
      <c r="C1377" s="15" t="s">
        <v>83</v>
      </c>
      <c r="D1377" s="15" t="s">
        <v>130</v>
      </c>
      <c r="E1377" s="14" t="s">
        <v>482</v>
      </c>
      <c r="F1377" s="14"/>
      <c r="G1377" s="85">
        <f>G1378</f>
        <v>180000</v>
      </c>
      <c r="H1377" s="85">
        <f>H1378</f>
        <v>280000</v>
      </c>
      <c r="I1377" s="85">
        <f>I1378</f>
        <v>280000</v>
      </c>
    </row>
    <row r="1378" spans="1:9" ht="39" customHeight="1">
      <c r="A1378" s="16" t="s">
        <v>675</v>
      </c>
      <c r="B1378" s="14">
        <v>793</v>
      </c>
      <c r="C1378" s="15" t="s">
        <v>83</v>
      </c>
      <c r="D1378" s="15" t="s">
        <v>130</v>
      </c>
      <c r="E1378" s="14" t="s">
        <v>483</v>
      </c>
      <c r="F1378" s="14"/>
      <c r="G1378" s="85">
        <f>G1379+G1382</f>
        <v>180000</v>
      </c>
      <c r="H1378" s="85">
        <f>H1379+H1382</f>
        <v>280000</v>
      </c>
      <c r="I1378" s="85">
        <f>I1379+I1382</f>
        <v>280000</v>
      </c>
    </row>
    <row r="1379" spans="1:9" ht="17.25" customHeight="1">
      <c r="A1379" s="16" t="s">
        <v>598</v>
      </c>
      <c r="B1379" s="14">
        <v>793</v>
      </c>
      <c r="C1379" s="15" t="s">
        <v>83</v>
      </c>
      <c r="D1379" s="15" t="s">
        <v>130</v>
      </c>
      <c r="E1379" s="14" t="s">
        <v>483</v>
      </c>
      <c r="F1379" s="14">
        <v>200</v>
      </c>
      <c r="G1379" s="85">
        <f>G1380</f>
        <v>180000</v>
      </c>
      <c r="H1379" s="85">
        <f>H1380</f>
        <v>280000</v>
      </c>
      <c r="I1379" s="85">
        <f>I1380</f>
        <v>280000</v>
      </c>
    </row>
    <row r="1380" spans="1:9" ht="27.75" customHeight="1">
      <c r="A1380" s="16" t="s">
        <v>48</v>
      </c>
      <c r="B1380" s="14">
        <v>793</v>
      </c>
      <c r="C1380" s="15" t="s">
        <v>83</v>
      </c>
      <c r="D1380" s="15" t="s">
        <v>130</v>
      </c>
      <c r="E1380" s="14" t="s">
        <v>483</v>
      </c>
      <c r="F1380" s="14">
        <v>240</v>
      </c>
      <c r="G1380" s="85">
        <v>180000</v>
      </c>
      <c r="H1380" s="85">
        <v>280000</v>
      </c>
      <c r="I1380" s="85">
        <v>280000</v>
      </c>
    </row>
    <row r="1381" spans="1:9" ht="25.5" hidden="1">
      <c r="A1381" s="16" t="s">
        <v>599</v>
      </c>
      <c r="B1381" s="14">
        <v>793</v>
      </c>
      <c r="C1381" s="15" t="s">
        <v>83</v>
      </c>
      <c r="D1381" s="15" t="s">
        <v>130</v>
      </c>
      <c r="E1381" s="14" t="s">
        <v>483</v>
      </c>
      <c r="F1381" s="14">
        <v>244</v>
      </c>
      <c r="G1381" s="85"/>
      <c r="H1381" s="85"/>
      <c r="I1381" s="85"/>
    </row>
    <row r="1382" spans="1:9" hidden="1">
      <c r="A1382" s="16" t="s">
        <v>93</v>
      </c>
      <c r="B1382" s="14">
        <v>793</v>
      </c>
      <c r="C1382" s="15" t="s">
        <v>83</v>
      </c>
      <c r="D1382" s="15" t="s">
        <v>130</v>
      </c>
      <c r="E1382" s="14" t="s">
        <v>483</v>
      </c>
      <c r="F1382" s="14">
        <v>800</v>
      </c>
      <c r="G1382" s="85">
        <f>G1383</f>
        <v>0</v>
      </c>
      <c r="H1382" s="85">
        <f>H1383</f>
        <v>0</v>
      </c>
      <c r="I1382" s="85">
        <f>I1383</f>
        <v>0</v>
      </c>
    </row>
    <row r="1383" spans="1:9" ht="38.25" hidden="1">
      <c r="A1383" s="16" t="s">
        <v>632</v>
      </c>
      <c r="B1383" s="14">
        <v>793</v>
      </c>
      <c r="C1383" s="15" t="s">
        <v>83</v>
      </c>
      <c r="D1383" s="15" t="s">
        <v>130</v>
      </c>
      <c r="E1383" s="14" t="s">
        <v>483</v>
      </c>
      <c r="F1383" s="14">
        <v>810</v>
      </c>
      <c r="G1383" s="85"/>
      <c r="H1383" s="85"/>
      <c r="I1383" s="85"/>
    </row>
    <row r="1384" spans="1:9" ht="25.5" hidden="1">
      <c r="A1384" s="16" t="s">
        <v>336</v>
      </c>
      <c r="B1384" s="14">
        <v>793</v>
      </c>
      <c r="C1384" s="15" t="s">
        <v>83</v>
      </c>
      <c r="D1384" s="15" t="s">
        <v>130</v>
      </c>
      <c r="E1384" s="14" t="s">
        <v>441</v>
      </c>
      <c r="F1384" s="14"/>
      <c r="G1384" s="85">
        <f t="shared" ref="G1384:I1387" si="249">G1385</f>
        <v>0</v>
      </c>
      <c r="H1384" s="85">
        <f t="shared" si="249"/>
        <v>0</v>
      </c>
      <c r="I1384" s="85">
        <f t="shared" si="249"/>
        <v>0</v>
      </c>
    </row>
    <row r="1385" spans="1:9" ht="35.25" hidden="1" customHeight="1">
      <c r="A1385" s="16" t="s">
        <v>639</v>
      </c>
      <c r="B1385" s="14">
        <v>793</v>
      </c>
      <c r="C1385" s="15" t="s">
        <v>83</v>
      </c>
      <c r="D1385" s="15" t="s">
        <v>130</v>
      </c>
      <c r="E1385" s="14" t="s">
        <v>484</v>
      </c>
      <c r="F1385" s="14"/>
      <c r="G1385" s="85">
        <f t="shared" si="249"/>
        <v>0</v>
      </c>
      <c r="H1385" s="85">
        <f t="shared" si="249"/>
        <v>0</v>
      </c>
      <c r="I1385" s="85">
        <f t="shared" si="249"/>
        <v>0</v>
      </c>
    </row>
    <row r="1386" spans="1:9" ht="21.75" hidden="1" customHeight="1">
      <c r="A1386" s="16" t="s">
        <v>598</v>
      </c>
      <c r="B1386" s="14">
        <v>793</v>
      </c>
      <c r="C1386" s="15" t="s">
        <v>83</v>
      </c>
      <c r="D1386" s="15" t="s">
        <v>130</v>
      </c>
      <c r="E1386" s="14" t="s">
        <v>484</v>
      </c>
      <c r="F1386" s="14">
        <v>200</v>
      </c>
      <c r="G1386" s="85">
        <f t="shared" si="249"/>
        <v>0</v>
      </c>
      <c r="H1386" s="85">
        <f t="shared" si="249"/>
        <v>0</v>
      </c>
      <c r="I1386" s="85">
        <f t="shared" si="249"/>
        <v>0</v>
      </c>
    </row>
    <row r="1387" spans="1:9" ht="31.5" hidden="1" customHeight="1">
      <c r="A1387" s="16" t="s">
        <v>48</v>
      </c>
      <c r="B1387" s="14">
        <v>793</v>
      </c>
      <c r="C1387" s="15" t="s">
        <v>83</v>
      </c>
      <c r="D1387" s="15" t="s">
        <v>130</v>
      </c>
      <c r="E1387" s="14" t="s">
        <v>484</v>
      </c>
      <c r="F1387" s="14">
        <v>240</v>
      </c>
      <c r="G1387" s="85">
        <f t="shared" si="249"/>
        <v>0</v>
      </c>
      <c r="H1387" s="85">
        <f t="shared" si="249"/>
        <v>0</v>
      </c>
      <c r="I1387" s="85">
        <f t="shared" si="249"/>
        <v>0</v>
      </c>
    </row>
    <row r="1388" spans="1:9" ht="31.5" hidden="1" customHeight="1">
      <c r="A1388" s="16" t="s">
        <v>599</v>
      </c>
      <c r="B1388" s="14">
        <v>793</v>
      </c>
      <c r="C1388" s="15" t="s">
        <v>83</v>
      </c>
      <c r="D1388" s="15" t="s">
        <v>130</v>
      </c>
      <c r="E1388" s="14" t="s">
        <v>484</v>
      </c>
      <c r="F1388" s="14">
        <v>244</v>
      </c>
      <c r="G1388" s="85"/>
      <c r="H1388" s="85"/>
      <c r="I1388" s="85"/>
    </row>
    <row r="1389" spans="1:9" ht="15" customHeight="1">
      <c r="A1389" s="59" t="s">
        <v>638</v>
      </c>
      <c r="B1389" s="49">
        <v>793</v>
      </c>
      <c r="C1389" s="7" t="s">
        <v>337</v>
      </c>
      <c r="D1389" s="7"/>
      <c r="E1389" s="7"/>
      <c r="F1389" s="7"/>
      <c r="G1389" s="40">
        <f>G1390+G1406</f>
        <v>1794300</v>
      </c>
      <c r="H1389" s="40">
        <f>H1390+H1406</f>
        <v>45000</v>
      </c>
      <c r="I1389" s="40">
        <f>I1390+I1406</f>
        <v>45000</v>
      </c>
    </row>
    <row r="1390" spans="1:9" hidden="1">
      <c r="A1390" s="13" t="s">
        <v>340</v>
      </c>
      <c r="B1390" s="14">
        <v>793</v>
      </c>
      <c r="C1390" s="15" t="s">
        <v>337</v>
      </c>
      <c r="D1390" s="15" t="s">
        <v>34</v>
      </c>
      <c r="E1390" s="15"/>
      <c r="F1390" s="15"/>
      <c r="G1390" s="85">
        <f>G1391</f>
        <v>0</v>
      </c>
      <c r="H1390" s="85">
        <f>H1391</f>
        <v>0</v>
      </c>
      <c r="I1390" s="85">
        <f>I1391</f>
        <v>0</v>
      </c>
    </row>
    <row r="1391" spans="1:9" s="3" customFormat="1" ht="25.5" hidden="1">
      <c r="A1391" s="56" t="s">
        <v>339</v>
      </c>
      <c r="B1391" s="49">
        <v>793</v>
      </c>
      <c r="C1391" s="10" t="s">
        <v>337</v>
      </c>
      <c r="D1391" s="15" t="s">
        <v>34</v>
      </c>
      <c r="E1391" s="57" t="s">
        <v>442</v>
      </c>
      <c r="F1391" s="57"/>
      <c r="G1391" s="26">
        <f>G1395+G1392</f>
        <v>0</v>
      </c>
      <c r="H1391" s="26">
        <f>H1395+H1392</f>
        <v>0</v>
      </c>
      <c r="I1391" s="26">
        <f>I1395+I1392</f>
        <v>0</v>
      </c>
    </row>
    <row r="1392" spans="1:9" ht="17.25" hidden="1" customHeight="1">
      <c r="A1392" s="16" t="s">
        <v>621</v>
      </c>
      <c r="B1392" s="14">
        <v>793</v>
      </c>
      <c r="C1392" s="10" t="s">
        <v>337</v>
      </c>
      <c r="D1392" s="15" t="s">
        <v>34</v>
      </c>
      <c r="E1392" s="15" t="s">
        <v>606</v>
      </c>
      <c r="F1392" s="15"/>
      <c r="G1392" s="85">
        <f t="shared" ref="G1392:I1393" si="250">G1393</f>
        <v>0</v>
      </c>
      <c r="H1392" s="85">
        <f t="shared" si="250"/>
        <v>0</v>
      </c>
      <c r="I1392" s="85">
        <f t="shared" si="250"/>
        <v>0</v>
      </c>
    </row>
    <row r="1393" spans="1:9" ht="25.5" hidden="1" customHeight="1">
      <c r="A1393" s="16" t="s">
        <v>48</v>
      </c>
      <c r="B1393" s="14">
        <v>793</v>
      </c>
      <c r="C1393" s="10" t="s">
        <v>337</v>
      </c>
      <c r="D1393" s="15" t="s">
        <v>34</v>
      </c>
      <c r="E1393" s="15" t="s">
        <v>606</v>
      </c>
      <c r="F1393" s="15" t="s">
        <v>47</v>
      </c>
      <c r="G1393" s="85">
        <f t="shared" si="250"/>
        <v>0</v>
      </c>
      <c r="H1393" s="85">
        <f t="shared" si="250"/>
        <v>0</v>
      </c>
      <c r="I1393" s="85">
        <f t="shared" si="250"/>
        <v>0</v>
      </c>
    </row>
    <row r="1394" spans="1:9" ht="39.75" hidden="1" customHeight="1">
      <c r="A1394" s="16" t="s">
        <v>48</v>
      </c>
      <c r="B1394" s="14">
        <v>793</v>
      </c>
      <c r="C1394" s="10" t="s">
        <v>337</v>
      </c>
      <c r="D1394" s="15" t="s">
        <v>34</v>
      </c>
      <c r="E1394" s="15" t="s">
        <v>606</v>
      </c>
      <c r="F1394" s="15" t="s">
        <v>49</v>
      </c>
      <c r="G1394" s="85"/>
      <c r="H1394" s="85"/>
      <c r="I1394" s="85"/>
    </row>
    <row r="1395" spans="1:9" s="18" customFormat="1" ht="21.75" hidden="1" customHeight="1">
      <c r="A1395" s="16" t="s">
        <v>78</v>
      </c>
      <c r="B1395" s="49">
        <v>793</v>
      </c>
      <c r="C1395" s="15" t="s">
        <v>337</v>
      </c>
      <c r="D1395" s="15" t="s">
        <v>34</v>
      </c>
      <c r="E1395" s="15" t="s">
        <v>79</v>
      </c>
      <c r="F1395" s="15"/>
      <c r="G1395" s="85">
        <f t="shared" ref="G1395:I1396" si="251">G1396</f>
        <v>0</v>
      </c>
      <c r="H1395" s="85">
        <f t="shared" si="251"/>
        <v>0</v>
      </c>
      <c r="I1395" s="85">
        <f t="shared" si="251"/>
        <v>0</v>
      </c>
    </row>
    <row r="1396" spans="1:9" ht="23.25" hidden="1" customHeight="1">
      <c r="A1396" s="16" t="s">
        <v>598</v>
      </c>
      <c r="B1396" s="49">
        <v>793</v>
      </c>
      <c r="C1396" s="15" t="s">
        <v>337</v>
      </c>
      <c r="D1396" s="15" t="s">
        <v>34</v>
      </c>
      <c r="E1396" s="15" t="s">
        <v>79</v>
      </c>
      <c r="F1396" s="15" t="s">
        <v>47</v>
      </c>
      <c r="G1396" s="85">
        <f t="shared" si="251"/>
        <v>0</v>
      </c>
      <c r="H1396" s="85">
        <f t="shared" si="251"/>
        <v>0</v>
      </c>
      <c r="I1396" s="85">
        <f t="shared" si="251"/>
        <v>0</v>
      </c>
    </row>
    <row r="1397" spans="1:9" s="18" customFormat="1" ht="23.25" hidden="1" customHeight="1">
      <c r="A1397" s="16" t="s">
        <v>48</v>
      </c>
      <c r="B1397" s="49">
        <v>793</v>
      </c>
      <c r="C1397" s="15" t="s">
        <v>337</v>
      </c>
      <c r="D1397" s="15" t="s">
        <v>34</v>
      </c>
      <c r="E1397" s="15" t="s">
        <v>79</v>
      </c>
      <c r="F1397" s="15" t="s">
        <v>49</v>
      </c>
      <c r="G1397" s="85"/>
      <c r="H1397" s="85"/>
      <c r="I1397" s="85"/>
    </row>
    <row r="1398" spans="1:9" hidden="1">
      <c r="A1398" s="60"/>
      <c r="B1398" s="49"/>
      <c r="C1398" s="10"/>
      <c r="D1398" s="10"/>
      <c r="E1398" s="7"/>
      <c r="F1398" s="7"/>
      <c r="G1398" s="29"/>
      <c r="H1398" s="29"/>
      <c r="I1398" s="29"/>
    </row>
    <row r="1399" spans="1:9" s="18" customFormat="1" hidden="1">
      <c r="A1399" s="16"/>
      <c r="B1399" s="49"/>
      <c r="C1399" s="10"/>
      <c r="D1399" s="10"/>
      <c r="E1399" s="15"/>
      <c r="F1399" s="15"/>
      <c r="G1399" s="85"/>
      <c r="H1399" s="85"/>
      <c r="I1399" s="85"/>
    </row>
    <row r="1400" spans="1:9" s="18" customFormat="1" hidden="1">
      <c r="A1400" s="16"/>
      <c r="B1400" s="49"/>
      <c r="C1400" s="10"/>
      <c r="D1400" s="10"/>
      <c r="E1400" s="15"/>
      <c r="F1400" s="15"/>
      <c r="G1400" s="85"/>
      <c r="H1400" s="85"/>
      <c r="I1400" s="85"/>
    </row>
    <row r="1401" spans="1:9" s="18" customFormat="1" hidden="1">
      <c r="A1401" s="16"/>
      <c r="B1401" s="49"/>
      <c r="C1401" s="10"/>
      <c r="D1401" s="10"/>
      <c r="E1401" s="15"/>
      <c r="F1401" s="15"/>
      <c r="G1401" s="85"/>
      <c r="H1401" s="85"/>
      <c r="I1401" s="85"/>
    </row>
    <row r="1402" spans="1:9" s="18" customFormat="1" hidden="1">
      <c r="A1402" s="16"/>
      <c r="B1402" s="49"/>
      <c r="C1402" s="10"/>
      <c r="D1402" s="10"/>
      <c r="E1402" s="15"/>
      <c r="F1402" s="15"/>
      <c r="G1402" s="85"/>
      <c r="H1402" s="85"/>
      <c r="I1402" s="85"/>
    </row>
    <row r="1403" spans="1:9" s="18" customFormat="1" ht="23.25" hidden="1" customHeight="1">
      <c r="A1403" s="16"/>
      <c r="B1403" s="49"/>
      <c r="C1403" s="15"/>
      <c r="D1403" s="15"/>
      <c r="E1403" s="15"/>
      <c r="F1403" s="15"/>
      <c r="G1403" s="85"/>
      <c r="H1403" s="85"/>
      <c r="I1403" s="85"/>
    </row>
    <row r="1404" spans="1:9" s="18" customFormat="1" ht="23.25" hidden="1" customHeight="1">
      <c r="A1404" s="16"/>
      <c r="B1404" s="49"/>
      <c r="C1404" s="15"/>
      <c r="D1404" s="15"/>
      <c r="E1404" s="15"/>
      <c r="F1404" s="15"/>
      <c r="G1404" s="85"/>
      <c r="H1404" s="85"/>
      <c r="I1404" s="85"/>
    </row>
    <row r="1405" spans="1:9" s="18" customFormat="1" ht="23.25" hidden="1" customHeight="1">
      <c r="A1405" s="16"/>
      <c r="B1405" s="49"/>
      <c r="C1405" s="15"/>
      <c r="D1405" s="15"/>
      <c r="E1405" s="15"/>
      <c r="F1405" s="15"/>
      <c r="G1405" s="85"/>
      <c r="H1405" s="85"/>
      <c r="I1405" s="85"/>
    </row>
    <row r="1406" spans="1:9" s="23" customFormat="1" ht="17.25" customHeight="1">
      <c r="A1406" s="16" t="s">
        <v>536</v>
      </c>
      <c r="B1406" s="14">
        <v>793</v>
      </c>
      <c r="C1406" s="15" t="s">
        <v>337</v>
      </c>
      <c r="D1406" s="15" t="s">
        <v>102</v>
      </c>
      <c r="E1406" s="15"/>
      <c r="F1406" s="15"/>
      <c r="G1406" s="85">
        <f>G1411+G1407+G1417+G1421</f>
        <v>1794300</v>
      </c>
      <c r="H1406" s="85">
        <f>H1411+H1407</f>
        <v>45000</v>
      </c>
      <c r="I1406" s="85">
        <f>I1411+I1407</f>
        <v>45000</v>
      </c>
    </row>
    <row r="1407" spans="1:9" s="23" customFormat="1" ht="53.25" customHeight="1">
      <c r="A1407" s="16" t="s">
        <v>944</v>
      </c>
      <c r="B1407" s="14">
        <v>793</v>
      </c>
      <c r="C1407" s="15" t="s">
        <v>337</v>
      </c>
      <c r="D1407" s="15" t="s">
        <v>102</v>
      </c>
      <c r="E1407" s="15" t="s">
        <v>556</v>
      </c>
      <c r="F1407" s="38"/>
      <c r="G1407" s="85">
        <f t="shared" ref="G1407:I1409" si="252">G1408</f>
        <v>45000</v>
      </c>
      <c r="H1407" s="85">
        <f t="shared" si="252"/>
        <v>45000</v>
      </c>
      <c r="I1407" s="85">
        <f t="shared" si="252"/>
        <v>45000</v>
      </c>
    </row>
    <row r="1408" spans="1:9" s="50" customFormat="1" ht="17.25" customHeight="1">
      <c r="A1408" s="16" t="s">
        <v>694</v>
      </c>
      <c r="B1408" s="14">
        <v>793</v>
      </c>
      <c r="C1408" s="15" t="s">
        <v>337</v>
      </c>
      <c r="D1408" s="15" t="s">
        <v>102</v>
      </c>
      <c r="E1408" s="15" t="s">
        <v>693</v>
      </c>
      <c r="F1408" s="15"/>
      <c r="G1408" s="85">
        <f t="shared" si="252"/>
        <v>45000</v>
      </c>
      <c r="H1408" s="85">
        <f t="shared" si="252"/>
        <v>45000</v>
      </c>
      <c r="I1408" s="85">
        <f t="shared" si="252"/>
        <v>45000</v>
      </c>
    </row>
    <row r="1409" spans="1:9" s="50" customFormat="1" ht="17.25" customHeight="1">
      <c r="A1409" s="16" t="s">
        <v>598</v>
      </c>
      <c r="B1409" s="14">
        <v>793</v>
      </c>
      <c r="C1409" s="15" t="s">
        <v>337</v>
      </c>
      <c r="D1409" s="15" t="s">
        <v>102</v>
      </c>
      <c r="E1409" s="15" t="s">
        <v>693</v>
      </c>
      <c r="F1409" s="15" t="s">
        <v>47</v>
      </c>
      <c r="G1409" s="85">
        <f t="shared" si="252"/>
        <v>45000</v>
      </c>
      <c r="H1409" s="85">
        <f t="shared" si="252"/>
        <v>45000</v>
      </c>
      <c r="I1409" s="85">
        <f t="shared" si="252"/>
        <v>45000</v>
      </c>
    </row>
    <row r="1410" spans="1:9" s="50" customFormat="1" ht="31.5" customHeight="1">
      <c r="A1410" s="16" t="s">
        <v>48</v>
      </c>
      <c r="B1410" s="14">
        <v>793</v>
      </c>
      <c r="C1410" s="15" t="s">
        <v>337</v>
      </c>
      <c r="D1410" s="15" t="s">
        <v>102</v>
      </c>
      <c r="E1410" s="15" t="s">
        <v>693</v>
      </c>
      <c r="F1410" s="15" t="s">
        <v>50</v>
      </c>
      <c r="G1410" s="85">
        <v>45000</v>
      </c>
      <c r="H1410" s="85">
        <v>45000</v>
      </c>
      <c r="I1410" s="85">
        <v>45000</v>
      </c>
    </row>
    <row r="1411" spans="1:9" s="3" customFormat="1" ht="19.5" hidden="1" customHeight="1">
      <c r="A1411" s="16" t="s">
        <v>332</v>
      </c>
      <c r="B1411" s="14">
        <v>793</v>
      </c>
      <c r="C1411" s="15" t="s">
        <v>337</v>
      </c>
      <c r="D1411" s="15" t="s">
        <v>102</v>
      </c>
      <c r="E1411" s="15" t="s">
        <v>439</v>
      </c>
      <c r="F1411" s="15"/>
      <c r="G1411" s="85">
        <f>G1412</f>
        <v>0</v>
      </c>
      <c r="H1411" s="85">
        <f>H1412</f>
        <v>0</v>
      </c>
      <c r="I1411" s="85">
        <f>I1412</f>
        <v>0</v>
      </c>
    </row>
    <row r="1412" spans="1:9" s="3" customFormat="1" ht="21.75" hidden="1" customHeight="1">
      <c r="A1412" s="16" t="s">
        <v>332</v>
      </c>
      <c r="B1412" s="14">
        <v>793</v>
      </c>
      <c r="C1412" s="15" t="s">
        <v>337</v>
      </c>
      <c r="D1412" s="15" t="s">
        <v>102</v>
      </c>
      <c r="E1412" s="15" t="s">
        <v>519</v>
      </c>
      <c r="F1412" s="15"/>
      <c r="G1412" s="85">
        <f>G1415+G1413</f>
        <v>0</v>
      </c>
      <c r="H1412" s="85">
        <f>H1415+H1413</f>
        <v>0</v>
      </c>
      <c r="I1412" s="85">
        <f>I1415+I1413</f>
        <v>0</v>
      </c>
    </row>
    <row r="1413" spans="1:9" ht="23.25" hidden="1" customHeight="1">
      <c r="A1413" s="16" t="s">
        <v>598</v>
      </c>
      <c r="B1413" s="49">
        <v>793</v>
      </c>
      <c r="C1413" s="15" t="s">
        <v>337</v>
      </c>
      <c r="D1413" s="15" t="s">
        <v>102</v>
      </c>
      <c r="E1413" s="15" t="s">
        <v>519</v>
      </c>
      <c r="F1413" s="15" t="s">
        <v>47</v>
      </c>
      <c r="G1413" s="85">
        <f>G1414</f>
        <v>0</v>
      </c>
      <c r="H1413" s="85">
        <f>H1414</f>
        <v>0</v>
      </c>
      <c r="I1413" s="85">
        <f>I1414</f>
        <v>0</v>
      </c>
    </row>
    <row r="1414" spans="1:9" s="18" customFormat="1" ht="23.25" hidden="1" customHeight="1">
      <c r="A1414" s="16" t="s">
        <v>48</v>
      </c>
      <c r="B1414" s="49">
        <v>793</v>
      </c>
      <c r="C1414" s="15" t="s">
        <v>337</v>
      </c>
      <c r="D1414" s="15" t="s">
        <v>102</v>
      </c>
      <c r="E1414" s="15" t="s">
        <v>519</v>
      </c>
      <c r="F1414" s="15" t="s">
        <v>49</v>
      </c>
      <c r="G1414" s="85"/>
      <c r="H1414" s="85"/>
      <c r="I1414" s="85"/>
    </row>
    <row r="1415" spans="1:9" s="3" customFormat="1" ht="21" hidden="1" customHeight="1">
      <c r="A1415" s="16" t="s">
        <v>315</v>
      </c>
      <c r="B1415" s="14">
        <v>793</v>
      </c>
      <c r="C1415" s="15" t="s">
        <v>337</v>
      </c>
      <c r="D1415" s="15" t="s">
        <v>102</v>
      </c>
      <c r="E1415" s="15" t="s">
        <v>519</v>
      </c>
      <c r="F1415" s="15" t="s">
        <v>316</v>
      </c>
      <c r="G1415" s="85">
        <f>G1416</f>
        <v>0</v>
      </c>
      <c r="H1415" s="85">
        <f>H1416</f>
        <v>0</v>
      </c>
      <c r="I1415" s="85">
        <f>I1416</f>
        <v>0</v>
      </c>
    </row>
    <row r="1416" spans="1:9" s="18" customFormat="1" ht="12.75" hidden="1" customHeight="1">
      <c r="A1416" s="16" t="s">
        <v>343</v>
      </c>
      <c r="B1416" s="14">
        <v>793</v>
      </c>
      <c r="C1416" s="15" t="s">
        <v>337</v>
      </c>
      <c r="D1416" s="15" t="s">
        <v>102</v>
      </c>
      <c r="E1416" s="15" t="s">
        <v>519</v>
      </c>
      <c r="F1416" s="15" t="s">
        <v>344</v>
      </c>
      <c r="G1416" s="85"/>
      <c r="H1416" s="85"/>
      <c r="I1416" s="85"/>
    </row>
    <row r="1417" spans="1:9" ht="30.75" customHeight="1">
      <c r="A1417" s="16" t="s">
        <v>922</v>
      </c>
      <c r="B1417" s="14">
        <v>793</v>
      </c>
      <c r="C1417" s="15" t="s">
        <v>337</v>
      </c>
      <c r="D1417" s="15" t="s">
        <v>102</v>
      </c>
      <c r="E1417" s="15" t="s">
        <v>486</v>
      </c>
      <c r="F1417" s="15"/>
      <c r="G1417" s="85">
        <f>G1418</f>
        <v>749300</v>
      </c>
      <c r="H1417" s="85">
        <v>0</v>
      </c>
      <c r="I1417" s="85">
        <v>0</v>
      </c>
    </row>
    <row r="1418" spans="1:9" ht="21.75" customHeight="1">
      <c r="A1418" s="54" t="s">
        <v>983</v>
      </c>
      <c r="B1418" s="14">
        <v>793</v>
      </c>
      <c r="C1418" s="15" t="s">
        <v>337</v>
      </c>
      <c r="D1418" s="15" t="s">
        <v>102</v>
      </c>
      <c r="E1418" s="15" t="s">
        <v>988</v>
      </c>
      <c r="F1418" s="15"/>
      <c r="G1418" s="85">
        <f>G1419</f>
        <v>749300</v>
      </c>
      <c r="H1418" s="85">
        <v>0</v>
      </c>
      <c r="I1418" s="85">
        <v>0</v>
      </c>
    </row>
    <row r="1419" spans="1:9" ht="21" customHeight="1">
      <c r="A1419" s="16" t="s">
        <v>315</v>
      </c>
      <c r="B1419" s="14">
        <v>793</v>
      </c>
      <c r="C1419" s="15" t="s">
        <v>337</v>
      </c>
      <c r="D1419" s="15" t="s">
        <v>102</v>
      </c>
      <c r="E1419" s="15" t="s">
        <v>988</v>
      </c>
      <c r="F1419" s="15" t="s">
        <v>316</v>
      </c>
      <c r="G1419" s="85">
        <f>G1420</f>
        <v>749300</v>
      </c>
      <c r="H1419" s="85">
        <v>0</v>
      </c>
      <c r="I1419" s="85">
        <v>0</v>
      </c>
    </row>
    <row r="1420" spans="1:9" ht="15" customHeight="1">
      <c r="A1420" s="16" t="s">
        <v>333</v>
      </c>
      <c r="B1420" s="14">
        <v>793</v>
      </c>
      <c r="C1420" s="15" t="s">
        <v>337</v>
      </c>
      <c r="D1420" s="15" t="s">
        <v>102</v>
      </c>
      <c r="E1420" s="15" t="s">
        <v>988</v>
      </c>
      <c r="F1420" s="15" t="s">
        <v>334</v>
      </c>
      <c r="G1420" s="85">
        <f>650300+99000</f>
        <v>749300</v>
      </c>
      <c r="H1420" s="85">
        <v>0</v>
      </c>
      <c r="I1420" s="85">
        <v>0</v>
      </c>
    </row>
    <row r="1421" spans="1:9" ht="30.75" customHeight="1">
      <c r="A1421" s="39" t="s">
        <v>332</v>
      </c>
      <c r="B1421" s="14">
        <v>793</v>
      </c>
      <c r="C1421" s="15" t="s">
        <v>337</v>
      </c>
      <c r="D1421" s="15" t="s">
        <v>102</v>
      </c>
      <c r="E1421" s="15" t="s">
        <v>439</v>
      </c>
      <c r="F1421" s="15"/>
      <c r="G1421" s="85">
        <f>G1422</f>
        <v>1000000</v>
      </c>
      <c r="H1421" s="85">
        <v>0</v>
      </c>
      <c r="I1421" s="85">
        <v>0</v>
      </c>
    </row>
    <row r="1422" spans="1:9" ht="30.75" customHeight="1">
      <c r="A1422" s="39" t="s">
        <v>332</v>
      </c>
      <c r="B1422" s="14">
        <v>793</v>
      </c>
      <c r="C1422" s="15" t="s">
        <v>337</v>
      </c>
      <c r="D1422" s="15" t="s">
        <v>102</v>
      </c>
      <c r="E1422" s="15" t="s">
        <v>519</v>
      </c>
      <c r="F1422" s="15"/>
      <c r="G1422" s="85">
        <f>G1423</f>
        <v>1000000</v>
      </c>
      <c r="H1422" s="85">
        <v>0</v>
      </c>
      <c r="I1422" s="85">
        <v>0</v>
      </c>
    </row>
    <row r="1423" spans="1:9" ht="18.75" customHeight="1">
      <c r="A1423" s="16" t="s">
        <v>315</v>
      </c>
      <c r="B1423" s="14">
        <v>793</v>
      </c>
      <c r="C1423" s="15" t="s">
        <v>337</v>
      </c>
      <c r="D1423" s="15" t="s">
        <v>102</v>
      </c>
      <c r="E1423" s="15" t="s">
        <v>519</v>
      </c>
      <c r="F1423" s="15" t="s">
        <v>316</v>
      </c>
      <c r="G1423" s="85">
        <f>G1424</f>
        <v>1000000</v>
      </c>
      <c r="H1423" s="85">
        <v>0</v>
      </c>
      <c r="I1423" s="85">
        <v>0</v>
      </c>
    </row>
    <row r="1424" spans="1:9" ht="22.5" customHeight="1">
      <c r="A1424" s="16" t="s">
        <v>343</v>
      </c>
      <c r="B1424" s="14">
        <v>793</v>
      </c>
      <c r="C1424" s="15" t="s">
        <v>337</v>
      </c>
      <c r="D1424" s="15" t="s">
        <v>102</v>
      </c>
      <c r="E1424" s="15" t="s">
        <v>519</v>
      </c>
      <c r="F1424" s="15" t="s">
        <v>344</v>
      </c>
      <c r="G1424" s="85">
        <v>1000000</v>
      </c>
      <c r="H1424" s="85">
        <v>0</v>
      </c>
      <c r="I1424" s="85">
        <v>0</v>
      </c>
    </row>
    <row r="1425" spans="1:9">
      <c r="A1425" s="11" t="s">
        <v>296</v>
      </c>
      <c r="B1425" s="20">
        <v>793</v>
      </c>
      <c r="C1425" s="7" t="s">
        <v>101</v>
      </c>
      <c r="D1425" s="7"/>
      <c r="E1425" s="7"/>
      <c r="F1425" s="7"/>
      <c r="G1425" s="40">
        <f>G1426+G1432+G1493+G1517</f>
        <v>21711822.289999999</v>
      </c>
      <c r="H1425" s="40">
        <f>H1426+H1432+H1493+H1517</f>
        <v>20854568.390000001</v>
      </c>
      <c r="I1425" s="40">
        <f>I1426+I1432+I1493+I1517</f>
        <v>23526057.959999997</v>
      </c>
    </row>
    <row r="1426" spans="1:9">
      <c r="A1426" s="16" t="s">
        <v>297</v>
      </c>
      <c r="B1426" s="14">
        <v>793</v>
      </c>
      <c r="C1426" s="15" t="s">
        <v>101</v>
      </c>
      <c r="D1426" s="15" t="s">
        <v>23</v>
      </c>
      <c r="E1426" s="15"/>
      <c r="F1426" s="15"/>
      <c r="G1426" s="85">
        <f t="shared" ref="G1426:I1429" si="253">G1427</f>
        <v>360000</v>
      </c>
      <c r="H1426" s="85">
        <f t="shared" si="253"/>
        <v>390000</v>
      </c>
      <c r="I1426" s="85">
        <f t="shared" si="253"/>
        <v>390000</v>
      </c>
    </row>
    <row r="1427" spans="1:9" s="30" customFormat="1" ht="25.5">
      <c r="A1427" s="16" t="s">
        <v>936</v>
      </c>
      <c r="B1427" s="14">
        <v>793</v>
      </c>
      <c r="C1427" s="15" t="s">
        <v>101</v>
      </c>
      <c r="D1427" s="15" t="s">
        <v>23</v>
      </c>
      <c r="E1427" s="15" t="s">
        <v>538</v>
      </c>
      <c r="F1427" s="41"/>
      <c r="G1427" s="85">
        <f t="shared" si="253"/>
        <v>360000</v>
      </c>
      <c r="H1427" s="85">
        <f t="shared" si="253"/>
        <v>390000</v>
      </c>
      <c r="I1427" s="85">
        <f t="shared" si="253"/>
        <v>390000</v>
      </c>
    </row>
    <row r="1428" spans="1:9" s="30" customFormat="1">
      <c r="A1428" s="16" t="s">
        <v>303</v>
      </c>
      <c r="B1428" s="14">
        <v>793</v>
      </c>
      <c r="C1428" s="15" t="s">
        <v>101</v>
      </c>
      <c r="D1428" s="15" t="s">
        <v>23</v>
      </c>
      <c r="E1428" s="15" t="s">
        <v>544</v>
      </c>
      <c r="F1428" s="41"/>
      <c r="G1428" s="85">
        <f t="shared" si="253"/>
        <v>360000</v>
      </c>
      <c r="H1428" s="85">
        <f t="shared" si="253"/>
        <v>390000</v>
      </c>
      <c r="I1428" s="85">
        <f t="shared" si="253"/>
        <v>390000</v>
      </c>
    </row>
    <row r="1429" spans="1:9" s="30" customFormat="1">
      <c r="A1429" s="16" t="s">
        <v>304</v>
      </c>
      <c r="B1429" s="14">
        <v>793</v>
      </c>
      <c r="C1429" s="15" t="s">
        <v>101</v>
      </c>
      <c r="D1429" s="15" t="s">
        <v>23</v>
      </c>
      <c r="E1429" s="15" t="s">
        <v>544</v>
      </c>
      <c r="F1429" s="15" t="s">
        <v>305</v>
      </c>
      <c r="G1429" s="85">
        <f t="shared" si="253"/>
        <v>360000</v>
      </c>
      <c r="H1429" s="85">
        <f t="shared" si="253"/>
        <v>390000</v>
      </c>
      <c r="I1429" s="85">
        <f t="shared" si="253"/>
        <v>390000</v>
      </c>
    </row>
    <row r="1430" spans="1:9" s="30" customFormat="1" ht="25.5">
      <c r="A1430" s="16" t="s">
        <v>306</v>
      </c>
      <c r="B1430" s="14">
        <v>793</v>
      </c>
      <c r="C1430" s="15" t="s">
        <v>101</v>
      </c>
      <c r="D1430" s="15" t="s">
        <v>23</v>
      </c>
      <c r="E1430" s="15" t="s">
        <v>544</v>
      </c>
      <c r="F1430" s="15" t="s">
        <v>307</v>
      </c>
      <c r="G1430" s="85">
        <v>360000</v>
      </c>
      <c r="H1430" s="85">
        <v>390000</v>
      </c>
      <c r="I1430" s="85">
        <v>390000</v>
      </c>
    </row>
    <row r="1431" spans="1:9" s="30" customFormat="1" ht="25.5" hidden="1">
      <c r="A1431" s="16" t="s">
        <v>308</v>
      </c>
      <c r="B1431" s="14">
        <v>793</v>
      </c>
      <c r="C1431" s="15" t="s">
        <v>101</v>
      </c>
      <c r="D1431" s="15" t="s">
        <v>23</v>
      </c>
      <c r="E1431" s="15" t="s">
        <v>544</v>
      </c>
      <c r="F1431" s="15" t="s">
        <v>309</v>
      </c>
      <c r="G1431" s="85"/>
      <c r="H1431" s="85"/>
      <c r="I1431" s="85"/>
    </row>
    <row r="1432" spans="1:9">
      <c r="A1432" s="16" t="s">
        <v>100</v>
      </c>
      <c r="B1432" s="14">
        <v>793</v>
      </c>
      <c r="C1432" s="15" t="s">
        <v>101</v>
      </c>
      <c r="D1432" s="15" t="s">
        <v>102</v>
      </c>
      <c r="E1432" s="15"/>
      <c r="F1432" s="15"/>
      <c r="G1432" s="85">
        <f>G1478+G1473+G1485+G1433+G1489</f>
        <v>4545869.7700000005</v>
      </c>
      <c r="H1432" s="85">
        <f>H1478+H1473+H1485+H1433+H1489</f>
        <v>4291470.01</v>
      </c>
      <c r="I1432" s="85">
        <f>I1478+I1473+I1485+I1433+I1489</f>
        <v>6929791.6999999993</v>
      </c>
    </row>
    <row r="1433" spans="1:9" ht="27.75" customHeight="1">
      <c r="A1433" s="16" t="s">
        <v>922</v>
      </c>
      <c r="B1433" s="14">
        <v>793</v>
      </c>
      <c r="C1433" s="15" t="s">
        <v>101</v>
      </c>
      <c r="D1433" s="15" t="s">
        <v>102</v>
      </c>
      <c r="E1433" s="15" t="s">
        <v>486</v>
      </c>
      <c r="F1433" s="15"/>
      <c r="G1433" s="85">
        <f>G1445+G1448+G1451+G1434+G1442+G1457+G1439+G1466+G1470+G1460+G1463</f>
        <v>3460460.7700000005</v>
      </c>
      <c r="H1433" s="85">
        <f t="shared" ref="H1433:I1433" si="254">H1445+H1448+H1451+H1434+H1442+H1457+H1439+H1466+H1470+H1460+H1463</f>
        <v>3202198.01</v>
      </c>
      <c r="I1433" s="85">
        <f t="shared" si="254"/>
        <v>5815143.6999999993</v>
      </c>
    </row>
    <row r="1434" spans="1:9" ht="60" hidden="1" customHeight="1">
      <c r="A1434" s="54" t="s">
        <v>161</v>
      </c>
      <c r="B1434" s="14">
        <v>793</v>
      </c>
      <c r="C1434" s="15" t="s">
        <v>101</v>
      </c>
      <c r="D1434" s="15" t="s">
        <v>102</v>
      </c>
      <c r="E1434" s="15" t="s">
        <v>698</v>
      </c>
      <c r="F1434" s="15"/>
      <c r="G1434" s="85">
        <f>G1435+G1437</f>
        <v>0</v>
      </c>
      <c r="H1434" s="85">
        <f>H1435+H1437</f>
        <v>0</v>
      </c>
      <c r="I1434" s="85">
        <f>I1435+I1437</f>
        <v>0</v>
      </c>
    </row>
    <row r="1435" spans="1:9" ht="21" hidden="1" customHeight="1">
      <c r="A1435" s="16" t="s">
        <v>304</v>
      </c>
      <c r="B1435" s="14">
        <v>793</v>
      </c>
      <c r="C1435" s="15" t="s">
        <v>101</v>
      </c>
      <c r="D1435" s="15" t="s">
        <v>102</v>
      </c>
      <c r="E1435" s="15" t="s">
        <v>698</v>
      </c>
      <c r="F1435" s="15" t="s">
        <v>305</v>
      </c>
      <c r="G1435" s="85">
        <f>G1436</f>
        <v>0</v>
      </c>
      <c r="H1435" s="85">
        <f>H1436</f>
        <v>0</v>
      </c>
      <c r="I1435" s="85">
        <f>I1436</f>
        <v>0</v>
      </c>
    </row>
    <row r="1436" spans="1:9" ht="30.75" hidden="1" customHeight="1">
      <c r="A1436" s="16" t="s">
        <v>306</v>
      </c>
      <c r="B1436" s="14">
        <v>793</v>
      </c>
      <c r="C1436" s="15" t="s">
        <v>101</v>
      </c>
      <c r="D1436" s="15" t="s">
        <v>102</v>
      </c>
      <c r="E1436" s="15" t="s">
        <v>698</v>
      </c>
      <c r="F1436" s="15" t="s">
        <v>307</v>
      </c>
      <c r="G1436" s="85"/>
      <c r="H1436" s="85"/>
      <c r="I1436" s="85"/>
    </row>
    <row r="1437" spans="1:9" ht="30.75" hidden="1" customHeight="1">
      <c r="A1437" s="16" t="s">
        <v>46</v>
      </c>
      <c r="B1437" s="14">
        <v>793</v>
      </c>
      <c r="C1437" s="15" t="s">
        <v>101</v>
      </c>
      <c r="D1437" s="15" t="s">
        <v>102</v>
      </c>
      <c r="E1437" s="15" t="s">
        <v>851</v>
      </c>
      <c r="F1437" s="15" t="s">
        <v>47</v>
      </c>
      <c r="G1437" s="85">
        <f>G1438</f>
        <v>0</v>
      </c>
      <c r="H1437" s="85">
        <f>H1438</f>
        <v>0</v>
      </c>
      <c r="I1437" s="85">
        <f>I1438</f>
        <v>0</v>
      </c>
    </row>
    <row r="1438" spans="1:9" ht="30.75" hidden="1" customHeight="1">
      <c r="A1438" s="16" t="s">
        <v>48</v>
      </c>
      <c r="B1438" s="14">
        <v>793</v>
      </c>
      <c r="C1438" s="15" t="s">
        <v>101</v>
      </c>
      <c r="D1438" s="15" t="s">
        <v>102</v>
      </c>
      <c r="E1438" s="15" t="s">
        <v>851</v>
      </c>
      <c r="F1438" s="15" t="s">
        <v>49</v>
      </c>
      <c r="G1438" s="85"/>
      <c r="H1438" s="85"/>
      <c r="I1438" s="85"/>
    </row>
    <row r="1439" spans="1:9" ht="89.25" hidden="1" customHeight="1">
      <c r="A1439" s="16" t="s">
        <v>787</v>
      </c>
      <c r="B1439" s="14">
        <v>793</v>
      </c>
      <c r="C1439" s="15" t="s">
        <v>101</v>
      </c>
      <c r="D1439" s="15" t="s">
        <v>102</v>
      </c>
      <c r="E1439" s="15" t="s">
        <v>158</v>
      </c>
      <c r="F1439" s="15"/>
      <c r="G1439" s="85">
        <f t="shared" ref="G1439:I1440" si="255">G1440</f>
        <v>0</v>
      </c>
      <c r="H1439" s="85">
        <f t="shared" si="255"/>
        <v>0</v>
      </c>
      <c r="I1439" s="85">
        <f t="shared" si="255"/>
        <v>0</v>
      </c>
    </row>
    <row r="1440" spans="1:9" ht="30.75" hidden="1" customHeight="1">
      <c r="A1440" s="16" t="s">
        <v>304</v>
      </c>
      <c r="B1440" s="14">
        <v>793</v>
      </c>
      <c r="C1440" s="15" t="s">
        <v>101</v>
      </c>
      <c r="D1440" s="15" t="s">
        <v>102</v>
      </c>
      <c r="E1440" s="15" t="s">
        <v>158</v>
      </c>
      <c r="F1440" s="15" t="s">
        <v>305</v>
      </c>
      <c r="G1440" s="85">
        <f t="shared" si="255"/>
        <v>0</v>
      </c>
      <c r="H1440" s="85">
        <f t="shared" si="255"/>
        <v>0</v>
      </c>
      <c r="I1440" s="85">
        <f t="shared" si="255"/>
        <v>0</v>
      </c>
    </row>
    <row r="1441" spans="1:9" ht="30.75" hidden="1" customHeight="1">
      <c r="A1441" s="16" t="s">
        <v>306</v>
      </c>
      <c r="B1441" s="14">
        <v>793</v>
      </c>
      <c r="C1441" s="15" t="s">
        <v>101</v>
      </c>
      <c r="D1441" s="15" t="s">
        <v>102</v>
      </c>
      <c r="E1441" s="15" t="s">
        <v>158</v>
      </c>
      <c r="F1441" s="15" t="s">
        <v>307</v>
      </c>
      <c r="G1441" s="85"/>
      <c r="H1441" s="85"/>
      <c r="I1441" s="85"/>
    </row>
    <row r="1442" spans="1:9" ht="30.75" hidden="1" customHeight="1">
      <c r="A1442" s="16" t="s">
        <v>751</v>
      </c>
      <c r="B1442" s="14">
        <v>793</v>
      </c>
      <c r="C1442" s="15" t="s">
        <v>101</v>
      </c>
      <c r="D1442" s="15" t="s">
        <v>102</v>
      </c>
      <c r="E1442" s="15" t="s">
        <v>699</v>
      </c>
      <c r="F1442" s="15"/>
      <c r="G1442" s="85">
        <f t="shared" ref="G1442:I1443" si="256">G1443</f>
        <v>0</v>
      </c>
      <c r="H1442" s="85">
        <f t="shared" si="256"/>
        <v>0</v>
      </c>
      <c r="I1442" s="85">
        <f t="shared" si="256"/>
        <v>0</v>
      </c>
    </row>
    <row r="1443" spans="1:9" ht="30.75" hidden="1" customHeight="1">
      <c r="A1443" s="16" t="s">
        <v>93</v>
      </c>
      <c r="B1443" s="14">
        <v>793</v>
      </c>
      <c r="C1443" s="15" t="s">
        <v>101</v>
      </c>
      <c r="D1443" s="15" t="s">
        <v>102</v>
      </c>
      <c r="E1443" s="15" t="s">
        <v>699</v>
      </c>
      <c r="F1443" s="15" t="s">
        <v>94</v>
      </c>
      <c r="G1443" s="85">
        <f t="shared" si="256"/>
        <v>0</v>
      </c>
      <c r="H1443" s="85">
        <f t="shared" si="256"/>
        <v>0</v>
      </c>
      <c r="I1443" s="85">
        <f t="shared" si="256"/>
        <v>0</v>
      </c>
    </row>
    <row r="1444" spans="1:9" ht="30.75" hidden="1" customHeight="1">
      <c r="A1444" s="16" t="s">
        <v>345</v>
      </c>
      <c r="B1444" s="14">
        <v>793</v>
      </c>
      <c r="C1444" s="15" t="s">
        <v>101</v>
      </c>
      <c r="D1444" s="15" t="s">
        <v>102</v>
      </c>
      <c r="E1444" s="15" t="s">
        <v>699</v>
      </c>
      <c r="F1444" s="15" t="s">
        <v>346</v>
      </c>
      <c r="G1444" s="85"/>
      <c r="H1444" s="85"/>
      <c r="I1444" s="85"/>
    </row>
    <row r="1445" spans="1:9" ht="67.5" hidden="1" customHeight="1">
      <c r="A1445" s="54" t="s">
        <v>159</v>
      </c>
      <c r="B1445" s="14">
        <v>793</v>
      </c>
      <c r="C1445" s="15" t="s">
        <v>101</v>
      </c>
      <c r="D1445" s="15" t="s">
        <v>102</v>
      </c>
      <c r="E1445" s="15" t="s">
        <v>158</v>
      </c>
      <c r="F1445" s="15"/>
      <c r="G1445" s="85">
        <f t="shared" ref="G1445:I1446" si="257">G1446</f>
        <v>0</v>
      </c>
      <c r="H1445" s="85">
        <f t="shared" si="257"/>
        <v>0</v>
      </c>
      <c r="I1445" s="85">
        <f t="shared" si="257"/>
        <v>0</v>
      </c>
    </row>
    <row r="1446" spans="1:9" ht="21" hidden="1" customHeight="1">
      <c r="A1446" s="16" t="s">
        <v>304</v>
      </c>
      <c r="B1446" s="14">
        <v>793</v>
      </c>
      <c r="C1446" s="15" t="s">
        <v>101</v>
      </c>
      <c r="D1446" s="15" t="s">
        <v>102</v>
      </c>
      <c r="E1446" s="15" t="s">
        <v>158</v>
      </c>
      <c r="F1446" s="15" t="s">
        <v>305</v>
      </c>
      <c r="G1446" s="85">
        <f t="shared" si="257"/>
        <v>0</v>
      </c>
      <c r="H1446" s="85">
        <f t="shared" si="257"/>
        <v>0</v>
      </c>
      <c r="I1446" s="85">
        <f t="shared" si="257"/>
        <v>0</v>
      </c>
    </row>
    <row r="1447" spans="1:9" ht="30.75" hidden="1" customHeight="1">
      <c r="A1447" s="16" t="s">
        <v>306</v>
      </c>
      <c r="B1447" s="14">
        <v>793</v>
      </c>
      <c r="C1447" s="15" t="s">
        <v>101</v>
      </c>
      <c r="D1447" s="15" t="s">
        <v>102</v>
      </c>
      <c r="E1447" s="15" t="s">
        <v>158</v>
      </c>
      <c r="F1447" s="15" t="s">
        <v>307</v>
      </c>
      <c r="G1447" s="85"/>
      <c r="H1447" s="85"/>
      <c r="I1447" s="85"/>
    </row>
    <row r="1448" spans="1:9" ht="60" hidden="1" customHeight="1">
      <c r="A1448" s="54" t="s">
        <v>161</v>
      </c>
      <c r="B1448" s="14">
        <v>793</v>
      </c>
      <c r="C1448" s="15" t="s">
        <v>101</v>
      </c>
      <c r="D1448" s="15" t="s">
        <v>102</v>
      </c>
      <c r="E1448" s="15" t="s">
        <v>160</v>
      </c>
      <c r="F1448" s="15"/>
      <c r="G1448" s="85">
        <f t="shared" ref="G1448:I1449" si="258">G1449</f>
        <v>0</v>
      </c>
      <c r="H1448" s="85">
        <f t="shared" si="258"/>
        <v>0</v>
      </c>
      <c r="I1448" s="85">
        <f t="shared" si="258"/>
        <v>0</v>
      </c>
    </row>
    <row r="1449" spans="1:9" ht="21" hidden="1" customHeight="1">
      <c r="A1449" s="16" t="s">
        <v>304</v>
      </c>
      <c r="B1449" s="14">
        <v>793</v>
      </c>
      <c r="C1449" s="15" t="s">
        <v>101</v>
      </c>
      <c r="D1449" s="15" t="s">
        <v>102</v>
      </c>
      <c r="E1449" s="15" t="s">
        <v>160</v>
      </c>
      <c r="F1449" s="15" t="s">
        <v>305</v>
      </c>
      <c r="G1449" s="85">
        <f t="shared" si="258"/>
        <v>0</v>
      </c>
      <c r="H1449" s="85">
        <f t="shared" si="258"/>
        <v>0</v>
      </c>
      <c r="I1449" s="85">
        <f t="shared" si="258"/>
        <v>0</v>
      </c>
    </row>
    <row r="1450" spans="1:9" ht="30.75" hidden="1" customHeight="1">
      <c r="A1450" s="16" t="s">
        <v>306</v>
      </c>
      <c r="B1450" s="14">
        <v>793</v>
      </c>
      <c r="C1450" s="15" t="s">
        <v>101</v>
      </c>
      <c r="D1450" s="15" t="s">
        <v>102</v>
      </c>
      <c r="E1450" s="15" t="s">
        <v>160</v>
      </c>
      <c r="F1450" s="15" t="s">
        <v>307</v>
      </c>
      <c r="G1450" s="85"/>
      <c r="H1450" s="85"/>
      <c r="I1450" s="85"/>
    </row>
    <row r="1451" spans="1:9" ht="45" hidden="1" customHeight="1">
      <c r="A1451" s="16" t="s">
        <v>653</v>
      </c>
      <c r="B1451" s="14">
        <v>793</v>
      </c>
      <c r="C1451" s="15" t="s">
        <v>101</v>
      </c>
      <c r="D1451" s="15" t="s">
        <v>102</v>
      </c>
      <c r="E1451" s="15" t="s">
        <v>487</v>
      </c>
      <c r="F1451" s="15"/>
      <c r="G1451" s="85">
        <f t="shared" ref="G1451:I1452" si="259">G1452</f>
        <v>0</v>
      </c>
      <c r="H1451" s="85">
        <f t="shared" si="259"/>
        <v>0</v>
      </c>
      <c r="I1451" s="85">
        <f t="shared" si="259"/>
        <v>0</v>
      </c>
    </row>
    <row r="1452" spans="1:9" ht="21" hidden="1" customHeight="1">
      <c r="A1452" s="16" t="s">
        <v>304</v>
      </c>
      <c r="B1452" s="14">
        <v>793</v>
      </c>
      <c r="C1452" s="15" t="s">
        <v>101</v>
      </c>
      <c r="D1452" s="15" t="s">
        <v>102</v>
      </c>
      <c r="E1452" s="15" t="s">
        <v>487</v>
      </c>
      <c r="F1452" s="15" t="s">
        <v>305</v>
      </c>
      <c r="G1452" s="85">
        <f t="shared" si="259"/>
        <v>0</v>
      </c>
      <c r="H1452" s="85">
        <f t="shared" si="259"/>
        <v>0</v>
      </c>
      <c r="I1452" s="85">
        <f t="shared" si="259"/>
        <v>0</v>
      </c>
    </row>
    <row r="1453" spans="1:9" ht="30.75" hidden="1" customHeight="1">
      <c r="A1453" s="16" t="s">
        <v>306</v>
      </c>
      <c r="B1453" s="14">
        <v>793</v>
      </c>
      <c r="C1453" s="15" t="s">
        <v>101</v>
      </c>
      <c r="D1453" s="15" t="s">
        <v>102</v>
      </c>
      <c r="E1453" s="15" t="s">
        <v>487</v>
      </c>
      <c r="F1453" s="15" t="s">
        <v>307</v>
      </c>
      <c r="G1453" s="85"/>
      <c r="H1453" s="85"/>
      <c r="I1453" s="85"/>
    </row>
    <row r="1454" spans="1:9" ht="48.75" hidden="1" customHeight="1">
      <c r="A1454" s="16" t="s">
        <v>511</v>
      </c>
      <c r="B1454" s="14">
        <v>793</v>
      </c>
      <c r="C1454" s="15" t="s">
        <v>101</v>
      </c>
      <c r="D1454" s="15" t="s">
        <v>102</v>
      </c>
      <c r="E1454" s="15" t="s">
        <v>510</v>
      </c>
      <c r="F1454" s="15"/>
      <c r="G1454" s="85">
        <f t="shared" ref="G1454:I1455" si="260">G1455</f>
        <v>0</v>
      </c>
      <c r="H1454" s="85">
        <f t="shared" si="260"/>
        <v>0</v>
      </c>
      <c r="I1454" s="85">
        <f t="shared" si="260"/>
        <v>0</v>
      </c>
    </row>
    <row r="1455" spans="1:9" ht="30.75" hidden="1" customHeight="1">
      <c r="A1455" s="16" t="s">
        <v>304</v>
      </c>
      <c r="B1455" s="14">
        <v>793</v>
      </c>
      <c r="C1455" s="15" t="s">
        <v>101</v>
      </c>
      <c r="D1455" s="15" t="s">
        <v>102</v>
      </c>
      <c r="E1455" s="15" t="s">
        <v>510</v>
      </c>
      <c r="F1455" s="15" t="s">
        <v>305</v>
      </c>
      <c r="G1455" s="85">
        <f t="shared" si="260"/>
        <v>0</v>
      </c>
      <c r="H1455" s="85">
        <f t="shared" si="260"/>
        <v>0</v>
      </c>
      <c r="I1455" s="85">
        <f t="shared" si="260"/>
        <v>0</v>
      </c>
    </row>
    <row r="1456" spans="1:9" ht="30.75" hidden="1" customHeight="1">
      <c r="A1456" s="16" t="s">
        <v>306</v>
      </c>
      <c r="B1456" s="14">
        <v>793</v>
      </c>
      <c r="C1456" s="15" t="s">
        <v>101</v>
      </c>
      <c r="D1456" s="15" t="s">
        <v>102</v>
      </c>
      <c r="E1456" s="15" t="s">
        <v>510</v>
      </c>
      <c r="F1456" s="15" t="s">
        <v>307</v>
      </c>
      <c r="G1456" s="85"/>
      <c r="H1456" s="85"/>
      <c r="I1456" s="85"/>
    </row>
    <row r="1457" spans="1:9" ht="30.75" hidden="1" customHeight="1">
      <c r="A1457" s="16" t="s">
        <v>755</v>
      </c>
      <c r="B1457" s="14">
        <v>793</v>
      </c>
      <c r="C1457" s="15" t="s">
        <v>101</v>
      </c>
      <c r="D1457" s="15" t="s">
        <v>102</v>
      </c>
      <c r="E1457" s="15" t="s">
        <v>754</v>
      </c>
      <c r="F1457" s="15"/>
      <c r="G1457" s="85">
        <f t="shared" ref="G1457:I1458" si="261">G1458</f>
        <v>0</v>
      </c>
      <c r="H1457" s="85">
        <f t="shared" si="261"/>
        <v>0</v>
      </c>
      <c r="I1457" s="85">
        <f t="shared" si="261"/>
        <v>0</v>
      </c>
    </row>
    <row r="1458" spans="1:9" ht="30.75" hidden="1" customHeight="1">
      <c r="A1458" s="16" t="s">
        <v>148</v>
      </c>
      <c r="B1458" s="14">
        <v>793</v>
      </c>
      <c r="C1458" s="15" t="s">
        <v>101</v>
      </c>
      <c r="D1458" s="15" t="s">
        <v>102</v>
      </c>
      <c r="E1458" s="15" t="s">
        <v>754</v>
      </c>
      <c r="F1458" s="15" t="s">
        <v>641</v>
      </c>
      <c r="G1458" s="85">
        <f t="shared" si="261"/>
        <v>0</v>
      </c>
      <c r="H1458" s="85">
        <f t="shared" si="261"/>
        <v>0</v>
      </c>
      <c r="I1458" s="85">
        <f t="shared" si="261"/>
        <v>0</v>
      </c>
    </row>
    <row r="1459" spans="1:9" ht="30.75" hidden="1" customHeight="1">
      <c r="A1459" s="16" t="s">
        <v>643</v>
      </c>
      <c r="B1459" s="14">
        <v>793</v>
      </c>
      <c r="C1459" s="15" t="s">
        <v>101</v>
      </c>
      <c r="D1459" s="15" t="s">
        <v>102</v>
      </c>
      <c r="E1459" s="15" t="s">
        <v>754</v>
      </c>
      <c r="F1459" s="15" t="s">
        <v>644</v>
      </c>
      <c r="G1459" s="85"/>
      <c r="H1459" s="85"/>
      <c r="I1459" s="85"/>
    </row>
    <row r="1460" spans="1:9" ht="28.5" customHeight="1">
      <c r="A1460" s="54" t="s">
        <v>981</v>
      </c>
      <c r="B1460" s="14">
        <v>793</v>
      </c>
      <c r="C1460" s="15" t="s">
        <v>101</v>
      </c>
      <c r="D1460" s="15" t="s">
        <v>102</v>
      </c>
      <c r="E1460" s="15" t="s">
        <v>989</v>
      </c>
      <c r="F1460" s="15"/>
      <c r="G1460" s="85">
        <f>G1461</f>
        <v>1340266.05</v>
      </c>
      <c r="H1460" s="85">
        <f t="shared" ref="H1460:I1460" si="262">H1461</f>
        <v>1026973.96</v>
      </c>
      <c r="I1460" s="85">
        <f t="shared" si="262"/>
        <v>3930212.26</v>
      </c>
    </row>
    <row r="1461" spans="1:9" ht="21" customHeight="1">
      <c r="A1461" s="16" t="s">
        <v>304</v>
      </c>
      <c r="B1461" s="14">
        <v>793</v>
      </c>
      <c r="C1461" s="15" t="s">
        <v>101</v>
      </c>
      <c r="D1461" s="15" t="s">
        <v>102</v>
      </c>
      <c r="E1461" s="15" t="s">
        <v>989</v>
      </c>
      <c r="F1461" s="15" t="s">
        <v>305</v>
      </c>
      <c r="G1461" s="85">
        <f>G1462</f>
        <v>1340266.05</v>
      </c>
      <c r="H1461" s="85">
        <f t="shared" ref="H1461:I1461" si="263">H1462</f>
        <v>1026973.96</v>
      </c>
      <c r="I1461" s="85">
        <f t="shared" si="263"/>
        <v>3930212.26</v>
      </c>
    </row>
    <row r="1462" spans="1:9" ht="30.75" customHeight="1">
      <c r="A1462" s="16" t="s">
        <v>306</v>
      </c>
      <c r="B1462" s="14">
        <v>793</v>
      </c>
      <c r="C1462" s="15" t="s">
        <v>101</v>
      </c>
      <c r="D1462" s="15" t="s">
        <v>102</v>
      </c>
      <c r="E1462" s="15" t="s">
        <v>989</v>
      </c>
      <c r="F1462" s="15" t="s">
        <v>307</v>
      </c>
      <c r="G1462" s="85">
        <f>1140266.05+200000</f>
        <v>1340266.05</v>
      </c>
      <c r="H1462" s="85">
        <f>826973.96+200000</f>
        <v>1026973.96</v>
      </c>
      <c r="I1462" s="85">
        <f>3730212.26+200000</f>
        <v>3930212.26</v>
      </c>
    </row>
    <row r="1463" spans="1:9" ht="39.75" customHeight="1">
      <c r="A1463" s="54" t="s">
        <v>511</v>
      </c>
      <c r="B1463" s="14">
        <v>793</v>
      </c>
      <c r="C1463" s="15" t="s">
        <v>101</v>
      </c>
      <c r="D1463" s="15" t="s">
        <v>102</v>
      </c>
      <c r="E1463" s="15" t="s">
        <v>510</v>
      </c>
      <c r="F1463" s="15"/>
      <c r="G1463" s="85">
        <f>G1464</f>
        <v>2119194.7200000002</v>
      </c>
      <c r="H1463" s="85">
        <f t="shared" ref="H1463:I1463" si="264">H1464</f>
        <v>2164224.0499999998</v>
      </c>
      <c r="I1463" s="85">
        <f t="shared" si="264"/>
        <v>1873931.44</v>
      </c>
    </row>
    <row r="1464" spans="1:9" ht="21" customHeight="1">
      <c r="A1464" s="16" t="s">
        <v>304</v>
      </c>
      <c r="B1464" s="14">
        <v>793</v>
      </c>
      <c r="C1464" s="15" t="s">
        <v>101</v>
      </c>
      <c r="D1464" s="15" t="s">
        <v>102</v>
      </c>
      <c r="E1464" s="15" t="s">
        <v>510</v>
      </c>
      <c r="F1464" s="15" t="s">
        <v>305</v>
      </c>
      <c r="G1464" s="85">
        <f>G1465</f>
        <v>2119194.7200000002</v>
      </c>
      <c r="H1464" s="85">
        <f t="shared" ref="H1464:I1464" si="265">H1465</f>
        <v>2164224.0499999998</v>
      </c>
      <c r="I1464" s="85">
        <f t="shared" si="265"/>
        <v>1873931.44</v>
      </c>
    </row>
    <row r="1465" spans="1:9" ht="30.75" customHeight="1">
      <c r="A1465" s="16" t="s">
        <v>306</v>
      </c>
      <c r="B1465" s="14">
        <v>793</v>
      </c>
      <c r="C1465" s="15" t="s">
        <v>101</v>
      </c>
      <c r="D1465" s="15" t="s">
        <v>102</v>
      </c>
      <c r="E1465" s="15" t="s">
        <v>510</v>
      </c>
      <c r="F1465" s="15" t="s">
        <v>307</v>
      </c>
      <c r="G1465" s="85">
        <v>2119194.7200000002</v>
      </c>
      <c r="H1465" s="85">
        <v>2164224.0499999998</v>
      </c>
      <c r="I1465" s="85">
        <v>1873931.44</v>
      </c>
    </row>
    <row r="1466" spans="1:9" ht="30.75" customHeight="1">
      <c r="A1466" s="16" t="s">
        <v>894</v>
      </c>
      <c r="B1466" s="14">
        <v>793</v>
      </c>
      <c r="C1466" s="15" t="s">
        <v>101</v>
      </c>
      <c r="D1466" s="15" t="s">
        <v>102</v>
      </c>
      <c r="E1466" s="15" t="s">
        <v>893</v>
      </c>
      <c r="F1466" s="15"/>
      <c r="G1466" s="85">
        <f>G1467</f>
        <v>1000</v>
      </c>
      <c r="H1466" s="85">
        <f t="shared" ref="H1466:I1466" si="266">H1467</f>
        <v>11000</v>
      </c>
      <c r="I1466" s="85">
        <f t="shared" si="266"/>
        <v>11000</v>
      </c>
    </row>
    <row r="1467" spans="1:9" ht="17.25" customHeight="1">
      <c r="A1467" s="16" t="s">
        <v>93</v>
      </c>
      <c r="B1467" s="14">
        <v>793</v>
      </c>
      <c r="C1467" s="15" t="s">
        <v>101</v>
      </c>
      <c r="D1467" s="15" t="s">
        <v>102</v>
      </c>
      <c r="E1467" s="15" t="s">
        <v>893</v>
      </c>
      <c r="F1467" s="15" t="s">
        <v>94</v>
      </c>
      <c r="G1467" s="85">
        <f>G1468</f>
        <v>1000</v>
      </c>
      <c r="H1467" s="85">
        <f t="shared" ref="H1467:I1467" si="267">H1468</f>
        <v>11000</v>
      </c>
      <c r="I1467" s="85">
        <f t="shared" si="267"/>
        <v>11000</v>
      </c>
    </row>
    <row r="1468" spans="1:9" ht="23.25" customHeight="1">
      <c r="A1468" s="16" t="s">
        <v>345</v>
      </c>
      <c r="B1468" s="14">
        <v>793</v>
      </c>
      <c r="C1468" s="15" t="s">
        <v>101</v>
      </c>
      <c r="D1468" s="15" t="s">
        <v>102</v>
      </c>
      <c r="E1468" s="15" t="s">
        <v>893</v>
      </c>
      <c r="F1468" s="15" t="s">
        <v>346</v>
      </c>
      <c r="G1468" s="85">
        <f>11000+17010+71990-99000</f>
        <v>1000</v>
      </c>
      <c r="H1468" s="85">
        <v>11000</v>
      </c>
      <c r="I1468" s="85">
        <v>11000</v>
      </c>
    </row>
    <row r="1469" spans="1:9" s="18" customFormat="1" hidden="1">
      <c r="A1469" s="16"/>
      <c r="B1469" s="49"/>
      <c r="C1469" s="15"/>
      <c r="D1469" s="15"/>
      <c r="E1469" s="15"/>
      <c r="F1469" s="15"/>
      <c r="G1469" s="85"/>
      <c r="H1469" s="85"/>
      <c r="I1469" s="85"/>
    </row>
    <row r="1470" spans="1:9" s="18" customFormat="1" ht="51" hidden="1">
      <c r="A1470" s="16" t="s">
        <v>959</v>
      </c>
      <c r="B1470" s="49">
        <v>793</v>
      </c>
      <c r="C1470" s="15" t="s">
        <v>101</v>
      </c>
      <c r="D1470" s="15" t="s">
        <v>102</v>
      </c>
      <c r="E1470" s="15" t="s">
        <v>960</v>
      </c>
      <c r="F1470" s="15"/>
      <c r="G1470" s="85">
        <f>G1471</f>
        <v>0</v>
      </c>
      <c r="H1470" s="85">
        <f t="shared" ref="H1470:I1471" si="268">H1471</f>
        <v>0</v>
      </c>
      <c r="I1470" s="85">
        <f t="shared" si="268"/>
        <v>0</v>
      </c>
    </row>
    <row r="1471" spans="1:9" s="18" customFormat="1" hidden="1">
      <c r="A1471" s="16" t="s">
        <v>304</v>
      </c>
      <c r="B1471" s="49">
        <v>793</v>
      </c>
      <c r="C1471" s="15" t="s">
        <v>101</v>
      </c>
      <c r="D1471" s="15" t="s">
        <v>102</v>
      </c>
      <c r="E1471" s="15" t="s">
        <v>960</v>
      </c>
      <c r="F1471" s="15" t="s">
        <v>305</v>
      </c>
      <c r="G1471" s="85">
        <f>G1472</f>
        <v>0</v>
      </c>
      <c r="H1471" s="85">
        <f t="shared" si="268"/>
        <v>0</v>
      </c>
      <c r="I1471" s="85">
        <f t="shared" si="268"/>
        <v>0</v>
      </c>
    </row>
    <row r="1472" spans="1:9" s="18" customFormat="1" ht="25.5" hidden="1">
      <c r="A1472" s="16" t="s">
        <v>306</v>
      </c>
      <c r="B1472" s="49">
        <v>793</v>
      </c>
      <c r="C1472" s="15" t="s">
        <v>101</v>
      </c>
      <c r="D1472" s="15" t="s">
        <v>102</v>
      </c>
      <c r="E1472" s="15" t="s">
        <v>960</v>
      </c>
      <c r="F1472" s="15" t="s">
        <v>307</v>
      </c>
      <c r="G1472" s="85">
        <f>302500-302500</f>
        <v>0</v>
      </c>
      <c r="H1472" s="85">
        <v>0</v>
      </c>
      <c r="I1472" s="85">
        <v>0</v>
      </c>
    </row>
    <row r="1473" spans="1:9" s="18" customFormat="1" ht="25.5">
      <c r="A1473" s="13" t="s">
        <v>932</v>
      </c>
      <c r="B1473" s="14">
        <v>793</v>
      </c>
      <c r="C1473" s="15" t="s">
        <v>101</v>
      </c>
      <c r="D1473" s="15" t="s">
        <v>102</v>
      </c>
      <c r="E1473" s="15" t="s">
        <v>419</v>
      </c>
      <c r="F1473" s="15"/>
      <c r="G1473" s="85">
        <f t="shared" ref="G1473:I1475" si="269">G1474</f>
        <v>630000</v>
      </c>
      <c r="H1473" s="85">
        <f t="shared" si="269"/>
        <v>630000</v>
      </c>
      <c r="I1473" s="85">
        <f t="shared" si="269"/>
        <v>630000</v>
      </c>
    </row>
    <row r="1474" spans="1:9" s="18" customFormat="1" ht="25.5">
      <c r="A1474" s="16" t="s">
        <v>167</v>
      </c>
      <c r="B1474" s="14">
        <v>793</v>
      </c>
      <c r="C1474" s="15" t="s">
        <v>101</v>
      </c>
      <c r="D1474" s="15" t="s">
        <v>102</v>
      </c>
      <c r="E1474" s="15" t="s">
        <v>420</v>
      </c>
      <c r="F1474" s="15"/>
      <c r="G1474" s="85">
        <f t="shared" si="269"/>
        <v>630000</v>
      </c>
      <c r="H1474" s="85">
        <f t="shared" si="269"/>
        <v>630000</v>
      </c>
      <c r="I1474" s="85">
        <f t="shared" si="269"/>
        <v>630000</v>
      </c>
    </row>
    <row r="1475" spans="1:9" s="18" customFormat="1" ht="15" customHeight="1">
      <c r="A1475" s="16" t="s">
        <v>654</v>
      </c>
      <c r="B1475" s="14">
        <v>793</v>
      </c>
      <c r="C1475" s="15" t="s">
        <v>101</v>
      </c>
      <c r="D1475" s="15" t="s">
        <v>102</v>
      </c>
      <c r="E1475" s="15" t="s">
        <v>420</v>
      </c>
      <c r="F1475" s="15" t="s">
        <v>305</v>
      </c>
      <c r="G1475" s="85">
        <f t="shared" si="269"/>
        <v>630000</v>
      </c>
      <c r="H1475" s="85">
        <f t="shared" si="269"/>
        <v>630000</v>
      </c>
      <c r="I1475" s="85">
        <f t="shared" si="269"/>
        <v>630000</v>
      </c>
    </row>
    <row r="1476" spans="1:9" s="18" customFormat="1" ht="25.5">
      <c r="A1476" s="16" t="s">
        <v>655</v>
      </c>
      <c r="B1476" s="14">
        <v>793</v>
      </c>
      <c r="C1476" s="15" t="s">
        <v>101</v>
      </c>
      <c r="D1476" s="15" t="s">
        <v>102</v>
      </c>
      <c r="E1476" s="15" t="s">
        <v>420</v>
      </c>
      <c r="F1476" s="15" t="s">
        <v>656</v>
      </c>
      <c r="G1476" s="85">
        <v>630000</v>
      </c>
      <c r="H1476" s="85">
        <v>630000</v>
      </c>
      <c r="I1476" s="85">
        <v>630000</v>
      </c>
    </row>
    <row r="1477" spans="1:9" s="18" customFormat="1" ht="25.5" hidden="1">
      <c r="A1477" s="16" t="s">
        <v>657</v>
      </c>
      <c r="B1477" s="14">
        <v>793</v>
      </c>
      <c r="C1477" s="15" t="s">
        <v>101</v>
      </c>
      <c r="D1477" s="15" t="s">
        <v>102</v>
      </c>
      <c r="E1477" s="15" t="s">
        <v>420</v>
      </c>
      <c r="F1477" s="15" t="s">
        <v>658</v>
      </c>
      <c r="G1477" s="85"/>
      <c r="H1477" s="85"/>
      <c r="I1477" s="85"/>
    </row>
    <row r="1478" spans="1:9" s="30" customFormat="1" ht="27.75" customHeight="1">
      <c r="A1478" s="16" t="s">
        <v>936</v>
      </c>
      <c r="B1478" s="14">
        <v>793</v>
      </c>
      <c r="C1478" s="15" t="s">
        <v>101</v>
      </c>
      <c r="D1478" s="15" t="s">
        <v>102</v>
      </c>
      <c r="E1478" s="15" t="s">
        <v>538</v>
      </c>
      <c r="F1478" s="41"/>
      <c r="G1478" s="85">
        <f>G1479+G1482</f>
        <v>435409</v>
      </c>
      <c r="H1478" s="85">
        <f>H1479+H1482</f>
        <v>459272</v>
      </c>
      <c r="I1478" s="85">
        <f>I1479+I1482</f>
        <v>484648</v>
      </c>
    </row>
    <row r="1479" spans="1:9" s="30" customFormat="1" ht="54" customHeight="1">
      <c r="A1479" s="16" t="s">
        <v>659</v>
      </c>
      <c r="B1479" s="14">
        <v>793</v>
      </c>
      <c r="C1479" s="15" t="s">
        <v>101</v>
      </c>
      <c r="D1479" s="15" t="s">
        <v>102</v>
      </c>
      <c r="E1479" s="15" t="s">
        <v>685</v>
      </c>
      <c r="F1479" s="41"/>
      <c r="G1479" s="85">
        <f t="shared" ref="G1479:I1480" si="270">G1480</f>
        <v>189200</v>
      </c>
      <c r="H1479" s="85">
        <f t="shared" si="270"/>
        <v>189200</v>
      </c>
      <c r="I1479" s="85">
        <f t="shared" si="270"/>
        <v>189200</v>
      </c>
    </row>
    <row r="1480" spans="1:9" s="30" customFormat="1" ht="16.5" customHeight="1">
      <c r="A1480" s="16" t="s">
        <v>93</v>
      </c>
      <c r="B1480" s="14">
        <v>793</v>
      </c>
      <c r="C1480" s="15" t="s">
        <v>101</v>
      </c>
      <c r="D1480" s="15" t="s">
        <v>102</v>
      </c>
      <c r="E1480" s="15" t="s">
        <v>685</v>
      </c>
      <c r="F1480" s="15" t="s">
        <v>94</v>
      </c>
      <c r="G1480" s="85">
        <f t="shared" si="270"/>
        <v>189200</v>
      </c>
      <c r="H1480" s="85">
        <f t="shared" si="270"/>
        <v>189200</v>
      </c>
      <c r="I1480" s="85">
        <f t="shared" si="270"/>
        <v>189200</v>
      </c>
    </row>
    <row r="1481" spans="1:9" ht="38.25">
      <c r="A1481" s="16" t="s">
        <v>632</v>
      </c>
      <c r="B1481" s="14">
        <v>793</v>
      </c>
      <c r="C1481" s="15" t="s">
        <v>101</v>
      </c>
      <c r="D1481" s="15" t="s">
        <v>102</v>
      </c>
      <c r="E1481" s="15" t="s">
        <v>685</v>
      </c>
      <c r="F1481" s="15" t="s">
        <v>633</v>
      </c>
      <c r="G1481" s="85">
        <v>189200</v>
      </c>
      <c r="H1481" s="85">
        <v>189200</v>
      </c>
      <c r="I1481" s="85">
        <v>189200</v>
      </c>
    </row>
    <row r="1482" spans="1:9" ht="25.5" customHeight="1">
      <c r="A1482" s="16" t="s">
        <v>660</v>
      </c>
      <c r="B1482" s="14">
        <v>793</v>
      </c>
      <c r="C1482" s="15" t="s">
        <v>101</v>
      </c>
      <c r="D1482" s="15" t="s">
        <v>102</v>
      </c>
      <c r="E1482" s="15" t="s">
        <v>546</v>
      </c>
      <c r="F1482" s="15"/>
      <c r="G1482" s="85">
        <f t="shared" ref="G1482:I1483" si="271">G1483</f>
        <v>246209</v>
      </c>
      <c r="H1482" s="85">
        <f t="shared" si="271"/>
        <v>270072</v>
      </c>
      <c r="I1482" s="85">
        <f t="shared" si="271"/>
        <v>295448</v>
      </c>
    </row>
    <row r="1483" spans="1:9" ht="15.75" customHeight="1">
      <c r="A1483" s="16" t="s">
        <v>661</v>
      </c>
      <c r="B1483" s="14">
        <v>793</v>
      </c>
      <c r="C1483" s="15" t="s">
        <v>101</v>
      </c>
      <c r="D1483" s="15" t="s">
        <v>102</v>
      </c>
      <c r="E1483" s="15" t="s">
        <v>546</v>
      </c>
      <c r="F1483" s="15" t="s">
        <v>305</v>
      </c>
      <c r="G1483" s="85">
        <f t="shared" si="271"/>
        <v>246209</v>
      </c>
      <c r="H1483" s="85">
        <f t="shared" si="271"/>
        <v>270072</v>
      </c>
      <c r="I1483" s="85">
        <f t="shared" si="271"/>
        <v>295448</v>
      </c>
    </row>
    <row r="1484" spans="1:9" ht="25.5" customHeight="1">
      <c r="A1484" s="16" t="s">
        <v>655</v>
      </c>
      <c r="B1484" s="14">
        <v>793</v>
      </c>
      <c r="C1484" s="15" t="s">
        <v>101</v>
      </c>
      <c r="D1484" s="15" t="s">
        <v>102</v>
      </c>
      <c r="E1484" s="15" t="s">
        <v>546</v>
      </c>
      <c r="F1484" s="15" t="s">
        <v>656</v>
      </c>
      <c r="G1484" s="85">
        <v>246209</v>
      </c>
      <c r="H1484" s="85">
        <v>270072</v>
      </c>
      <c r="I1484" s="85">
        <v>295448</v>
      </c>
    </row>
    <row r="1485" spans="1:9" ht="26.25" customHeight="1">
      <c r="A1485" s="16" t="s">
        <v>332</v>
      </c>
      <c r="B1485" s="14">
        <v>793</v>
      </c>
      <c r="C1485" s="15" t="s">
        <v>101</v>
      </c>
      <c r="D1485" s="15" t="s">
        <v>102</v>
      </c>
      <c r="E1485" s="15" t="s">
        <v>439</v>
      </c>
      <c r="F1485" s="15"/>
      <c r="G1485" s="85">
        <f>G1486</f>
        <v>20000</v>
      </c>
      <c r="H1485" s="85">
        <f>H1486</f>
        <v>0</v>
      </c>
      <c r="I1485" s="85">
        <f>I1486</f>
        <v>0</v>
      </c>
    </row>
    <row r="1486" spans="1:9" ht="29.25" customHeight="1">
      <c r="A1486" s="16" t="s">
        <v>332</v>
      </c>
      <c r="B1486" s="14">
        <v>793</v>
      </c>
      <c r="C1486" s="15" t="s">
        <v>101</v>
      </c>
      <c r="D1486" s="15" t="s">
        <v>102</v>
      </c>
      <c r="E1486" s="15" t="s">
        <v>519</v>
      </c>
      <c r="F1486" s="15"/>
      <c r="G1486" s="85">
        <f>G1488</f>
        <v>20000</v>
      </c>
      <c r="H1486" s="85">
        <f>H1488</f>
        <v>0</v>
      </c>
      <c r="I1486" s="85">
        <f>I1488</f>
        <v>0</v>
      </c>
    </row>
    <row r="1487" spans="1:9" ht="25.5" customHeight="1">
      <c r="A1487" s="16" t="s">
        <v>661</v>
      </c>
      <c r="B1487" s="14">
        <v>793</v>
      </c>
      <c r="C1487" s="15" t="s">
        <v>101</v>
      </c>
      <c r="D1487" s="15" t="s">
        <v>102</v>
      </c>
      <c r="E1487" s="15" t="s">
        <v>519</v>
      </c>
      <c r="F1487" s="15" t="s">
        <v>305</v>
      </c>
      <c r="G1487" s="85">
        <f>G1488</f>
        <v>20000</v>
      </c>
      <c r="H1487" s="85">
        <f>H1488</f>
        <v>0</v>
      </c>
      <c r="I1487" s="85">
        <f>I1488</f>
        <v>0</v>
      </c>
    </row>
    <row r="1488" spans="1:9" ht="30.75" customHeight="1">
      <c r="A1488" s="16" t="s">
        <v>308</v>
      </c>
      <c r="B1488" s="14">
        <v>793</v>
      </c>
      <c r="C1488" s="15" t="s">
        <v>101</v>
      </c>
      <c r="D1488" s="15" t="s">
        <v>102</v>
      </c>
      <c r="E1488" s="15" t="s">
        <v>519</v>
      </c>
      <c r="F1488" s="15" t="s">
        <v>307</v>
      </c>
      <c r="G1488" s="85">
        <v>20000</v>
      </c>
      <c r="H1488" s="85"/>
      <c r="I1488" s="85"/>
    </row>
    <row r="1489" spans="1:9" ht="30.75" hidden="1" customHeight="1">
      <c r="A1489" s="16" t="s">
        <v>332</v>
      </c>
      <c r="B1489" s="14">
        <v>793</v>
      </c>
      <c r="C1489" s="15" t="s">
        <v>101</v>
      </c>
      <c r="D1489" s="15" t="s">
        <v>102</v>
      </c>
      <c r="E1489" s="15" t="s">
        <v>439</v>
      </c>
      <c r="F1489" s="15"/>
      <c r="G1489" s="85">
        <f t="shared" ref="G1489:I1491" si="272">G1490</f>
        <v>0</v>
      </c>
      <c r="H1489" s="85">
        <f t="shared" si="272"/>
        <v>0</v>
      </c>
      <c r="I1489" s="85">
        <f t="shared" si="272"/>
        <v>0</v>
      </c>
    </row>
    <row r="1490" spans="1:9" ht="30.75" hidden="1" customHeight="1">
      <c r="A1490" s="16" t="s">
        <v>332</v>
      </c>
      <c r="B1490" s="14">
        <v>793</v>
      </c>
      <c r="C1490" s="15" t="s">
        <v>101</v>
      </c>
      <c r="D1490" s="15" t="s">
        <v>102</v>
      </c>
      <c r="E1490" s="15" t="s">
        <v>519</v>
      </c>
      <c r="F1490" s="15"/>
      <c r="G1490" s="85">
        <f t="shared" si="272"/>
        <v>0</v>
      </c>
      <c r="H1490" s="85">
        <f t="shared" si="272"/>
        <v>0</v>
      </c>
      <c r="I1490" s="85">
        <f t="shared" si="272"/>
        <v>0</v>
      </c>
    </row>
    <row r="1491" spans="1:9" ht="30.75" hidden="1" customHeight="1">
      <c r="A1491" s="16" t="s">
        <v>661</v>
      </c>
      <c r="B1491" s="14">
        <v>793</v>
      </c>
      <c r="C1491" s="15" t="s">
        <v>101</v>
      </c>
      <c r="D1491" s="15" t="s">
        <v>102</v>
      </c>
      <c r="E1491" s="15" t="s">
        <v>519</v>
      </c>
      <c r="F1491" s="15" t="s">
        <v>305</v>
      </c>
      <c r="G1491" s="85">
        <f t="shared" si="272"/>
        <v>0</v>
      </c>
      <c r="H1491" s="85">
        <f t="shared" si="272"/>
        <v>0</v>
      </c>
      <c r="I1491" s="85">
        <f t="shared" si="272"/>
        <v>0</v>
      </c>
    </row>
    <row r="1492" spans="1:9" ht="30.75" hidden="1" customHeight="1">
      <c r="A1492" s="16" t="s">
        <v>306</v>
      </c>
      <c r="B1492" s="14">
        <v>793</v>
      </c>
      <c r="C1492" s="15" t="s">
        <v>101</v>
      </c>
      <c r="D1492" s="15" t="s">
        <v>102</v>
      </c>
      <c r="E1492" s="15" t="s">
        <v>519</v>
      </c>
      <c r="F1492" s="15" t="s">
        <v>307</v>
      </c>
      <c r="G1492" s="85"/>
      <c r="H1492" s="85"/>
      <c r="I1492" s="85"/>
    </row>
    <row r="1493" spans="1:9">
      <c r="A1493" s="13" t="s">
        <v>310</v>
      </c>
      <c r="B1493" s="14">
        <v>793</v>
      </c>
      <c r="C1493" s="15" t="s">
        <v>101</v>
      </c>
      <c r="D1493" s="15" t="s">
        <v>83</v>
      </c>
      <c r="E1493" s="15"/>
      <c r="F1493" s="15"/>
      <c r="G1493" s="85">
        <f>G1494</f>
        <v>16805952.52</v>
      </c>
      <c r="H1493" s="85">
        <f>H1494</f>
        <v>16173098.379999999</v>
      </c>
      <c r="I1493" s="85">
        <f>I1494</f>
        <v>16206266.259999998</v>
      </c>
    </row>
    <row r="1494" spans="1:9" s="50" customFormat="1" ht="25.5">
      <c r="A1494" s="16" t="s">
        <v>936</v>
      </c>
      <c r="B1494" s="14">
        <v>793</v>
      </c>
      <c r="C1494" s="15" t="s">
        <v>101</v>
      </c>
      <c r="D1494" s="15" t="s">
        <v>83</v>
      </c>
      <c r="E1494" s="15" t="s">
        <v>538</v>
      </c>
      <c r="F1494" s="15"/>
      <c r="G1494" s="85">
        <f>G1502+G1507+G1514+G1511</f>
        <v>16805952.52</v>
      </c>
      <c r="H1494" s="85">
        <f>H1502+H1507+H1514+H1511</f>
        <v>16173098.379999999</v>
      </c>
      <c r="I1494" s="85">
        <f>I1502+I1507+I1514+I1511</f>
        <v>16206266.259999998</v>
      </c>
    </row>
    <row r="1495" spans="1:9" s="50" customFormat="1" hidden="1">
      <c r="A1495" s="16"/>
      <c r="B1495" s="14">
        <v>793</v>
      </c>
      <c r="C1495" s="15"/>
      <c r="D1495" s="15"/>
      <c r="E1495" s="15"/>
      <c r="F1495" s="15"/>
      <c r="G1495" s="85"/>
      <c r="H1495" s="85"/>
      <c r="I1495" s="85"/>
    </row>
    <row r="1496" spans="1:9" s="50" customFormat="1" ht="51" hidden="1">
      <c r="A1496" s="16" t="s">
        <v>542</v>
      </c>
      <c r="B1496" s="14">
        <v>793</v>
      </c>
      <c r="C1496" s="15" t="s">
        <v>101</v>
      </c>
      <c r="D1496" s="15" t="s">
        <v>83</v>
      </c>
      <c r="E1496" s="15" t="s">
        <v>540</v>
      </c>
      <c r="F1496" s="15"/>
      <c r="G1496" s="85">
        <f>G1500+G1497</f>
        <v>0</v>
      </c>
      <c r="H1496" s="85">
        <f>H1500+H1497</f>
        <v>0</v>
      </c>
      <c r="I1496" s="85">
        <f>I1500+I1497</f>
        <v>0</v>
      </c>
    </row>
    <row r="1497" spans="1:9" ht="25.5" hidden="1">
      <c r="A1497" s="16" t="s">
        <v>598</v>
      </c>
      <c r="B1497" s="14">
        <v>793</v>
      </c>
      <c r="C1497" s="15" t="s">
        <v>101</v>
      </c>
      <c r="D1497" s="15" t="s">
        <v>83</v>
      </c>
      <c r="E1497" s="15" t="s">
        <v>562</v>
      </c>
      <c r="F1497" s="15" t="s">
        <v>47</v>
      </c>
      <c r="G1497" s="85">
        <f t="shared" ref="G1497:I1498" si="273">G1498</f>
        <v>0</v>
      </c>
      <c r="H1497" s="85">
        <f t="shared" si="273"/>
        <v>0</v>
      </c>
      <c r="I1497" s="85">
        <f t="shared" si="273"/>
        <v>0</v>
      </c>
    </row>
    <row r="1498" spans="1:9" ht="25.5" hidden="1">
      <c r="A1498" s="16" t="s">
        <v>48</v>
      </c>
      <c r="B1498" s="14">
        <v>793</v>
      </c>
      <c r="C1498" s="15" t="s">
        <v>101</v>
      </c>
      <c r="D1498" s="15" t="s">
        <v>83</v>
      </c>
      <c r="E1498" s="15" t="s">
        <v>562</v>
      </c>
      <c r="F1498" s="15" t="s">
        <v>49</v>
      </c>
      <c r="G1498" s="85">
        <f t="shared" si="273"/>
        <v>0</v>
      </c>
      <c r="H1498" s="85">
        <f t="shared" si="273"/>
        <v>0</v>
      </c>
      <c r="I1498" s="85">
        <f t="shared" si="273"/>
        <v>0</v>
      </c>
    </row>
    <row r="1499" spans="1:9" ht="33" hidden="1" customHeight="1">
      <c r="A1499" s="16" t="s">
        <v>599</v>
      </c>
      <c r="B1499" s="14">
        <v>793</v>
      </c>
      <c r="C1499" s="15" t="s">
        <v>101</v>
      </c>
      <c r="D1499" s="15" t="s">
        <v>83</v>
      </c>
      <c r="E1499" s="15" t="s">
        <v>562</v>
      </c>
      <c r="F1499" s="15" t="s">
        <v>50</v>
      </c>
      <c r="G1499" s="85"/>
      <c r="H1499" s="85"/>
      <c r="I1499" s="85"/>
    </row>
    <row r="1500" spans="1:9" s="50" customFormat="1" ht="38.25" hidden="1">
      <c r="A1500" s="16" t="s">
        <v>640</v>
      </c>
      <c r="B1500" s="14">
        <v>793</v>
      </c>
      <c r="C1500" s="15" t="s">
        <v>101</v>
      </c>
      <c r="D1500" s="15" t="s">
        <v>83</v>
      </c>
      <c r="E1500" s="15" t="s">
        <v>540</v>
      </c>
      <c r="F1500" s="15" t="s">
        <v>641</v>
      </c>
      <c r="G1500" s="85">
        <f>G1501</f>
        <v>0</v>
      </c>
      <c r="H1500" s="85">
        <f>H1501</f>
        <v>0</v>
      </c>
      <c r="I1500" s="85">
        <f>I1501</f>
        <v>0</v>
      </c>
    </row>
    <row r="1501" spans="1:9" s="50" customFormat="1" hidden="1">
      <c r="A1501" s="16" t="s">
        <v>643</v>
      </c>
      <c r="B1501" s="14">
        <v>793</v>
      </c>
      <c r="C1501" s="15" t="s">
        <v>101</v>
      </c>
      <c r="D1501" s="15" t="s">
        <v>83</v>
      </c>
      <c r="E1501" s="15" t="s">
        <v>540</v>
      </c>
      <c r="F1501" s="15" t="s">
        <v>644</v>
      </c>
      <c r="G1501" s="85"/>
      <c r="H1501" s="85"/>
      <c r="I1501" s="85"/>
    </row>
    <row r="1502" spans="1:9" ht="60" hidden="1" customHeight="1">
      <c r="A1502" s="16" t="s">
        <v>377</v>
      </c>
      <c r="B1502" s="14">
        <v>793</v>
      </c>
      <c r="C1502" s="15" t="s">
        <v>101</v>
      </c>
      <c r="D1502" s="15" t="s">
        <v>83</v>
      </c>
      <c r="E1502" s="15" t="s">
        <v>379</v>
      </c>
      <c r="F1502" s="15"/>
      <c r="G1502" s="85">
        <f>G1503</f>
        <v>0</v>
      </c>
      <c r="H1502" s="85">
        <f>H1503</f>
        <v>0</v>
      </c>
      <c r="I1502" s="85">
        <f>I1503</f>
        <v>0</v>
      </c>
    </row>
    <row r="1503" spans="1:9" ht="52.5" hidden="1" customHeight="1">
      <c r="A1503" s="16" t="s">
        <v>378</v>
      </c>
      <c r="B1503" s="14">
        <v>793</v>
      </c>
      <c r="C1503" s="15" t="s">
        <v>101</v>
      </c>
      <c r="D1503" s="15" t="s">
        <v>83</v>
      </c>
      <c r="E1503" s="15" t="s">
        <v>376</v>
      </c>
      <c r="F1503" s="15"/>
      <c r="G1503" s="85">
        <f>G1505</f>
        <v>0</v>
      </c>
      <c r="H1503" s="85">
        <f>H1505</f>
        <v>0</v>
      </c>
      <c r="I1503" s="85">
        <f>I1505</f>
        <v>0</v>
      </c>
    </row>
    <row r="1504" spans="1:9" ht="38.25" hidden="1">
      <c r="A1504" s="16" t="s">
        <v>640</v>
      </c>
      <c r="B1504" s="14">
        <v>793</v>
      </c>
      <c r="C1504" s="15" t="s">
        <v>101</v>
      </c>
      <c r="D1504" s="15" t="s">
        <v>83</v>
      </c>
      <c r="E1504" s="15" t="s">
        <v>541</v>
      </c>
      <c r="F1504" s="15" t="s">
        <v>641</v>
      </c>
      <c r="G1504" s="85">
        <f>G1505</f>
        <v>0</v>
      </c>
      <c r="H1504" s="85">
        <f>H1505</f>
        <v>0</v>
      </c>
      <c r="I1504" s="85">
        <f>I1505</f>
        <v>0</v>
      </c>
    </row>
    <row r="1505" spans="1:9" hidden="1">
      <c r="A1505" s="16" t="s">
        <v>643</v>
      </c>
      <c r="B1505" s="14">
        <v>793</v>
      </c>
      <c r="C1505" s="15" t="s">
        <v>101</v>
      </c>
      <c r="D1505" s="15" t="s">
        <v>83</v>
      </c>
      <c r="E1505" s="15" t="s">
        <v>376</v>
      </c>
      <c r="F1505" s="15" t="s">
        <v>644</v>
      </c>
      <c r="G1505" s="85"/>
      <c r="H1505" s="85"/>
      <c r="I1505" s="85"/>
    </row>
    <row r="1506" spans="1:9" s="18" customFormat="1" hidden="1">
      <c r="A1506" s="16"/>
      <c r="B1506" s="14"/>
      <c r="C1506" s="15"/>
      <c r="D1506" s="15"/>
      <c r="E1506" s="15"/>
      <c r="F1506" s="15"/>
      <c r="G1506" s="85"/>
      <c r="H1506" s="85"/>
      <c r="I1506" s="85"/>
    </row>
    <row r="1507" spans="1:9" ht="58.5" customHeight="1">
      <c r="A1507" s="97" t="s">
        <v>542</v>
      </c>
      <c r="B1507" s="14">
        <v>793</v>
      </c>
      <c r="C1507" s="15" t="s">
        <v>101</v>
      </c>
      <c r="D1507" s="15" t="s">
        <v>83</v>
      </c>
      <c r="E1507" s="15" t="s">
        <v>541</v>
      </c>
      <c r="F1507" s="15"/>
      <c r="G1507" s="85">
        <f>G1508</f>
        <v>4352866.55</v>
      </c>
      <c r="H1507" s="85">
        <f>H1508</f>
        <v>5155209.8600000003</v>
      </c>
      <c r="I1507" s="85">
        <f>I1508</f>
        <v>5189432.97</v>
      </c>
    </row>
    <row r="1508" spans="1:9" ht="52.5" hidden="1" customHeight="1">
      <c r="A1508" s="16" t="s">
        <v>378</v>
      </c>
      <c r="B1508" s="14">
        <v>793</v>
      </c>
      <c r="C1508" s="15" t="s">
        <v>101</v>
      </c>
      <c r="D1508" s="15" t="s">
        <v>83</v>
      </c>
      <c r="E1508" s="15" t="s">
        <v>252</v>
      </c>
      <c r="F1508" s="15"/>
      <c r="G1508" s="85">
        <f>G1510</f>
        <v>4352866.55</v>
      </c>
      <c r="H1508" s="85">
        <f>H1510</f>
        <v>5155209.8600000003</v>
      </c>
      <c r="I1508" s="85">
        <f>I1510</f>
        <v>5189432.97</v>
      </c>
    </row>
    <row r="1509" spans="1:9" ht="38.25">
      <c r="A1509" s="16" t="s">
        <v>640</v>
      </c>
      <c r="B1509" s="14">
        <v>793</v>
      </c>
      <c r="C1509" s="15" t="s">
        <v>101</v>
      </c>
      <c r="D1509" s="15" t="s">
        <v>83</v>
      </c>
      <c r="E1509" s="15" t="s">
        <v>541</v>
      </c>
      <c r="F1509" s="15" t="s">
        <v>641</v>
      </c>
      <c r="G1509" s="85">
        <f>G1510</f>
        <v>4352866.55</v>
      </c>
      <c r="H1509" s="85">
        <f>H1510</f>
        <v>5155209.8600000003</v>
      </c>
      <c r="I1509" s="85">
        <f>I1510</f>
        <v>5189432.97</v>
      </c>
    </row>
    <row r="1510" spans="1:9">
      <c r="A1510" s="16" t="s">
        <v>643</v>
      </c>
      <c r="B1510" s="14">
        <v>793</v>
      </c>
      <c r="C1510" s="15" t="s">
        <v>101</v>
      </c>
      <c r="D1510" s="15" t="s">
        <v>83</v>
      </c>
      <c r="E1510" s="15" t="s">
        <v>541</v>
      </c>
      <c r="F1510" s="15" t="s">
        <v>644</v>
      </c>
      <c r="G1510" s="85">
        <v>4352866.55</v>
      </c>
      <c r="H1510" s="85">
        <v>5155209.8600000003</v>
      </c>
      <c r="I1510" s="85">
        <v>5189432.97</v>
      </c>
    </row>
    <row r="1511" spans="1:9" ht="55.5" customHeight="1">
      <c r="A1511" s="97" t="s">
        <v>543</v>
      </c>
      <c r="B1511" s="14">
        <v>793</v>
      </c>
      <c r="C1511" s="15" t="s">
        <v>101</v>
      </c>
      <c r="D1511" s="15" t="s">
        <v>83</v>
      </c>
      <c r="E1511" s="15" t="s">
        <v>683</v>
      </c>
      <c r="F1511" s="15"/>
      <c r="G1511" s="85">
        <f t="shared" ref="G1511:I1512" si="274">G1512</f>
        <v>12253085.969999999</v>
      </c>
      <c r="H1511" s="85">
        <f t="shared" si="274"/>
        <v>10817888.52</v>
      </c>
      <c r="I1511" s="85">
        <f t="shared" si="274"/>
        <v>10816833.289999999</v>
      </c>
    </row>
    <row r="1512" spans="1:9" ht="38.25">
      <c r="A1512" s="16" t="s">
        <v>640</v>
      </c>
      <c r="B1512" s="14">
        <v>793</v>
      </c>
      <c r="C1512" s="15" t="s">
        <v>101</v>
      </c>
      <c r="D1512" s="15" t="s">
        <v>83</v>
      </c>
      <c r="E1512" s="15" t="s">
        <v>683</v>
      </c>
      <c r="F1512" s="15" t="s">
        <v>641</v>
      </c>
      <c r="G1512" s="85">
        <f t="shared" si="274"/>
        <v>12253085.969999999</v>
      </c>
      <c r="H1512" s="85">
        <f t="shared" si="274"/>
        <v>10817888.52</v>
      </c>
      <c r="I1512" s="85">
        <f t="shared" si="274"/>
        <v>10816833.289999999</v>
      </c>
    </row>
    <row r="1513" spans="1:9">
      <c r="A1513" s="16" t="s">
        <v>643</v>
      </c>
      <c r="B1513" s="14">
        <v>793</v>
      </c>
      <c r="C1513" s="15" t="s">
        <v>101</v>
      </c>
      <c r="D1513" s="15" t="s">
        <v>83</v>
      </c>
      <c r="E1513" s="15" t="s">
        <v>683</v>
      </c>
      <c r="F1513" s="15" t="s">
        <v>644</v>
      </c>
      <c r="G1513" s="85">
        <f>11205413.79+1047672.18</f>
        <v>12253085.969999999</v>
      </c>
      <c r="H1513" s="85">
        <v>10817888.52</v>
      </c>
      <c r="I1513" s="85">
        <v>10816833.289999999</v>
      </c>
    </row>
    <row r="1514" spans="1:9" s="18" customFormat="1" ht="25.5">
      <c r="A1514" s="16" t="s">
        <v>662</v>
      </c>
      <c r="B1514" s="14">
        <v>793</v>
      </c>
      <c r="C1514" s="15" t="s">
        <v>101</v>
      </c>
      <c r="D1514" s="15" t="s">
        <v>83</v>
      </c>
      <c r="E1514" s="15" t="s">
        <v>545</v>
      </c>
      <c r="F1514" s="15"/>
      <c r="G1514" s="85">
        <f t="shared" ref="G1514:I1515" si="275">G1515</f>
        <v>200000</v>
      </c>
      <c r="H1514" s="85">
        <f t="shared" si="275"/>
        <v>200000</v>
      </c>
      <c r="I1514" s="85">
        <f t="shared" si="275"/>
        <v>200000</v>
      </c>
    </row>
    <row r="1515" spans="1:9" s="18" customFormat="1" ht="25.5">
      <c r="A1515" s="16" t="s">
        <v>660</v>
      </c>
      <c r="B1515" s="14">
        <v>793</v>
      </c>
      <c r="C1515" s="15" t="s">
        <v>101</v>
      </c>
      <c r="D1515" s="15" t="s">
        <v>83</v>
      </c>
      <c r="E1515" s="15" t="s">
        <v>545</v>
      </c>
      <c r="F1515" s="15" t="s">
        <v>305</v>
      </c>
      <c r="G1515" s="85">
        <f t="shared" si="275"/>
        <v>200000</v>
      </c>
      <c r="H1515" s="85">
        <f t="shared" si="275"/>
        <v>200000</v>
      </c>
      <c r="I1515" s="85">
        <f t="shared" si="275"/>
        <v>200000</v>
      </c>
    </row>
    <row r="1516" spans="1:9" s="18" customFormat="1" ht="25.5">
      <c r="A1516" s="16" t="s">
        <v>655</v>
      </c>
      <c r="B1516" s="14">
        <v>793</v>
      </c>
      <c r="C1516" s="15" t="s">
        <v>101</v>
      </c>
      <c r="D1516" s="15" t="s">
        <v>83</v>
      </c>
      <c r="E1516" s="15" t="s">
        <v>545</v>
      </c>
      <c r="F1516" s="15" t="s">
        <v>656</v>
      </c>
      <c r="G1516" s="85">
        <v>200000</v>
      </c>
      <c r="H1516" s="85">
        <v>200000</v>
      </c>
      <c r="I1516" s="85">
        <v>200000</v>
      </c>
    </row>
    <row r="1517" spans="1:9" s="50" customFormat="1" hidden="1">
      <c r="A1517" s="63" t="s">
        <v>663</v>
      </c>
      <c r="B1517" s="14">
        <v>793</v>
      </c>
      <c r="C1517" s="15" t="s">
        <v>101</v>
      </c>
      <c r="D1517" s="15" t="s">
        <v>320</v>
      </c>
      <c r="E1517" s="15"/>
      <c r="F1517" s="15"/>
      <c r="G1517" s="85">
        <f t="shared" ref="G1517:I1520" si="276">G1518</f>
        <v>0</v>
      </c>
      <c r="H1517" s="85">
        <f t="shared" si="276"/>
        <v>0</v>
      </c>
      <c r="I1517" s="85">
        <f t="shared" si="276"/>
        <v>0</v>
      </c>
    </row>
    <row r="1518" spans="1:9" s="50" customFormat="1" ht="25.5" hidden="1">
      <c r="A1518" s="16" t="s">
        <v>539</v>
      </c>
      <c r="B1518" s="14">
        <v>793</v>
      </c>
      <c r="C1518" s="15" t="s">
        <v>101</v>
      </c>
      <c r="D1518" s="15" t="s">
        <v>320</v>
      </c>
      <c r="E1518" s="15" t="s">
        <v>538</v>
      </c>
      <c r="F1518" s="15"/>
      <c r="G1518" s="85">
        <f t="shared" si="276"/>
        <v>0</v>
      </c>
      <c r="H1518" s="85">
        <f t="shared" si="276"/>
        <v>0</v>
      </c>
      <c r="I1518" s="85">
        <f t="shared" si="276"/>
        <v>0</v>
      </c>
    </row>
    <row r="1519" spans="1:9" s="50" customFormat="1" ht="25.5" hidden="1">
      <c r="A1519" s="61" t="s">
        <v>664</v>
      </c>
      <c r="B1519" s="14">
        <v>793</v>
      </c>
      <c r="C1519" s="15" t="s">
        <v>101</v>
      </c>
      <c r="D1519" s="15" t="s">
        <v>320</v>
      </c>
      <c r="E1519" s="15" t="s">
        <v>535</v>
      </c>
      <c r="F1519" s="15"/>
      <c r="G1519" s="85">
        <f t="shared" si="276"/>
        <v>0</v>
      </c>
      <c r="H1519" s="85">
        <f t="shared" si="276"/>
        <v>0</v>
      </c>
      <c r="I1519" s="85">
        <f t="shared" si="276"/>
        <v>0</v>
      </c>
    </row>
    <row r="1520" spans="1:9" s="50" customFormat="1" hidden="1">
      <c r="A1520" s="16" t="s">
        <v>661</v>
      </c>
      <c r="B1520" s="14">
        <v>793</v>
      </c>
      <c r="C1520" s="15" t="s">
        <v>101</v>
      </c>
      <c r="D1520" s="15" t="s">
        <v>320</v>
      </c>
      <c r="E1520" s="15" t="s">
        <v>535</v>
      </c>
      <c r="F1520" s="15" t="s">
        <v>305</v>
      </c>
      <c r="G1520" s="85">
        <f t="shared" si="276"/>
        <v>0</v>
      </c>
      <c r="H1520" s="85">
        <f t="shared" si="276"/>
        <v>0</v>
      </c>
      <c r="I1520" s="85">
        <f t="shared" si="276"/>
        <v>0</v>
      </c>
    </row>
    <row r="1521" spans="1:9" s="50" customFormat="1" ht="25.5" hidden="1">
      <c r="A1521" s="16" t="s">
        <v>308</v>
      </c>
      <c r="B1521" s="14">
        <v>793</v>
      </c>
      <c r="C1521" s="15" t="s">
        <v>101</v>
      </c>
      <c r="D1521" s="15" t="s">
        <v>320</v>
      </c>
      <c r="E1521" s="15" t="s">
        <v>535</v>
      </c>
      <c r="F1521" s="15" t="s">
        <v>307</v>
      </c>
      <c r="G1521" s="85"/>
      <c r="H1521" s="85"/>
      <c r="I1521" s="85"/>
    </row>
    <row r="1522" spans="1:9" s="23" customFormat="1" hidden="1">
      <c r="A1522" s="36" t="s">
        <v>665</v>
      </c>
      <c r="B1522" s="6">
        <v>793</v>
      </c>
      <c r="C1522" s="7" t="s">
        <v>106</v>
      </c>
      <c r="D1522" s="7"/>
      <c r="E1522" s="7"/>
      <c r="F1522" s="7"/>
      <c r="G1522" s="12">
        <f>G1523</f>
        <v>0</v>
      </c>
      <c r="H1522" s="12">
        <f>H1523</f>
        <v>0</v>
      </c>
      <c r="I1522" s="12">
        <f>I1523</f>
        <v>0</v>
      </c>
    </row>
    <row r="1523" spans="1:9" s="50" customFormat="1" hidden="1">
      <c r="A1523" s="16" t="s">
        <v>105</v>
      </c>
      <c r="B1523" s="14">
        <v>793</v>
      </c>
      <c r="C1523" s="15" t="s">
        <v>106</v>
      </c>
      <c r="D1523" s="15" t="s">
        <v>34</v>
      </c>
      <c r="E1523" s="15"/>
      <c r="F1523" s="15"/>
      <c r="G1523" s="85">
        <f>G1545+G1539</f>
        <v>0</v>
      </c>
      <c r="H1523" s="85">
        <f>H1545+H1539</f>
        <v>0</v>
      </c>
      <c r="I1523" s="85">
        <f>I1545+I1539</f>
        <v>0</v>
      </c>
    </row>
    <row r="1524" spans="1:9" s="50" customFormat="1" hidden="1">
      <c r="A1524" s="16"/>
      <c r="B1524" s="14">
        <v>793</v>
      </c>
      <c r="C1524" s="15" t="s">
        <v>106</v>
      </c>
      <c r="D1524" s="15" t="s">
        <v>34</v>
      </c>
      <c r="E1524" s="15" t="s">
        <v>412</v>
      </c>
      <c r="F1524" s="15"/>
      <c r="G1524" s="85"/>
      <c r="H1524" s="85"/>
      <c r="I1524" s="85"/>
    </row>
    <row r="1525" spans="1:9" s="50" customFormat="1" hidden="1">
      <c r="A1525" s="16"/>
      <c r="B1525" s="14">
        <v>793</v>
      </c>
      <c r="C1525" s="15" t="s">
        <v>106</v>
      </c>
      <c r="D1525" s="15" t="s">
        <v>34</v>
      </c>
      <c r="E1525" s="15" t="s">
        <v>744</v>
      </c>
      <c r="F1525" s="15"/>
      <c r="G1525" s="85">
        <f t="shared" ref="G1525:I1526" si="277">G1526</f>
        <v>0</v>
      </c>
      <c r="H1525" s="85">
        <f t="shared" si="277"/>
        <v>0</v>
      </c>
      <c r="I1525" s="85">
        <f t="shared" si="277"/>
        <v>0</v>
      </c>
    </row>
    <row r="1526" spans="1:9" s="50" customFormat="1" ht="25.5" hidden="1">
      <c r="A1526" s="16" t="s">
        <v>46</v>
      </c>
      <c r="B1526" s="14">
        <v>793</v>
      </c>
      <c r="C1526" s="15" t="s">
        <v>106</v>
      </c>
      <c r="D1526" s="15" t="s">
        <v>34</v>
      </c>
      <c r="E1526" s="15" t="s">
        <v>744</v>
      </c>
      <c r="F1526" s="15" t="s">
        <v>47</v>
      </c>
      <c r="G1526" s="85">
        <f t="shared" si="277"/>
        <v>0</v>
      </c>
      <c r="H1526" s="85">
        <f t="shared" si="277"/>
        <v>0</v>
      </c>
      <c r="I1526" s="85">
        <f t="shared" si="277"/>
        <v>0</v>
      </c>
    </row>
    <row r="1527" spans="1:9" s="50" customFormat="1" ht="25.5" hidden="1">
      <c r="A1527" s="16" t="s">
        <v>48</v>
      </c>
      <c r="B1527" s="14">
        <v>793</v>
      </c>
      <c r="C1527" s="15" t="s">
        <v>106</v>
      </c>
      <c r="D1527" s="15" t="s">
        <v>34</v>
      </c>
      <c r="E1527" s="15" t="s">
        <v>744</v>
      </c>
      <c r="F1527" s="15" t="s">
        <v>49</v>
      </c>
      <c r="G1527" s="85"/>
      <c r="H1527" s="85"/>
      <c r="I1527" s="85"/>
    </row>
    <row r="1528" spans="1:9" s="50" customFormat="1" ht="25.5" hidden="1">
      <c r="A1528" s="16" t="s">
        <v>332</v>
      </c>
      <c r="B1528" s="14">
        <v>793</v>
      </c>
      <c r="C1528" s="15" t="s">
        <v>106</v>
      </c>
      <c r="D1528" s="15" t="s">
        <v>34</v>
      </c>
      <c r="E1528" s="15" t="s">
        <v>439</v>
      </c>
      <c r="F1528" s="15"/>
      <c r="G1528" s="85">
        <f>G1530</f>
        <v>0</v>
      </c>
      <c r="H1528" s="85">
        <f>H1530</f>
        <v>0</v>
      </c>
      <c r="I1528" s="85">
        <f>I1530</f>
        <v>0</v>
      </c>
    </row>
    <row r="1529" spans="1:9" s="50" customFormat="1" ht="25.5" hidden="1">
      <c r="A1529" s="16" t="s">
        <v>332</v>
      </c>
      <c r="B1529" s="14">
        <v>793</v>
      </c>
      <c r="C1529" s="15" t="s">
        <v>106</v>
      </c>
      <c r="D1529" s="15" t="s">
        <v>34</v>
      </c>
      <c r="E1529" s="15" t="s">
        <v>519</v>
      </c>
      <c r="F1529" s="15"/>
      <c r="G1529" s="85">
        <f t="shared" ref="G1529:I1530" si="278">G1530</f>
        <v>0</v>
      </c>
      <c r="H1529" s="85">
        <f t="shared" si="278"/>
        <v>0</v>
      </c>
      <c r="I1529" s="85">
        <f t="shared" si="278"/>
        <v>0</v>
      </c>
    </row>
    <row r="1530" spans="1:9" s="50" customFormat="1" hidden="1">
      <c r="A1530" s="16" t="s">
        <v>315</v>
      </c>
      <c r="B1530" s="14">
        <v>793</v>
      </c>
      <c r="C1530" s="15" t="s">
        <v>106</v>
      </c>
      <c r="D1530" s="15" t="s">
        <v>34</v>
      </c>
      <c r="E1530" s="15" t="s">
        <v>519</v>
      </c>
      <c r="F1530" s="15" t="s">
        <v>316</v>
      </c>
      <c r="G1530" s="85">
        <f t="shared" si="278"/>
        <v>0</v>
      </c>
      <c r="H1530" s="85">
        <f t="shared" si="278"/>
        <v>0</v>
      </c>
      <c r="I1530" s="85">
        <f t="shared" si="278"/>
        <v>0</v>
      </c>
    </row>
    <row r="1531" spans="1:9" s="50" customFormat="1" hidden="1">
      <c r="A1531" s="16" t="s">
        <v>343</v>
      </c>
      <c r="B1531" s="14">
        <v>793</v>
      </c>
      <c r="C1531" s="15" t="s">
        <v>106</v>
      </c>
      <c r="D1531" s="15" t="s">
        <v>34</v>
      </c>
      <c r="E1531" s="15" t="s">
        <v>519</v>
      </c>
      <c r="F1531" s="15" t="s">
        <v>344</v>
      </c>
      <c r="G1531" s="85"/>
      <c r="H1531" s="85"/>
      <c r="I1531" s="85"/>
    </row>
    <row r="1532" spans="1:9" s="50" customFormat="1" hidden="1">
      <c r="A1532" s="16" t="s">
        <v>666</v>
      </c>
      <c r="B1532" s="14">
        <v>793</v>
      </c>
      <c r="C1532" s="15" t="s">
        <v>106</v>
      </c>
      <c r="D1532" s="15" t="s">
        <v>34</v>
      </c>
      <c r="E1532" s="15" t="s">
        <v>488</v>
      </c>
      <c r="F1532" s="15"/>
      <c r="G1532" s="85">
        <f>G1533+G1536</f>
        <v>0</v>
      </c>
      <c r="H1532" s="85">
        <f>H1533+H1536</f>
        <v>0</v>
      </c>
      <c r="I1532" s="85">
        <f>I1533+I1536</f>
        <v>0</v>
      </c>
    </row>
    <row r="1533" spans="1:9" s="50" customFormat="1" ht="32.25" hidden="1" customHeight="1">
      <c r="A1533" s="16" t="s">
        <v>471</v>
      </c>
      <c r="B1533" s="14">
        <v>793</v>
      </c>
      <c r="C1533" s="15" t="s">
        <v>106</v>
      </c>
      <c r="D1533" s="15" t="s">
        <v>34</v>
      </c>
      <c r="E1533" s="15" t="s">
        <v>489</v>
      </c>
      <c r="F1533" s="15"/>
      <c r="G1533" s="85">
        <f t="shared" ref="G1533:I1534" si="279">G1534</f>
        <v>0</v>
      </c>
      <c r="H1533" s="85">
        <f t="shared" si="279"/>
        <v>0</v>
      </c>
      <c r="I1533" s="85">
        <f t="shared" si="279"/>
        <v>0</v>
      </c>
    </row>
    <row r="1534" spans="1:9" s="50" customFormat="1" ht="25.5" hidden="1">
      <c r="A1534" s="16" t="s">
        <v>46</v>
      </c>
      <c r="B1534" s="14">
        <v>793</v>
      </c>
      <c r="C1534" s="15" t="s">
        <v>106</v>
      </c>
      <c r="D1534" s="15" t="s">
        <v>34</v>
      </c>
      <c r="E1534" s="15" t="s">
        <v>489</v>
      </c>
      <c r="F1534" s="15" t="s">
        <v>47</v>
      </c>
      <c r="G1534" s="85">
        <f t="shared" si="279"/>
        <v>0</v>
      </c>
      <c r="H1534" s="85">
        <f t="shared" si="279"/>
        <v>0</v>
      </c>
      <c r="I1534" s="85">
        <f t="shared" si="279"/>
        <v>0</v>
      </c>
    </row>
    <row r="1535" spans="1:9" s="50" customFormat="1" ht="25.5" hidden="1">
      <c r="A1535" s="16" t="s">
        <v>48</v>
      </c>
      <c r="B1535" s="14">
        <v>793</v>
      </c>
      <c r="C1535" s="15" t="s">
        <v>106</v>
      </c>
      <c r="D1535" s="15" t="s">
        <v>34</v>
      </c>
      <c r="E1535" s="15" t="s">
        <v>489</v>
      </c>
      <c r="F1535" s="15" t="s">
        <v>49</v>
      </c>
      <c r="G1535" s="85"/>
      <c r="H1535" s="85"/>
      <c r="I1535" s="85"/>
    </row>
    <row r="1536" spans="1:9" s="50" customFormat="1" ht="36" hidden="1" customHeight="1">
      <c r="A1536" s="16" t="s">
        <v>470</v>
      </c>
      <c r="B1536" s="14">
        <v>793</v>
      </c>
      <c r="C1536" s="15" t="s">
        <v>106</v>
      </c>
      <c r="D1536" s="15" t="s">
        <v>34</v>
      </c>
      <c r="E1536" s="15" t="s">
        <v>469</v>
      </c>
      <c r="F1536" s="15"/>
      <c r="G1536" s="85">
        <f t="shared" ref="G1536:I1537" si="280">G1537</f>
        <v>0</v>
      </c>
      <c r="H1536" s="85">
        <f t="shared" si="280"/>
        <v>0</v>
      </c>
      <c r="I1536" s="85">
        <f t="shared" si="280"/>
        <v>0</v>
      </c>
    </row>
    <row r="1537" spans="1:9" s="50" customFormat="1" hidden="1">
      <c r="A1537" s="16" t="s">
        <v>93</v>
      </c>
      <c r="B1537" s="14">
        <v>793</v>
      </c>
      <c r="C1537" s="15" t="s">
        <v>106</v>
      </c>
      <c r="D1537" s="15" t="s">
        <v>34</v>
      </c>
      <c r="E1537" s="15" t="s">
        <v>469</v>
      </c>
      <c r="F1537" s="15" t="s">
        <v>94</v>
      </c>
      <c r="G1537" s="85">
        <f t="shared" si="280"/>
        <v>0</v>
      </c>
      <c r="H1537" s="85">
        <f t="shared" si="280"/>
        <v>0</v>
      </c>
      <c r="I1537" s="85">
        <f t="shared" si="280"/>
        <v>0</v>
      </c>
    </row>
    <row r="1538" spans="1:9" s="50" customFormat="1" ht="7.5" hidden="1" customHeight="1">
      <c r="A1538" s="16" t="s">
        <v>96</v>
      </c>
      <c r="B1538" s="14">
        <v>793</v>
      </c>
      <c r="C1538" s="15" t="s">
        <v>106</v>
      </c>
      <c r="D1538" s="15" t="s">
        <v>34</v>
      </c>
      <c r="E1538" s="15" t="s">
        <v>469</v>
      </c>
      <c r="F1538" s="15" t="s">
        <v>97</v>
      </c>
      <c r="G1538" s="85"/>
      <c r="H1538" s="85"/>
      <c r="I1538" s="85"/>
    </row>
    <row r="1539" spans="1:9" ht="42.75" hidden="1" customHeight="1">
      <c r="A1539" s="16" t="s">
        <v>721</v>
      </c>
      <c r="B1539" s="14">
        <v>793</v>
      </c>
      <c r="C1539" s="15" t="s">
        <v>106</v>
      </c>
      <c r="D1539" s="15" t="s">
        <v>34</v>
      </c>
      <c r="E1539" s="15" t="s">
        <v>486</v>
      </c>
      <c r="F1539" s="15"/>
      <c r="G1539" s="85">
        <f>G1540</f>
        <v>0</v>
      </c>
      <c r="H1539" s="85">
        <f>H1540</f>
        <v>0</v>
      </c>
      <c r="I1539" s="85">
        <f>I1540</f>
        <v>0</v>
      </c>
    </row>
    <row r="1540" spans="1:9" ht="60" hidden="1" customHeight="1">
      <c r="A1540" s="54" t="s">
        <v>161</v>
      </c>
      <c r="B1540" s="14">
        <v>793</v>
      </c>
      <c r="C1540" s="15" t="s">
        <v>106</v>
      </c>
      <c r="D1540" s="15" t="s">
        <v>34</v>
      </c>
      <c r="E1540" s="15" t="s">
        <v>698</v>
      </c>
      <c r="F1540" s="15"/>
      <c r="G1540" s="85">
        <f>G1541+G1543</f>
        <v>0</v>
      </c>
      <c r="H1540" s="85">
        <f>H1541+H1543</f>
        <v>0</v>
      </c>
      <c r="I1540" s="85">
        <f>I1541+I1543</f>
        <v>0</v>
      </c>
    </row>
    <row r="1541" spans="1:9" ht="21" hidden="1" customHeight="1">
      <c r="A1541" s="16" t="s">
        <v>304</v>
      </c>
      <c r="B1541" s="14">
        <v>793</v>
      </c>
      <c r="C1541" s="15" t="s">
        <v>106</v>
      </c>
      <c r="D1541" s="15" t="s">
        <v>34</v>
      </c>
      <c r="E1541" s="15" t="s">
        <v>698</v>
      </c>
      <c r="F1541" s="15" t="s">
        <v>305</v>
      </c>
      <c r="G1541" s="85">
        <f>G1542</f>
        <v>0</v>
      </c>
      <c r="H1541" s="85">
        <f>H1542</f>
        <v>0</v>
      </c>
      <c r="I1541" s="85">
        <f>I1542</f>
        <v>0</v>
      </c>
    </row>
    <row r="1542" spans="1:9" ht="30.75" hidden="1" customHeight="1">
      <c r="A1542" s="16" t="s">
        <v>306</v>
      </c>
      <c r="B1542" s="14">
        <v>793</v>
      </c>
      <c r="C1542" s="15" t="s">
        <v>106</v>
      </c>
      <c r="D1542" s="15" t="s">
        <v>34</v>
      </c>
      <c r="E1542" s="15" t="s">
        <v>698</v>
      </c>
      <c r="F1542" s="15" t="s">
        <v>307</v>
      </c>
      <c r="G1542" s="127"/>
      <c r="H1542" s="85"/>
      <c r="I1542" s="85"/>
    </row>
    <row r="1543" spans="1:9" ht="30.75" hidden="1" customHeight="1">
      <c r="A1543" s="16" t="s">
        <v>315</v>
      </c>
      <c r="B1543" s="14">
        <v>793</v>
      </c>
      <c r="C1543" s="15" t="s">
        <v>106</v>
      </c>
      <c r="D1543" s="15" t="s">
        <v>34</v>
      </c>
      <c r="E1543" s="15" t="s">
        <v>851</v>
      </c>
      <c r="F1543" s="15" t="s">
        <v>316</v>
      </c>
      <c r="G1543" s="85">
        <f>G1544</f>
        <v>0</v>
      </c>
      <c r="H1543" s="85">
        <f>H1544</f>
        <v>0</v>
      </c>
      <c r="I1543" s="85">
        <f>I1544</f>
        <v>0</v>
      </c>
    </row>
    <row r="1544" spans="1:9" ht="30.75" hidden="1" customHeight="1">
      <c r="A1544" s="16" t="s">
        <v>333</v>
      </c>
      <c r="B1544" s="14">
        <v>793</v>
      </c>
      <c r="C1544" s="15" t="s">
        <v>106</v>
      </c>
      <c r="D1544" s="15" t="s">
        <v>34</v>
      </c>
      <c r="E1544" s="15" t="s">
        <v>851</v>
      </c>
      <c r="F1544" s="15" t="s">
        <v>334</v>
      </c>
      <c r="G1544" s="85"/>
      <c r="H1544" s="85"/>
      <c r="I1544" s="85"/>
    </row>
    <row r="1545" spans="1:9" s="50" customFormat="1" hidden="1">
      <c r="A1545" s="16" t="s">
        <v>666</v>
      </c>
      <c r="B1545" s="14">
        <v>793</v>
      </c>
      <c r="C1545" s="15" t="s">
        <v>106</v>
      </c>
      <c r="D1545" s="15" t="s">
        <v>34</v>
      </c>
      <c r="E1545" s="15" t="s">
        <v>488</v>
      </c>
      <c r="F1545" s="15"/>
      <c r="G1545" s="85">
        <f t="shared" ref="G1545:I1547" si="281">G1546</f>
        <v>0</v>
      </c>
      <c r="H1545" s="85">
        <f t="shared" si="281"/>
        <v>0</v>
      </c>
      <c r="I1545" s="85">
        <f t="shared" si="281"/>
        <v>0</v>
      </c>
    </row>
    <row r="1546" spans="1:9" s="50" customFormat="1" ht="34.5" hidden="1" customHeight="1">
      <c r="A1546" s="16" t="s">
        <v>471</v>
      </c>
      <c r="B1546" s="14">
        <v>793</v>
      </c>
      <c r="C1546" s="15" t="s">
        <v>106</v>
      </c>
      <c r="D1546" s="15" t="s">
        <v>34</v>
      </c>
      <c r="E1546" s="15" t="s">
        <v>489</v>
      </c>
      <c r="F1546" s="15"/>
      <c r="G1546" s="85">
        <f t="shared" si="281"/>
        <v>0</v>
      </c>
      <c r="H1546" s="85">
        <f t="shared" si="281"/>
        <v>0</v>
      </c>
      <c r="I1546" s="85">
        <f t="shared" si="281"/>
        <v>0</v>
      </c>
    </row>
    <row r="1547" spans="1:9" s="50" customFormat="1" ht="25.5" hidden="1">
      <c r="A1547" s="16" t="s">
        <v>46</v>
      </c>
      <c r="B1547" s="14">
        <v>793</v>
      </c>
      <c r="C1547" s="15" t="s">
        <v>106</v>
      </c>
      <c r="D1547" s="15" t="s">
        <v>34</v>
      </c>
      <c r="E1547" s="15" t="s">
        <v>489</v>
      </c>
      <c r="F1547" s="15" t="s">
        <v>47</v>
      </c>
      <c r="G1547" s="85">
        <f t="shared" si="281"/>
        <v>0</v>
      </c>
      <c r="H1547" s="85">
        <f t="shared" si="281"/>
        <v>0</v>
      </c>
      <c r="I1547" s="85">
        <f t="shared" si="281"/>
        <v>0</v>
      </c>
    </row>
    <row r="1548" spans="1:9" s="50" customFormat="1" ht="25.5" hidden="1">
      <c r="A1548" s="16" t="s">
        <v>48</v>
      </c>
      <c r="B1548" s="14">
        <v>793</v>
      </c>
      <c r="C1548" s="15" t="s">
        <v>106</v>
      </c>
      <c r="D1548" s="15" t="s">
        <v>34</v>
      </c>
      <c r="E1548" s="15" t="s">
        <v>489</v>
      </c>
      <c r="F1548" s="15" t="s">
        <v>49</v>
      </c>
      <c r="G1548" s="85"/>
      <c r="H1548" s="85"/>
      <c r="I1548" s="85"/>
    </row>
    <row r="1549" spans="1:9" ht="25.5">
      <c r="A1549" s="59" t="s">
        <v>567</v>
      </c>
      <c r="B1549" s="20">
        <v>793</v>
      </c>
      <c r="C1549" s="7" t="s">
        <v>29</v>
      </c>
      <c r="D1549" s="7"/>
      <c r="E1549" s="7"/>
      <c r="F1549" s="7"/>
      <c r="G1549" s="40">
        <f t="shared" ref="G1549:G1554" si="282">G1550</f>
        <v>3200000</v>
      </c>
      <c r="H1549" s="40">
        <f t="shared" ref="H1549:I1554" si="283">H1550</f>
        <v>3200000</v>
      </c>
      <c r="I1549" s="40">
        <f t="shared" si="283"/>
        <v>3200000</v>
      </c>
    </row>
    <row r="1550" spans="1:9" ht="28.5" customHeight="1">
      <c r="A1550" s="13" t="s">
        <v>568</v>
      </c>
      <c r="B1550" s="14">
        <v>793</v>
      </c>
      <c r="C1550" s="15" t="s">
        <v>29</v>
      </c>
      <c r="D1550" s="15" t="s">
        <v>23</v>
      </c>
      <c r="E1550" s="38"/>
      <c r="F1550" s="38"/>
      <c r="G1550" s="85">
        <f t="shared" si="282"/>
        <v>3200000</v>
      </c>
      <c r="H1550" s="85">
        <f t="shared" si="283"/>
        <v>3200000</v>
      </c>
      <c r="I1550" s="85">
        <f t="shared" si="283"/>
        <v>3200000</v>
      </c>
    </row>
    <row r="1551" spans="1:9" s="30" customFormat="1" ht="38.25">
      <c r="A1551" s="16" t="s">
        <v>884</v>
      </c>
      <c r="B1551" s="14">
        <v>793</v>
      </c>
      <c r="C1551" s="15" t="s">
        <v>29</v>
      </c>
      <c r="D1551" s="15" t="s">
        <v>23</v>
      </c>
      <c r="E1551" s="15" t="s">
        <v>432</v>
      </c>
      <c r="F1551" s="41"/>
      <c r="G1551" s="85">
        <f t="shared" si="282"/>
        <v>3200000</v>
      </c>
      <c r="H1551" s="85">
        <f t="shared" si="283"/>
        <v>3200000</v>
      </c>
      <c r="I1551" s="85">
        <f t="shared" si="283"/>
        <v>3200000</v>
      </c>
    </row>
    <row r="1552" spans="1:9" s="30" customFormat="1" ht="25.5">
      <c r="A1552" s="16" t="s">
        <v>569</v>
      </c>
      <c r="B1552" s="14">
        <v>793</v>
      </c>
      <c r="C1552" s="15" t="s">
        <v>29</v>
      </c>
      <c r="D1552" s="15" t="s">
        <v>23</v>
      </c>
      <c r="E1552" s="15" t="s">
        <v>443</v>
      </c>
      <c r="F1552" s="41"/>
      <c r="G1552" s="85">
        <f t="shared" si="282"/>
        <v>3200000</v>
      </c>
      <c r="H1552" s="85">
        <f t="shared" si="283"/>
        <v>3200000</v>
      </c>
      <c r="I1552" s="85">
        <f t="shared" si="283"/>
        <v>3200000</v>
      </c>
    </row>
    <row r="1553" spans="1:12">
      <c r="A1553" s="16" t="s">
        <v>570</v>
      </c>
      <c r="B1553" s="14">
        <v>793</v>
      </c>
      <c r="C1553" s="15" t="s">
        <v>29</v>
      </c>
      <c r="D1553" s="15" t="s">
        <v>23</v>
      </c>
      <c r="E1553" s="15" t="s">
        <v>444</v>
      </c>
      <c r="F1553" s="15"/>
      <c r="G1553" s="85">
        <f t="shared" si="282"/>
        <v>3200000</v>
      </c>
      <c r="H1553" s="85">
        <f t="shared" si="283"/>
        <v>3200000</v>
      </c>
      <c r="I1553" s="85">
        <f t="shared" si="283"/>
        <v>3200000</v>
      </c>
    </row>
    <row r="1554" spans="1:12" ht="25.5">
      <c r="A1554" s="16" t="s">
        <v>571</v>
      </c>
      <c r="B1554" s="14">
        <v>793</v>
      </c>
      <c r="C1554" s="15" t="s">
        <v>29</v>
      </c>
      <c r="D1554" s="15" t="s">
        <v>23</v>
      </c>
      <c r="E1554" s="15" t="s">
        <v>444</v>
      </c>
      <c r="F1554" s="15" t="s">
        <v>572</v>
      </c>
      <c r="G1554" s="85">
        <f t="shared" si="282"/>
        <v>3200000</v>
      </c>
      <c r="H1554" s="85">
        <f t="shared" si="283"/>
        <v>3200000</v>
      </c>
      <c r="I1554" s="85">
        <f t="shared" si="283"/>
        <v>3200000</v>
      </c>
    </row>
    <row r="1555" spans="1:12">
      <c r="A1555" s="16" t="s">
        <v>573</v>
      </c>
      <c r="B1555" s="14">
        <v>793</v>
      </c>
      <c r="C1555" s="15" t="s">
        <v>29</v>
      </c>
      <c r="D1555" s="15" t="s">
        <v>23</v>
      </c>
      <c r="E1555" s="15" t="s">
        <v>444</v>
      </c>
      <c r="F1555" s="15" t="s">
        <v>574</v>
      </c>
      <c r="G1555" s="85">
        <v>3200000</v>
      </c>
      <c r="H1555" s="85">
        <v>3200000</v>
      </c>
      <c r="I1555" s="85">
        <v>3200000</v>
      </c>
      <c r="J1555" s="1" t="s">
        <v>911</v>
      </c>
      <c r="K1555" s="1" t="s">
        <v>912</v>
      </c>
    </row>
    <row r="1556" spans="1:12" s="233" customFormat="1">
      <c r="A1556" s="217" t="s">
        <v>108</v>
      </c>
      <c r="B1556" s="214"/>
      <c r="C1556" s="215"/>
      <c r="D1556" s="215"/>
      <c r="E1556" s="215"/>
      <c r="F1556" s="215"/>
      <c r="G1556" s="216">
        <f>G1011++G1226+G1298+G1425+G1389+G1522+G1549</f>
        <v>87420268.719999999</v>
      </c>
      <c r="H1556" s="216">
        <f>H1011++H1226+H1298+H1425+H1389+H1522+H1549</f>
        <v>78923323.390000001</v>
      </c>
      <c r="I1556" s="216">
        <f>I1011++I1226+I1298+I1425+I1389+I1522+I1549</f>
        <v>82205491.959999993</v>
      </c>
      <c r="J1556" s="232">
        <f>G1017+G1029+G1033+G1039+G1156+G1160+G1161+G1165+G1169+G1173+G1176+G1202+G1205+G1210+G1237+G1239+G1253+G1280+G1285+G1296+G1304+G1347+G1358+G1360+G1376+G1380+G1410+G1430+G1468+G1476+G1484+G1555+G1110</f>
        <v>53427253.549999997</v>
      </c>
      <c r="K1556" s="232">
        <f>G1023+G1048+G1052+G1081+G1085+G1088+G1090+G1095+G1100+G1355+G1481+G1513</f>
        <v>17920885.969999999</v>
      </c>
    </row>
    <row r="1557" spans="1:12" s="118" customFormat="1" ht="25.5">
      <c r="A1557" s="111" t="s">
        <v>761</v>
      </c>
      <c r="B1557" s="104">
        <v>794</v>
      </c>
      <c r="C1557" s="110"/>
      <c r="D1557" s="110"/>
      <c r="E1557" s="110"/>
      <c r="F1557" s="110"/>
      <c r="G1557" s="109"/>
      <c r="H1557" s="109"/>
      <c r="I1557" s="109"/>
      <c r="J1557" s="237">
        <v>453900</v>
      </c>
      <c r="K1557" s="118">
        <v>1361500</v>
      </c>
    </row>
    <row r="1558" spans="1:12">
      <c r="A1558" s="65" t="s">
        <v>22</v>
      </c>
      <c r="B1558" s="20">
        <v>794</v>
      </c>
      <c r="C1558" s="7" t="s">
        <v>23</v>
      </c>
      <c r="D1558" s="7"/>
      <c r="E1558" s="7"/>
      <c r="F1558" s="7"/>
      <c r="G1558" s="40">
        <f>G1559+G1587</f>
        <v>5091869</v>
      </c>
      <c r="H1558" s="40">
        <f>H1559+H1587</f>
        <v>5058838</v>
      </c>
      <c r="I1558" s="40">
        <f>I1559+I1587</f>
        <v>5094590</v>
      </c>
      <c r="J1558" s="1">
        <v>200000</v>
      </c>
      <c r="K1558" s="1">
        <v>4377500</v>
      </c>
    </row>
    <row r="1559" spans="1:12" ht="38.25">
      <c r="A1559" s="16" t="s">
        <v>667</v>
      </c>
      <c r="B1559" s="14">
        <v>794</v>
      </c>
      <c r="C1559" s="15" t="s">
        <v>23</v>
      </c>
      <c r="D1559" s="15" t="s">
        <v>102</v>
      </c>
      <c r="E1559" s="15"/>
      <c r="F1559" s="15"/>
      <c r="G1559" s="85">
        <f>G1560</f>
        <v>3094243</v>
      </c>
      <c r="H1559" s="85">
        <f>H1560</f>
        <v>3111647</v>
      </c>
      <c r="I1559" s="85">
        <f>I1560</f>
        <v>3129225</v>
      </c>
      <c r="J1559" s="2">
        <f>J1556+J1557+J1558</f>
        <v>54081153.549999997</v>
      </c>
      <c r="K1559" s="2">
        <f>K1556+K1557+K1558</f>
        <v>23659885.969999999</v>
      </c>
    </row>
    <row r="1560" spans="1:12" s="50" customFormat="1">
      <c r="A1560" s="16" t="s">
        <v>668</v>
      </c>
      <c r="B1560" s="14">
        <v>794</v>
      </c>
      <c r="C1560" s="15" t="s">
        <v>23</v>
      </c>
      <c r="D1560" s="15" t="s">
        <v>102</v>
      </c>
      <c r="E1560" s="15" t="s">
        <v>490</v>
      </c>
      <c r="F1560" s="15"/>
      <c r="G1560" s="85">
        <f>G1561+G1565+G1569</f>
        <v>3094243</v>
      </c>
      <c r="H1560" s="85">
        <f>H1561+H1565+H1569</f>
        <v>3111647</v>
      </c>
      <c r="I1560" s="85">
        <f>I1561+I1565+I1569</f>
        <v>3129225</v>
      </c>
    </row>
    <row r="1561" spans="1:12" s="35" customFormat="1" ht="25.5">
      <c r="A1561" s="16" t="s">
        <v>669</v>
      </c>
      <c r="B1561" s="14">
        <v>794</v>
      </c>
      <c r="C1561" s="15" t="s">
        <v>23</v>
      </c>
      <c r="D1561" s="15" t="s">
        <v>102</v>
      </c>
      <c r="E1561" s="15" t="s">
        <v>491</v>
      </c>
      <c r="F1561" s="41"/>
      <c r="G1561" s="85">
        <f t="shared" ref="G1561:I1563" si="284">G1562</f>
        <v>1130545</v>
      </c>
      <c r="H1561" s="85">
        <f t="shared" si="284"/>
        <v>1141737</v>
      </c>
      <c r="I1561" s="85">
        <f t="shared" si="284"/>
        <v>1153041</v>
      </c>
    </row>
    <row r="1562" spans="1:12" s="35" customFormat="1" ht="25.5">
      <c r="A1562" s="16" t="s">
        <v>112</v>
      </c>
      <c r="B1562" s="14">
        <v>794</v>
      </c>
      <c r="C1562" s="15" t="s">
        <v>23</v>
      </c>
      <c r="D1562" s="15" t="s">
        <v>102</v>
      </c>
      <c r="E1562" s="15" t="s">
        <v>492</v>
      </c>
      <c r="F1562" s="15"/>
      <c r="G1562" s="85">
        <f t="shared" si="284"/>
        <v>1130545</v>
      </c>
      <c r="H1562" s="85">
        <f t="shared" si="284"/>
        <v>1141737</v>
      </c>
      <c r="I1562" s="85">
        <f t="shared" si="284"/>
        <v>1153041</v>
      </c>
    </row>
    <row r="1563" spans="1:12" s="35" customFormat="1" ht="63.75">
      <c r="A1563" s="61" t="s">
        <v>85</v>
      </c>
      <c r="B1563" s="14">
        <v>794</v>
      </c>
      <c r="C1563" s="15" t="s">
        <v>23</v>
      </c>
      <c r="D1563" s="15" t="s">
        <v>102</v>
      </c>
      <c r="E1563" s="15" t="s">
        <v>492</v>
      </c>
      <c r="F1563" s="15" t="s">
        <v>88</v>
      </c>
      <c r="G1563" s="85">
        <f t="shared" si="284"/>
        <v>1130545</v>
      </c>
      <c r="H1563" s="85">
        <f t="shared" si="284"/>
        <v>1141737</v>
      </c>
      <c r="I1563" s="85">
        <f t="shared" si="284"/>
        <v>1153041</v>
      </c>
    </row>
    <row r="1564" spans="1:12" ht="25.5">
      <c r="A1564" s="61" t="s">
        <v>86</v>
      </c>
      <c r="B1564" s="14">
        <v>794</v>
      </c>
      <c r="C1564" s="15" t="s">
        <v>23</v>
      </c>
      <c r="D1564" s="15" t="s">
        <v>102</v>
      </c>
      <c r="E1564" s="15" t="s">
        <v>492</v>
      </c>
      <c r="F1564" s="15" t="s">
        <v>89</v>
      </c>
      <c r="G1564" s="85">
        <v>1130545</v>
      </c>
      <c r="H1564" s="85">
        <v>1141737</v>
      </c>
      <c r="I1564" s="85">
        <v>1153041</v>
      </c>
    </row>
    <row r="1565" spans="1:12" s="35" customFormat="1" ht="25.5">
      <c r="A1565" s="16" t="s">
        <v>670</v>
      </c>
      <c r="B1565" s="14">
        <v>794</v>
      </c>
      <c r="C1565" s="15" t="s">
        <v>23</v>
      </c>
      <c r="D1565" s="15" t="s">
        <v>102</v>
      </c>
      <c r="E1565" s="15" t="s">
        <v>493</v>
      </c>
      <c r="F1565" s="41"/>
      <c r="G1565" s="85">
        <f t="shared" ref="G1565:I1567" si="285">G1566</f>
        <v>541620</v>
      </c>
      <c r="H1565" s="85">
        <f t="shared" si="285"/>
        <v>541620</v>
      </c>
      <c r="I1565" s="85">
        <f t="shared" si="285"/>
        <v>541620</v>
      </c>
    </row>
    <row r="1566" spans="1:12" s="35" customFormat="1" ht="25.5">
      <c r="A1566" s="16" t="s">
        <v>112</v>
      </c>
      <c r="B1566" s="14">
        <v>794</v>
      </c>
      <c r="C1566" s="15" t="s">
        <v>23</v>
      </c>
      <c r="D1566" s="15" t="s">
        <v>102</v>
      </c>
      <c r="E1566" s="15" t="s">
        <v>494</v>
      </c>
      <c r="F1566" s="15"/>
      <c r="G1566" s="85">
        <f t="shared" si="285"/>
        <v>541620</v>
      </c>
      <c r="H1566" s="85">
        <f t="shared" si="285"/>
        <v>541620</v>
      </c>
      <c r="I1566" s="85">
        <f t="shared" si="285"/>
        <v>541620</v>
      </c>
    </row>
    <row r="1567" spans="1:12" s="35" customFormat="1" ht="63.75">
      <c r="A1567" s="61" t="s">
        <v>85</v>
      </c>
      <c r="B1567" s="14">
        <v>794</v>
      </c>
      <c r="C1567" s="15" t="s">
        <v>23</v>
      </c>
      <c r="D1567" s="15" t="s">
        <v>102</v>
      </c>
      <c r="E1567" s="15" t="s">
        <v>494</v>
      </c>
      <c r="F1567" s="15" t="s">
        <v>88</v>
      </c>
      <c r="G1567" s="85">
        <f t="shared" si="285"/>
        <v>541620</v>
      </c>
      <c r="H1567" s="85">
        <f t="shared" si="285"/>
        <v>541620</v>
      </c>
      <c r="I1567" s="85">
        <f t="shared" si="285"/>
        <v>541620</v>
      </c>
    </row>
    <row r="1568" spans="1:12" s="35" customFormat="1" ht="25.5">
      <c r="A1568" s="61" t="s">
        <v>86</v>
      </c>
      <c r="B1568" s="14">
        <v>794</v>
      </c>
      <c r="C1568" s="15" t="s">
        <v>23</v>
      </c>
      <c r="D1568" s="15" t="s">
        <v>102</v>
      </c>
      <c r="E1568" s="15" t="s">
        <v>494</v>
      </c>
      <c r="F1568" s="15" t="s">
        <v>89</v>
      </c>
      <c r="G1568" s="85">
        <f>415242+126378</f>
        <v>541620</v>
      </c>
      <c r="H1568" s="85">
        <f t="shared" ref="H1568:I1568" si="286">415242+126378</f>
        <v>541620</v>
      </c>
      <c r="I1568" s="85">
        <f t="shared" si="286"/>
        <v>541620</v>
      </c>
      <c r="L1568" s="192"/>
    </row>
    <row r="1569" spans="1:9" ht="25.5">
      <c r="A1569" s="61" t="s">
        <v>671</v>
      </c>
      <c r="B1569" s="14">
        <v>794</v>
      </c>
      <c r="C1569" s="15" t="s">
        <v>23</v>
      </c>
      <c r="D1569" s="15" t="s">
        <v>102</v>
      </c>
      <c r="E1569" s="15" t="s">
        <v>495</v>
      </c>
      <c r="F1569" s="15"/>
      <c r="G1569" s="85">
        <f>G1570</f>
        <v>1422078</v>
      </c>
      <c r="H1569" s="85">
        <f>H1570</f>
        <v>1428290</v>
      </c>
      <c r="I1569" s="85">
        <f>I1570</f>
        <v>1434564</v>
      </c>
    </row>
    <row r="1570" spans="1:9" s="35" customFormat="1" ht="25.5">
      <c r="A1570" s="16" t="s">
        <v>112</v>
      </c>
      <c r="B1570" s="14">
        <v>794</v>
      </c>
      <c r="C1570" s="15" t="s">
        <v>23</v>
      </c>
      <c r="D1570" s="15" t="s">
        <v>102</v>
      </c>
      <c r="E1570" s="15" t="s">
        <v>496</v>
      </c>
      <c r="F1570" s="41"/>
      <c r="G1570" s="85">
        <f>G1571+G1575+G1578+G1582</f>
        <v>1422078</v>
      </c>
      <c r="H1570" s="85">
        <f>H1571+H1575+H1578+H1582</f>
        <v>1428290</v>
      </c>
      <c r="I1570" s="85">
        <f>I1571+I1575+I1578+I1582</f>
        <v>1434564</v>
      </c>
    </row>
    <row r="1571" spans="1:9" ht="63.75">
      <c r="A1571" s="61" t="s">
        <v>85</v>
      </c>
      <c r="B1571" s="14">
        <v>794</v>
      </c>
      <c r="C1571" s="15" t="s">
        <v>23</v>
      </c>
      <c r="D1571" s="15" t="s">
        <v>102</v>
      </c>
      <c r="E1571" s="15" t="s">
        <v>496</v>
      </c>
      <c r="F1571" s="15" t="s">
        <v>88</v>
      </c>
      <c r="G1571" s="85">
        <f>G1572</f>
        <v>795572</v>
      </c>
      <c r="H1571" s="85">
        <f>H1572</f>
        <v>797785</v>
      </c>
      <c r="I1571" s="85">
        <f>I1572</f>
        <v>808059</v>
      </c>
    </row>
    <row r="1572" spans="1:9" ht="25.5">
      <c r="A1572" s="61" t="s">
        <v>86</v>
      </c>
      <c r="B1572" s="14">
        <v>794</v>
      </c>
      <c r="C1572" s="15" t="s">
        <v>23</v>
      </c>
      <c r="D1572" s="15" t="s">
        <v>102</v>
      </c>
      <c r="E1572" s="15" t="s">
        <v>496</v>
      </c>
      <c r="F1572" s="15" t="s">
        <v>89</v>
      </c>
      <c r="G1572" s="85">
        <v>795572</v>
      </c>
      <c r="H1572" s="85">
        <v>797785</v>
      </c>
      <c r="I1572" s="85">
        <v>808059</v>
      </c>
    </row>
    <row r="1573" spans="1:9" ht="38.25" hidden="1">
      <c r="A1573" s="45" t="s">
        <v>87</v>
      </c>
      <c r="B1573" s="14">
        <v>794</v>
      </c>
      <c r="C1573" s="15" t="s">
        <v>23</v>
      </c>
      <c r="D1573" s="15" t="s">
        <v>102</v>
      </c>
      <c r="E1573" s="15" t="s">
        <v>496</v>
      </c>
      <c r="F1573" s="15" t="s">
        <v>90</v>
      </c>
      <c r="G1573" s="85"/>
      <c r="H1573" s="85"/>
      <c r="I1573" s="85"/>
    </row>
    <row r="1574" spans="1:9" ht="38.25" hidden="1">
      <c r="A1574" s="32" t="s">
        <v>91</v>
      </c>
      <c r="B1574" s="14">
        <v>794</v>
      </c>
      <c r="C1574" s="15" t="s">
        <v>23</v>
      </c>
      <c r="D1574" s="15" t="s">
        <v>102</v>
      </c>
      <c r="E1574" s="15" t="s">
        <v>496</v>
      </c>
      <c r="F1574" s="15" t="s">
        <v>92</v>
      </c>
      <c r="G1574" s="85"/>
      <c r="H1574" s="85"/>
      <c r="I1574" s="85"/>
    </row>
    <row r="1575" spans="1:9" ht="25.5">
      <c r="A1575" s="16" t="s">
        <v>46</v>
      </c>
      <c r="B1575" s="14">
        <v>794</v>
      </c>
      <c r="C1575" s="15" t="s">
        <v>23</v>
      </c>
      <c r="D1575" s="15" t="s">
        <v>102</v>
      </c>
      <c r="E1575" s="15" t="s">
        <v>496</v>
      </c>
      <c r="F1575" s="15" t="s">
        <v>47</v>
      </c>
      <c r="G1575" s="85">
        <f>G1576</f>
        <v>626506</v>
      </c>
      <c r="H1575" s="85">
        <f>H1576</f>
        <v>630505</v>
      </c>
      <c r="I1575" s="85">
        <f>I1576</f>
        <v>626505</v>
      </c>
    </row>
    <row r="1576" spans="1:9" ht="25.5">
      <c r="A1576" s="16" t="s">
        <v>48</v>
      </c>
      <c r="B1576" s="14">
        <v>794</v>
      </c>
      <c r="C1576" s="15" t="s">
        <v>23</v>
      </c>
      <c r="D1576" s="15" t="s">
        <v>102</v>
      </c>
      <c r="E1576" s="15" t="s">
        <v>496</v>
      </c>
      <c r="F1576" s="15" t="s">
        <v>49</v>
      </c>
      <c r="G1576" s="85">
        <v>626506</v>
      </c>
      <c r="H1576" s="85">
        <v>630505</v>
      </c>
      <c r="I1576" s="85">
        <v>626505</v>
      </c>
    </row>
    <row r="1577" spans="1:9" ht="25.5" hidden="1">
      <c r="A1577" s="32" t="s">
        <v>84</v>
      </c>
      <c r="B1577" s="14">
        <v>794</v>
      </c>
      <c r="C1577" s="15" t="s">
        <v>23</v>
      </c>
      <c r="D1577" s="15" t="s">
        <v>102</v>
      </c>
      <c r="E1577" s="15" t="s">
        <v>496</v>
      </c>
      <c r="F1577" s="15" t="s">
        <v>50</v>
      </c>
      <c r="G1577" s="85"/>
      <c r="H1577" s="85"/>
      <c r="I1577" s="85"/>
    </row>
    <row r="1578" spans="1:9" ht="16.5" hidden="1" customHeight="1">
      <c r="A1578" s="16" t="s">
        <v>93</v>
      </c>
      <c r="B1578" s="14">
        <v>794</v>
      </c>
      <c r="C1578" s="15" t="s">
        <v>23</v>
      </c>
      <c r="D1578" s="15" t="s">
        <v>102</v>
      </c>
      <c r="E1578" s="15" t="s">
        <v>496</v>
      </c>
      <c r="F1578" s="15" t="s">
        <v>94</v>
      </c>
      <c r="G1578" s="85">
        <f>G1580+G1579</f>
        <v>0</v>
      </c>
      <c r="H1578" s="85">
        <f>H1580+H1579</f>
        <v>0</v>
      </c>
      <c r="I1578" s="85">
        <f>I1580+I1579</f>
        <v>0</v>
      </c>
    </row>
    <row r="1579" spans="1:9" ht="89.25" hidden="1">
      <c r="A1579" s="16" t="s">
        <v>121</v>
      </c>
      <c r="B1579" s="14">
        <v>794</v>
      </c>
      <c r="C1579" s="15" t="s">
        <v>23</v>
      </c>
      <c r="D1579" s="15" t="s">
        <v>102</v>
      </c>
      <c r="E1579" s="15" t="s">
        <v>496</v>
      </c>
      <c r="F1579" s="15" t="s">
        <v>604</v>
      </c>
      <c r="G1579" s="85"/>
      <c r="H1579" s="85"/>
      <c r="I1579" s="85"/>
    </row>
    <row r="1580" spans="1:9" hidden="1">
      <c r="A1580" s="16" t="s">
        <v>96</v>
      </c>
      <c r="B1580" s="14">
        <v>794</v>
      </c>
      <c r="C1580" s="15" t="s">
        <v>23</v>
      </c>
      <c r="D1580" s="15" t="s">
        <v>102</v>
      </c>
      <c r="E1580" s="15" t="s">
        <v>496</v>
      </c>
      <c r="F1580" s="15" t="s">
        <v>97</v>
      </c>
      <c r="G1580" s="85"/>
      <c r="H1580" s="85"/>
      <c r="I1580" s="85"/>
    </row>
    <row r="1581" spans="1:9" s="35" customFormat="1" ht="25.5" hidden="1">
      <c r="A1581" s="32" t="s">
        <v>98</v>
      </c>
      <c r="B1581" s="14">
        <v>794</v>
      </c>
      <c r="C1581" s="15" t="s">
        <v>23</v>
      </c>
      <c r="D1581" s="15" t="s">
        <v>102</v>
      </c>
      <c r="E1581" s="15" t="s">
        <v>496</v>
      </c>
      <c r="F1581" s="15" t="s">
        <v>99</v>
      </c>
      <c r="G1581" s="85"/>
      <c r="H1581" s="85"/>
      <c r="I1581" s="85"/>
    </row>
    <row r="1582" spans="1:9" s="35" customFormat="1" hidden="1">
      <c r="A1582" s="32" t="s">
        <v>93</v>
      </c>
      <c r="B1582" s="14">
        <v>794</v>
      </c>
      <c r="C1582" s="15" t="s">
        <v>23</v>
      </c>
      <c r="D1582" s="15" t="s">
        <v>102</v>
      </c>
      <c r="E1582" s="15" t="s">
        <v>496</v>
      </c>
      <c r="F1582" s="15" t="s">
        <v>94</v>
      </c>
      <c r="G1582" s="85">
        <f t="shared" ref="G1582:I1583" si="287">G1583</f>
        <v>0</v>
      </c>
      <c r="H1582" s="85">
        <f t="shared" si="287"/>
        <v>0</v>
      </c>
      <c r="I1582" s="85">
        <f t="shared" si="287"/>
        <v>0</v>
      </c>
    </row>
    <row r="1583" spans="1:9" s="35" customFormat="1" hidden="1">
      <c r="A1583" s="32" t="s">
        <v>295</v>
      </c>
      <c r="B1583" s="14">
        <v>794</v>
      </c>
      <c r="C1583" s="15" t="s">
        <v>23</v>
      </c>
      <c r="D1583" s="15" t="s">
        <v>102</v>
      </c>
      <c r="E1583" s="15" t="s">
        <v>496</v>
      </c>
      <c r="F1583" s="15" t="s">
        <v>97</v>
      </c>
      <c r="G1583" s="85">
        <f t="shared" si="287"/>
        <v>0</v>
      </c>
      <c r="H1583" s="85">
        <f t="shared" si="287"/>
        <v>0</v>
      </c>
      <c r="I1583" s="85">
        <f t="shared" si="287"/>
        <v>0</v>
      </c>
    </row>
    <row r="1584" spans="1:9" s="35" customFormat="1" hidden="1">
      <c r="A1584" s="32" t="s">
        <v>114</v>
      </c>
      <c r="B1584" s="14">
        <v>794</v>
      </c>
      <c r="C1584" s="15" t="s">
        <v>23</v>
      </c>
      <c r="D1584" s="15" t="s">
        <v>102</v>
      </c>
      <c r="E1584" s="15" t="s">
        <v>496</v>
      </c>
      <c r="F1584" s="15" t="s">
        <v>115</v>
      </c>
      <c r="G1584" s="85">
        <v>0</v>
      </c>
      <c r="H1584" s="85">
        <v>0</v>
      </c>
      <c r="I1584" s="85">
        <v>0</v>
      </c>
    </row>
    <row r="1585" spans="1:9" s="35" customFormat="1" hidden="1">
      <c r="A1585" s="32" t="s">
        <v>114</v>
      </c>
      <c r="B1585" s="14">
        <v>794</v>
      </c>
      <c r="C1585" s="15" t="s">
        <v>23</v>
      </c>
      <c r="D1585" s="15" t="s">
        <v>102</v>
      </c>
      <c r="E1585" s="15" t="s">
        <v>496</v>
      </c>
      <c r="F1585" s="15" t="s">
        <v>115</v>
      </c>
      <c r="G1585" s="85"/>
      <c r="H1585" s="85"/>
      <c r="I1585" s="85"/>
    </row>
    <row r="1586" spans="1:9" s="35" customFormat="1" ht="39" customHeight="1">
      <c r="A1586" s="32" t="s">
        <v>672</v>
      </c>
      <c r="B1586" s="14">
        <v>794</v>
      </c>
      <c r="C1586" s="15" t="s">
        <v>23</v>
      </c>
      <c r="D1586" s="15" t="s">
        <v>320</v>
      </c>
      <c r="E1586" s="15"/>
      <c r="F1586" s="15"/>
      <c r="G1586" s="85">
        <f t="shared" ref="G1586:I1588" si="288">G1587</f>
        <v>1997626</v>
      </c>
      <c r="H1586" s="85">
        <f t="shared" si="288"/>
        <v>1947191</v>
      </c>
      <c r="I1586" s="85">
        <f t="shared" si="288"/>
        <v>1965365</v>
      </c>
    </row>
    <row r="1587" spans="1:9" s="3" customFormat="1" ht="38.25" hidden="1">
      <c r="A1587" s="16" t="s">
        <v>319</v>
      </c>
      <c r="B1587" s="14">
        <v>794</v>
      </c>
      <c r="C1587" s="15" t="s">
        <v>23</v>
      </c>
      <c r="D1587" s="15" t="s">
        <v>320</v>
      </c>
      <c r="E1587" s="15"/>
      <c r="F1587" s="15"/>
      <c r="G1587" s="85">
        <f t="shared" si="288"/>
        <v>1997626</v>
      </c>
      <c r="H1587" s="85">
        <f t="shared" si="288"/>
        <v>1947191</v>
      </c>
      <c r="I1587" s="85">
        <f t="shared" si="288"/>
        <v>1965365</v>
      </c>
    </row>
    <row r="1588" spans="1:9" s="50" customFormat="1">
      <c r="A1588" s="16" t="s">
        <v>668</v>
      </c>
      <c r="B1588" s="14">
        <v>794</v>
      </c>
      <c r="C1588" s="15" t="s">
        <v>23</v>
      </c>
      <c r="D1588" s="15" t="s">
        <v>320</v>
      </c>
      <c r="E1588" s="15" t="s">
        <v>490</v>
      </c>
      <c r="F1588" s="15"/>
      <c r="G1588" s="85">
        <f t="shared" si="288"/>
        <v>1997626</v>
      </c>
      <c r="H1588" s="85">
        <f t="shared" si="288"/>
        <v>1947191</v>
      </c>
      <c r="I1588" s="85">
        <f t="shared" si="288"/>
        <v>1965365</v>
      </c>
    </row>
    <row r="1589" spans="1:9" s="50" customFormat="1" ht="25.5">
      <c r="A1589" s="61" t="s">
        <v>673</v>
      </c>
      <c r="B1589" s="14">
        <v>794</v>
      </c>
      <c r="C1589" s="15" t="s">
        <v>23</v>
      </c>
      <c r="D1589" s="15" t="s">
        <v>320</v>
      </c>
      <c r="E1589" s="15" t="s">
        <v>497</v>
      </c>
      <c r="F1589" s="15"/>
      <c r="G1589" s="85">
        <f>G1590+G1597</f>
        <v>1997626</v>
      </c>
      <c r="H1589" s="85">
        <f>H1590+H1597</f>
        <v>1947191</v>
      </c>
      <c r="I1589" s="85">
        <f>I1590+I1597</f>
        <v>1965365</v>
      </c>
    </row>
    <row r="1590" spans="1:9" s="50" customFormat="1" ht="25.5">
      <c r="A1590" s="16" t="s">
        <v>112</v>
      </c>
      <c r="B1590" s="14">
        <v>794</v>
      </c>
      <c r="C1590" s="15" t="s">
        <v>23</v>
      </c>
      <c r="D1590" s="15" t="s">
        <v>320</v>
      </c>
      <c r="E1590" s="15" t="s">
        <v>517</v>
      </c>
      <c r="F1590" s="15"/>
      <c r="G1590" s="85">
        <f>G1591+G1593+G1595</f>
        <v>1929194</v>
      </c>
      <c r="H1590" s="85">
        <f>H1591+H1593+H1595</f>
        <v>1947191</v>
      </c>
      <c r="I1590" s="85">
        <f>I1591+I1593+I1595</f>
        <v>1965365</v>
      </c>
    </row>
    <row r="1591" spans="1:9" s="3" customFormat="1" ht="63.75">
      <c r="A1591" s="61" t="s">
        <v>85</v>
      </c>
      <c r="B1591" s="14">
        <v>794</v>
      </c>
      <c r="C1591" s="15" t="s">
        <v>23</v>
      </c>
      <c r="D1591" s="15" t="s">
        <v>320</v>
      </c>
      <c r="E1591" s="15" t="s">
        <v>517</v>
      </c>
      <c r="F1591" s="15" t="s">
        <v>88</v>
      </c>
      <c r="G1591" s="85">
        <f>G1592</f>
        <v>1859896</v>
      </c>
      <c r="H1591" s="85">
        <f>H1592</f>
        <v>1885891</v>
      </c>
      <c r="I1591" s="85">
        <f>I1592</f>
        <v>1904064</v>
      </c>
    </row>
    <row r="1592" spans="1:9" s="3" customFormat="1" ht="25.5">
      <c r="A1592" s="61" t="s">
        <v>86</v>
      </c>
      <c r="B1592" s="14">
        <v>794</v>
      </c>
      <c r="C1592" s="15" t="s">
        <v>23</v>
      </c>
      <c r="D1592" s="15" t="s">
        <v>320</v>
      </c>
      <c r="E1592" s="15" t="s">
        <v>517</v>
      </c>
      <c r="F1592" s="15" t="s">
        <v>89</v>
      </c>
      <c r="G1592" s="85">
        <v>1859896</v>
      </c>
      <c r="H1592" s="85">
        <v>1885891</v>
      </c>
      <c r="I1592" s="85">
        <v>1904064</v>
      </c>
    </row>
    <row r="1593" spans="1:9" s="3" customFormat="1" ht="25.5">
      <c r="A1593" s="16" t="s">
        <v>46</v>
      </c>
      <c r="B1593" s="14">
        <v>794</v>
      </c>
      <c r="C1593" s="15" t="s">
        <v>23</v>
      </c>
      <c r="D1593" s="15" t="s">
        <v>320</v>
      </c>
      <c r="E1593" s="15" t="s">
        <v>517</v>
      </c>
      <c r="F1593" s="15" t="s">
        <v>47</v>
      </c>
      <c r="G1593" s="85">
        <f>G1594</f>
        <v>69298</v>
      </c>
      <c r="H1593" s="85">
        <f>H1594</f>
        <v>61300</v>
      </c>
      <c r="I1593" s="85">
        <f>I1594</f>
        <v>61301</v>
      </c>
    </row>
    <row r="1594" spans="1:9" s="3" customFormat="1" ht="25.5">
      <c r="A1594" s="16" t="s">
        <v>48</v>
      </c>
      <c r="B1594" s="14">
        <v>794</v>
      </c>
      <c r="C1594" s="15" t="s">
        <v>23</v>
      </c>
      <c r="D1594" s="15" t="s">
        <v>320</v>
      </c>
      <c r="E1594" s="15" t="s">
        <v>517</v>
      </c>
      <c r="F1594" s="15" t="s">
        <v>49</v>
      </c>
      <c r="G1594" s="85">
        <v>69298</v>
      </c>
      <c r="H1594" s="85">
        <v>61300</v>
      </c>
      <c r="I1594" s="85">
        <v>61301</v>
      </c>
    </row>
    <row r="1595" spans="1:9" s="3" customFormat="1" hidden="1">
      <c r="A1595" s="16" t="s">
        <v>93</v>
      </c>
      <c r="B1595" s="14">
        <v>794</v>
      </c>
      <c r="C1595" s="15" t="s">
        <v>23</v>
      </c>
      <c r="D1595" s="15" t="s">
        <v>320</v>
      </c>
      <c r="E1595" s="15" t="s">
        <v>517</v>
      </c>
      <c r="F1595" s="15" t="s">
        <v>94</v>
      </c>
      <c r="G1595" s="85">
        <f>G1596</f>
        <v>0</v>
      </c>
      <c r="H1595" s="85">
        <f>H1596</f>
        <v>0</v>
      </c>
      <c r="I1595" s="85">
        <f>I1596</f>
        <v>0</v>
      </c>
    </row>
    <row r="1596" spans="1:9" s="3" customFormat="1" hidden="1">
      <c r="A1596" s="16" t="s">
        <v>295</v>
      </c>
      <c r="B1596" s="14">
        <v>794</v>
      </c>
      <c r="C1596" s="15" t="s">
        <v>23</v>
      </c>
      <c r="D1596" s="15" t="s">
        <v>320</v>
      </c>
      <c r="E1596" s="15" t="s">
        <v>517</v>
      </c>
      <c r="F1596" s="15" t="s">
        <v>97</v>
      </c>
      <c r="G1596" s="85"/>
      <c r="H1596" s="85"/>
      <c r="I1596" s="85"/>
    </row>
    <row r="1597" spans="1:9" s="3" customFormat="1" ht="66" customHeight="1">
      <c r="A1597" s="32" t="s">
        <v>291</v>
      </c>
      <c r="B1597" s="14">
        <v>794</v>
      </c>
      <c r="C1597" s="15" t="s">
        <v>23</v>
      </c>
      <c r="D1597" s="15" t="s">
        <v>320</v>
      </c>
      <c r="E1597" s="15" t="s">
        <v>518</v>
      </c>
      <c r="F1597" s="15"/>
      <c r="G1597" s="85">
        <f t="shared" ref="G1597:I1598" si="289">G1598</f>
        <v>68432</v>
      </c>
      <c r="H1597" s="85">
        <f t="shared" si="289"/>
        <v>0</v>
      </c>
      <c r="I1597" s="85">
        <f t="shared" si="289"/>
        <v>0</v>
      </c>
    </row>
    <row r="1598" spans="1:9" s="3" customFormat="1" ht="25.5">
      <c r="A1598" s="16" t="s">
        <v>46</v>
      </c>
      <c r="B1598" s="14">
        <v>794</v>
      </c>
      <c r="C1598" s="15" t="s">
        <v>23</v>
      </c>
      <c r="D1598" s="15" t="s">
        <v>320</v>
      </c>
      <c r="E1598" s="15" t="s">
        <v>518</v>
      </c>
      <c r="F1598" s="15" t="s">
        <v>47</v>
      </c>
      <c r="G1598" s="85">
        <f t="shared" si="289"/>
        <v>68432</v>
      </c>
      <c r="H1598" s="85">
        <f t="shared" si="289"/>
        <v>0</v>
      </c>
      <c r="I1598" s="85">
        <f t="shared" si="289"/>
        <v>0</v>
      </c>
    </row>
    <row r="1599" spans="1:9" s="3" customFormat="1" ht="25.5">
      <c r="A1599" s="16" t="s">
        <v>48</v>
      </c>
      <c r="B1599" s="14">
        <v>794</v>
      </c>
      <c r="C1599" s="15" t="s">
        <v>23</v>
      </c>
      <c r="D1599" s="15" t="s">
        <v>320</v>
      </c>
      <c r="E1599" s="15" t="s">
        <v>518</v>
      </c>
      <c r="F1599" s="15" t="s">
        <v>49</v>
      </c>
      <c r="G1599" s="85">
        <f>5368+1540+61524</f>
        <v>68432</v>
      </c>
      <c r="H1599" s="85">
        <v>0</v>
      </c>
      <c r="I1599" s="85">
        <v>0</v>
      </c>
    </row>
    <row r="1600" spans="1:9" s="233" customFormat="1">
      <c r="A1600" s="217" t="s">
        <v>108</v>
      </c>
      <c r="B1600" s="214"/>
      <c r="C1600" s="215"/>
      <c r="D1600" s="215"/>
      <c r="E1600" s="215"/>
      <c r="F1600" s="215"/>
      <c r="G1600" s="216">
        <f>G1558</f>
        <v>5091869</v>
      </c>
      <c r="H1600" s="216">
        <f>H1558</f>
        <v>5058838</v>
      </c>
      <c r="I1600" s="216">
        <f>I1558</f>
        <v>5094590</v>
      </c>
    </row>
    <row r="1601" spans="1:13" s="233" customFormat="1" ht="38.25">
      <c r="A1601" s="111" t="s">
        <v>762</v>
      </c>
      <c r="B1601" s="112">
        <v>795</v>
      </c>
      <c r="C1601" s="113"/>
      <c r="D1601" s="113"/>
      <c r="E1601" s="113"/>
      <c r="F1601" s="113"/>
      <c r="G1601" s="114"/>
      <c r="H1601" s="114"/>
      <c r="I1601" s="114"/>
    </row>
    <row r="1602" spans="1:13">
      <c r="A1602" s="5" t="s">
        <v>22</v>
      </c>
      <c r="B1602" s="20">
        <v>795</v>
      </c>
      <c r="C1602" s="7" t="s">
        <v>23</v>
      </c>
      <c r="D1602" s="7"/>
      <c r="E1602" s="7"/>
      <c r="F1602" s="7"/>
      <c r="G1602" s="40">
        <f>G1604+G1611+G1712+G1716+G1701+G1706</f>
        <v>300</v>
      </c>
      <c r="H1602" s="40">
        <f>H1604+H1611+H1712+H1716+H1701+H1706</f>
        <v>0</v>
      </c>
      <c r="I1602" s="40">
        <f>I1604+I1611+I1712+I1716+I1701+I1706</f>
        <v>0</v>
      </c>
    </row>
    <row r="1603" spans="1:13">
      <c r="A1603" s="42" t="s">
        <v>28</v>
      </c>
      <c r="B1603" s="14">
        <v>795</v>
      </c>
      <c r="C1603" s="15" t="s">
        <v>23</v>
      </c>
      <c r="D1603" s="15" t="s">
        <v>29</v>
      </c>
      <c r="E1603" s="15"/>
      <c r="F1603" s="15"/>
      <c r="G1603" s="85">
        <f>G1604+G1695+G1713+G1672+G1718+G1679</f>
        <v>300</v>
      </c>
      <c r="H1603" s="85">
        <f>H1604+H1695+H1713+H1672+H1718+H1679</f>
        <v>0</v>
      </c>
      <c r="I1603" s="85">
        <f>I1604+I1695+I1713+I1672+I1718+I1679</f>
        <v>0</v>
      </c>
    </row>
    <row r="1604" spans="1:13" ht="25.5" customHeight="1">
      <c r="A1604" s="16" t="s">
        <v>326</v>
      </c>
      <c r="B1604" s="53">
        <v>795</v>
      </c>
      <c r="C1604" s="15" t="s">
        <v>23</v>
      </c>
      <c r="D1604" s="15" t="s">
        <v>29</v>
      </c>
      <c r="E1604" s="15" t="s">
        <v>408</v>
      </c>
      <c r="F1604" s="15"/>
      <c r="G1604" s="85">
        <f t="shared" ref="G1604:I1605" si="290">G1605</f>
        <v>300</v>
      </c>
      <c r="H1604" s="85">
        <f t="shared" si="290"/>
        <v>0</v>
      </c>
      <c r="I1604" s="85">
        <f t="shared" si="290"/>
        <v>0</v>
      </c>
    </row>
    <row r="1605" spans="1:13" ht="27" customHeight="1">
      <c r="A1605" s="16" t="s">
        <v>782</v>
      </c>
      <c r="B1605" s="53">
        <v>795</v>
      </c>
      <c r="C1605" s="15" t="s">
        <v>23</v>
      </c>
      <c r="D1605" s="15" t="s">
        <v>29</v>
      </c>
      <c r="E1605" s="15" t="s">
        <v>781</v>
      </c>
      <c r="F1605" s="15"/>
      <c r="G1605" s="85">
        <f t="shared" si="290"/>
        <v>300</v>
      </c>
      <c r="H1605" s="85">
        <f t="shared" si="290"/>
        <v>0</v>
      </c>
      <c r="I1605" s="85">
        <f t="shared" si="290"/>
        <v>0</v>
      </c>
    </row>
    <row r="1606" spans="1:13" ht="19.5" customHeight="1">
      <c r="A1606" s="16" t="s">
        <v>93</v>
      </c>
      <c r="B1606" s="53">
        <v>795</v>
      </c>
      <c r="C1606" s="15" t="s">
        <v>23</v>
      </c>
      <c r="D1606" s="15" t="s">
        <v>29</v>
      </c>
      <c r="E1606" s="15" t="s">
        <v>781</v>
      </c>
      <c r="F1606" s="15" t="s">
        <v>94</v>
      </c>
      <c r="G1606" s="85">
        <f>G1607</f>
        <v>300</v>
      </c>
      <c r="H1606" s="85">
        <v>0</v>
      </c>
      <c r="I1606" s="85">
        <v>0</v>
      </c>
    </row>
    <row r="1607" spans="1:13" ht="18.75" customHeight="1">
      <c r="A1607" s="16" t="s">
        <v>605</v>
      </c>
      <c r="B1607" s="53">
        <v>795</v>
      </c>
      <c r="C1607" s="15" t="s">
        <v>23</v>
      </c>
      <c r="D1607" s="15" t="s">
        <v>29</v>
      </c>
      <c r="E1607" s="15" t="s">
        <v>781</v>
      </c>
      <c r="F1607" s="15" t="s">
        <v>604</v>
      </c>
      <c r="G1607" s="85">
        <v>300</v>
      </c>
      <c r="H1607" s="85">
        <v>0</v>
      </c>
      <c r="I1607" s="85">
        <v>0</v>
      </c>
    </row>
    <row r="1608" spans="1:13" s="23" customFormat="1">
      <c r="A1608" s="11" t="s">
        <v>128</v>
      </c>
      <c r="B1608" s="20">
        <v>795</v>
      </c>
      <c r="C1608" s="21" t="s">
        <v>83</v>
      </c>
      <c r="D1608" s="21"/>
      <c r="E1608" s="21"/>
      <c r="F1608" s="21"/>
      <c r="G1608" s="12">
        <f>G1792+G1609</f>
        <v>87748222.249999985</v>
      </c>
      <c r="H1608" s="12">
        <f>H1792+H1609</f>
        <v>45247513</v>
      </c>
      <c r="I1608" s="12">
        <f>I1792+I1609</f>
        <v>270367652.22000003</v>
      </c>
    </row>
    <row r="1609" spans="1:13" s="3" customFormat="1">
      <c r="A1609" s="94" t="s">
        <v>335</v>
      </c>
      <c r="B1609" s="20">
        <v>795</v>
      </c>
      <c r="C1609" s="38" t="s">
        <v>83</v>
      </c>
      <c r="D1609" s="38" t="s">
        <v>211</v>
      </c>
      <c r="E1609" s="38"/>
      <c r="F1609" s="38"/>
      <c r="G1609" s="86">
        <f>G1610+G1737+G1769+G1777</f>
        <v>76529383.249999985</v>
      </c>
      <c r="H1609" s="86">
        <f>H1610+H1769</f>
        <v>33903000</v>
      </c>
      <c r="I1609" s="86">
        <f>I1610+I1769</f>
        <v>258916722.22</v>
      </c>
    </row>
    <row r="1610" spans="1:13" s="18" customFormat="1" ht="27" customHeight="1">
      <c r="A1610" s="16" t="s">
        <v>939</v>
      </c>
      <c r="B1610" s="53">
        <v>795</v>
      </c>
      <c r="C1610" s="15" t="s">
        <v>83</v>
      </c>
      <c r="D1610" s="15" t="s">
        <v>211</v>
      </c>
      <c r="E1610" s="15" t="s">
        <v>440</v>
      </c>
      <c r="F1610" s="15"/>
      <c r="G1610" s="85">
        <f>G1614+G1653+G1691+G1681+G1720+G1611+G1717+G1757</f>
        <v>68868494.479999989</v>
      </c>
      <c r="H1610" s="85">
        <f>H1614+H1653+H1691+H1681+H1720+H1611+H1717+H1757</f>
        <v>33903000</v>
      </c>
      <c r="I1610" s="85">
        <f>I1614+I1653+I1691+I1681+I1720+I1611+I1717+I1757</f>
        <v>36694500</v>
      </c>
      <c r="J1610" s="85">
        <f t="shared" ref="J1610:M1610" si="291">J1614+J1653+J1691+J1681+J1720+J1611+J1717</f>
        <v>0</v>
      </c>
      <c r="K1610" s="85">
        <f t="shared" si="291"/>
        <v>0</v>
      </c>
      <c r="L1610" s="85">
        <f t="shared" si="291"/>
        <v>28063000</v>
      </c>
      <c r="M1610" s="85">
        <f t="shared" si="291"/>
        <v>0</v>
      </c>
    </row>
    <row r="1611" spans="1:13" s="18" customFormat="1" ht="27" hidden="1" customHeight="1">
      <c r="A1611" s="16" t="s">
        <v>743</v>
      </c>
      <c r="B1611" s="53">
        <v>795</v>
      </c>
      <c r="C1611" s="15" t="s">
        <v>83</v>
      </c>
      <c r="D1611" s="15" t="s">
        <v>211</v>
      </c>
      <c r="E1611" s="15" t="s">
        <v>742</v>
      </c>
      <c r="F1611" s="15"/>
      <c r="G1611" s="85">
        <f t="shared" ref="G1611:I1612" si="292">G1612</f>
        <v>0</v>
      </c>
      <c r="H1611" s="85">
        <f t="shared" si="292"/>
        <v>0</v>
      </c>
      <c r="I1611" s="85">
        <f t="shared" si="292"/>
        <v>0</v>
      </c>
    </row>
    <row r="1612" spans="1:13" s="18" customFormat="1" ht="27" hidden="1" customHeight="1">
      <c r="A1612" s="16" t="s">
        <v>315</v>
      </c>
      <c r="B1612" s="53">
        <v>795</v>
      </c>
      <c r="C1612" s="15" t="s">
        <v>83</v>
      </c>
      <c r="D1612" s="15" t="s">
        <v>211</v>
      </c>
      <c r="E1612" s="15" t="s">
        <v>742</v>
      </c>
      <c r="F1612" s="15" t="s">
        <v>316</v>
      </c>
      <c r="G1612" s="85">
        <f t="shared" si="292"/>
        <v>0</v>
      </c>
      <c r="H1612" s="85">
        <f t="shared" si="292"/>
        <v>0</v>
      </c>
      <c r="I1612" s="85">
        <f t="shared" si="292"/>
        <v>0</v>
      </c>
    </row>
    <row r="1613" spans="1:13" s="18" customFormat="1" ht="27" hidden="1" customHeight="1">
      <c r="A1613" s="16" t="s">
        <v>333</v>
      </c>
      <c r="B1613" s="53">
        <v>795</v>
      </c>
      <c r="C1613" s="15" t="s">
        <v>83</v>
      </c>
      <c r="D1613" s="15" t="s">
        <v>211</v>
      </c>
      <c r="E1613" s="15" t="s">
        <v>742</v>
      </c>
      <c r="F1613" s="15" t="s">
        <v>334</v>
      </c>
      <c r="G1613" s="85"/>
      <c r="H1613" s="85"/>
      <c r="I1613" s="85"/>
    </row>
    <row r="1614" spans="1:13" s="18" customFormat="1" ht="75" customHeight="1">
      <c r="A1614" s="54" t="s">
        <v>728</v>
      </c>
      <c r="B1614" s="53">
        <v>795</v>
      </c>
      <c r="C1614" s="15" t="s">
        <v>83</v>
      </c>
      <c r="D1614" s="15" t="s">
        <v>211</v>
      </c>
      <c r="E1614" s="15" t="s">
        <v>171</v>
      </c>
      <c r="F1614" s="15"/>
      <c r="G1614" s="240">
        <f>G1615+G1620+G1623+G1639+G1648+G1645+G1642</f>
        <v>20313800.68</v>
      </c>
      <c r="H1614" s="85">
        <f>H1615+H1620+H1623+H1639</f>
        <v>13034850</v>
      </c>
      <c r="I1614" s="85">
        <f>I1615+I1620+I1623+I1639</f>
        <v>14231075</v>
      </c>
    </row>
    <row r="1615" spans="1:13" s="18" customFormat="1" ht="36" customHeight="1">
      <c r="A1615" s="54" t="s">
        <v>729</v>
      </c>
      <c r="B1615" s="53">
        <v>795</v>
      </c>
      <c r="C1615" s="15" t="s">
        <v>83</v>
      </c>
      <c r="D1615" s="15" t="s">
        <v>211</v>
      </c>
      <c r="E1615" s="15" t="s">
        <v>172</v>
      </c>
      <c r="F1615" s="15"/>
      <c r="G1615" s="85">
        <f t="shared" ref="G1615:I1616" si="293">G1616</f>
        <v>7167925.2300000004</v>
      </c>
      <c r="H1615" s="85">
        <f t="shared" si="293"/>
        <v>2543500</v>
      </c>
      <c r="I1615" s="85">
        <f t="shared" si="293"/>
        <v>2788825</v>
      </c>
    </row>
    <row r="1616" spans="1:13" s="18" customFormat="1" ht="15" customHeight="1">
      <c r="A1616" s="16" t="s">
        <v>598</v>
      </c>
      <c r="B1616" s="53">
        <v>795</v>
      </c>
      <c r="C1616" s="15" t="s">
        <v>83</v>
      </c>
      <c r="D1616" s="15" t="s">
        <v>211</v>
      </c>
      <c r="E1616" s="15" t="s">
        <v>172</v>
      </c>
      <c r="F1616" s="15" t="s">
        <v>47</v>
      </c>
      <c r="G1616" s="85">
        <f t="shared" si="293"/>
        <v>7167925.2300000004</v>
      </c>
      <c r="H1616" s="85">
        <f t="shared" si="293"/>
        <v>2543500</v>
      </c>
      <c r="I1616" s="85">
        <f t="shared" si="293"/>
        <v>2788825</v>
      </c>
    </row>
    <row r="1617" spans="1:12" s="18" customFormat="1" ht="32.25" customHeight="1">
      <c r="A1617" s="16" t="s">
        <v>48</v>
      </c>
      <c r="B1617" s="53">
        <v>795</v>
      </c>
      <c r="C1617" s="15" t="s">
        <v>83</v>
      </c>
      <c r="D1617" s="15" t="s">
        <v>211</v>
      </c>
      <c r="E1617" s="15" t="s">
        <v>172</v>
      </c>
      <c r="F1617" s="15" t="s">
        <v>49</v>
      </c>
      <c r="G1617" s="85">
        <f>2680845+2231111-2400000+4655969.23</f>
        <v>7167925.2300000004</v>
      </c>
      <c r="H1617" s="85">
        <f>2835500-277400-14600</f>
        <v>2543500</v>
      </c>
      <c r="I1617" s="85">
        <f>3092500-288475-15200</f>
        <v>2788825</v>
      </c>
      <c r="J1617" s="18" t="s">
        <v>910</v>
      </c>
      <c r="L1617" s="18">
        <v>26808448</v>
      </c>
    </row>
    <row r="1618" spans="1:12" s="18" customFormat="1" ht="32.25" hidden="1" customHeight="1">
      <c r="A1618" s="16" t="s">
        <v>315</v>
      </c>
      <c r="B1618" s="53">
        <v>795</v>
      </c>
      <c r="C1618" s="15" t="s">
        <v>83</v>
      </c>
      <c r="D1618" s="15" t="s">
        <v>211</v>
      </c>
      <c r="E1618" s="15" t="s">
        <v>172</v>
      </c>
      <c r="F1618" s="15" t="s">
        <v>316</v>
      </c>
      <c r="G1618" s="85"/>
      <c r="H1618" s="85"/>
      <c r="I1618" s="85"/>
    </row>
    <row r="1619" spans="1:12" s="18" customFormat="1" ht="32.25" hidden="1" customHeight="1">
      <c r="A1619" s="16" t="s">
        <v>343</v>
      </c>
      <c r="B1619" s="53">
        <v>795</v>
      </c>
      <c r="C1619" s="15" t="s">
        <v>83</v>
      </c>
      <c r="D1619" s="15" t="s">
        <v>211</v>
      </c>
      <c r="E1619" s="15" t="s">
        <v>172</v>
      </c>
      <c r="F1619" s="15" t="s">
        <v>344</v>
      </c>
      <c r="G1619" s="85"/>
      <c r="H1619" s="85"/>
      <c r="I1619" s="85"/>
    </row>
    <row r="1620" spans="1:12" ht="22.5" hidden="1" customHeight="1">
      <c r="A1620" s="54" t="s">
        <v>774</v>
      </c>
      <c r="B1620" s="53">
        <v>795</v>
      </c>
      <c r="C1620" s="15" t="s">
        <v>83</v>
      </c>
      <c r="D1620" s="15" t="s">
        <v>211</v>
      </c>
      <c r="E1620" s="15" t="s">
        <v>773</v>
      </c>
      <c r="F1620" s="15"/>
      <c r="G1620" s="85">
        <f t="shared" ref="G1620:I1621" si="294">G1621</f>
        <v>0</v>
      </c>
      <c r="H1620" s="85">
        <f t="shared" si="294"/>
        <v>0</v>
      </c>
      <c r="I1620" s="85">
        <f t="shared" si="294"/>
        <v>0</v>
      </c>
    </row>
    <row r="1621" spans="1:12" ht="18" hidden="1" customHeight="1">
      <c r="A1621" s="16" t="s">
        <v>315</v>
      </c>
      <c r="B1621" s="53">
        <v>795</v>
      </c>
      <c r="C1621" s="15" t="s">
        <v>83</v>
      </c>
      <c r="D1621" s="15" t="s">
        <v>211</v>
      </c>
      <c r="E1621" s="15" t="s">
        <v>773</v>
      </c>
      <c r="F1621" s="15" t="s">
        <v>316</v>
      </c>
      <c r="G1621" s="85">
        <f t="shared" si="294"/>
        <v>0</v>
      </c>
      <c r="H1621" s="85">
        <f t="shared" si="294"/>
        <v>0</v>
      </c>
      <c r="I1621" s="85">
        <f t="shared" si="294"/>
        <v>0</v>
      </c>
    </row>
    <row r="1622" spans="1:12" ht="15" hidden="1" customHeight="1">
      <c r="A1622" s="16" t="s">
        <v>343</v>
      </c>
      <c r="B1622" s="53">
        <v>795</v>
      </c>
      <c r="C1622" s="15" t="s">
        <v>83</v>
      </c>
      <c r="D1622" s="15" t="s">
        <v>211</v>
      </c>
      <c r="E1622" s="15" t="s">
        <v>773</v>
      </c>
      <c r="F1622" s="15" t="s">
        <v>344</v>
      </c>
      <c r="G1622" s="85"/>
      <c r="H1622" s="85"/>
      <c r="I1622" s="85"/>
    </row>
    <row r="1623" spans="1:12" ht="63" customHeight="1">
      <c r="A1623" s="54" t="s">
        <v>728</v>
      </c>
      <c r="B1623" s="53">
        <v>795</v>
      </c>
      <c r="C1623" s="15" t="s">
        <v>83</v>
      </c>
      <c r="D1623" s="15" t="s">
        <v>211</v>
      </c>
      <c r="E1623" s="15" t="s">
        <v>242</v>
      </c>
      <c r="F1623" s="15"/>
      <c r="G1623" s="85">
        <f>G1624+G1630</f>
        <v>7688015</v>
      </c>
      <c r="H1623" s="85">
        <f>H1624+H1630</f>
        <v>10491350</v>
      </c>
      <c r="I1623" s="85">
        <f>I1624+I1630</f>
        <v>11442250</v>
      </c>
      <c r="L1623" s="2">
        <f>G1641+G1617+G1625</f>
        <v>14855940.23</v>
      </c>
    </row>
    <row r="1624" spans="1:12" ht="15" customHeight="1">
      <c r="A1624" s="16" t="s">
        <v>315</v>
      </c>
      <c r="B1624" s="53">
        <v>795</v>
      </c>
      <c r="C1624" s="15" t="s">
        <v>83</v>
      </c>
      <c r="D1624" s="15" t="s">
        <v>211</v>
      </c>
      <c r="E1624" s="15" t="s">
        <v>240</v>
      </c>
      <c r="F1624" s="15" t="s">
        <v>316</v>
      </c>
      <c r="G1624" s="85">
        <f>G1625</f>
        <v>7688015</v>
      </c>
      <c r="H1624" s="85">
        <f>H1625</f>
        <v>10491350</v>
      </c>
      <c r="I1624" s="85">
        <f>I1625</f>
        <v>11442250</v>
      </c>
    </row>
    <row r="1625" spans="1:12" ht="15" customHeight="1">
      <c r="A1625" s="16" t="s">
        <v>343</v>
      </c>
      <c r="B1625" s="53">
        <v>795</v>
      </c>
      <c r="C1625" s="15" t="s">
        <v>83</v>
      </c>
      <c r="D1625" s="15" t="s">
        <v>211</v>
      </c>
      <c r="E1625" s="15" t="s">
        <v>240</v>
      </c>
      <c r="F1625" s="15" t="s">
        <v>344</v>
      </c>
      <c r="G1625" s="85">
        <f>9919126-2231111</f>
        <v>7688015</v>
      </c>
      <c r="H1625" s="85">
        <v>10491350</v>
      </c>
      <c r="I1625" s="85">
        <v>11442250</v>
      </c>
    </row>
    <row r="1626" spans="1:12" s="18" customFormat="1" ht="94.5" hidden="1" customHeight="1">
      <c r="A1626" s="54" t="s">
        <v>72</v>
      </c>
      <c r="B1626" s="53">
        <v>795</v>
      </c>
      <c r="C1626" s="15" t="s">
        <v>83</v>
      </c>
      <c r="D1626" s="15" t="s">
        <v>211</v>
      </c>
      <c r="E1626" s="15" t="s">
        <v>166</v>
      </c>
      <c r="F1626" s="15"/>
      <c r="G1626" s="85">
        <f t="shared" ref="G1626:I1628" si="295">G1627</f>
        <v>0</v>
      </c>
      <c r="H1626" s="85">
        <f t="shared" si="295"/>
        <v>0</v>
      </c>
      <c r="I1626" s="85">
        <f t="shared" si="295"/>
        <v>0</v>
      </c>
    </row>
    <row r="1627" spans="1:12" s="18" customFormat="1" ht="51" hidden="1" customHeight="1">
      <c r="A1627" s="54" t="s">
        <v>174</v>
      </c>
      <c r="B1627" s="53">
        <v>795</v>
      </c>
      <c r="C1627" s="15" t="s">
        <v>83</v>
      </c>
      <c r="D1627" s="15" t="s">
        <v>211</v>
      </c>
      <c r="E1627" s="15" t="s">
        <v>358</v>
      </c>
      <c r="F1627" s="15"/>
      <c r="G1627" s="85">
        <f t="shared" si="295"/>
        <v>0</v>
      </c>
      <c r="H1627" s="85">
        <f t="shared" si="295"/>
        <v>0</v>
      </c>
      <c r="I1627" s="85">
        <f t="shared" si="295"/>
        <v>0</v>
      </c>
    </row>
    <row r="1628" spans="1:12" s="18" customFormat="1" ht="31.5" hidden="1" customHeight="1">
      <c r="A1628" s="16" t="s">
        <v>598</v>
      </c>
      <c r="B1628" s="53">
        <v>795</v>
      </c>
      <c r="C1628" s="15" t="s">
        <v>83</v>
      </c>
      <c r="D1628" s="15" t="s">
        <v>211</v>
      </c>
      <c r="E1628" s="15" t="s">
        <v>358</v>
      </c>
      <c r="F1628" s="15" t="s">
        <v>47</v>
      </c>
      <c r="G1628" s="85">
        <f t="shared" si="295"/>
        <v>0</v>
      </c>
      <c r="H1628" s="85">
        <f t="shared" si="295"/>
        <v>0</v>
      </c>
      <c r="I1628" s="85">
        <f t="shared" si="295"/>
        <v>0</v>
      </c>
    </row>
    <row r="1629" spans="1:12" s="18" customFormat="1" ht="32.25" hidden="1" customHeight="1">
      <c r="A1629" s="16" t="s">
        <v>48</v>
      </c>
      <c r="B1629" s="53">
        <v>795</v>
      </c>
      <c r="C1629" s="15" t="s">
        <v>83</v>
      </c>
      <c r="D1629" s="15" t="s">
        <v>211</v>
      </c>
      <c r="E1629" s="15" t="s">
        <v>358</v>
      </c>
      <c r="F1629" s="15" t="s">
        <v>49</v>
      </c>
      <c r="G1629" s="85"/>
      <c r="H1629" s="85"/>
      <c r="I1629" s="85"/>
    </row>
    <row r="1630" spans="1:12" s="18" customFormat="1" ht="15.75" hidden="1" customHeight="1">
      <c r="A1630" s="16" t="s">
        <v>93</v>
      </c>
      <c r="B1630" s="53">
        <v>795</v>
      </c>
      <c r="C1630" s="15" t="s">
        <v>83</v>
      </c>
      <c r="D1630" s="15" t="s">
        <v>211</v>
      </c>
      <c r="E1630" s="15" t="s">
        <v>240</v>
      </c>
      <c r="F1630" s="15" t="s">
        <v>94</v>
      </c>
      <c r="G1630" s="85">
        <f>G1631</f>
        <v>0</v>
      </c>
      <c r="H1630" s="85">
        <f>H1631</f>
        <v>0</v>
      </c>
      <c r="I1630" s="85">
        <f>I1631</f>
        <v>0</v>
      </c>
    </row>
    <row r="1631" spans="1:12" s="18" customFormat="1" ht="15.75" hidden="1" customHeight="1">
      <c r="A1631" s="16" t="s">
        <v>345</v>
      </c>
      <c r="B1631" s="53">
        <v>795</v>
      </c>
      <c r="C1631" s="15" t="s">
        <v>83</v>
      </c>
      <c r="D1631" s="15" t="s">
        <v>211</v>
      </c>
      <c r="E1631" s="15" t="s">
        <v>240</v>
      </c>
      <c r="F1631" s="15" t="s">
        <v>346</v>
      </c>
      <c r="G1631" s="85"/>
      <c r="H1631" s="85"/>
      <c r="I1631" s="85"/>
    </row>
    <row r="1632" spans="1:12" ht="72.75" hidden="1" customHeight="1">
      <c r="A1632" s="54" t="s">
        <v>162</v>
      </c>
      <c r="B1632" s="53">
        <v>795</v>
      </c>
      <c r="C1632" s="15" t="s">
        <v>83</v>
      </c>
      <c r="D1632" s="15" t="s">
        <v>211</v>
      </c>
      <c r="E1632" s="15" t="s">
        <v>243</v>
      </c>
      <c r="F1632" s="15"/>
      <c r="G1632" s="85">
        <f>G1633+G1637</f>
        <v>0</v>
      </c>
      <c r="H1632" s="85">
        <f>H1633+H1637</f>
        <v>0</v>
      </c>
      <c r="I1632" s="85">
        <f>I1633+I1637</f>
        <v>0</v>
      </c>
    </row>
    <row r="1633" spans="1:9" ht="18" hidden="1" customHeight="1">
      <c r="A1633" s="16" t="s">
        <v>315</v>
      </c>
      <c r="B1633" s="53">
        <v>795</v>
      </c>
      <c r="C1633" s="15" t="s">
        <v>83</v>
      </c>
      <c r="D1633" s="15" t="s">
        <v>211</v>
      </c>
      <c r="E1633" s="15" t="s">
        <v>241</v>
      </c>
      <c r="F1633" s="15" t="s">
        <v>316</v>
      </c>
      <c r="G1633" s="85">
        <f>G1634</f>
        <v>0</v>
      </c>
      <c r="H1633" s="85">
        <f>H1634</f>
        <v>0</v>
      </c>
      <c r="I1633" s="85">
        <f>I1634</f>
        <v>0</v>
      </c>
    </row>
    <row r="1634" spans="1:9" ht="15" hidden="1" customHeight="1">
      <c r="A1634" s="16" t="s">
        <v>343</v>
      </c>
      <c r="B1634" s="53">
        <v>795</v>
      </c>
      <c r="C1634" s="15" t="s">
        <v>83</v>
      </c>
      <c r="D1634" s="15" t="s">
        <v>211</v>
      </c>
      <c r="E1634" s="15" t="s">
        <v>241</v>
      </c>
      <c r="F1634" s="15" t="s">
        <v>344</v>
      </c>
      <c r="G1634" s="85"/>
      <c r="H1634" s="85"/>
      <c r="I1634" s="85"/>
    </row>
    <row r="1635" spans="1:9" s="18" customFormat="1" ht="32.25" hidden="1" customHeight="1">
      <c r="A1635" s="16"/>
      <c r="B1635" s="53"/>
      <c r="C1635" s="15"/>
      <c r="D1635" s="15"/>
      <c r="E1635" s="15"/>
      <c r="F1635" s="15"/>
      <c r="G1635" s="85"/>
      <c r="H1635" s="85"/>
      <c r="I1635" s="85"/>
    </row>
    <row r="1636" spans="1:9" s="18" customFormat="1" ht="32.25" hidden="1" customHeight="1">
      <c r="A1636" s="16"/>
      <c r="B1636" s="53"/>
      <c r="C1636" s="15"/>
      <c r="D1636" s="15"/>
      <c r="E1636" s="15"/>
      <c r="F1636" s="15"/>
      <c r="G1636" s="85"/>
      <c r="H1636" s="85"/>
      <c r="I1636" s="85"/>
    </row>
    <row r="1637" spans="1:9" s="18" customFormat="1" ht="32.25" hidden="1" customHeight="1">
      <c r="A1637" s="16" t="s">
        <v>598</v>
      </c>
      <c r="B1637" s="53">
        <v>795</v>
      </c>
      <c r="C1637" s="15" t="s">
        <v>83</v>
      </c>
      <c r="D1637" s="15" t="s">
        <v>211</v>
      </c>
      <c r="E1637" s="15" t="s">
        <v>241</v>
      </c>
      <c r="F1637" s="15" t="s">
        <v>47</v>
      </c>
      <c r="G1637" s="85">
        <f>G1638</f>
        <v>0</v>
      </c>
      <c r="H1637" s="85">
        <f>H1638</f>
        <v>0</v>
      </c>
      <c r="I1637" s="85">
        <f>I1638</f>
        <v>0</v>
      </c>
    </row>
    <row r="1638" spans="1:9" s="18" customFormat="1" ht="32.25" hidden="1" customHeight="1">
      <c r="A1638" s="16" t="s">
        <v>48</v>
      </c>
      <c r="B1638" s="53">
        <v>795</v>
      </c>
      <c r="C1638" s="15" t="s">
        <v>83</v>
      </c>
      <c r="D1638" s="15" t="s">
        <v>211</v>
      </c>
      <c r="E1638" s="15" t="s">
        <v>241</v>
      </c>
      <c r="F1638" s="15" t="s">
        <v>49</v>
      </c>
      <c r="G1638" s="85"/>
      <c r="H1638" s="85"/>
      <c r="I1638" s="85"/>
    </row>
    <row r="1639" spans="1:9" ht="78" hidden="1" customHeight="1">
      <c r="A1639" s="54" t="s">
        <v>823</v>
      </c>
      <c r="B1639" s="53">
        <v>795</v>
      </c>
      <c r="C1639" s="15" t="s">
        <v>83</v>
      </c>
      <c r="D1639" s="15" t="s">
        <v>211</v>
      </c>
      <c r="E1639" s="15" t="s">
        <v>243</v>
      </c>
      <c r="F1639" s="15"/>
      <c r="G1639" s="85">
        <f t="shared" ref="G1639:I1640" si="296">G1640</f>
        <v>0</v>
      </c>
      <c r="H1639" s="85">
        <f t="shared" si="296"/>
        <v>0</v>
      </c>
      <c r="I1639" s="85">
        <f t="shared" si="296"/>
        <v>0</v>
      </c>
    </row>
    <row r="1640" spans="1:9" ht="18" hidden="1" customHeight="1">
      <c r="A1640" s="16" t="s">
        <v>315</v>
      </c>
      <c r="B1640" s="53">
        <v>795</v>
      </c>
      <c r="C1640" s="15" t="s">
        <v>83</v>
      </c>
      <c r="D1640" s="15" t="s">
        <v>211</v>
      </c>
      <c r="E1640" s="15" t="s">
        <v>241</v>
      </c>
      <c r="F1640" s="15" t="s">
        <v>316</v>
      </c>
      <c r="G1640" s="85">
        <f t="shared" si="296"/>
        <v>0</v>
      </c>
      <c r="H1640" s="85">
        <f t="shared" si="296"/>
        <v>0</v>
      </c>
      <c r="I1640" s="85">
        <f t="shared" si="296"/>
        <v>0</v>
      </c>
    </row>
    <row r="1641" spans="1:9" ht="15" hidden="1" customHeight="1">
      <c r="A1641" s="16" t="s">
        <v>343</v>
      </c>
      <c r="B1641" s="53">
        <v>795</v>
      </c>
      <c r="C1641" s="15" t="s">
        <v>83</v>
      </c>
      <c r="D1641" s="15" t="s">
        <v>211</v>
      </c>
      <c r="E1641" s="15" t="s">
        <v>241</v>
      </c>
      <c r="F1641" s="15" t="s">
        <v>344</v>
      </c>
      <c r="G1641" s="85"/>
      <c r="H1641" s="85"/>
      <c r="I1641" s="85"/>
    </row>
    <row r="1642" spans="1:9" ht="81.75" customHeight="1">
      <c r="A1642" s="54" t="s">
        <v>823</v>
      </c>
      <c r="B1642" s="53">
        <v>795</v>
      </c>
      <c r="C1642" s="15" t="s">
        <v>83</v>
      </c>
      <c r="D1642" s="15" t="s">
        <v>211</v>
      </c>
      <c r="E1642" s="15" t="s">
        <v>243</v>
      </c>
      <c r="F1642" s="15"/>
      <c r="G1642" s="85">
        <f>G1643</f>
        <v>423091</v>
      </c>
      <c r="H1642" s="85">
        <v>0</v>
      </c>
      <c r="I1642" s="85">
        <v>0</v>
      </c>
    </row>
    <row r="1643" spans="1:9" ht="24" customHeight="1">
      <c r="A1643" s="16" t="s">
        <v>598</v>
      </c>
      <c r="B1643" s="53">
        <v>795</v>
      </c>
      <c r="C1643" s="15" t="s">
        <v>83</v>
      </c>
      <c r="D1643" s="15" t="s">
        <v>211</v>
      </c>
      <c r="E1643" s="15" t="s">
        <v>241</v>
      </c>
      <c r="F1643" s="15" t="s">
        <v>47</v>
      </c>
      <c r="G1643" s="85">
        <f>G1644</f>
        <v>423091</v>
      </c>
      <c r="H1643" s="85">
        <v>0</v>
      </c>
      <c r="I1643" s="85">
        <v>0</v>
      </c>
    </row>
    <row r="1644" spans="1:9" ht="41.25" customHeight="1">
      <c r="A1644" s="16" t="s">
        <v>48</v>
      </c>
      <c r="B1644" s="53">
        <v>795</v>
      </c>
      <c r="C1644" s="15" t="s">
        <v>83</v>
      </c>
      <c r="D1644" s="15" t="s">
        <v>211</v>
      </c>
      <c r="E1644" s="15" t="s">
        <v>241</v>
      </c>
      <c r="F1644" s="15" t="s">
        <v>49</v>
      </c>
      <c r="G1644" s="85">
        <v>423091</v>
      </c>
      <c r="H1644" s="85">
        <v>0</v>
      </c>
      <c r="I1644" s="85">
        <v>0</v>
      </c>
    </row>
    <row r="1645" spans="1:9" ht="78" customHeight="1">
      <c r="A1645" s="54" t="s">
        <v>1000</v>
      </c>
      <c r="B1645" s="53">
        <v>795</v>
      </c>
      <c r="C1645" s="15" t="s">
        <v>83</v>
      </c>
      <c r="D1645" s="15" t="s">
        <v>211</v>
      </c>
      <c r="E1645" s="15" t="s">
        <v>999</v>
      </c>
      <c r="F1645" s="15"/>
      <c r="G1645" s="85">
        <f>G1646</f>
        <v>4563626.29</v>
      </c>
      <c r="H1645" s="85">
        <v>0</v>
      </c>
      <c r="I1645" s="85">
        <v>0</v>
      </c>
    </row>
    <row r="1646" spans="1:9" ht="18" customHeight="1">
      <c r="A1646" s="16" t="s">
        <v>598</v>
      </c>
      <c r="B1646" s="53">
        <v>795</v>
      </c>
      <c r="C1646" s="15" t="s">
        <v>83</v>
      </c>
      <c r="D1646" s="15" t="s">
        <v>211</v>
      </c>
      <c r="E1646" s="15" t="s">
        <v>998</v>
      </c>
      <c r="F1646" s="15" t="s">
        <v>47</v>
      </c>
      <c r="G1646" s="85">
        <f>G1647</f>
        <v>4563626.29</v>
      </c>
      <c r="H1646" s="85">
        <v>0</v>
      </c>
      <c r="I1646" s="85">
        <v>0</v>
      </c>
    </row>
    <row r="1647" spans="1:9" ht="27.75" customHeight="1">
      <c r="A1647" s="16" t="s">
        <v>48</v>
      </c>
      <c r="B1647" s="53">
        <v>795</v>
      </c>
      <c r="C1647" s="15" t="s">
        <v>83</v>
      </c>
      <c r="D1647" s="15" t="s">
        <v>211</v>
      </c>
      <c r="E1647" s="15" t="s">
        <v>998</v>
      </c>
      <c r="F1647" s="15" t="s">
        <v>49</v>
      </c>
      <c r="G1647" s="85">
        <v>4563626.29</v>
      </c>
      <c r="H1647" s="85">
        <v>0</v>
      </c>
      <c r="I1647" s="85">
        <v>0</v>
      </c>
    </row>
    <row r="1648" spans="1:9" s="18" customFormat="1" ht="62.25" customHeight="1">
      <c r="A1648" s="16" t="s">
        <v>997</v>
      </c>
      <c r="B1648" s="53">
        <v>795</v>
      </c>
      <c r="C1648" s="15" t="s">
        <v>83</v>
      </c>
      <c r="D1648" s="15" t="s">
        <v>211</v>
      </c>
      <c r="E1648" s="15" t="s">
        <v>358</v>
      </c>
      <c r="F1648" s="15"/>
      <c r="G1648" s="85">
        <f>G1649+G1651</f>
        <v>471143.16</v>
      </c>
      <c r="H1648" s="85">
        <v>0</v>
      </c>
      <c r="I1648" s="85">
        <v>0</v>
      </c>
    </row>
    <row r="1649" spans="1:12" s="18" customFormat="1" ht="32.25" customHeight="1">
      <c r="A1649" s="16" t="s">
        <v>598</v>
      </c>
      <c r="B1649" s="53">
        <v>795</v>
      </c>
      <c r="C1649" s="15" t="s">
        <v>83</v>
      </c>
      <c r="D1649" s="15" t="s">
        <v>211</v>
      </c>
      <c r="E1649" s="15" t="s">
        <v>358</v>
      </c>
      <c r="F1649" s="15" t="s">
        <v>47</v>
      </c>
      <c r="G1649" s="85">
        <f>G1650</f>
        <v>197400</v>
      </c>
      <c r="H1649" s="85">
        <v>0</v>
      </c>
      <c r="I1649" s="85">
        <v>0</v>
      </c>
    </row>
    <row r="1650" spans="1:12" s="18" customFormat="1" ht="32.25" customHeight="1">
      <c r="A1650" s="16" t="s">
        <v>48</v>
      </c>
      <c r="B1650" s="53">
        <v>795</v>
      </c>
      <c r="C1650" s="15" t="s">
        <v>83</v>
      </c>
      <c r="D1650" s="15" t="s">
        <v>211</v>
      </c>
      <c r="E1650" s="15" t="s">
        <v>358</v>
      </c>
      <c r="F1650" s="15" t="s">
        <v>49</v>
      </c>
      <c r="G1650" s="85">
        <v>197400</v>
      </c>
      <c r="H1650" s="85">
        <v>0</v>
      </c>
      <c r="I1650" s="85">
        <v>0</v>
      </c>
    </row>
    <row r="1651" spans="1:12" ht="18" customHeight="1">
      <c r="A1651" s="16" t="s">
        <v>315</v>
      </c>
      <c r="B1651" s="53">
        <v>795</v>
      </c>
      <c r="C1651" s="15" t="s">
        <v>83</v>
      </c>
      <c r="D1651" s="15" t="s">
        <v>211</v>
      </c>
      <c r="E1651" s="15" t="s">
        <v>358</v>
      </c>
      <c r="F1651" s="15" t="s">
        <v>316</v>
      </c>
      <c r="G1651" s="85">
        <f>G1652</f>
        <v>273743.15999999997</v>
      </c>
      <c r="H1651" s="85">
        <v>0</v>
      </c>
      <c r="I1651" s="85">
        <v>0</v>
      </c>
    </row>
    <row r="1652" spans="1:12" ht="15" customHeight="1">
      <c r="A1652" s="16" t="s">
        <v>343</v>
      </c>
      <c r="B1652" s="53">
        <v>795</v>
      </c>
      <c r="C1652" s="15" t="s">
        <v>83</v>
      </c>
      <c r="D1652" s="15" t="s">
        <v>211</v>
      </c>
      <c r="E1652" s="15" t="s">
        <v>358</v>
      </c>
      <c r="F1652" s="15" t="s">
        <v>344</v>
      </c>
      <c r="G1652" s="85">
        <f>338678.16-64935</f>
        <v>273743.15999999997</v>
      </c>
      <c r="H1652" s="85">
        <v>0</v>
      </c>
      <c r="I1652" s="85">
        <v>0</v>
      </c>
    </row>
    <row r="1653" spans="1:12" ht="63.75" customHeight="1">
      <c r="A1653" s="16" t="s">
        <v>730</v>
      </c>
      <c r="B1653" s="53">
        <v>795</v>
      </c>
      <c r="C1653" s="15" t="s">
        <v>83</v>
      </c>
      <c r="D1653" s="15" t="s">
        <v>211</v>
      </c>
      <c r="E1653" s="15" t="s">
        <v>175</v>
      </c>
      <c r="F1653" s="15"/>
      <c r="G1653" s="85">
        <f>G1654+G1744+G1749</f>
        <v>18146420.299999997</v>
      </c>
      <c r="H1653" s="85">
        <f>H1654+H1676+H1666+H1670+H1673+H1708</f>
        <v>15028150</v>
      </c>
      <c r="I1653" s="85">
        <f>I1654+I1676+I1666+I1670+I1673+I1708</f>
        <v>16390250</v>
      </c>
      <c r="L1653" s="2">
        <f>H1617+H1625+H1665</f>
        <v>28063000</v>
      </c>
    </row>
    <row r="1654" spans="1:12" ht="48.75" customHeight="1">
      <c r="A1654" s="16" t="s">
        <v>731</v>
      </c>
      <c r="B1654" s="53">
        <v>795</v>
      </c>
      <c r="C1654" s="15" t="s">
        <v>83</v>
      </c>
      <c r="D1654" s="15" t="s">
        <v>211</v>
      </c>
      <c r="E1654" s="15" t="s">
        <v>176</v>
      </c>
      <c r="F1654" s="15"/>
      <c r="G1654" s="85">
        <f>G1664+G1655+G1657+G1706+G1660+G1742+G1663</f>
        <v>16594357</v>
      </c>
      <c r="H1654" s="85">
        <f>H1664+H1655+H1657+H1706+H1660</f>
        <v>15028150</v>
      </c>
      <c r="I1654" s="85">
        <f>I1664+I1655+I1657+I1706+I1660</f>
        <v>16390250</v>
      </c>
      <c r="L1654" s="2">
        <f>I1617+I1625+I1665</f>
        <v>30621325</v>
      </c>
    </row>
    <row r="1655" spans="1:12" s="18" customFormat="1" ht="31.5" hidden="1" customHeight="1">
      <c r="A1655" s="16" t="s">
        <v>598</v>
      </c>
      <c r="B1655" s="53">
        <v>795</v>
      </c>
      <c r="C1655" s="15" t="s">
        <v>83</v>
      </c>
      <c r="D1655" s="15" t="s">
        <v>211</v>
      </c>
      <c r="E1655" s="15" t="s">
        <v>176</v>
      </c>
      <c r="F1655" s="15" t="s">
        <v>47</v>
      </c>
      <c r="G1655" s="85">
        <f>G1656</f>
        <v>0</v>
      </c>
      <c r="H1655" s="85">
        <f>H1656</f>
        <v>0</v>
      </c>
      <c r="I1655" s="85">
        <f>I1656</f>
        <v>0</v>
      </c>
    </row>
    <row r="1656" spans="1:12" s="18" customFormat="1" ht="32.25" hidden="1" customHeight="1">
      <c r="A1656" s="16" t="s">
        <v>48</v>
      </c>
      <c r="B1656" s="53">
        <v>795</v>
      </c>
      <c r="C1656" s="15" t="s">
        <v>83</v>
      </c>
      <c r="D1656" s="15" t="s">
        <v>211</v>
      </c>
      <c r="E1656" s="15" t="s">
        <v>176</v>
      </c>
      <c r="F1656" s="15" t="s">
        <v>49</v>
      </c>
      <c r="G1656" s="85"/>
      <c r="H1656" s="85"/>
      <c r="I1656" s="85"/>
    </row>
    <row r="1657" spans="1:12" s="18" customFormat="1" ht="31.5" hidden="1" customHeight="1">
      <c r="A1657" s="16" t="s">
        <v>598</v>
      </c>
      <c r="B1657" s="53">
        <v>795</v>
      </c>
      <c r="C1657" s="15" t="s">
        <v>83</v>
      </c>
      <c r="D1657" s="15" t="s">
        <v>211</v>
      </c>
      <c r="E1657" s="15" t="s">
        <v>176</v>
      </c>
      <c r="F1657" s="15" t="s">
        <v>47</v>
      </c>
      <c r="G1657" s="85">
        <f>G1658</f>
        <v>0</v>
      </c>
      <c r="H1657" s="85">
        <f>H1658</f>
        <v>0</v>
      </c>
      <c r="I1657" s="85">
        <f>I1658</f>
        <v>0</v>
      </c>
    </row>
    <row r="1658" spans="1:12" s="18" customFormat="1" ht="32.25" hidden="1" customHeight="1">
      <c r="A1658" s="16" t="s">
        <v>48</v>
      </c>
      <c r="B1658" s="53">
        <v>795</v>
      </c>
      <c r="C1658" s="15" t="s">
        <v>83</v>
      </c>
      <c r="D1658" s="15" t="s">
        <v>211</v>
      </c>
      <c r="E1658" s="15" t="s">
        <v>176</v>
      </c>
      <c r="F1658" s="15" t="s">
        <v>49</v>
      </c>
      <c r="G1658" s="85"/>
      <c r="H1658" s="85"/>
      <c r="I1658" s="85"/>
    </row>
    <row r="1659" spans="1:12" s="18" customFormat="1" ht="32.25" hidden="1" customHeight="1">
      <c r="A1659" s="16"/>
      <c r="B1659" s="53"/>
      <c r="C1659" s="15"/>
      <c r="D1659" s="15"/>
      <c r="E1659" s="15"/>
      <c r="F1659" s="15"/>
      <c r="G1659" s="85"/>
      <c r="H1659" s="85"/>
      <c r="I1659" s="85"/>
    </row>
    <row r="1660" spans="1:12" s="18" customFormat="1" ht="32.25" hidden="1" customHeight="1">
      <c r="A1660" s="16" t="s">
        <v>598</v>
      </c>
      <c r="B1660" s="53">
        <v>795</v>
      </c>
      <c r="C1660" s="15" t="s">
        <v>83</v>
      </c>
      <c r="D1660" s="15" t="s">
        <v>211</v>
      </c>
      <c r="E1660" s="15" t="s">
        <v>176</v>
      </c>
      <c r="F1660" s="15" t="s">
        <v>47</v>
      </c>
      <c r="G1660" s="85">
        <f>G1661</f>
        <v>0</v>
      </c>
      <c r="H1660" s="85">
        <f>H1661</f>
        <v>0</v>
      </c>
      <c r="I1660" s="85">
        <f>I1661</f>
        <v>0</v>
      </c>
    </row>
    <row r="1661" spans="1:12" s="18" customFormat="1" ht="32.25" hidden="1" customHeight="1">
      <c r="A1661" s="16" t="s">
        <v>48</v>
      </c>
      <c r="B1661" s="53">
        <v>795</v>
      </c>
      <c r="C1661" s="15" t="s">
        <v>83</v>
      </c>
      <c r="D1661" s="15" t="s">
        <v>211</v>
      </c>
      <c r="E1661" s="15" t="s">
        <v>176</v>
      </c>
      <c r="F1661" s="15" t="s">
        <v>49</v>
      </c>
      <c r="G1661" s="85"/>
      <c r="H1661" s="85"/>
      <c r="I1661" s="85"/>
    </row>
    <row r="1662" spans="1:12" s="18" customFormat="1" ht="15.75" customHeight="1">
      <c r="A1662" s="16" t="s">
        <v>93</v>
      </c>
      <c r="B1662" s="53">
        <v>795</v>
      </c>
      <c r="C1662" s="15" t="s">
        <v>83</v>
      </c>
      <c r="D1662" s="15" t="s">
        <v>211</v>
      </c>
      <c r="E1662" s="15" t="s">
        <v>176</v>
      </c>
      <c r="F1662" s="15" t="s">
        <v>94</v>
      </c>
      <c r="G1662" s="85">
        <f>G1663</f>
        <v>0</v>
      </c>
      <c r="H1662" s="212">
        <v>0</v>
      </c>
      <c r="I1662" s="212">
        <v>0</v>
      </c>
      <c r="J1662" s="208"/>
    </row>
    <row r="1663" spans="1:12" s="18" customFormat="1" ht="15.75" customHeight="1">
      <c r="A1663" s="16" t="s">
        <v>345</v>
      </c>
      <c r="B1663" s="53">
        <v>795</v>
      </c>
      <c r="C1663" s="15" t="s">
        <v>83</v>
      </c>
      <c r="D1663" s="15" t="s">
        <v>211</v>
      </c>
      <c r="E1663" s="15" t="s">
        <v>176</v>
      </c>
      <c r="F1663" s="15" t="s">
        <v>346</v>
      </c>
      <c r="G1663" s="85">
        <f>5198269.13-268287.5-423091+149078.6-4655969.23</f>
        <v>0</v>
      </c>
      <c r="H1663" s="212">
        <v>0</v>
      </c>
      <c r="I1663" s="212">
        <v>0</v>
      </c>
      <c r="J1663" s="208"/>
    </row>
    <row r="1664" spans="1:12" ht="22.5" customHeight="1">
      <c r="A1664" s="16" t="s">
        <v>315</v>
      </c>
      <c r="B1664" s="53">
        <v>795</v>
      </c>
      <c r="C1664" s="15" t="s">
        <v>83</v>
      </c>
      <c r="D1664" s="15" t="s">
        <v>211</v>
      </c>
      <c r="E1664" s="15" t="s">
        <v>176</v>
      </c>
      <c r="F1664" s="15" t="s">
        <v>316</v>
      </c>
      <c r="G1664" s="85">
        <f>G1665</f>
        <v>12385385</v>
      </c>
      <c r="H1664" s="85">
        <f>H1665</f>
        <v>15028150</v>
      </c>
      <c r="I1664" s="85">
        <f>I1665</f>
        <v>16390250</v>
      </c>
    </row>
    <row r="1665" spans="1:9" ht="16.5" customHeight="1">
      <c r="A1665" s="16" t="s">
        <v>343</v>
      </c>
      <c r="B1665" s="53">
        <v>795</v>
      </c>
      <c r="C1665" s="15" t="s">
        <v>83</v>
      </c>
      <c r="D1665" s="15" t="s">
        <v>211</v>
      </c>
      <c r="E1665" s="15" t="s">
        <v>176</v>
      </c>
      <c r="F1665" s="15" t="s">
        <v>344</v>
      </c>
      <c r="G1665" s="85">
        <f>14208477-1823092</f>
        <v>12385385</v>
      </c>
      <c r="H1665" s="85">
        <v>15028150</v>
      </c>
      <c r="I1665" s="85">
        <v>16390250</v>
      </c>
    </row>
    <row r="1666" spans="1:9" ht="105" hidden="1" customHeight="1">
      <c r="A1666" s="16" t="s">
        <v>71</v>
      </c>
      <c r="B1666" s="53">
        <v>795</v>
      </c>
      <c r="C1666" s="15" t="s">
        <v>83</v>
      </c>
      <c r="D1666" s="15" t="s">
        <v>211</v>
      </c>
      <c r="E1666" s="15" t="s">
        <v>165</v>
      </c>
      <c r="F1666" s="15"/>
      <c r="G1666" s="85">
        <f t="shared" ref="G1666:I1668" si="297">G1667</f>
        <v>0</v>
      </c>
      <c r="H1666" s="85">
        <f t="shared" si="297"/>
        <v>0</v>
      </c>
      <c r="I1666" s="85">
        <f t="shared" si="297"/>
        <v>0</v>
      </c>
    </row>
    <row r="1667" spans="1:9" s="18" customFormat="1" ht="49.5" hidden="1" customHeight="1">
      <c r="A1667" s="16" t="s">
        <v>178</v>
      </c>
      <c r="B1667" s="53">
        <v>795</v>
      </c>
      <c r="C1667" s="15" t="s">
        <v>83</v>
      </c>
      <c r="D1667" s="15" t="s">
        <v>211</v>
      </c>
      <c r="E1667" s="15" t="s">
        <v>70</v>
      </c>
      <c r="F1667" s="15"/>
      <c r="G1667" s="85">
        <f t="shared" si="297"/>
        <v>0</v>
      </c>
      <c r="H1667" s="85">
        <f t="shared" si="297"/>
        <v>0</v>
      </c>
      <c r="I1667" s="85">
        <f t="shared" si="297"/>
        <v>0</v>
      </c>
    </row>
    <row r="1668" spans="1:9" s="18" customFormat="1" ht="34.5" hidden="1" customHeight="1">
      <c r="A1668" s="16" t="s">
        <v>46</v>
      </c>
      <c r="B1668" s="53">
        <v>795</v>
      </c>
      <c r="C1668" s="15" t="s">
        <v>83</v>
      </c>
      <c r="D1668" s="15" t="s">
        <v>211</v>
      </c>
      <c r="E1668" s="15" t="s">
        <v>70</v>
      </c>
      <c r="F1668" s="15" t="s">
        <v>47</v>
      </c>
      <c r="G1668" s="85">
        <f t="shared" si="297"/>
        <v>0</v>
      </c>
      <c r="H1668" s="85">
        <f t="shared" si="297"/>
        <v>0</v>
      </c>
      <c r="I1668" s="85">
        <f t="shared" si="297"/>
        <v>0</v>
      </c>
    </row>
    <row r="1669" spans="1:9" s="18" customFormat="1" ht="39" hidden="1" customHeight="1">
      <c r="A1669" s="16" t="s">
        <v>48</v>
      </c>
      <c r="B1669" s="53">
        <v>795</v>
      </c>
      <c r="C1669" s="15" t="s">
        <v>83</v>
      </c>
      <c r="D1669" s="15" t="s">
        <v>211</v>
      </c>
      <c r="E1669" s="15" t="s">
        <v>70</v>
      </c>
      <c r="F1669" s="15" t="s">
        <v>49</v>
      </c>
      <c r="G1669" s="85"/>
      <c r="H1669" s="85"/>
      <c r="I1669" s="85"/>
    </row>
    <row r="1670" spans="1:9" s="18" customFormat="1" ht="64.5" hidden="1" customHeight="1">
      <c r="A1670" s="16" t="s">
        <v>164</v>
      </c>
      <c r="B1670" s="53">
        <v>795</v>
      </c>
      <c r="C1670" s="15" t="s">
        <v>83</v>
      </c>
      <c r="D1670" s="15" t="s">
        <v>211</v>
      </c>
      <c r="E1670" s="15" t="s">
        <v>163</v>
      </c>
      <c r="F1670" s="15"/>
      <c r="G1670" s="85">
        <f t="shared" ref="G1670:I1671" si="298">G1671</f>
        <v>0</v>
      </c>
      <c r="H1670" s="85">
        <f t="shared" si="298"/>
        <v>0</v>
      </c>
      <c r="I1670" s="85">
        <f t="shared" si="298"/>
        <v>0</v>
      </c>
    </row>
    <row r="1671" spans="1:9" s="18" customFormat="1" ht="15.75" hidden="1" customHeight="1">
      <c r="A1671" s="16" t="s">
        <v>315</v>
      </c>
      <c r="B1671" s="53">
        <v>795</v>
      </c>
      <c r="C1671" s="15" t="s">
        <v>83</v>
      </c>
      <c r="D1671" s="15" t="s">
        <v>211</v>
      </c>
      <c r="E1671" s="15" t="s">
        <v>163</v>
      </c>
      <c r="F1671" s="15" t="s">
        <v>316</v>
      </c>
      <c r="G1671" s="85">
        <f t="shared" si="298"/>
        <v>0</v>
      </c>
      <c r="H1671" s="85">
        <f t="shared" si="298"/>
        <v>0</v>
      </c>
      <c r="I1671" s="85">
        <f t="shared" si="298"/>
        <v>0</v>
      </c>
    </row>
    <row r="1672" spans="1:9" s="18" customFormat="1" ht="15.75" hidden="1" customHeight="1">
      <c r="A1672" s="16" t="s">
        <v>343</v>
      </c>
      <c r="B1672" s="53">
        <v>795</v>
      </c>
      <c r="C1672" s="15" t="s">
        <v>83</v>
      </c>
      <c r="D1672" s="15" t="s">
        <v>211</v>
      </c>
      <c r="E1672" s="15" t="s">
        <v>163</v>
      </c>
      <c r="F1672" s="15" t="s">
        <v>344</v>
      </c>
      <c r="G1672" s="85"/>
      <c r="H1672" s="85"/>
      <c r="I1672" s="85"/>
    </row>
    <row r="1673" spans="1:9" ht="34.5" hidden="1" customHeight="1">
      <c r="A1673" s="16" t="s">
        <v>24</v>
      </c>
      <c r="B1673" s="53">
        <v>795</v>
      </c>
      <c r="C1673" s="15" t="s">
        <v>83</v>
      </c>
      <c r="D1673" s="15" t="s">
        <v>211</v>
      </c>
      <c r="E1673" s="15" t="s">
        <v>25</v>
      </c>
      <c r="F1673" s="15"/>
      <c r="G1673" s="85">
        <f t="shared" ref="G1673:I1674" si="299">G1674</f>
        <v>0</v>
      </c>
      <c r="H1673" s="85">
        <f t="shared" si="299"/>
        <v>0</v>
      </c>
      <c r="I1673" s="85">
        <f t="shared" si="299"/>
        <v>0</v>
      </c>
    </row>
    <row r="1674" spans="1:9" ht="37.5" hidden="1" customHeight="1">
      <c r="A1674" s="16" t="s">
        <v>46</v>
      </c>
      <c r="B1674" s="53">
        <v>795</v>
      </c>
      <c r="C1674" s="15" t="s">
        <v>83</v>
      </c>
      <c r="D1674" s="15" t="s">
        <v>211</v>
      </c>
      <c r="E1674" s="15" t="s">
        <v>25</v>
      </c>
      <c r="F1674" s="15" t="s">
        <v>47</v>
      </c>
      <c r="G1674" s="85">
        <f t="shared" si="299"/>
        <v>0</v>
      </c>
      <c r="H1674" s="85">
        <f t="shared" si="299"/>
        <v>0</v>
      </c>
      <c r="I1674" s="85">
        <f t="shared" si="299"/>
        <v>0</v>
      </c>
    </row>
    <row r="1675" spans="1:9" ht="25.5" hidden="1" customHeight="1">
      <c r="A1675" s="16" t="s">
        <v>48</v>
      </c>
      <c r="B1675" s="53">
        <v>795</v>
      </c>
      <c r="C1675" s="15" t="s">
        <v>83</v>
      </c>
      <c r="D1675" s="15" t="s">
        <v>211</v>
      </c>
      <c r="E1675" s="15" t="s">
        <v>25</v>
      </c>
      <c r="F1675" s="15" t="s">
        <v>49</v>
      </c>
      <c r="G1675" s="85"/>
      <c r="H1675" s="85"/>
      <c r="I1675" s="85"/>
    </row>
    <row r="1676" spans="1:9" ht="85.5" hidden="1" customHeight="1">
      <c r="A1676" s="16" t="s">
        <v>261</v>
      </c>
      <c r="B1676" s="53">
        <v>795</v>
      </c>
      <c r="C1676" s="15" t="s">
        <v>83</v>
      </c>
      <c r="D1676" s="15" t="s">
        <v>211</v>
      </c>
      <c r="E1676" s="15" t="s">
        <v>12</v>
      </c>
      <c r="F1676" s="15"/>
      <c r="G1676" s="85">
        <f>G1679+G1677</f>
        <v>0</v>
      </c>
      <c r="H1676" s="85">
        <f>H1679+H1677</f>
        <v>0</v>
      </c>
      <c r="I1676" s="85">
        <f>I1679+I1677</f>
        <v>0</v>
      </c>
    </row>
    <row r="1677" spans="1:9" ht="37.5" hidden="1" customHeight="1">
      <c r="A1677" s="16" t="s">
        <v>46</v>
      </c>
      <c r="B1677" s="53">
        <v>795</v>
      </c>
      <c r="C1677" s="15" t="s">
        <v>83</v>
      </c>
      <c r="D1677" s="15" t="s">
        <v>211</v>
      </c>
      <c r="E1677" s="15" t="s">
        <v>12</v>
      </c>
      <c r="F1677" s="15" t="s">
        <v>47</v>
      </c>
      <c r="G1677" s="85">
        <f>G1678</f>
        <v>0</v>
      </c>
      <c r="H1677" s="85">
        <f>H1678</f>
        <v>0</v>
      </c>
      <c r="I1677" s="85">
        <f>I1678</f>
        <v>0</v>
      </c>
    </row>
    <row r="1678" spans="1:9" ht="25.5" hidden="1" customHeight="1">
      <c r="A1678" s="16" t="s">
        <v>48</v>
      </c>
      <c r="B1678" s="53">
        <v>795</v>
      </c>
      <c r="C1678" s="15" t="s">
        <v>83</v>
      </c>
      <c r="D1678" s="15" t="s">
        <v>211</v>
      </c>
      <c r="E1678" s="15" t="s">
        <v>12</v>
      </c>
      <c r="F1678" s="15" t="s">
        <v>49</v>
      </c>
      <c r="G1678" s="85"/>
      <c r="H1678" s="85"/>
      <c r="I1678" s="85"/>
    </row>
    <row r="1679" spans="1:9" ht="21.75" hidden="1" customHeight="1">
      <c r="A1679" s="16" t="s">
        <v>315</v>
      </c>
      <c r="B1679" s="53">
        <v>795</v>
      </c>
      <c r="C1679" s="15" t="s">
        <v>83</v>
      </c>
      <c r="D1679" s="15" t="s">
        <v>211</v>
      </c>
      <c r="E1679" s="15" t="s">
        <v>12</v>
      </c>
      <c r="F1679" s="15" t="s">
        <v>316</v>
      </c>
      <c r="G1679" s="85">
        <f>G1680</f>
        <v>0</v>
      </c>
      <c r="H1679" s="85">
        <f>H1680</f>
        <v>0</v>
      </c>
      <c r="I1679" s="85">
        <f>I1680</f>
        <v>0</v>
      </c>
    </row>
    <row r="1680" spans="1:9" ht="13.5" hidden="1" customHeight="1">
      <c r="A1680" s="16" t="s">
        <v>343</v>
      </c>
      <c r="B1680" s="53">
        <v>795</v>
      </c>
      <c r="C1680" s="15" t="s">
        <v>83</v>
      </c>
      <c r="D1680" s="15" t="s">
        <v>211</v>
      </c>
      <c r="E1680" s="15" t="s">
        <v>12</v>
      </c>
      <c r="F1680" s="15" t="s">
        <v>344</v>
      </c>
      <c r="G1680" s="85"/>
      <c r="H1680" s="85"/>
      <c r="I1680" s="85"/>
    </row>
    <row r="1681" spans="1:9" s="18" customFormat="1" ht="84" hidden="1" customHeight="1">
      <c r="A1681" s="16" t="s">
        <v>169</v>
      </c>
      <c r="B1681" s="53">
        <v>795</v>
      </c>
      <c r="C1681" s="15" t="s">
        <v>83</v>
      </c>
      <c r="D1681" s="15" t="s">
        <v>211</v>
      </c>
      <c r="E1681" s="15" t="s">
        <v>170</v>
      </c>
      <c r="F1681" s="15"/>
      <c r="G1681" s="85">
        <f>G1695+G1682+G1698</f>
        <v>0</v>
      </c>
      <c r="H1681" s="85">
        <f>H1695+H1682+H1698</f>
        <v>0</v>
      </c>
      <c r="I1681" s="85">
        <f>I1695+I1682+I1698</f>
        <v>0</v>
      </c>
    </row>
    <row r="1682" spans="1:9" s="18" customFormat="1" ht="73.5" hidden="1" customHeight="1">
      <c r="A1682" s="16" t="s">
        <v>225</v>
      </c>
      <c r="B1682" s="53">
        <v>795</v>
      </c>
      <c r="C1682" s="15" t="s">
        <v>83</v>
      </c>
      <c r="D1682" s="15" t="s">
        <v>211</v>
      </c>
      <c r="E1682" s="15" t="s">
        <v>224</v>
      </c>
      <c r="F1682" s="15"/>
      <c r="G1682" s="85">
        <f>G1683+G1687</f>
        <v>0</v>
      </c>
      <c r="H1682" s="85">
        <f>H1683+H1687</f>
        <v>0</v>
      </c>
      <c r="I1682" s="85">
        <f>I1683+I1687</f>
        <v>0</v>
      </c>
    </row>
    <row r="1683" spans="1:9" ht="37.5" hidden="1" customHeight="1">
      <c r="A1683" s="16" t="s">
        <v>46</v>
      </c>
      <c r="B1683" s="53">
        <v>795</v>
      </c>
      <c r="C1683" s="15" t="s">
        <v>83</v>
      </c>
      <c r="D1683" s="15" t="s">
        <v>211</v>
      </c>
      <c r="E1683" s="15" t="s">
        <v>224</v>
      </c>
      <c r="F1683" s="15" t="s">
        <v>47</v>
      </c>
      <c r="G1683" s="85">
        <f>G1684</f>
        <v>0</v>
      </c>
      <c r="H1683" s="85">
        <f>H1684</f>
        <v>0</v>
      </c>
      <c r="I1683" s="85">
        <f>I1684</f>
        <v>0</v>
      </c>
    </row>
    <row r="1684" spans="1:9" ht="25.5" hidden="1" customHeight="1">
      <c r="A1684" s="16" t="s">
        <v>48</v>
      </c>
      <c r="B1684" s="53">
        <v>795</v>
      </c>
      <c r="C1684" s="15" t="s">
        <v>83</v>
      </c>
      <c r="D1684" s="15" t="s">
        <v>211</v>
      </c>
      <c r="E1684" s="15" t="s">
        <v>224</v>
      </c>
      <c r="F1684" s="15" t="s">
        <v>49</v>
      </c>
      <c r="G1684" s="85"/>
      <c r="H1684" s="85"/>
      <c r="I1684" s="85"/>
    </row>
    <row r="1685" spans="1:9" s="18" customFormat="1" ht="55.5" hidden="1" customHeight="1">
      <c r="A1685" s="16"/>
      <c r="B1685" s="53"/>
      <c r="C1685" s="15"/>
      <c r="D1685" s="15"/>
      <c r="E1685" s="15"/>
      <c r="F1685" s="15"/>
      <c r="G1685" s="85"/>
      <c r="H1685" s="85"/>
      <c r="I1685" s="85"/>
    </row>
    <row r="1686" spans="1:9" s="18" customFormat="1" ht="55.5" hidden="1" customHeight="1">
      <c r="A1686" s="16"/>
      <c r="B1686" s="53"/>
      <c r="C1686" s="15"/>
      <c r="D1686" s="15"/>
      <c r="E1686" s="15"/>
      <c r="F1686" s="15"/>
      <c r="G1686" s="85"/>
      <c r="H1686" s="85"/>
      <c r="I1686" s="85"/>
    </row>
    <row r="1687" spans="1:9" ht="21.75" hidden="1" customHeight="1">
      <c r="A1687" s="16" t="s">
        <v>315</v>
      </c>
      <c r="B1687" s="53">
        <v>795</v>
      </c>
      <c r="C1687" s="15" t="s">
        <v>83</v>
      </c>
      <c r="D1687" s="15" t="s">
        <v>211</v>
      </c>
      <c r="E1687" s="15" t="s">
        <v>224</v>
      </c>
      <c r="F1687" s="15" t="s">
        <v>316</v>
      </c>
      <c r="G1687" s="85">
        <f>G1688</f>
        <v>0</v>
      </c>
      <c r="H1687" s="85">
        <f>H1688</f>
        <v>0</v>
      </c>
      <c r="I1687" s="85">
        <f>I1688</f>
        <v>0</v>
      </c>
    </row>
    <row r="1688" spans="1:9" ht="13.5" hidden="1" customHeight="1">
      <c r="A1688" s="16" t="s">
        <v>343</v>
      </c>
      <c r="B1688" s="53">
        <v>795</v>
      </c>
      <c r="C1688" s="15" t="s">
        <v>83</v>
      </c>
      <c r="D1688" s="15" t="s">
        <v>211</v>
      </c>
      <c r="E1688" s="15" t="s">
        <v>224</v>
      </c>
      <c r="F1688" s="15" t="s">
        <v>344</v>
      </c>
      <c r="G1688" s="85"/>
      <c r="H1688" s="85"/>
      <c r="I1688" s="85"/>
    </row>
    <row r="1689" spans="1:9" s="18" customFormat="1" ht="32.25" hidden="1" customHeight="1">
      <c r="A1689" s="16" t="s">
        <v>598</v>
      </c>
      <c r="B1689" s="53">
        <v>795</v>
      </c>
      <c r="C1689" s="15" t="s">
        <v>83</v>
      </c>
      <c r="D1689" s="15" t="s">
        <v>211</v>
      </c>
      <c r="E1689" s="15" t="s">
        <v>255</v>
      </c>
      <c r="F1689" s="15" t="s">
        <v>47</v>
      </c>
      <c r="G1689" s="85">
        <f>G1690</f>
        <v>0</v>
      </c>
      <c r="H1689" s="85">
        <f>H1690</f>
        <v>0</v>
      </c>
      <c r="I1689" s="85">
        <f>I1690</f>
        <v>0</v>
      </c>
    </row>
    <row r="1690" spans="1:9" s="18" customFormat="1" ht="32.25" hidden="1" customHeight="1">
      <c r="A1690" s="16" t="s">
        <v>48</v>
      </c>
      <c r="B1690" s="53">
        <v>795</v>
      </c>
      <c r="C1690" s="15" t="s">
        <v>83</v>
      </c>
      <c r="D1690" s="15" t="s">
        <v>211</v>
      </c>
      <c r="E1690" s="15" t="s">
        <v>255</v>
      </c>
      <c r="F1690" s="15" t="s">
        <v>49</v>
      </c>
      <c r="G1690" s="85"/>
      <c r="H1690" s="85"/>
      <c r="I1690" s="85"/>
    </row>
    <row r="1691" spans="1:9" s="18" customFormat="1" ht="74.25" hidden="1" customHeight="1">
      <c r="A1691" s="16" t="s">
        <v>13</v>
      </c>
      <c r="B1691" s="53">
        <v>795</v>
      </c>
      <c r="C1691" s="15" t="s">
        <v>83</v>
      </c>
      <c r="D1691" s="15" t="s">
        <v>211</v>
      </c>
      <c r="E1691" s="15" t="s">
        <v>14</v>
      </c>
      <c r="F1691" s="15"/>
      <c r="G1691" s="85">
        <f t="shared" ref="G1691:I1693" si="300">G1692</f>
        <v>0</v>
      </c>
      <c r="H1691" s="85">
        <f t="shared" si="300"/>
        <v>0</v>
      </c>
      <c r="I1691" s="85">
        <f t="shared" si="300"/>
        <v>0</v>
      </c>
    </row>
    <row r="1692" spans="1:9" s="18" customFormat="1" ht="75" hidden="1" customHeight="1">
      <c r="A1692" s="16" t="s">
        <v>533</v>
      </c>
      <c r="B1692" s="53">
        <v>795</v>
      </c>
      <c r="C1692" s="15" t="s">
        <v>83</v>
      </c>
      <c r="D1692" s="15" t="s">
        <v>211</v>
      </c>
      <c r="E1692" s="15" t="s">
        <v>15</v>
      </c>
      <c r="F1692" s="15"/>
      <c r="G1692" s="85">
        <f t="shared" si="300"/>
        <v>0</v>
      </c>
      <c r="H1692" s="85">
        <f t="shared" si="300"/>
        <v>0</v>
      </c>
      <c r="I1692" s="85">
        <f t="shared" si="300"/>
        <v>0</v>
      </c>
    </row>
    <row r="1693" spans="1:9" s="18" customFormat="1" ht="18.75" hidden="1" customHeight="1">
      <c r="A1693" s="16" t="s">
        <v>315</v>
      </c>
      <c r="B1693" s="53">
        <v>795</v>
      </c>
      <c r="C1693" s="15" t="s">
        <v>83</v>
      </c>
      <c r="D1693" s="15" t="s">
        <v>211</v>
      </c>
      <c r="E1693" s="15" t="s">
        <v>15</v>
      </c>
      <c r="F1693" s="15" t="s">
        <v>316</v>
      </c>
      <c r="G1693" s="85">
        <f t="shared" si="300"/>
        <v>0</v>
      </c>
      <c r="H1693" s="85">
        <f t="shared" si="300"/>
        <v>0</v>
      </c>
      <c r="I1693" s="85">
        <f t="shared" si="300"/>
        <v>0</v>
      </c>
    </row>
    <row r="1694" spans="1:9" s="18" customFormat="1" ht="15.75" hidden="1" customHeight="1">
      <c r="A1694" s="16" t="s">
        <v>343</v>
      </c>
      <c r="B1694" s="53">
        <v>795</v>
      </c>
      <c r="C1694" s="15" t="s">
        <v>83</v>
      </c>
      <c r="D1694" s="15" t="s">
        <v>211</v>
      </c>
      <c r="E1694" s="15" t="s">
        <v>15</v>
      </c>
      <c r="F1694" s="15" t="s">
        <v>344</v>
      </c>
      <c r="G1694" s="85"/>
      <c r="H1694" s="85"/>
      <c r="I1694" s="85"/>
    </row>
    <row r="1695" spans="1:9" s="18" customFormat="1" ht="84.75" hidden="1" customHeight="1">
      <c r="A1695" s="16" t="s">
        <v>533</v>
      </c>
      <c r="B1695" s="53">
        <v>795</v>
      </c>
      <c r="C1695" s="15" t="s">
        <v>83</v>
      </c>
      <c r="D1695" s="15" t="s">
        <v>211</v>
      </c>
      <c r="E1695" s="15" t="s">
        <v>255</v>
      </c>
      <c r="F1695" s="15"/>
      <c r="G1695" s="85">
        <f>G1689+G1696</f>
        <v>0</v>
      </c>
      <c r="H1695" s="85">
        <f>H1689+H1696</f>
        <v>0</v>
      </c>
      <c r="I1695" s="85">
        <f>I1689+I1696</f>
        <v>0</v>
      </c>
    </row>
    <row r="1696" spans="1:9" s="18" customFormat="1" ht="32.25" hidden="1" customHeight="1">
      <c r="A1696" s="16" t="s">
        <v>93</v>
      </c>
      <c r="B1696" s="53">
        <v>795</v>
      </c>
      <c r="C1696" s="15" t="s">
        <v>83</v>
      </c>
      <c r="D1696" s="15" t="s">
        <v>211</v>
      </c>
      <c r="E1696" s="15" t="s">
        <v>255</v>
      </c>
      <c r="F1696" s="15" t="s">
        <v>94</v>
      </c>
      <c r="G1696" s="85">
        <f>G1697</f>
        <v>0</v>
      </c>
      <c r="H1696" s="85">
        <f>H1697</f>
        <v>0</v>
      </c>
      <c r="I1696" s="85">
        <f>I1697</f>
        <v>0</v>
      </c>
    </row>
    <row r="1697" spans="1:9" s="18" customFormat="1" ht="32.25" hidden="1" customHeight="1">
      <c r="A1697" s="16" t="s">
        <v>345</v>
      </c>
      <c r="B1697" s="53">
        <v>795</v>
      </c>
      <c r="C1697" s="15" t="s">
        <v>83</v>
      </c>
      <c r="D1697" s="15" t="s">
        <v>211</v>
      </c>
      <c r="E1697" s="15" t="s">
        <v>255</v>
      </c>
      <c r="F1697" s="15" t="s">
        <v>346</v>
      </c>
      <c r="G1697" s="85">
        <f>1767000-1767000</f>
        <v>0</v>
      </c>
      <c r="H1697" s="85">
        <f>1767000-1767000</f>
        <v>0</v>
      </c>
      <c r="I1697" s="85">
        <f>1767000-1767000</f>
        <v>0</v>
      </c>
    </row>
    <row r="1698" spans="1:9" s="18" customFormat="1" ht="60.75" hidden="1" customHeight="1">
      <c r="A1698" s="16" t="s">
        <v>258</v>
      </c>
      <c r="B1698" s="53">
        <v>795</v>
      </c>
      <c r="C1698" s="15" t="s">
        <v>83</v>
      </c>
      <c r="D1698" s="15" t="s">
        <v>211</v>
      </c>
      <c r="E1698" s="15" t="s">
        <v>257</v>
      </c>
      <c r="F1698" s="15"/>
      <c r="G1698" s="85">
        <f t="shared" ref="G1698:I1699" si="301">G1699</f>
        <v>0</v>
      </c>
      <c r="H1698" s="85">
        <f t="shared" si="301"/>
        <v>0</v>
      </c>
      <c r="I1698" s="85">
        <f t="shared" si="301"/>
        <v>0</v>
      </c>
    </row>
    <row r="1699" spans="1:9" s="18" customFormat="1" ht="15.75" hidden="1" customHeight="1">
      <c r="A1699" s="16" t="s">
        <v>93</v>
      </c>
      <c r="B1699" s="53">
        <v>795</v>
      </c>
      <c r="C1699" s="15" t="s">
        <v>83</v>
      </c>
      <c r="D1699" s="15" t="s">
        <v>211</v>
      </c>
      <c r="E1699" s="15" t="s">
        <v>257</v>
      </c>
      <c r="F1699" s="15" t="s">
        <v>94</v>
      </c>
      <c r="G1699" s="85">
        <f t="shared" si="301"/>
        <v>0</v>
      </c>
      <c r="H1699" s="85">
        <f t="shared" si="301"/>
        <v>0</v>
      </c>
      <c r="I1699" s="85">
        <f t="shared" si="301"/>
        <v>0</v>
      </c>
    </row>
    <row r="1700" spans="1:9" s="18" customFormat="1" ht="15.75" hidden="1" customHeight="1">
      <c r="A1700" s="16" t="s">
        <v>345</v>
      </c>
      <c r="B1700" s="53">
        <v>795</v>
      </c>
      <c r="C1700" s="15" t="s">
        <v>83</v>
      </c>
      <c r="D1700" s="15" t="s">
        <v>211</v>
      </c>
      <c r="E1700" s="15" t="s">
        <v>257</v>
      </c>
      <c r="F1700" s="15" t="s">
        <v>346</v>
      </c>
      <c r="G1700" s="85"/>
      <c r="H1700" s="85"/>
      <c r="I1700" s="85"/>
    </row>
    <row r="1701" spans="1:9" s="18" customFormat="1" ht="66" hidden="1" customHeight="1">
      <c r="A1701" s="54" t="s">
        <v>708</v>
      </c>
      <c r="B1701" s="53">
        <v>795</v>
      </c>
      <c r="C1701" s="15" t="s">
        <v>83</v>
      </c>
      <c r="D1701" s="15" t="s">
        <v>211</v>
      </c>
      <c r="E1701" s="15" t="s">
        <v>170</v>
      </c>
      <c r="F1701" s="15"/>
      <c r="G1701" s="85">
        <f t="shared" ref="G1701:I1703" si="302">G1702</f>
        <v>0</v>
      </c>
      <c r="H1701" s="85">
        <f t="shared" si="302"/>
        <v>0</v>
      </c>
      <c r="I1701" s="85">
        <f t="shared" si="302"/>
        <v>0</v>
      </c>
    </row>
    <row r="1702" spans="1:9" s="18" customFormat="1" ht="53.25" hidden="1" customHeight="1">
      <c r="A1702" s="54"/>
      <c r="B1702" s="53">
        <v>795</v>
      </c>
      <c r="C1702" s="15" t="s">
        <v>83</v>
      </c>
      <c r="D1702" s="15" t="s">
        <v>211</v>
      </c>
      <c r="E1702" s="15" t="s">
        <v>707</v>
      </c>
      <c r="F1702" s="15"/>
      <c r="G1702" s="85">
        <f t="shared" si="302"/>
        <v>0</v>
      </c>
      <c r="H1702" s="85">
        <f t="shared" si="302"/>
        <v>0</v>
      </c>
      <c r="I1702" s="85">
        <f t="shared" si="302"/>
        <v>0</v>
      </c>
    </row>
    <row r="1703" spans="1:9" s="18" customFormat="1" ht="31.5" hidden="1" customHeight="1">
      <c r="A1703" s="16" t="s">
        <v>598</v>
      </c>
      <c r="B1703" s="53">
        <v>795</v>
      </c>
      <c r="C1703" s="15" t="s">
        <v>83</v>
      </c>
      <c r="D1703" s="15" t="s">
        <v>211</v>
      </c>
      <c r="E1703" s="15" t="s">
        <v>707</v>
      </c>
      <c r="F1703" s="15" t="s">
        <v>47</v>
      </c>
      <c r="G1703" s="85">
        <f t="shared" si="302"/>
        <v>0</v>
      </c>
      <c r="H1703" s="85">
        <f t="shared" si="302"/>
        <v>0</v>
      </c>
      <c r="I1703" s="85">
        <f t="shared" si="302"/>
        <v>0</v>
      </c>
    </row>
    <row r="1704" spans="1:9" s="18" customFormat="1" ht="32.25" hidden="1" customHeight="1">
      <c r="A1704" s="16" t="s">
        <v>48</v>
      </c>
      <c r="B1704" s="53">
        <v>795</v>
      </c>
      <c r="C1704" s="15" t="s">
        <v>83</v>
      </c>
      <c r="D1704" s="15" t="s">
        <v>211</v>
      </c>
      <c r="E1704" s="15" t="s">
        <v>707</v>
      </c>
      <c r="F1704" s="15" t="s">
        <v>49</v>
      </c>
      <c r="G1704" s="85"/>
      <c r="H1704" s="85"/>
      <c r="I1704" s="85"/>
    </row>
    <row r="1705" spans="1:9" s="18" customFormat="1" ht="15.75" hidden="1" customHeight="1">
      <c r="A1705" s="16"/>
      <c r="B1705" s="53"/>
      <c r="C1705" s="15"/>
      <c r="D1705" s="15"/>
      <c r="E1705" s="15"/>
      <c r="F1705" s="15"/>
      <c r="G1705" s="85"/>
      <c r="H1705" s="85"/>
      <c r="I1705" s="85"/>
    </row>
    <row r="1706" spans="1:9" s="18" customFormat="1" ht="15.75" hidden="1" customHeight="1">
      <c r="A1706" s="16" t="s">
        <v>93</v>
      </c>
      <c r="B1706" s="53">
        <v>795</v>
      </c>
      <c r="C1706" s="15" t="s">
        <v>83</v>
      </c>
      <c r="D1706" s="15" t="s">
        <v>211</v>
      </c>
      <c r="E1706" s="15" t="s">
        <v>176</v>
      </c>
      <c r="F1706" s="15" t="s">
        <v>94</v>
      </c>
      <c r="G1706" s="85">
        <f>G1707</f>
        <v>0</v>
      </c>
      <c r="H1706" s="85">
        <f>H1707</f>
        <v>0</v>
      </c>
      <c r="I1706" s="85">
        <f>I1707</f>
        <v>0</v>
      </c>
    </row>
    <row r="1707" spans="1:9" s="18" customFormat="1" ht="15.75" hidden="1" customHeight="1">
      <c r="A1707" s="16" t="s">
        <v>345</v>
      </c>
      <c r="B1707" s="53">
        <v>795</v>
      </c>
      <c r="C1707" s="15" t="s">
        <v>83</v>
      </c>
      <c r="D1707" s="15" t="s">
        <v>211</v>
      </c>
      <c r="E1707" s="15" t="s">
        <v>176</v>
      </c>
      <c r="F1707" s="15" t="s">
        <v>346</v>
      </c>
      <c r="G1707" s="85"/>
      <c r="H1707" s="85"/>
      <c r="I1707" s="85"/>
    </row>
    <row r="1708" spans="1:9" ht="68.25" hidden="1" customHeight="1">
      <c r="A1708" s="16" t="s">
        <v>824</v>
      </c>
      <c r="B1708" s="53">
        <v>795</v>
      </c>
      <c r="C1708" s="15" t="s">
        <v>83</v>
      </c>
      <c r="D1708" s="15" t="s">
        <v>211</v>
      </c>
      <c r="E1708" s="15" t="s">
        <v>12</v>
      </c>
      <c r="F1708" s="15"/>
      <c r="G1708" s="85">
        <f>G1714</f>
        <v>0</v>
      </c>
      <c r="H1708" s="85">
        <f>H1714</f>
        <v>0</v>
      </c>
      <c r="I1708" s="85">
        <f>I1714</f>
        <v>0</v>
      </c>
    </row>
    <row r="1709" spans="1:9" s="18" customFormat="1" ht="31.5" hidden="1" customHeight="1">
      <c r="A1709" s="16" t="s">
        <v>598</v>
      </c>
      <c r="B1709" s="53">
        <v>795</v>
      </c>
      <c r="C1709" s="15" t="s">
        <v>83</v>
      </c>
      <c r="D1709" s="15" t="s">
        <v>211</v>
      </c>
      <c r="E1709" s="15" t="s">
        <v>176</v>
      </c>
      <c r="F1709" s="15" t="s">
        <v>47</v>
      </c>
      <c r="G1709" s="85">
        <f>G1710</f>
        <v>0</v>
      </c>
      <c r="H1709" s="85">
        <f>H1710</f>
        <v>0</v>
      </c>
      <c r="I1709" s="85">
        <f>I1710</f>
        <v>0</v>
      </c>
    </row>
    <row r="1710" spans="1:9" s="18" customFormat="1" ht="32.25" hidden="1" customHeight="1">
      <c r="A1710" s="16" t="s">
        <v>48</v>
      </c>
      <c r="B1710" s="53">
        <v>795</v>
      </c>
      <c r="C1710" s="15" t="s">
        <v>83</v>
      </c>
      <c r="D1710" s="15" t="s">
        <v>211</v>
      </c>
      <c r="E1710" s="15" t="s">
        <v>176</v>
      </c>
      <c r="F1710" s="15" t="s">
        <v>49</v>
      </c>
      <c r="G1710" s="85"/>
      <c r="H1710" s="85"/>
      <c r="I1710" s="85"/>
    </row>
    <row r="1711" spans="1:9" s="18" customFormat="1" ht="31.5" hidden="1" customHeight="1">
      <c r="A1711" s="16" t="s">
        <v>598</v>
      </c>
      <c r="B1711" s="53">
        <v>795</v>
      </c>
      <c r="C1711" s="15" t="s">
        <v>83</v>
      </c>
      <c r="D1711" s="15" t="s">
        <v>211</v>
      </c>
      <c r="E1711" s="15" t="s">
        <v>176</v>
      </c>
      <c r="F1711" s="15" t="s">
        <v>47</v>
      </c>
      <c r="G1711" s="85">
        <f>G1712</f>
        <v>0</v>
      </c>
      <c r="H1711" s="85">
        <f>H1712</f>
        <v>0</v>
      </c>
      <c r="I1711" s="85">
        <f>I1712</f>
        <v>0</v>
      </c>
    </row>
    <row r="1712" spans="1:9" s="18" customFormat="1" ht="32.25" hidden="1" customHeight="1">
      <c r="A1712" s="16" t="s">
        <v>48</v>
      </c>
      <c r="B1712" s="53">
        <v>795</v>
      </c>
      <c r="C1712" s="15" t="s">
        <v>83</v>
      </c>
      <c r="D1712" s="15" t="s">
        <v>211</v>
      </c>
      <c r="E1712" s="15" t="s">
        <v>176</v>
      </c>
      <c r="F1712" s="15" t="s">
        <v>49</v>
      </c>
      <c r="G1712" s="85"/>
      <c r="H1712" s="85"/>
      <c r="I1712" s="85"/>
    </row>
    <row r="1713" spans="1:22" s="18" customFormat="1" ht="32.25" hidden="1" customHeight="1">
      <c r="A1713" s="16"/>
      <c r="B1713" s="53"/>
      <c r="C1713" s="15"/>
      <c r="D1713" s="15"/>
      <c r="E1713" s="15"/>
      <c r="F1713" s="15"/>
      <c r="G1713" s="85"/>
      <c r="H1713" s="85"/>
      <c r="I1713" s="85"/>
    </row>
    <row r="1714" spans="1:22" ht="22.5" hidden="1" customHeight="1">
      <c r="A1714" s="16" t="s">
        <v>315</v>
      </c>
      <c r="B1714" s="53">
        <v>795</v>
      </c>
      <c r="C1714" s="15" t="s">
        <v>83</v>
      </c>
      <c r="D1714" s="15" t="s">
        <v>211</v>
      </c>
      <c r="E1714" s="15" t="s">
        <v>12</v>
      </c>
      <c r="F1714" s="15" t="s">
        <v>316</v>
      </c>
      <c r="G1714" s="85">
        <f>G1715</f>
        <v>0</v>
      </c>
      <c r="H1714" s="85">
        <f>H1715</f>
        <v>0</v>
      </c>
      <c r="I1714" s="85">
        <f>I1715</f>
        <v>0</v>
      </c>
    </row>
    <row r="1715" spans="1:22" ht="16.5" hidden="1" customHeight="1">
      <c r="A1715" s="16" t="s">
        <v>343</v>
      </c>
      <c r="B1715" s="53">
        <v>795</v>
      </c>
      <c r="C1715" s="15" t="s">
        <v>83</v>
      </c>
      <c r="D1715" s="15" t="s">
        <v>211</v>
      </c>
      <c r="E1715" s="15" t="s">
        <v>12</v>
      </c>
      <c r="F1715" s="15" t="s">
        <v>344</v>
      </c>
      <c r="G1715" s="85"/>
      <c r="H1715" s="85"/>
      <c r="I1715" s="85"/>
    </row>
    <row r="1716" spans="1:22" ht="16.5" hidden="1" customHeight="1">
      <c r="A1716" s="16" t="s">
        <v>828</v>
      </c>
      <c r="B1716" s="53">
        <v>795</v>
      </c>
      <c r="C1716" s="15" t="s">
        <v>83</v>
      </c>
      <c r="D1716" s="15" t="s">
        <v>211</v>
      </c>
      <c r="E1716" s="15" t="s">
        <v>14</v>
      </c>
      <c r="F1716" s="15"/>
      <c r="G1716" s="85">
        <f>G1717</f>
        <v>0</v>
      </c>
      <c r="H1716" s="85">
        <f t="shared" ref="H1716:I1716" si="303">H1717</f>
        <v>0</v>
      </c>
      <c r="I1716" s="85">
        <f t="shared" si="303"/>
        <v>0</v>
      </c>
    </row>
    <row r="1717" spans="1:22" s="18" customFormat="1" ht="49.5" hidden="1" customHeight="1">
      <c r="A1717" s="16" t="s">
        <v>784</v>
      </c>
      <c r="B1717" s="53">
        <v>795</v>
      </c>
      <c r="C1717" s="15" t="s">
        <v>83</v>
      </c>
      <c r="D1717" s="15" t="s">
        <v>211</v>
      </c>
      <c r="E1717" s="15" t="s">
        <v>783</v>
      </c>
      <c r="F1717" s="15"/>
      <c r="G1717" s="85">
        <f t="shared" ref="G1717:I1718" si="304">G1718</f>
        <v>0</v>
      </c>
      <c r="H1717" s="85">
        <f t="shared" si="304"/>
        <v>0</v>
      </c>
      <c r="I1717" s="85">
        <f t="shared" si="304"/>
        <v>0</v>
      </c>
      <c r="V1717" s="17"/>
    </row>
    <row r="1718" spans="1:22" s="18" customFormat="1" ht="20.25" hidden="1" customHeight="1">
      <c r="A1718" s="16" t="s">
        <v>93</v>
      </c>
      <c r="B1718" s="53">
        <v>795</v>
      </c>
      <c r="C1718" s="15" t="s">
        <v>83</v>
      </c>
      <c r="D1718" s="15" t="s">
        <v>211</v>
      </c>
      <c r="E1718" s="15" t="s">
        <v>783</v>
      </c>
      <c r="F1718" s="15" t="s">
        <v>94</v>
      </c>
      <c r="G1718" s="85">
        <f t="shared" si="304"/>
        <v>0</v>
      </c>
      <c r="H1718" s="85">
        <f t="shared" si="304"/>
        <v>0</v>
      </c>
      <c r="I1718" s="85">
        <f t="shared" si="304"/>
        <v>0</v>
      </c>
    </row>
    <row r="1719" spans="1:22" s="18" customFormat="1" ht="20.25" hidden="1" customHeight="1">
      <c r="A1719" s="16" t="s">
        <v>345</v>
      </c>
      <c r="B1719" s="53">
        <v>795</v>
      </c>
      <c r="C1719" s="15" t="s">
        <v>83</v>
      </c>
      <c r="D1719" s="15" t="s">
        <v>211</v>
      </c>
      <c r="E1719" s="15" t="s">
        <v>783</v>
      </c>
      <c r="F1719" s="15" t="s">
        <v>346</v>
      </c>
      <c r="G1719" s="85"/>
      <c r="H1719" s="85"/>
      <c r="I1719" s="85"/>
    </row>
    <row r="1720" spans="1:22" s="18" customFormat="1" ht="74.25" hidden="1" customHeight="1">
      <c r="A1720" s="16" t="s">
        <v>13</v>
      </c>
      <c r="B1720" s="53">
        <v>795</v>
      </c>
      <c r="C1720" s="15" t="s">
        <v>83</v>
      </c>
      <c r="D1720" s="15" t="s">
        <v>211</v>
      </c>
      <c r="E1720" s="15" t="s">
        <v>14</v>
      </c>
      <c r="F1720" s="15"/>
      <c r="G1720" s="85">
        <f>G1721+G1728+G1731+G1734</f>
        <v>0</v>
      </c>
      <c r="H1720" s="85">
        <f>H1721+H1728+H1731+H1734</f>
        <v>0</v>
      </c>
      <c r="I1720" s="85">
        <f>I1721+I1728+I1731+I1734</f>
        <v>0</v>
      </c>
    </row>
    <row r="1721" spans="1:22" s="18" customFormat="1" ht="93.75" hidden="1" customHeight="1">
      <c r="A1721" s="97" t="s">
        <v>681</v>
      </c>
      <c r="B1721" s="53">
        <v>795</v>
      </c>
      <c r="C1721" s="15" t="s">
        <v>83</v>
      </c>
      <c r="D1721" s="15" t="s">
        <v>211</v>
      </c>
      <c r="E1721" s="15" t="s">
        <v>680</v>
      </c>
      <c r="F1721" s="15"/>
      <c r="G1721" s="85">
        <f>G1722+G1724+G1726</f>
        <v>0</v>
      </c>
      <c r="H1721" s="85">
        <f t="shared" ref="H1721:I1721" si="305">H1722+H1724+H1726</f>
        <v>0</v>
      </c>
      <c r="I1721" s="85">
        <f t="shared" si="305"/>
        <v>0</v>
      </c>
    </row>
    <row r="1722" spans="1:22" s="18" customFormat="1" ht="18.75" hidden="1" customHeight="1">
      <c r="A1722" s="16" t="s">
        <v>315</v>
      </c>
      <c r="B1722" s="53">
        <v>795</v>
      </c>
      <c r="C1722" s="15" t="s">
        <v>83</v>
      </c>
      <c r="D1722" s="15" t="s">
        <v>211</v>
      </c>
      <c r="E1722" s="15" t="s">
        <v>680</v>
      </c>
      <c r="F1722" s="15" t="s">
        <v>316</v>
      </c>
      <c r="G1722" s="85">
        <f>G1723</f>
        <v>0</v>
      </c>
      <c r="H1722" s="85">
        <f>H1723</f>
        <v>0</v>
      </c>
      <c r="I1722" s="85">
        <f>I1723</f>
        <v>0</v>
      </c>
    </row>
    <row r="1723" spans="1:22" s="18" customFormat="1" ht="15.75" hidden="1" customHeight="1">
      <c r="A1723" s="16" t="s">
        <v>333</v>
      </c>
      <c r="B1723" s="53">
        <v>795</v>
      </c>
      <c r="C1723" s="15" t="s">
        <v>83</v>
      </c>
      <c r="D1723" s="15" t="s">
        <v>211</v>
      </c>
      <c r="E1723" s="15" t="s">
        <v>680</v>
      </c>
      <c r="F1723" s="15" t="s">
        <v>334</v>
      </c>
      <c r="G1723" s="85"/>
      <c r="H1723" s="85"/>
      <c r="I1723" s="85"/>
    </row>
    <row r="1724" spans="1:22" s="18" customFormat="1" ht="18.75" hidden="1" customHeight="1">
      <c r="A1724" s="16" t="s">
        <v>598</v>
      </c>
      <c r="B1724" s="53">
        <v>795</v>
      </c>
      <c r="C1724" s="15" t="s">
        <v>83</v>
      </c>
      <c r="D1724" s="15" t="s">
        <v>211</v>
      </c>
      <c r="E1724" s="15" t="s">
        <v>680</v>
      </c>
      <c r="F1724" s="15" t="s">
        <v>47</v>
      </c>
      <c r="G1724" s="85">
        <f>G1725</f>
        <v>0</v>
      </c>
      <c r="H1724" s="85">
        <f>H1725</f>
        <v>0</v>
      </c>
      <c r="I1724" s="85">
        <f>I1725</f>
        <v>0</v>
      </c>
    </row>
    <row r="1725" spans="1:22" s="18" customFormat="1" ht="15.75" hidden="1" customHeight="1">
      <c r="A1725" s="16" t="s">
        <v>48</v>
      </c>
      <c r="B1725" s="53">
        <v>795</v>
      </c>
      <c r="C1725" s="15" t="s">
        <v>83</v>
      </c>
      <c r="D1725" s="15" t="s">
        <v>211</v>
      </c>
      <c r="E1725" s="15" t="s">
        <v>680</v>
      </c>
      <c r="F1725" s="15" t="s">
        <v>49</v>
      </c>
      <c r="G1725" s="85"/>
      <c r="H1725" s="85"/>
      <c r="I1725" s="85"/>
    </row>
    <row r="1726" spans="1:22" s="18" customFormat="1" ht="15.75" hidden="1" customHeight="1">
      <c r="A1726" s="16" t="s">
        <v>93</v>
      </c>
      <c r="B1726" s="53">
        <v>795</v>
      </c>
      <c r="C1726" s="15" t="s">
        <v>83</v>
      </c>
      <c r="D1726" s="15" t="s">
        <v>211</v>
      </c>
      <c r="E1726" s="15" t="s">
        <v>680</v>
      </c>
      <c r="F1726" s="15" t="s">
        <v>94</v>
      </c>
      <c r="G1726" s="85">
        <f>G1727</f>
        <v>0</v>
      </c>
      <c r="H1726" s="85">
        <f t="shared" ref="H1726:I1726" si="306">H1727</f>
        <v>0</v>
      </c>
      <c r="I1726" s="85">
        <f t="shared" si="306"/>
        <v>0</v>
      </c>
    </row>
    <row r="1727" spans="1:22" s="18" customFormat="1" ht="15.75" hidden="1" customHeight="1">
      <c r="A1727" s="16" t="s">
        <v>345</v>
      </c>
      <c r="B1727" s="53">
        <v>795</v>
      </c>
      <c r="C1727" s="15" t="s">
        <v>83</v>
      </c>
      <c r="D1727" s="15" t="s">
        <v>211</v>
      </c>
      <c r="E1727" s="15" t="s">
        <v>680</v>
      </c>
      <c r="F1727" s="15" t="s">
        <v>346</v>
      </c>
      <c r="G1727" s="85"/>
      <c r="H1727" s="85"/>
      <c r="I1727" s="85"/>
    </row>
    <row r="1728" spans="1:22" s="18" customFormat="1" ht="27" hidden="1" customHeight="1">
      <c r="A1728" s="16" t="s">
        <v>776</v>
      </c>
      <c r="B1728" s="53">
        <v>795</v>
      </c>
      <c r="C1728" s="15" t="s">
        <v>83</v>
      </c>
      <c r="D1728" s="15" t="s">
        <v>211</v>
      </c>
      <c r="E1728" s="15" t="s">
        <v>775</v>
      </c>
      <c r="F1728" s="15"/>
      <c r="G1728" s="85">
        <f t="shared" ref="G1728:I1729" si="307">G1729</f>
        <v>0</v>
      </c>
      <c r="H1728" s="85">
        <f t="shared" si="307"/>
        <v>0</v>
      </c>
      <c r="I1728" s="85">
        <f t="shared" si="307"/>
        <v>0</v>
      </c>
    </row>
    <row r="1729" spans="1:10" s="18" customFormat="1" ht="21.75" hidden="1" customHeight="1">
      <c r="A1729" s="16" t="s">
        <v>315</v>
      </c>
      <c r="B1729" s="53">
        <v>795</v>
      </c>
      <c r="C1729" s="15" t="s">
        <v>83</v>
      </c>
      <c r="D1729" s="15" t="s">
        <v>211</v>
      </c>
      <c r="E1729" s="15" t="s">
        <v>775</v>
      </c>
      <c r="F1729" s="15" t="s">
        <v>316</v>
      </c>
      <c r="G1729" s="85">
        <f t="shared" si="307"/>
        <v>0</v>
      </c>
      <c r="H1729" s="85">
        <f t="shared" si="307"/>
        <v>0</v>
      </c>
      <c r="I1729" s="85">
        <f t="shared" si="307"/>
        <v>0</v>
      </c>
    </row>
    <row r="1730" spans="1:10" s="18" customFormat="1" ht="20.25" hidden="1" customHeight="1">
      <c r="A1730" s="16" t="s">
        <v>333</v>
      </c>
      <c r="B1730" s="53">
        <v>795</v>
      </c>
      <c r="C1730" s="15" t="s">
        <v>83</v>
      </c>
      <c r="D1730" s="15" t="s">
        <v>211</v>
      </c>
      <c r="E1730" s="15" t="s">
        <v>775</v>
      </c>
      <c r="F1730" s="15" t="s">
        <v>334</v>
      </c>
      <c r="G1730" s="85"/>
      <c r="H1730" s="85"/>
      <c r="I1730" s="85"/>
    </row>
    <row r="1731" spans="1:10" s="18" customFormat="1" ht="27" hidden="1" customHeight="1">
      <c r="A1731" s="16" t="s">
        <v>778</v>
      </c>
      <c r="B1731" s="53">
        <v>795</v>
      </c>
      <c r="C1731" s="15" t="s">
        <v>83</v>
      </c>
      <c r="D1731" s="15" t="s">
        <v>211</v>
      </c>
      <c r="E1731" s="15" t="s">
        <v>777</v>
      </c>
      <c r="F1731" s="15"/>
      <c r="G1731" s="85">
        <f t="shared" ref="G1731:I1732" si="308">G1732</f>
        <v>0</v>
      </c>
      <c r="H1731" s="85">
        <f t="shared" si="308"/>
        <v>0</v>
      </c>
      <c r="I1731" s="85">
        <f t="shared" si="308"/>
        <v>0</v>
      </c>
    </row>
    <row r="1732" spans="1:10" s="18" customFormat="1" ht="21.75" hidden="1" customHeight="1">
      <c r="A1732" s="16" t="s">
        <v>315</v>
      </c>
      <c r="B1732" s="53">
        <v>795</v>
      </c>
      <c r="C1732" s="15" t="s">
        <v>83</v>
      </c>
      <c r="D1732" s="15" t="s">
        <v>211</v>
      </c>
      <c r="E1732" s="15" t="s">
        <v>777</v>
      </c>
      <c r="F1732" s="15" t="s">
        <v>316</v>
      </c>
      <c r="G1732" s="85">
        <f t="shared" si="308"/>
        <v>0</v>
      </c>
      <c r="H1732" s="85">
        <f t="shared" si="308"/>
        <v>0</v>
      </c>
      <c r="I1732" s="85">
        <f t="shared" si="308"/>
        <v>0</v>
      </c>
    </row>
    <row r="1733" spans="1:10" s="18" customFormat="1" ht="20.25" hidden="1" customHeight="1">
      <c r="A1733" s="16" t="s">
        <v>333</v>
      </c>
      <c r="B1733" s="53">
        <v>795</v>
      </c>
      <c r="C1733" s="15" t="s">
        <v>83</v>
      </c>
      <c r="D1733" s="15" t="s">
        <v>211</v>
      </c>
      <c r="E1733" s="15" t="s">
        <v>777</v>
      </c>
      <c r="F1733" s="15" t="s">
        <v>334</v>
      </c>
      <c r="G1733" s="85"/>
      <c r="H1733" s="85"/>
      <c r="I1733" s="85"/>
    </row>
    <row r="1734" spans="1:10" s="18" customFormat="1" ht="49.5" hidden="1" customHeight="1">
      <c r="A1734" s="16" t="s">
        <v>784</v>
      </c>
      <c r="B1734" s="53">
        <v>795</v>
      </c>
      <c r="C1734" s="15" t="s">
        <v>83</v>
      </c>
      <c r="D1734" s="15" t="s">
        <v>211</v>
      </c>
      <c r="E1734" s="15" t="s">
        <v>783</v>
      </c>
      <c r="F1734" s="15"/>
      <c r="G1734" s="85">
        <f t="shared" ref="G1734:I1735" si="309">G1735</f>
        <v>0</v>
      </c>
      <c r="H1734" s="85">
        <f t="shared" si="309"/>
        <v>0</v>
      </c>
      <c r="I1734" s="85">
        <f t="shared" si="309"/>
        <v>0</v>
      </c>
    </row>
    <row r="1735" spans="1:10" s="18" customFormat="1" ht="20.25" hidden="1" customHeight="1">
      <c r="A1735" s="16" t="s">
        <v>315</v>
      </c>
      <c r="B1735" s="53">
        <v>795</v>
      </c>
      <c r="C1735" s="15" t="s">
        <v>83</v>
      </c>
      <c r="D1735" s="15" t="s">
        <v>211</v>
      </c>
      <c r="E1735" s="15" t="s">
        <v>783</v>
      </c>
      <c r="F1735" s="15" t="s">
        <v>316</v>
      </c>
      <c r="G1735" s="85">
        <f t="shared" si="309"/>
        <v>0</v>
      </c>
      <c r="H1735" s="85">
        <f t="shared" si="309"/>
        <v>0</v>
      </c>
      <c r="I1735" s="85">
        <f t="shared" si="309"/>
        <v>0</v>
      </c>
    </row>
    <row r="1736" spans="1:10" s="18" customFormat="1" ht="20.25" hidden="1" customHeight="1">
      <c r="A1736" s="16" t="s">
        <v>333</v>
      </c>
      <c r="B1736" s="53">
        <v>795</v>
      </c>
      <c r="C1736" s="15" t="s">
        <v>83</v>
      </c>
      <c r="D1736" s="15" t="s">
        <v>211</v>
      </c>
      <c r="E1736" s="15" t="s">
        <v>783</v>
      </c>
      <c r="F1736" s="15" t="s">
        <v>334</v>
      </c>
      <c r="G1736" s="85"/>
      <c r="H1736" s="85"/>
      <c r="I1736" s="85"/>
    </row>
    <row r="1737" spans="1:10" s="18" customFormat="1" ht="29.25" hidden="1" customHeight="1">
      <c r="A1737" s="32" t="s">
        <v>723</v>
      </c>
      <c r="B1737" s="53">
        <v>795</v>
      </c>
      <c r="C1737" s="15" t="s">
        <v>83</v>
      </c>
      <c r="D1737" s="15" t="s">
        <v>211</v>
      </c>
      <c r="E1737" s="15" t="s">
        <v>399</v>
      </c>
      <c r="F1737" s="15"/>
      <c r="G1737" s="85">
        <f t="shared" ref="G1737:I1739" si="310">G1738</f>
        <v>0</v>
      </c>
      <c r="H1737" s="85">
        <f t="shared" si="310"/>
        <v>0</v>
      </c>
      <c r="I1737" s="85">
        <f t="shared" si="310"/>
        <v>0</v>
      </c>
    </row>
    <row r="1738" spans="1:10" s="18" customFormat="1" ht="46.5" hidden="1" customHeight="1">
      <c r="A1738" s="16" t="s">
        <v>826</v>
      </c>
      <c r="B1738" s="53">
        <v>795</v>
      </c>
      <c r="C1738" s="15" t="s">
        <v>83</v>
      </c>
      <c r="D1738" s="15" t="s">
        <v>211</v>
      </c>
      <c r="E1738" s="15" t="s">
        <v>813</v>
      </c>
      <c r="F1738" s="15"/>
      <c r="G1738" s="85">
        <f t="shared" si="310"/>
        <v>0</v>
      </c>
      <c r="H1738" s="85">
        <f t="shared" si="310"/>
        <v>0</v>
      </c>
      <c r="I1738" s="85">
        <f t="shared" si="310"/>
        <v>0</v>
      </c>
    </row>
    <row r="1739" spans="1:10" s="18" customFormat="1" ht="36.75" hidden="1" customHeight="1">
      <c r="A1739" s="16" t="s">
        <v>148</v>
      </c>
      <c r="B1739" s="53">
        <v>795</v>
      </c>
      <c r="C1739" s="15" t="s">
        <v>83</v>
      </c>
      <c r="D1739" s="15" t="s">
        <v>211</v>
      </c>
      <c r="E1739" s="15" t="s">
        <v>813</v>
      </c>
      <c r="F1739" s="15" t="s">
        <v>641</v>
      </c>
      <c r="G1739" s="85">
        <f t="shared" si="310"/>
        <v>0</v>
      </c>
      <c r="H1739" s="85">
        <f t="shared" si="310"/>
        <v>0</v>
      </c>
      <c r="I1739" s="85">
        <f t="shared" si="310"/>
        <v>0</v>
      </c>
    </row>
    <row r="1740" spans="1:10" s="18" customFormat="1" ht="17.25" hidden="1" customHeight="1">
      <c r="A1740" s="16" t="s">
        <v>643</v>
      </c>
      <c r="B1740" s="53">
        <v>795</v>
      </c>
      <c r="C1740" s="15" t="s">
        <v>83</v>
      </c>
      <c r="D1740" s="15" t="s">
        <v>211</v>
      </c>
      <c r="E1740" s="15" t="s">
        <v>813</v>
      </c>
      <c r="F1740" s="15" t="s">
        <v>644</v>
      </c>
      <c r="G1740" s="85"/>
      <c r="H1740" s="85"/>
      <c r="I1740" s="85"/>
    </row>
    <row r="1741" spans="1:10" ht="30.75" hidden="1" customHeight="1">
      <c r="A1741" s="32" t="s">
        <v>723</v>
      </c>
      <c r="B1741" s="53">
        <v>795</v>
      </c>
      <c r="C1741" s="15" t="s">
        <v>83</v>
      </c>
      <c r="D1741" s="15" t="s">
        <v>211</v>
      </c>
      <c r="E1741" s="15" t="s">
        <v>399</v>
      </c>
      <c r="F1741" s="15"/>
      <c r="G1741" s="85" t="e">
        <f>#REF!</f>
        <v>#REF!</v>
      </c>
      <c r="H1741" s="85" t="e">
        <f>#REF!</f>
        <v>#REF!</v>
      </c>
      <c r="I1741" s="85" t="e">
        <f>#REF!</f>
        <v>#REF!</v>
      </c>
    </row>
    <row r="1742" spans="1:10" ht="22.5" customHeight="1">
      <c r="A1742" s="16" t="s">
        <v>598</v>
      </c>
      <c r="B1742" s="53">
        <v>795</v>
      </c>
      <c r="C1742" s="15" t="s">
        <v>83</v>
      </c>
      <c r="D1742" s="15" t="s">
        <v>211</v>
      </c>
      <c r="E1742" s="15" t="s">
        <v>176</v>
      </c>
      <c r="F1742" s="15" t="s">
        <v>47</v>
      </c>
      <c r="G1742" s="85">
        <f>G1743</f>
        <v>4208972</v>
      </c>
      <c r="H1742" s="85">
        <f>H1743</f>
        <v>0</v>
      </c>
      <c r="I1742" s="85">
        <f>I1743</f>
        <v>0</v>
      </c>
    </row>
    <row r="1743" spans="1:10" ht="30.75" customHeight="1">
      <c r="A1743" s="16" t="s">
        <v>48</v>
      </c>
      <c r="B1743" s="53">
        <v>795</v>
      </c>
      <c r="C1743" s="15" t="s">
        <v>83</v>
      </c>
      <c r="D1743" s="15" t="s">
        <v>211</v>
      </c>
      <c r="E1743" s="15" t="s">
        <v>176</v>
      </c>
      <c r="F1743" s="15" t="s">
        <v>49</v>
      </c>
      <c r="G1743" s="85">
        <f>1823092+2400000-14120</f>
        <v>4208972</v>
      </c>
      <c r="H1743" s="85">
        <v>0</v>
      </c>
      <c r="I1743" s="85">
        <v>0</v>
      </c>
    </row>
    <row r="1744" spans="1:10" s="18" customFormat="1" ht="65.25" customHeight="1">
      <c r="A1744" s="16" t="s">
        <v>996</v>
      </c>
      <c r="B1744" s="53">
        <v>795</v>
      </c>
      <c r="C1744" s="15" t="s">
        <v>83</v>
      </c>
      <c r="D1744" s="15" t="s">
        <v>211</v>
      </c>
      <c r="E1744" s="15" t="s">
        <v>70</v>
      </c>
      <c r="F1744" s="15"/>
      <c r="G1744" s="85">
        <f>G1745+G1747</f>
        <v>858330.57999999984</v>
      </c>
      <c r="H1744" s="85">
        <v>0</v>
      </c>
      <c r="I1744" s="85">
        <v>0</v>
      </c>
      <c r="J1744" s="208"/>
    </row>
    <row r="1745" spans="1:10" s="18" customFormat="1" ht="15.75" customHeight="1">
      <c r="A1745" s="16" t="s">
        <v>598</v>
      </c>
      <c r="B1745" s="53">
        <v>795</v>
      </c>
      <c r="C1745" s="15" t="s">
        <v>83</v>
      </c>
      <c r="D1745" s="15" t="s">
        <v>211</v>
      </c>
      <c r="E1745" s="15" t="s">
        <v>70</v>
      </c>
      <c r="F1745" s="15" t="s">
        <v>47</v>
      </c>
      <c r="G1745" s="85">
        <f>G1746</f>
        <v>537458.86999999988</v>
      </c>
      <c r="H1745" s="85">
        <v>0</v>
      </c>
      <c r="I1745" s="85">
        <v>0</v>
      </c>
      <c r="J1745" s="208"/>
    </row>
    <row r="1746" spans="1:10" s="18" customFormat="1" ht="15.75" customHeight="1">
      <c r="A1746" s="16" t="s">
        <v>48</v>
      </c>
      <c r="B1746" s="53">
        <v>795</v>
      </c>
      <c r="C1746" s="15" t="s">
        <v>83</v>
      </c>
      <c r="D1746" s="15" t="s">
        <v>211</v>
      </c>
      <c r="E1746" s="15" t="s">
        <v>70</v>
      </c>
      <c r="F1746" s="15" t="s">
        <v>49</v>
      </c>
      <c r="G1746" s="85">
        <f>604366.19-66907.32</f>
        <v>537458.86999999988</v>
      </c>
      <c r="H1746" s="85">
        <v>0</v>
      </c>
      <c r="I1746" s="85">
        <v>0</v>
      </c>
      <c r="J1746" s="208"/>
    </row>
    <row r="1747" spans="1:10" ht="22.5" customHeight="1">
      <c r="A1747" s="16" t="s">
        <v>315</v>
      </c>
      <c r="B1747" s="53">
        <v>795</v>
      </c>
      <c r="C1747" s="15" t="s">
        <v>83</v>
      </c>
      <c r="D1747" s="15" t="s">
        <v>211</v>
      </c>
      <c r="E1747" s="15" t="s">
        <v>70</v>
      </c>
      <c r="F1747" s="15" t="s">
        <v>316</v>
      </c>
      <c r="G1747" s="85">
        <f>G1748</f>
        <v>320871.70999999996</v>
      </c>
      <c r="H1747" s="85">
        <v>0</v>
      </c>
      <c r="I1747" s="85">
        <v>0</v>
      </c>
    </row>
    <row r="1748" spans="1:10" ht="16.5" customHeight="1">
      <c r="A1748" s="16" t="s">
        <v>343</v>
      </c>
      <c r="B1748" s="53">
        <v>795</v>
      </c>
      <c r="C1748" s="15" t="s">
        <v>83</v>
      </c>
      <c r="D1748" s="15" t="s">
        <v>211</v>
      </c>
      <c r="E1748" s="15" t="s">
        <v>70</v>
      </c>
      <c r="F1748" s="15" t="s">
        <v>344</v>
      </c>
      <c r="G1748" s="85">
        <f>338107.99-17236.28</f>
        <v>320871.70999999996</v>
      </c>
      <c r="H1748" s="85">
        <v>0</v>
      </c>
      <c r="I1748" s="85">
        <v>0</v>
      </c>
    </row>
    <row r="1749" spans="1:10" ht="68.25" customHeight="1">
      <c r="A1749" s="16" t="s">
        <v>824</v>
      </c>
      <c r="B1749" s="53">
        <v>795</v>
      </c>
      <c r="C1749" s="15" t="s">
        <v>83</v>
      </c>
      <c r="D1749" s="15" t="s">
        <v>211</v>
      </c>
      <c r="E1749" s="15" t="s">
        <v>12</v>
      </c>
      <c r="F1749" s="15"/>
      <c r="G1749" s="85">
        <f>G1755</f>
        <v>693732.72</v>
      </c>
      <c r="H1749" s="85">
        <v>0</v>
      </c>
      <c r="I1749" s="85">
        <v>0</v>
      </c>
    </row>
    <row r="1750" spans="1:10" s="18" customFormat="1" ht="31.5" hidden="1" customHeight="1">
      <c r="A1750" s="16" t="s">
        <v>598</v>
      </c>
      <c r="B1750" s="53">
        <v>795</v>
      </c>
      <c r="C1750" s="15" t="s">
        <v>83</v>
      </c>
      <c r="D1750" s="15" t="s">
        <v>211</v>
      </c>
      <c r="E1750" s="15" t="s">
        <v>176</v>
      </c>
      <c r="F1750" s="15" t="s">
        <v>47</v>
      </c>
      <c r="G1750" s="85">
        <f>G1751</f>
        <v>0</v>
      </c>
      <c r="H1750" s="85">
        <v>0</v>
      </c>
      <c r="I1750" s="85">
        <v>0</v>
      </c>
    </row>
    <row r="1751" spans="1:10" s="18" customFormat="1" ht="32.25" hidden="1" customHeight="1">
      <c r="A1751" s="16" t="s">
        <v>48</v>
      </c>
      <c r="B1751" s="53">
        <v>795</v>
      </c>
      <c r="C1751" s="15" t="s">
        <v>83</v>
      </c>
      <c r="D1751" s="15" t="s">
        <v>211</v>
      </c>
      <c r="E1751" s="15" t="s">
        <v>176</v>
      </c>
      <c r="F1751" s="15" t="s">
        <v>49</v>
      </c>
      <c r="G1751" s="85"/>
      <c r="H1751" s="85">
        <v>0</v>
      </c>
      <c r="I1751" s="85">
        <v>0</v>
      </c>
    </row>
    <row r="1752" spans="1:10" s="18" customFormat="1" ht="31.5" hidden="1" customHeight="1">
      <c r="A1752" s="16" t="s">
        <v>598</v>
      </c>
      <c r="B1752" s="53">
        <v>795</v>
      </c>
      <c r="C1752" s="15" t="s">
        <v>83</v>
      </c>
      <c r="D1752" s="15" t="s">
        <v>211</v>
      </c>
      <c r="E1752" s="15" t="s">
        <v>176</v>
      </c>
      <c r="F1752" s="15" t="s">
        <v>47</v>
      </c>
      <c r="G1752" s="85">
        <f>G1753</f>
        <v>0</v>
      </c>
      <c r="H1752" s="85">
        <v>0</v>
      </c>
      <c r="I1752" s="85">
        <v>0</v>
      </c>
    </row>
    <row r="1753" spans="1:10" s="18" customFormat="1" ht="32.25" hidden="1" customHeight="1">
      <c r="A1753" s="16" t="s">
        <v>48</v>
      </c>
      <c r="B1753" s="53">
        <v>795</v>
      </c>
      <c r="C1753" s="15" t="s">
        <v>83</v>
      </c>
      <c r="D1753" s="15" t="s">
        <v>211</v>
      </c>
      <c r="E1753" s="15" t="s">
        <v>176</v>
      </c>
      <c r="F1753" s="15" t="s">
        <v>49</v>
      </c>
      <c r="G1753" s="85"/>
      <c r="H1753" s="85">
        <v>0</v>
      </c>
      <c r="I1753" s="85">
        <v>0</v>
      </c>
    </row>
    <row r="1754" spans="1:10" s="18" customFormat="1" ht="32.25" hidden="1" customHeight="1">
      <c r="A1754" s="16"/>
      <c r="B1754" s="53"/>
      <c r="C1754" s="15"/>
      <c r="D1754" s="15"/>
      <c r="E1754" s="15"/>
      <c r="F1754" s="15"/>
      <c r="G1754" s="85"/>
      <c r="H1754" s="85">
        <v>0</v>
      </c>
      <c r="I1754" s="85">
        <v>0</v>
      </c>
    </row>
    <row r="1755" spans="1:10" ht="22.5" customHeight="1">
      <c r="A1755" s="16" t="s">
        <v>315</v>
      </c>
      <c r="B1755" s="53">
        <v>795</v>
      </c>
      <c r="C1755" s="15" t="s">
        <v>83</v>
      </c>
      <c r="D1755" s="15" t="s">
        <v>211</v>
      </c>
      <c r="E1755" s="15" t="s">
        <v>12</v>
      </c>
      <c r="F1755" s="15" t="s">
        <v>316</v>
      </c>
      <c r="G1755" s="85">
        <f>G1756</f>
        <v>693732.72</v>
      </c>
      <c r="H1755" s="85">
        <v>0</v>
      </c>
      <c r="I1755" s="85">
        <v>0</v>
      </c>
    </row>
    <row r="1756" spans="1:10" ht="16.5" customHeight="1">
      <c r="A1756" s="16" t="s">
        <v>343</v>
      </c>
      <c r="B1756" s="53">
        <v>795</v>
      </c>
      <c r="C1756" s="15" t="s">
        <v>83</v>
      </c>
      <c r="D1756" s="15" t="s">
        <v>211</v>
      </c>
      <c r="E1756" s="15" t="s">
        <v>12</v>
      </c>
      <c r="F1756" s="15" t="s">
        <v>344</v>
      </c>
      <c r="G1756" s="85">
        <f>459689.95+234042.77</f>
        <v>693732.72</v>
      </c>
      <c r="H1756" s="85">
        <v>0</v>
      </c>
      <c r="I1756" s="85">
        <v>0</v>
      </c>
    </row>
    <row r="1757" spans="1:10" ht="87" customHeight="1">
      <c r="A1757" s="16" t="s">
        <v>13</v>
      </c>
      <c r="B1757" s="53">
        <v>795</v>
      </c>
      <c r="C1757" s="15" t="s">
        <v>83</v>
      </c>
      <c r="D1757" s="15" t="s">
        <v>211</v>
      </c>
      <c r="E1757" s="15" t="s">
        <v>14</v>
      </c>
      <c r="F1757" s="15"/>
      <c r="G1757" s="85">
        <f>G1758+G1761+G1764</f>
        <v>30408273.5</v>
      </c>
      <c r="H1757" s="85">
        <f t="shared" ref="H1757:I1757" si="311">H1758+H1761+H1764</f>
        <v>5840000</v>
      </c>
      <c r="I1757" s="85">
        <f t="shared" si="311"/>
        <v>6073175</v>
      </c>
    </row>
    <row r="1758" spans="1:10" ht="91.5" customHeight="1">
      <c r="A1758" s="16" t="s">
        <v>1111</v>
      </c>
      <c r="B1758" s="53">
        <v>795</v>
      </c>
      <c r="C1758" s="15" t="s">
        <v>83</v>
      </c>
      <c r="D1758" s="15" t="s">
        <v>211</v>
      </c>
      <c r="E1758" s="101" t="s">
        <v>1110</v>
      </c>
      <c r="F1758" s="15"/>
      <c r="G1758" s="85">
        <f>G1759</f>
        <v>2879290</v>
      </c>
      <c r="H1758" s="85">
        <v>0</v>
      </c>
      <c r="I1758" s="85">
        <v>0</v>
      </c>
    </row>
    <row r="1759" spans="1:10" ht="22.5" customHeight="1">
      <c r="A1759" s="16" t="s">
        <v>315</v>
      </c>
      <c r="B1759" s="53">
        <v>795</v>
      </c>
      <c r="C1759" s="15" t="s">
        <v>83</v>
      </c>
      <c r="D1759" s="15" t="s">
        <v>211</v>
      </c>
      <c r="E1759" s="101" t="s">
        <v>1110</v>
      </c>
      <c r="F1759" s="15" t="s">
        <v>316</v>
      </c>
      <c r="G1759" s="85">
        <f>G1760</f>
        <v>2879290</v>
      </c>
      <c r="H1759" s="85">
        <v>0</v>
      </c>
      <c r="I1759" s="85">
        <v>0</v>
      </c>
    </row>
    <row r="1760" spans="1:10" ht="16.5" customHeight="1">
      <c r="A1760" s="16" t="s">
        <v>333</v>
      </c>
      <c r="B1760" s="53">
        <v>795</v>
      </c>
      <c r="C1760" s="15" t="s">
        <v>83</v>
      </c>
      <c r="D1760" s="15" t="s">
        <v>211</v>
      </c>
      <c r="E1760" s="101" t="s">
        <v>1110</v>
      </c>
      <c r="F1760" s="15" t="s">
        <v>334</v>
      </c>
      <c r="G1760" s="85">
        <f>2299290+580000</f>
        <v>2879290</v>
      </c>
      <c r="H1760" s="85">
        <v>0</v>
      </c>
      <c r="I1760" s="85">
        <v>0</v>
      </c>
    </row>
    <row r="1761" spans="1:10" ht="48" customHeight="1">
      <c r="A1761" s="16" t="s">
        <v>1095</v>
      </c>
      <c r="B1761" s="53">
        <v>795</v>
      </c>
      <c r="C1761" s="15" t="s">
        <v>83</v>
      </c>
      <c r="D1761" s="15" t="s">
        <v>211</v>
      </c>
      <c r="E1761" s="101" t="s">
        <v>783</v>
      </c>
      <c r="F1761" s="15"/>
      <c r="G1761" s="85">
        <f>G1762</f>
        <v>21880826</v>
      </c>
      <c r="H1761" s="85">
        <v>0</v>
      </c>
      <c r="I1761" s="85">
        <v>0</v>
      </c>
    </row>
    <row r="1762" spans="1:10" ht="22.5" customHeight="1">
      <c r="A1762" s="16" t="s">
        <v>315</v>
      </c>
      <c r="B1762" s="53">
        <v>795</v>
      </c>
      <c r="C1762" s="15" t="s">
        <v>83</v>
      </c>
      <c r="D1762" s="15" t="s">
        <v>211</v>
      </c>
      <c r="E1762" s="15" t="s">
        <v>783</v>
      </c>
      <c r="F1762" s="15" t="s">
        <v>316</v>
      </c>
      <c r="G1762" s="85">
        <f>G1763</f>
        <v>21880826</v>
      </c>
      <c r="H1762" s="85">
        <v>0</v>
      </c>
      <c r="I1762" s="85">
        <v>0</v>
      </c>
    </row>
    <row r="1763" spans="1:10" ht="16.5" customHeight="1">
      <c r="A1763" s="16" t="s">
        <v>333</v>
      </c>
      <c r="B1763" s="53">
        <v>795</v>
      </c>
      <c r="C1763" s="15" t="s">
        <v>83</v>
      </c>
      <c r="D1763" s="15" t="s">
        <v>211</v>
      </c>
      <c r="E1763" s="15" t="s">
        <v>783</v>
      </c>
      <c r="F1763" s="15" t="s">
        <v>334</v>
      </c>
      <c r="G1763" s="85">
        <f>18270826+3610000</f>
        <v>21880826</v>
      </c>
      <c r="H1763" s="85">
        <v>0</v>
      </c>
      <c r="I1763" s="85">
        <v>0</v>
      </c>
    </row>
    <row r="1764" spans="1:10" s="18" customFormat="1" ht="96" customHeight="1">
      <c r="A1764" s="97" t="s">
        <v>1092</v>
      </c>
      <c r="B1764" s="53">
        <v>795</v>
      </c>
      <c r="C1764" s="15" t="s">
        <v>83</v>
      </c>
      <c r="D1764" s="15" t="s">
        <v>211</v>
      </c>
      <c r="E1764" s="15" t="s">
        <v>1112</v>
      </c>
      <c r="F1764" s="15"/>
      <c r="G1764" s="85">
        <f>G1765+G1767</f>
        <v>5648157.5</v>
      </c>
      <c r="H1764" s="85">
        <f>H1767</f>
        <v>5840000</v>
      </c>
      <c r="I1764" s="85">
        <f>I1767</f>
        <v>6073175</v>
      </c>
    </row>
    <row r="1765" spans="1:10" s="18" customFormat="1" ht="24.75" hidden="1" customHeight="1">
      <c r="A1765" s="16" t="s">
        <v>598</v>
      </c>
      <c r="B1765" s="53">
        <v>795</v>
      </c>
      <c r="C1765" s="15" t="s">
        <v>83</v>
      </c>
      <c r="D1765" s="15" t="s">
        <v>211</v>
      </c>
      <c r="E1765" s="15" t="s">
        <v>1112</v>
      </c>
      <c r="F1765" s="15" t="s">
        <v>47</v>
      </c>
      <c r="G1765" s="85">
        <f t="shared" ref="G1765:I1765" si="312">G1766</f>
        <v>0</v>
      </c>
      <c r="H1765" s="85">
        <f t="shared" si="312"/>
        <v>5825400</v>
      </c>
      <c r="I1765" s="85">
        <f t="shared" si="312"/>
        <v>6057975</v>
      </c>
    </row>
    <row r="1766" spans="1:10" s="18" customFormat="1" ht="30.75" hidden="1" customHeight="1">
      <c r="A1766" s="16" t="s">
        <v>48</v>
      </c>
      <c r="B1766" s="53">
        <v>795</v>
      </c>
      <c r="C1766" s="15" t="s">
        <v>83</v>
      </c>
      <c r="D1766" s="15" t="s">
        <v>211</v>
      </c>
      <c r="E1766" s="15" t="s">
        <v>1019</v>
      </c>
      <c r="F1766" s="15" t="s">
        <v>49</v>
      </c>
      <c r="G1766" s="85">
        <f>5365800-50+268287.5-5634037.5</f>
        <v>0</v>
      </c>
      <c r="H1766" s="85">
        <f>5548000+277400</f>
        <v>5825400</v>
      </c>
      <c r="I1766" s="85">
        <f>5769500+288475</f>
        <v>6057975</v>
      </c>
    </row>
    <row r="1767" spans="1:10" s="118" customFormat="1" ht="22.5" customHeight="1">
      <c r="A1767" s="99" t="s">
        <v>315</v>
      </c>
      <c r="B1767" s="100">
        <v>795</v>
      </c>
      <c r="C1767" s="101" t="s">
        <v>83</v>
      </c>
      <c r="D1767" s="101" t="s">
        <v>211</v>
      </c>
      <c r="E1767" s="101" t="s">
        <v>1112</v>
      </c>
      <c r="F1767" s="101" t="s">
        <v>316</v>
      </c>
      <c r="G1767" s="115">
        <f>G1768</f>
        <v>5648157.5</v>
      </c>
      <c r="H1767" s="241">
        <f>H1768</f>
        <v>5840000</v>
      </c>
      <c r="I1767" s="241">
        <f>I1768</f>
        <v>6073175</v>
      </c>
    </row>
    <row r="1768" spans="1:10" s="118" customFormat="1" ht="16.5" customHeight="1">
      <c r="A1768" s="99" t="s">
        <v>333</v>
      </c>
      <c r="B1768" s="100">
        <v>795</v>
      </c>
      <c r="C1768" s="101" t="s">
        <v>83</v>
      </c>
      <c r="D1768" s="101" t="s">
        <v>211</v>
      </c>
      <c r="E1768" s="101" t="s">
        <v>1112</v>
      </c>
      <c r="F1768" s="101" t="s">
        <v>334</v>
      </c>
      <c r="G1768" s="115">
        <f>5634037.5+14120</f>
        <v>5648157.5</v>
      </c>
      <c r="H1768" s="241">
        <f>5825400+14600</f>
        <v>5840000</v>
      </c>
      <c r="I1768" s="241">
        <f>6057975+15200</f>
        <v>6073175</v>
      </c>
    </row>
    <row r="1769" spans="1:10" s="18" customFormat="1" ht="32.25" customHeight="1">
      <c r="A1769" s="16" t="s">
        <v>986</v>
      </c>
      <c r="B1769" s="53">
        <v>795</v>
      </c>
      <c r="C1769" s="15" t="s">
        <v>83</v>
      </c>
      <c r="D1769" s="15" t="s">
        <v>211</v>
      </c>
      <c r="E1769" s="15" t="s">
        <v>399</v>
      </c>
      <c r="F1769" s="15"/>
      <c r="G1769" s="85">
        <f t="shared" ref="G1769:I1774" si="313">G1770</f>
        <v>7505000</v>
      </c>
      <c r="H1769" s="85">
        <f t="shared" si="313"/>
        <v>0</v>
      </c>
      <c r="I1769" s="85">
        <f>I1770+I1773</f>
        <v>222222222.22</v>
      </c>
    </row>
    <row r="1770" spans="1:10" s="18" customFormat="1" ht="36.75" customHeight="1">
      <c r="A1770" s="16" t="s">
        <v>970</v>
      </c>
      <c r="B1770" s="53">
        <v>795</v>
      </c>
      <c r="C1770" s="15" t="s">
        <v>83</v>
      </c>
      <c r="D1770" s="15" t="s">
        <v>211</v>
      </c>
      <c r="E1770" s="15" t="s">
        <v>813</v>
      </c>
      <c r="F1770" s="15"/>
      <c r="G1770" s="85">
        <f t="shared" si="313"/>
        <v>7505000</v>
      </c>
      <c r="H1770" s="85">
        <f t="shared" si="313"/>
        <v>0</v>
      </c>
      <c r="I1770" s="85">
        <f t="shared" si="313"/>
        <v>0</v>
      </c>
    </row>
    <row r="1771" spans="1:10" s="18" customFormat="1" ht="39" customHeight="1">
      <c r="A1771" s="16" t="s">
        <v>148</v>
      </c>
      <c r="B1771" s="53">
        <v>795</v>
      </c>
      <c r="C1771" s="15" t="s">
        <v>83</v>
      </c>
      <c r="D1771" s="15" t="s">
        <v>211</v>
      </c>
      <c r="E1771" s="15" t="s">
        <v>813</v>
      </c>
      <c r="F1771" s="15" t="s">
        <v>641</v>
      </c>
      <c r="G1771" s="85">
        <f t="shared" si="313"/>
        <v>7505000</v>
      </c>
      <c r="H1771" s="85">
        <f t="shared" si="313"/>
        <v>0</v>
      </c>
      <c r="I1771" s="85">
        <f t="shared" si="313"/>
        <v>0</v>
      </c>
    </row>
    <row r="1772" spans="1:10" s="18" customFormat="1" ht="15.75" customHeight="1">
      <c r="A1772" s="16" t="s">
        <v>643</v>
      </c>
      <c r="B1772" s="53">
        <v>795</v>
      </c>
      <c r="C1772" s="15" t="s">
        <v>83</v>
      </c>
      <c r="D1772" s="15" t="s">
        <v>211</v>
      </c>
      <c r="E1772" s="15" t="s">
        <v>813</v>
      </c>
      <c r="F1772" s="15" t="s">
        <v>644</v>
      </c>
      <c r="G1772" s="85">
        <v>7505000</v>
      </c>
      <c r="H1772" s="85">
        <v>0</v>
      </c>
      <c r="I1772" s="85">
        <v>0</v>
      </c>
    </row>
    <row r="1773" spans="1:10" s="18" customFormat="1" ht="70.5" customHeight="1">
      <c r="A1773" s="16" t="s">
        <v>1078</v>
      </c>
      <c r="B1773" s="53">
        <v>795</v>
      </c>
      <c r="C1773" s="15" t="s">
        <v>83</v>
      </c>
      <c r="D1773" s="15" t="s">
        <v>211</v>
      </c>
      <c r="E1773" s="15" t="s">
        <v>1077</v>
      </c>
      <c r="F1773" s="15"/>
      <c r="G1773" s="85">
        <f t="shared" si="313"/>
        <v>0</v>
      </c>
      <c r="H1773" s="85">
        <f t="shared" si="313"/>
        <v>0</v>
      </c>
      <c r="I1773" s="85">
        <f t="shared" si="313"/>
        <v>222222222.22</v>
      </c>
    </row>
    <row r="1774" spans="1:10" s="18" customFormat="1" ht="39" customHeight="1">
      <c r="A1774" s="16" t="s">
        <v>148</v>
      </c>
      <c r="B1774" s="53">
        <v>795</v>
      </c>
      <c r="C1774" s="15" t="s">
        <v>83</v>
      </c>
      <c r="D1774" s="15" t="s">
        <v>211</v>
      </c>
      <c r="E1774" s="15" t="s">
        <v>1077</v>
      </c>
      <c r="F1774" s="15" t="s">
        <v>641</v>
      </c>
      <c r="G1774" s="85">
        <f t="shared" si="313"/>
        <v>0</v>
      </c>
      <c r="H1774" s="85">
        <f t="shared" si="313"/>
        <v>0</v>
      </c>
      <c r="I1774" s="85">
        <f t="shared" si="313"/>
        <v>222222222.22</v>
      </c>
    </row>
    <row r="1775" spans="1:10" s="18" customFormat="1" ht="15.75" customHeight="1">
      <c r="A1775" s="16" t="s">
        <v>643</v>
      </c>
      <c r="B1775" s="53">
        <v>795</v>
      </c>
      <c r="C1775" s="15" t="s">
        <v>83</v>
      </c>
      <c r="D1775" s="15" t="s">
        <v>211</v>
      </c>
      <c r="E1775" s="15" t="s">
        <v>1077</v>
      </c>
      <c r="F1775" s="15" t="s">
        <v>644</v>
      </c>
      <c r="G1775" s="85">
        <v>0</v>
      </c>
      <c r="H1775" s="85">
        <v>0</v>
      </c>
      <c r="I1775" s="85">
        <v>222222222.22</v>
      </c>
    </row>
    <row r="1776" spans="1:10">
      <c r="A1776" s="39"/>
      <c r="B1776" s="14"/>
      <c r="C1776" s="15"/>
      <c r="D1776" s="15"/>
      <c r="E1776" s="15"/>
      <c r="F1776" s="14"/>
      <c r="G1776" s="115"/>
      <c r="H1776" s="115"/>
      <c r="I1776" s="115"/>
      <c r="J1776" s="2"/>
    </row>
    <row r="1777" spans="1:10" ht="25.5">
      <c r="A1777" s="39" t="s">
        <v>332</v>
      </c>
      <c r="B1777" s="14">
        <v>793</v>
      </c>
      <c r="C1777" s="15" t="s">
        <v>83</v>
      </c>
      <c r="D1777" s="15" t="s">
        <v>211</v>
      </c>
      <c r="E1777" s="15" t="s">
        <v>439</v>
      </c>
      <c r="F1777" s="14"/>
      <c r="G1777" s="115">
        <f t="shared" ref="G1777:I1777" si="314">G1780+G1786+G1788+G1790</f>
        <v>155888.76999999999</v>
      </c>
      <c r="H1777" s="115">
        <f t="shared" si="314"/>
        <v>0</v>
      </c>
      <c r="I1777" s="115">
        <f t="shared" si="314"/>
        <v>0</v>
      </c>
      <c r="J1777" s="2"/>
    </row>
    <row r="1778" spans="1:10" ht="24" hidden="1" customHeight="1">
      <c r="A1778" s="16" t="s">
        <v>598</v>
      </c>
      <c r="B1778" s="14">
        <v>793</v>
      </c>
      <c r="C1778" s="15" t="s">
        <v>83</v>
      </c>
      <c r="D1778" s="15" t="s">
        <v>211</v>
      </c>
      <c r="E1778" s="15" t="s">
        <v>519</v>
      </c>
      <c r="F1778" s="15" t="s">
        <v>47</v>
      </c>
      <c r="G1778" s="115">
        <f>G1779</f>
        <v>200000</v>
      </c>
      <c r="H1778" s="115">
        <f>H1779</f>
        <v>0</v>
      </c>
      <c r="I1778" s="115">
        <f>I1779</f>
        <v>0</v>
      </c>
      <c r="J1778" s="2"/>
    </row>
    <row r="1779" spans="1:10" ht="29.25" hidden="1" customHeight="1">
      <c r="A1779" s="16" t="s">
        <v>48</v>
      </c>
      <c r="B1779" s="14">
        <v>793</v>
      </c>
      <c r="C1779" s="15" t="s">
        <v>83</v>
      </c>
      <c r="D1779" s="15" t="s">
        <v>211</v>
      </c>
      <c r="E1779" s="15" t="s">
        <v>519</v>
      </c>
      <c r="F1779" s="15" t="s">
        <v>49</v>
      </c>
      <c r="G1779" s="115">
        <f>'прил 4'!G2193+'прил 4'!G1514+'прил 4'!G2270</f>
        <v>200000</v>
      </c>
      <c r="H1779" s="115">
        <f>'прил 4'!AG2193+'прил 4'!AG1514+'прил 4'!AG2270</f>
        <v>0</v>
      </c>
      <c r="I1779" s="115">
        <f>'прил 4'!AH2193+'прил 4'!AH1514+'прил 4'!AH2270</f>
        <v>0</v>
      </c>
      <c r="J1779" s="2"/>
    </row>
    <row r="1780" spans="1:10" s="30" customFormat="1" hidden="1">
      <c r="A1780" s="16" t="s">
        <v>304</v>
      </c>
      <c r="B1780" s="14">
        <v>793</v>
      </c>
      <c r="C1780" s="15" t="s">
        <v>83</v>
      </c>
      <c r="D1780" s="15" t="s">
        <v>211</v>
      </c>
      <c r="E1780" s="15" t="s">
        <v>519</v>
      </c>
      <c r="F1780" s="15" t="s">
        <v>305</v>
      </c>
      <c r="G1780" s="115">
        <f>G1781</f>
        <v>0</v>
      </c>
      <c r="H1780" s="115">
        <f>H1781</f>
        <v>0</v>
      </c>
      <c r="I1780" s="115">
        <f>I1781</f>
        <v>0</v>
      </c>
      <c r="J1780" s="185"/>
    </row>
    <row r="1781" spans="1:10" ht="30.75" hidden="1" customHeight="1">
      <c r="A1781" s="16" t="s">
        <v>308</v>
      </c>
      <c r="B1781" s="14">
        <v>793</v>
      </c>
      <c r="C1781" s="15" t="s">
        <v>83</v>
      </c>
      <c r="D1781" s="15" t="s">
        <v>211</v>
      </c>
      <c r="E1781" s="15" t="s">
        <v>519</v>
      </c>
      <c r="F1781" s="15" t="s">
        <v>307</v>
      </c>
      <c r="G1781" s="115">
        <f>'прил 4'!G1751</f>
        <v>0</v>
      </c>
      <c r="H1781" s="115">
        <f>'прил 4'!AG1751</f>
        <v>0</v>
      </c>
      <c r="I1781" s="115">
        <f>'прил 4'!AH1751</f>
        <v>0</v>
      </c>
      <c r="J1781" s="2"/>
    </row>
    <row r="1782" spans="1:10" s="3" customFormat="1" ht="21" hidden="1" customHeight="1">
      <c r="A1782" s="16" t="s">
        <v>315</v>
      </c>
      <c r="B1782" s="14">
        <v>793</v>
      </c>
      <c r="C1782" s="15" t="s">
        <v>83</v>
      </c>
      <c r="D1782" s="15" t="s">
        <v>211</v>
      </c>
      <c r="E1782" s="15" t="s">
        <v>519</v>
      </c>
      <c r="F1782" s="15" t="s">
        <v>316</v>
      </c>
      <c r="G1782" s="115">
        <f>G1783</f>
        <v>0</v>
      </c>
      <c r="H1782" s="115">
        <f>H1783</f>
        <v>0</v>
      </c>
      <c r="I1782" s="115">
        <f>I1783</f>
        <v>0</v>
      </c>
      <c r="J1782" s="188"/>
    </row>
    <row r="1783" spans="1:10" s="18" customFormat="1" ht="19.5" hidden="1" customHeight="1">
      <c r="A1783" s="16" t="s">
        <v>343</v>
      </c>
      <c r="B1783" s="14">
        <v>793</v>
      </c>
      <c r="C1783" s="15" t="s">
        <v>83</v>
      </c>
      <c r="D1783" s="15" t="s">
        <v>211</v>
      </c>
      <c r="E1783" s="15" t="s">
        <v>519</v>
      </c>
      <c r="F1783" s="15" t="s">
        <v>344</v>
      </c>
      <c r="G1783" s="115">
        <f>'прил 4'!G1679</f>
        <v>0</v>
      </c>
      <c r="H1783" s="115">
        <f>'прил 4'!AG1679</f>
        <v>0</v>
      </c>
      <c r="I1783" s="115">
        <f>'прил 4'!AH1679</f>
        <v>0</v>
      </c>
      <c r="J1783" s="17"/>
    </row>
    <row r="1784" spans="1:10" s="18" customFormat="1" ht="36.75" hidden="1" customHeight="1">
      <c r="A1784" s="16" t="s">
        <v>37</v>
      </c>
      <c r="B1784" s="14"/>
      <c r="C1784" s="15" t="s">
        <v>83</v>
      </c>
      <c r="D1784" s="15" t="s">
        <v>211</v>
      </c>
      <c r="E1784" s="15" t="s">
        <v>519</v>
      </c>
      <c r="F1784" s="15" t="s">
        <v>38</v>
      </c>
      <c r="G1784" s="115">
        <f>G1785</f>
        <v>0</v>
      </c>
      <c r="H1784" s="115">
        <f>H1785</f>
        <v>0</v>
      </c>
      <c r="I1784" s="115">
        <f>I1785</f>
        <v>0</v>
      </c>
      <c r="J1784" s="17"/>
    </row>
    <row r="1785" spans="1:10" s="18" customFormat="1" ht="19.5" hidden="1" customHeight="1">
      <c r="A1785" s="16" t="s">
        <v>39</v>
      </c>
      <c r="B1785" s="14"/>
      <c r="C1785" s="15" t="s">
        <v>83</v>
      </c>
      <c r="D1785" s="15" t="s">
        <v>211</v>
      </c>
      <c r="E1785" s="15" t="s">
        <v>519</v>
      </c>
      <c r="F1785" s="15" t="s">
        <v>40</v>
      </c>
      <c r="G1785" s="115"/>
      <c r="H1785" s="115"/>
      <c r="I1785" s="115"/>
      <c r="J1785" s="17"/>
    </row>
    <row r="1786" spans="1:10" s="50" customFormat="1" hidden="1">
      <c r="A1786" s="16" t="s">
        <v>315</v>
      </c>
      <c r="B1786" s="14">
        <v>793</v>
      </c>
      <c r="C1786" s="15" t="s">
        <v>83</v>
      </c>
      <c r="D1786" s="15" t="s">
        <v>211</v>
      </c>
      <c r="E1786" s="15" t="s">
        <v>519</v>
      </c>
      <c r="F1786" s="15" t="s">
        <v>316</v>
      </c>
      <c r="G1786" s="115">
        <f>G1787</f>
        <v>0</v>
      </c>
      <c r="H1786" s="115">
        <f>H1787</f>
        <v>0</v>
      </c>
      <c r="I1786" s="115">
        <f>I1787</f>
        <v>0</v>
      </c>
      <c r="J1786" s="186"/>
    </row>
    <row r="1787" spans="1:10" s="50" customFormat="1" hidden="1">
      <c r="A1787" s="16" t="s">
        <v>343</v>
      </c>
      <c r="B1787" s="14">
        <v>793</v>
      </c>
      <c r="C1787" s="15" t="s">
        <v>83</v>
      </c>
      <c r="D1787" s="15" t="s">
        <v>211</v>
      </c>
      <c r="E1787" s="15" t="s">
        <v>519</v>
      </c>
      <c r="F1787" s="15" t="s">
        <v>344</v>
      </c>
      <c r="G1787" s="115">
        <f>'прил 4'!G1806+'прил 4'!G1679+'прил 4'!G2308+'прил 4'!G617</f>
        <v>0</v>
      </c>
      <c r="H1787" s="115">
        <f>'прил 4'!AG1806+'прил 4'!AG1679+'прил 4'!AG2308+'прил 4'!AG617</f>
        <v>0</v>
      </c>
      <c r="I1787" s="115">
        <f>'прил 4'!AH1806+'прил 4'!AH1679+'прил 4'!AH2308+'прил 4'!AH617</f>
        <v>0</v>
      </c>
      <c r="J1787" s="186"/>
    </row>
    <row r="1788" spans="1:10" s="30" customFormat="1" ht="25.5" hidden="1">
      <c r="A1788" s="16" t="s">
        <v>37</v>
      </c>
      <c r="B1788" s="15" t="s">
        <v>146</v>
      </c>
      <c r="C1788" s="15" t="s">
        <v>83</v>
      </c>
      <c r="D1788" s="15" t="s">
        <v>211</v>
      </c>
      <c r="E1788" s="15" t="s">
        <v>519</v>
      </c>
      <c r="F1788" s="15" t="s">
        <v>38</v>
      </c>
      <c r="G1788" s="115">
        <f>G1789</f>
        <v>0</v>
      </c>
      <c r="H1788" s="115">
        <f>H1789</f>
        <v>0</v>
      </c>
      <c r="I1788" s="115">
        <f>I1789</f>
        <v>0</v>
      </c>
      <c r="J1788" s="185"/>
    </row>
    <row r="1789" spans="1:10" hidden="1">
      <c r="A1789" s="16" t="s">
        <v>39</v>
      </c>
      <c r="B1789" s="15" t="s">
        <v>146</v>
      </c>
      <c r="C1789" s="15" t="s">
        <v>83</v>
      </c>
      <c r="D1789" s="15" t="s">
        <v>211</v>
      </c>
      <c r="E1789" s="15" t="s">
        <v>519</v>
      </c>
      <c r="F1789" s="15" t="s">
        <v>40</v>
      </c>
      <c r="G1789" s="115">
        <f>'прил 4'!G1042</f>
        <v>0</v>
      </c>
      <c r="H1789" s="115">
        <f>'прил 4'!AG1042</f>
        <v>0</v>
      </c>
      <c r="I1789" s="115">
        <f>'прил 4'!AH1042</f>
        <v>0</v>
      </c>
      <c r="J1789" s="2"/>
    </row>
    <row r="1790" spans="1:10" ht="25.5">
      <c r="A1790" s="16" t="s">
        <v>598</v>
      </c>
      <c r="B1790" s="14">
        <v>793</v>
      </c>
      <c r="C1790" s="15" t="s">
        <v>83</v>
      </c>
      <c r="D1790" s="15" t="s">
        <v>211</v>
      </c>
      <c r="E1790" s="15" t="s">
        <v>519</v>
      </c>
      <c r="F1790" s="15" t="s">
        <v>47</v>
      </c>
      <c r="G1790" s="115">
        <f>G1791</f>
        <v>155888.76999999999</v>
      </c>
      <c r="H1790" s="115">
        <f>H1791</f>
        <v>0</v>
      </c>
      <c r="I1790" s="115">
        <f>I1791</f>
        <v>0</v>
      </c>
      <c r="J1790" s="2"/>
    </row>
    <row r="1791" spans="1:10" ht="35.25" customHeight="1">
      <c r="A1791" s="16" t="s">
        <v>48</v>
      </c>
      <c r="B1791" s="14">
        <v>793</v>
      </c>
      <c r="C1791" s="15" t="s">
        <v>83</v>
      </c>
      <c r="D1791" s="15" t="s">
        <v>211</v>
      </c>
      <c r="E1791" s="15" t="s">
        <v>519</v>
      </c>
      <c r="F1791" s="15" t="s">
        <v>49</v>
      </c>
      <c r="G1791" s="115">
        <v>155888.76999999999</v>
      </c>
      <c r="H1791" s="115">
        <f>'прил 4'!H1387</f>
        <v>0</v>
      </c>
      <c r="I1791" s="115">
        <f>'прил 4'!I1387</f>
        <v>0</v>
      </c>
      <c r="J1791" s="2"/>
    </row>
    <row r="1792" spans="1:10" s="50" customFormat="1" ht="23.25" customHeight="1">
      <c r="A1792" s="16" t="s">
        <v>129</v>
      </c>
      <c r="B1792" s="53">
        <v>795</v>
      </c>
      <c r="C1792" s="77" t="s">
        <v>83</v>
      </c>
      <c r="D1792" s="77" t="s">
        <v>130</v>
      </c>
      <c r="E1792" s="15"/>
      <c r="F1792" s="15"/>
      <c r="G1792" s="85">
        <f>G1796+G1810</f>
        <v>11218839</v>
      </c>
      <c r="H1792" s="85">
        <f>H1796+H1810</f>
        <v>11344513</v>
      </c>
      <c r="I1792" s="85">
        <f>I1796+I1810</f>
        <v>11450930</v>
      </c>
    </row>
    <row r="1793" spans="1:9" s="23" customFormat="1" ht="35.25" hidden="1" customHeight="1">
      <c r="A1793" s="16" t="s">
        <v>516</v>
      </c>
      <c r="B1793" s="53">
        <v>795</v>
      </c>
      <c r="C1793" s="77" t="s">
        <v>83</v>
      </c>
      <c r="D1793" s="77" t="s">
        <v>130</v>
      </c>
      <c r="E1793" s="15" t="s">
        <v>150</v>
      </c>
      <c r="F1793" s="43"/>
      <c r="G1793" s="31">
        <f t="shared" ref="G1793:I1794" si="315">G1794</f>
        <v>0</v>
      </c>
      <c r="H1793" s="31">
        <f t="shared" si="315"/>
        <v>0</v>
      </c>
      <c r="I1793" s="31">
        <f t="shared" si="315"/>
        <v>0</v>
      </c>
    </row>
    <row r="1794" spans="1:9" s="23" customFormat="1" ht="35.25" hidden="1" customHeight="1">
      <c r="A1794" s="16" t="s">
        <v>598</v>
      </c>
      <c r="B1794" s="53">
        <v>795</v>
      </c>
      <c r="C1794" s="77" t="s">
        <v>83</v>
      </c>
      <c r="D1794" s="77" t="s">
        <v>130</v>
      </c>
      <c r="E1794" s="15" t="s">
        <v>150</v>
      </c>
      <c r="F1794" s="43" t="s">
        <v>47</v>
      </c>
      <c r="G1794" s="31">
        <f t="shared" si="315"/>
        <v>0</v>
      </c>
      <c r="H1794" s="31">
        <f t="shared" si="315"/>
        <v>0</v>
      </c>
      <c r="I1794" s="31">
        <f t="shared" si="315"/>
        <v>0</v>
      </c>
    </row>
    <row r="1795" spans="1:9" s="23" customFormat="1" ht="35.25" hidden="1" customHeight="1">
      <c r="A1795" s="16" t="s">
        <v>48</v>
      </c>
      <c r="B1795" s="53">
        <v>795</v>
      </c>
      <c r="C1795" s="77" t="s">
        <v>83</v>
      </c>
      <c r="D1795" s="77" t="s">
        <v>130</v>
      </c>
      <c r="E1795" s="15" t="s">
        <v>150</v>
      </c>
      <c r="F1795" s="43" t="s">
        <v>49</v>
      </c>
      <c r="G1795" s="31"/>
      <c r="H1795" s="31"/>
      <c r="I1795" s="31"/>
    </row>
    <row r="1796" spans="1:9" s="23" customFormat="1" ht="57" customHeight="1">
      <c r="A1796" s="16" t="s">
        <v>944</v>
      </c>
      <c r="B1796" s="53">
        <v>795</v>
      </c>
      <c r="C1796" s="77" t="s">
        <v>83</v>
      </c>
      <c r="D1796" s="77" t="s">
        <v>130</v>
      </c>
      <c r="E1796" s="43" t="s">
        <v>556</v>
      </c>
      <c r="F1796" s="77"/>
      <c r="G1796" s="31">
        <f>G1797</f>
        <v>11218839</v>
      </c>
      <c r="H1796" s="31">
        <f>H1797</f>
        <v>11344513</v>
      </c>
      <c r="I1796" s="31">
        <f>I1797</f>
        <v>11450930</v>
      </c>
    </row>
    <row r="1797" spans="1:9" s="23" customFormat="1" ht="25.5">
      <c r="A1797" s="16" t="s">
        <v>112</v>
      </c>
      <c r="B1797" s="53">
        <v>795</v>
      </c>
      <c r="C1797" s="77" t="s">
        <v>83</v>
      </c>
      <c r="D1797" s="77" t="s">
        <v>130</v>
      </c>
      <c r="E1797" s="43" t="s">
        <v>530</v>
      </c>
      <c r="F1797" s="77"/>
      <c r="G1797" s="123">
        <f>G1798+G1800+G1803+G1804</f>
        <v>11218839</v>
      </c>
      <c r="H1797" s="31">
        <f>H1798+H1800+H1803+H1804</f>
        <v>11344513</v>
      </c>
      <c r="I1797" s="31">
        <f>I1798+I1800+I1803+I1804</f>
        <v>11450930</v>
      </c>
    </row>
    <row r="1798" spans="1:9" s="23" customFormat="1" ht="63.75">
      <c r="A1798" s="61" t="s">
        <v>85</v>
      </c>
      <c r="B1798" s="53">
        <v>795</v>
      </c>
      <c r="C1798" s="77" t="s">
        <v>83</v>
      </c>
      <c r="D1798" s="77" t="s">
        <v>130</v>
      </c>
      <c r="E1798" s="43" t="s">
        <v>530</v>
      </c>
      <c r="F1798" s="43" t="s">
        <v>88</v>
      </c>
      <c r="G1798" s="123">
        <f>G1799</f>
        <v>10787817</v>
      </c>
      <c r="H1798" s="31">
        <f>H1799</f>
        <v>10893191</v>
      </c>
      <c r="I1798" s="31">
        <f>I1799</f>
        <v>10999608</v>
      </c>
    </row>
    <row r="1799" spans="1:9" s="23" customFormat="1" ht="25.5">
      <c r="A1799" s="61" t="s">
        <v>86</v>
      </c>
      <c r="B1799" s="53">
        <v>795</v>
      </c>
      <c r="C1799" s="77" t="s">
        <v>83</v>
      </c>
      <c r="D1799" s="77" t="s">
        <v>130</v>
      </c>
      <c r="E1799" s="43" t="s">
        <v>530</v>
      </c>
      <c r="F1799" s="43" t="s">
        <v>89</v>
      </c>
      <c r="G1799" s="123">
        <f>10787817</f>
        <v>10787817</v>
      </c>
      <c r="H1799" s="31">
        <v>10893191</v>
      </c>
      <c r="I1799" s="31">
        <v>10999608</v>
      </c>
    </row>
    <row r="1800" spans="1:9" s="23" customFormat="1" ht="25.5" hidden="1">
      <c r="A1800" s="16" t="s">
        <v>46</v>
      </c>
      <c r="B1800" s="53">
        <v>795</v>
      </c>
      <c r="C1800" s="77" t="s">
        <v>83</v>
      </c>
      <c r="D1800" s="77" t="s">
        <v>130</v>
      </c>
      <c r="E1800" s="43" t="s">
        <v>530</v>
      </c>
      <c r="F1800" s="43" t="s">
        <v>47</v>
      </c>
      <c r="G1800" s="123">
        <f>G1801</f>
        <v>0</v>
      </c>
      <c r="H1800" s="31">
        <f>H1801</f>
        <v>0</v>
      </c>
      <c r="I1800" s="31">
        <f>I1801</f>
        <v>0</v>
      </c>
    </row>
    <row r="1801" spans="1:9" s="23" customFormat="1" ht="25.5" hidden="1">
      <c r="A1801" s="16" t="s">
        <v>48</v>
      </c>
      <c r="B1801" s="53">
        <v>795</v>
      </c>
      <c r="C1801" s="77" t="s">
        <v>83</v>
      </c>
      <c r="D1801" s="77" t="s">
        <v>130</v>
      </c>
      <c r="E1801" s="43" t="s">
        <v>530</v>
      </c>
      <c r="F1801" s="43" t="s">
        <v>49</v>
      </c>
      <c r="G1801" s="123"/>
      <c r="H1801" s="31"/>
      <c r="I1801" s="31"/>
    </row>
    <row r="1802" spans="1:9" ht="25.5">
      <c r="A1802" s="16" t="s">
        <v>46</v>
      </c>
      <c r="B1802" s="53">
        <v>795</v>
      </c>
      <c r="C1802" s="77" t="s">
        <v>83</v>
      </c>
      <c r="D1802" s="77" t="s">
        <v>130</v>
      </c>
      <c r="E1802" s="43" t="s">
        <v>530</v>
      </c>
      <c r="F1802" s="15" t="s">
        <v>47</v>
      </c>
      <c r="G1802" s="115">
        <f>G1803</f>
        <v>411322</v>
      </c>
      <c r="H1802" s="85">
        <f>H1803</f>
        <v>431322</v>
      </c>
      <c r="I1802" s="85">
        <f>I1803</f>
        <v>431322</v>
      </c>
    </row>
    <row r="1803" spans="1:9" ht="25.5">
      <c r="A1803" s="16" t="s">
        <v>48</v>
      </c>
      <c r="B1803" s="53">
        <v>795</v>
      </c>
      <c r="C1803" s="77" t="s">
        <v>83</v>
      </c>
      <c r="D1803" s="77" t="s">
        <v>130</v>
      </c>
      <c r="E1803" s="43" t="s">
        <v>530</v>
      </c>
      <c r="F1803" s="15" t="s">
        <v>49</v>
      </c>
      <c r="G1803" s="115">
        <f>315000+80000+36322-20000</f>
        <v>411322</v>
      </c>
      <c r="H1803" s="85">
        <f t="shared" ref="H1803:I1803" si="316">315000+80000+36322</f>
        <v>431322</v>
      </c>
      <c r="I1803" s="85">
        <f t="shared" si="316"/>
        <v>431322</v>
      </c>
    </row>
    <row r="1804" spans="1:9" s="50" customFormat="1">
      <c r="A1804" s="16" t="s">
        <v>93</v>
      </c>
      <c r="B1804" s="14">
        <v>795</v>
      </c>
      <c r="C1804" s="77" t="s">
        <v>83</v>
      </c>
      <c r="D1804" s="77" t="s">
        <v>130</v>
      </c>
      <c r="E1804" s="43" t="s">
        <v>530</v>
      </c>
      <c r="F1804" s="15" t="s">
        <v>94</v>
      </c>
      <c r="G1804" s="115">
        <f>G1805</f>
        <v>19700</v>
      </c>
      <c r="H1804" s="85">
        <f>H1805</f>
        <v>20000</v>
      </c>
      <c r="I1804" s="85">
        <f>I1805</f>
        <v>20000</v>
      </c>
    </row>
    <row r="1805" spans="1:9" s="50" customFormat="1">
      <c r="A1805" s="16" t="s">
        <v>295</v>
      </c>
      <c r="B1805" s="14">
        <v>795</v>
      </c>
      <c r="C1805" s="77" t="s">
        <v>83</v>
      </c>
      <c r="D1805" s="77" t="s">
        <v>130</v>
      </c>
      <c r="E1805" s="43" t="s">
        <v>530</v>
      </c>
      <c r="F1805" s="15" t="s">
        <v>97</v>
      </c>
      <c r="G1805" s="115">
        <v>19700</v>
      </c>
      <c r="H1805" s="85">
        <v>20000</v>
      </c>
      <c r="I1805" s="85">
        <v>20000</v>
      </c>
    </row>
    <row r="1806" spans="1:9" s="23" customFormat="1" ht="30" hidden="1" customHeight="1">
      <c r="A1806" s="61" t="s">
        <v>336</v>
      </c>
      <c r="B1806" s="53">
        <v>795</v>
      </c>
      <c r="C1806" s="77" t="s">
        <v>83</v>
      </c>
      <c r="D1806" s="77" t="s">
        <v>130</v>
      </c>
      <c r="E1806" s="43" t="s">
        <v>441</v>
      </c>
      <c r="F1806" s="77"/>
      <c r="G1806" s="123">
        <f t="shared" ref="G1806:I1808" si="317">G1807</f>
        <v>0</v>
      </c>
      <c r="H1806" s="31">
        <f t="shared" si="317"/>
        <v>0</v>
      </c>
      <c r="I1806" s="31">
        <f t="shared" si="317"/>
        <v>0</v>
      </c>
    </row>
    <row r="1807" spans="1:9" s="23" customFormat="1" hidden="1">
      <c r="A1807" s="16" t="s">
        <v>531</v>
      </c>
      <c r="B1807" s="53">
        <v>795</v>
      </c>
      <c r="C1807" s="77" t="s">
        <v>83</v>
      </c>
      <c r="D1807" s="77" t="s">
        <v>130</v>
      </c>
      <c r="E1807" s="43" t="s">
        <v>532</v>
      </c>
      <c r="F1807" s="77"/>
      <c r="G1807" s="123">
        <f t="shared" si="317"/>
        <v>0</v>
      </c>
      <c r="H1807" s="31">
        <f t="shared" si="317"/>
        <v>0</v>
      </c>
      <c r="I1807" s="31">
        <f t="shared" si="317"/>
        <v>0</v>
      </c>
    </row>
    <row r="1808" spans="1:9" s="23" customFormat="1" ht="25.5" hidden="1">
      <c r="A1808" s="16" t="s">
        <v>46</v>
      </c>
      <c r="B1808" s="53">
        <v>795</v>
      </c>
      <c r="C1808" s="77" t="s">
        <v>83</v>
      </c>
      <c r="D1808" s="77" t="s">
        <v>130</v>
      </c>
      <c r="E1808" s="43" t="s">
        <v>532</v>
      </c>
      <c r="F1808" s="43" t="s">
        <v>47</v>
      </c>
      <c r="G1808" s="123">
        <f t="shared" si="317"/>
        <v>0</v>
      </c>
      <c r="H1808" s="31">
        <f t="shared" si="317"/>
        <v>0</v>
      </c>
      <c r="I1808" s="31">
        <f t="shared" si="317"/>
        <v>0</v>
      </c>
    </row>
    <row r="1809" spans="1:9" s="23" customFormat="1" ht="25.5" hidden="1">
      <c r="A1809" s="16" t="s">
        <v>48</v>
      </c>
      <c r="B1809" s="53">
        <v>795</v>
      </c>
      <c r="C1809" s="77" t="s">
        <v>83</v>
      </c>
      <c r="D1809" s="77" t="s">
        <v>130</v>
      </c>
      <c r="E1809" s="43" t="s">
        <v>532</v>
      </c>
      <c r="F1809" s="43" t="s">
        <v>49</v>
      </c>
      <c r="G1809" s="123"/>
      <c r="H1809" s="31"/>
      <c r="I1809" s="31"/>
    </row>
    <row r="1810" spans="1:9" s="23" customFormat="1" ht="51" hidden="1">
      <c r="A1810" s="16" t="s">
        <v>821</v>
      </c>
      <c r="B1810" s="53">
        <v>795</v>
      </c>
      <c r="C1810" s="43" t="s">
        <v>83</v>
      </c>
      <c r="D1810" s="43" t="s">
        <v>130</v>
      </c>
      <c r="E1810" s="43" t="s">
        <v>819</v>
      </c>
      <c r="F1810" s="43"/>
      <c r="G1810" s="123">
        <f t="shared" ref="G1810:I1812" si="318">G1811</f>
        <v>0</v>
      </c>
      <c r="H1810" s="31">
        <f t="shared" si="318"/>
        <v>0</v>
      </c>
      <c r="I1810" s="31">
        <f t="shared" si="318"/>
        <v>0</v>
      </c>
    </row>
    <row r="1811" spans="1:9" s="23" customFormat="1" ht="33" hidden="1" customHeight="1">
      <c r="A1811" s="16" t="s">
        <v>820</v>
      </c>
      <c r="B1811" s="53">
        <v>795</v>
      </c>
      <c r="C1811" s="43" t="s">
        <v>83</v>
      </c>
      <c r="D1811" s="43" t="s">
        <v>130</v>
      </c>
      <c r="E1811" s="43" t="s">
        <v>818</v>
      </c>
      <c r="F1811" s="43"/>
      <c r="G1811" s="123">
        <f t="shared" si="318"/>
        <v>0</v>
      </c>
      <c r="H1811" s="31">
        <f t="shared" si="318"/>
        <v>0</v>
      </c>
      <c r="I1811" s="31">
        <f t="shared" si="318"/>
        <v>0</v>
      </c>
    </row>
    <row r="1812" spans="1:9" s="23" customFormat="1" ht="25.5" hidden="1">
      <c r="A1812" s="16" t="s">
        <v>46</v>
      </c>
      <c r="B1812" s="53">
        <v>795</v>
      </c>
      <c r="C1812" s="43" t="s">
        <v>83</v>
      </c>
      <c r="D1812" s="43" t="s">
        <v>130</v>
      </c>
      <c r="E1812" s="43" t="s">
        <v>818</v>
      </c>
      <c r="F1812" s="43" t="s">
        <v>47</v>
      </c>
      <c r="G1812" s="31">
        <f t="shared" si="318"/>
        <v>0</v>
      </c>
      <c r="H1812" s="31">
        <f t="shared" si="318"/>
        <v>0</v>
      </c>
      <c r="I1812" s="31">
        <f t="shared" si="318"/>
        <v>0</v>
      </c>
    </row>
    <row r="1813" spans="1:9" s="23" customFormat="1" ht="25.5" hidden="1">
      <c r="A1813" s="16" t="s">
        <v>48</v>
      </c>
      <c r="B1813" s="53">
        <v>795</v>
      </c>
      <c r="C1813" s="43" t="s">
        <v>83</v>
      </c>
      <c r="D1813" s="43" t="s">
        <v>130</v>
      </c>
      <c r="E1813" s="43" t="s">
        <v>818</v>
      </c>
      <c r="F1813" s="43" t="s">
        <v>49</v>
      </c>
      <c r="G1813" s="31"/>
      <c r="H1813" s="31"/>
      <c r="I1813" s="31"/>
    </row>
    <row r="1814" spans="1:9">
      <c r="A1814" s="59" t="s">
        <v>638</v>
      </c>
      <c r="B1814" s="20">
        <v>795</v>
      </c>
      <c r="C1814" s="7" t="s">
        <v>337</v>
      </c>
      <c r="D1814" s="7"/>
      <c r="E1814" s="7"/>
      <c r="F1814" s="7"/>
      <c r="G1814" s="40">
        <f>G1864+G1815+G1938+G2025</f>
        <v>333517494.71000004</v>
      </c>
      <c r="H1814" s="40">
        <f>H1864+H1815+H1938+H2025</f>
        <v>331774622.86000001</v>
      </c>
      <c r="I1814" s="40">
        <f>I1864+I1815+I1938+I2025</f>
        <v>475887498.53000003</v>
      </c>
    </row>
    <row r="1815" spans="1:9">
      <c r="A1815" s="60" t="s">
        <v>338</v>
      </c>
      <c r="B1815" s="53">
        <v>795</v>
      </c>
      <c r="C1815" s="10" t="s">
        <v>337</v>
      </c>
      <c r="D1815" s="10" t="s">
        <v>23</v>
      </c>
      <c r="E1815" s="7"/>
      <c r="F1815" s="7"/>
      <c r="G1815" s="29">
        <f>G1829+G1816+G1851</f>
        <v>4996401</v>
      </c>
      <c r="H1815" s="29">
        <f>H1829+H1816+H1851</f>
        <v>33355750</v>
      </c>
      <c r="I1815" s="29">
        <f>I1829+I1816+I1851</f>
        <v>464457486.16000003</v>
      </c>
    </row>
    <row r="1816" spans="1:9" s="50" customFormat="1" ht="63.75" hidden="1" customHeight="1">
      <c r="A1816" s="16" t="s">
        <v>722</v>
      </c>
      <c r="B1816" s="53">
        <v>795</v>
      </c>
      <c r="C1816" s="10" t="s">
        <v>337</v>
      </c>
      <c r="D1816" s="10" t="s">
        <v>23</v>
      </c>
      <c r="E1816" s="15" t="s">
        <v>690</v>
      </c>
      <c r="F1816" s="15"/>
      <c r="G1816" s="85">
        <f>G1823+G1826+G1817+G1820</f>
        <v>0</v>
      </c>
      <c r="H1816" s="85">
        <f>H1823+H1826+H1817+H1820</f>
        <v>0</v>
      </c>
      <c r="I1816" s="85">
        <f>I1823+I1826+I1817+I1820</f>
        <v>0</v>
      </c>
    </row>
    <row r="1817" spans="1:9" s="144" customFormat="1" ht="82.5" hidden="1" customHeight="1">
      <c r="A1817" s="139"/>
      <c r="B1817" s="140"/>
      <c r="C1817" s="141"/>
      <c r="D1817" s="141"/>
      <c r="E1817" s="142"/>
      <c r="F1817" s="142"/>
      <c r="G1817" s="143"/>
      <c r="H1817" s="85"/>
      <c r="I1817" s="85"/>
    </row>
    <row r="1818" spans="1:9" s="144" customFormat="1" ht="33" hidden="1" customHeight="1">
      <c r="A1818" s="139"/>
      <c r="B1818" s="140"/>
      <c r="C1818" s="141"/>
      <c r="D1818" s="141"/>
      <c r="E1818" s="142"/>
      <c r="F1818" s="142"/>
      <c r="G1818" s="143"/>
      <c r="H1818" s="85"/>
      <c r="I1818" s="85"/>
    </row>
    <row r="1819" spans="1:9" s="144" customFormat="1" ht="33" hidden="1" customHeight="1">
      <c r="A1819" s="139"/>
      <c r="B1819" s="140"/>
      <c r="C1819" s="141"/>
      <c r="D1819" s="141"/>
      <c r="E1819" s="142"/>
      <c r="F1819" s="142"/>
      <c r="G1819" s="143"/>
      <c r="H1819" s="85"/>
      <c r="I1819" s="85"/>
    </row>
    <row r="1820" spans="1:9" s="144" customFormat="1" ht="82.5" hidden="1" customHeight="1">
      <c r="A1820" s="139"/>
      <c r="B1820" s="140"/>
      <c r="C1820" s="141"/>
      <c r="D1820" s="141"/>
      <c r="E1820" s="142"/>
      <c r="F1820" s="142"/>
      <c r="G1820" s="143"/>
      <c r="H1820" s="85"/>
      <c r="I1820" s="85"/>
    </row>
    <row r="1821" spans="1:9" s="144" customFormat="1" ht="33" hidden="1" customHeight="1">
      <c r="A1821" s="139"/>
      <c r="B1821" s="140"/>
      <c r="C1821" s="141"/>
      <c r="D1821" s="141"/>
      <c r="E1821" s="142"/>
      <c r="F1821" s="142"/>
      <c r="G1821" s="143"/>
      <c r="H1821" s="85"/>
      <c r="I1821" s="85"/>
    </row>
    <row r="1822" spans="1:9" s="144" customFormat="1" ht="33" hidden="1" customHeight="1">
      <c r="A1822" s="139"/>
      <c r="B1822" s="140"/>
      <c r="C1822" s="141"/>
      <c r="D1822" s="141"/>
      <c r="E1822" s="142"/>
      <c r="F1822" s="142"/>
      <c r="G1822" s="143"/>
      <c r="H1822" s="85"/>
      <c r="I1822" s="85"/>
    </row>
    <row r="1823" spans="1:9" s="50" customFormat="1" ht="38.25" hidden="1" customHeight="1">
      <c r="A1823" s="16" t="s">
        <v>692</v>
      </c>
      <c r="B1823" s="53">
        <v>795</v>
      </c>
      <c r="C1823" s="10" t="s">
        <v>337</v>
      </c>
      <c r="D1823" s="10" t="s">
        <v>23</v>
      </c>
      <c r="E1823" s="15" t="s">
        <v>688</v>
      </c>
      <c r="F1823" s="15"/>
      <c r="G1823" s="85">
        <f t="shared" ref="G1823:I1824" si="319">G1824</f>
        <v>0</v>
      </c>
      <c r="H1823" s="85">
        <f t="shared" si="319"/>
        <v>0</v>
      </c>
      <c r="I1823" s="85">
        <f t="shared" si="319"/>
        <v>0</v>
      </c>
    </row>
    <row r="1824" spans="1:9" s="50" customFormat="1" ht="28.5" hidden="1" customHeight="1">
      <c r="A1824" s="16" t="s">
        <v>598</v>
      </c>
      <c r="B1824" s="53">
        <v>795</v>
      </c>
      <c r="C1824" s="10" t="s">
        <v>337</v>
      </c>
      <c r="D1824" s="10" t="s">
        <v>23</v>
      </c>
      <c r="E1824" s="15" t="s">
        <v>688</v>
      </c>
      <c r="F1824" s="15" t="s">
        <v>47</v>
      </c>
      <c r="G1824" s="85">
        <f t="shared" si="319"/>
        <v>0</v>
      </c>
      <c r="H1824" s="85">
        <f t="shared" si="319"/>
        <v>0</v>
      </c>
      <c r="I1824" s="85">
        <f t="shared" si="319"/>
        <v>0</v>
      </c>
    </row>
    <row r="1825" spans="1:9" s="50" customFormat="1" ht="28.5" hidden="1" customHeight="1">
      <c r="A1825" s="16" t="s">
        <v>48</v>
      </c>
      <c r="B1825" s="53">
        <v>795</v>
      </c>
      <c r="C1825" s="10" t="s">
        <v>337</v>
      </c>
      <c r="D1825" s="10" t="s">
        <v>23</v>
      </c>
      <c r="E1825" s="15" t="s">
        <v>688</v>
      </c>
      <c r="F1825" s="15" t="s">
        <v>49</v>
      </c>
      <c r="G1825" s="85"/>
      <c r="H1825" s="85"/>
      <c r="I1825" s="85"/>
    </row>
    <row r="1826" spans="1:9" s="50" customFormat="1" ht="48.75" hidden="1" customHeight="1">
      <c r="A1826" s="16" t="s">
        <v>825</v>
      </c>
      <c r="B1826" s="53">
        <v>795</v>
      </c>
      <c r="C1826" s="10" t="s">
        <v>337</v>
      </c>
      <c r="D1826" s="10" t="s">
        <v>23</v>
      </c>
      <c r="E1826" s="15" t="s">
        <v>689</v>
      </c>
      <c r="F1826" s="15"/>
      <c r="G1826" s="85">
        <f t="shared" ref="G1826:I1827" si="320">G1827</f>
        <v>0</v>
      </c>
      <c r="H1826" s="85">
        <f t="shared" si="320"/>
        <v>0</v>
      </c>
      <c r="I1826" s="85">
        <f t="shared" si="320"/>
        <v>0</v>
      </c>
    </row>
    <row r="1827" spans="1:9" s="50" customFormat="1" ht="28.5" hidden="1" customHeight="1">
      <c r="A1827" s="16" t="s">
        <v>598</v>
      </c>
      <c r="B1827" s="53">
        <v>795</v>
      </c>
      <c r="C1827" s="10" t="s">
        <v>337</v>
      </c>
      <c r="D1827" s="10" t="s">
        <v>23</v>
      </c>
      <c r="E1827" s="15" t="s">
        <v>689</v>
      </c>
      <c r="F1827" s="15" t="s">
        <v>47</v>
      </c>
      <c r="G1827" s="85">
        <f t="shared" si="320"/>
        <v>0</v>
      </c>
      <c r="H1827" s="85">
        <f t="shared" si="320"/>
        <v>0</v>
      </c>
      <c r="I1827" s="85">
        <f t="shared" si="320"/>
        <v>0</v>
      </c>
    </row>
    <row r="1828" spans="1:9" s="50" customFormat="1" ht="28.5" hidden="1" customHeight="1">
      <c r="A1828" s="16" t="s">
        <v>48</v>
      </c>
      <c r="B1828" s="53">
        <v>795</v>
      </c>
      <c r="C1828" s="10" t="s">
        <v>337</v>
      </c>
      <c r="D1828" s="10" t="s">
        <v>23</v>
      </c>
      <c r="E1828" s="15" t="s">
        <v>689</v>
      </c>
      <c r="F1828" s="15" t="s">
        <v>49</v>
      </c>
      <c r="G1828" s="85"/>
      <c r="H1828" s="85"/>
      <c r="I1828" s="85"/>
    </row>
    <row r="1829" spans="1:9" s="3" customFormat="1" ht="52.5" customHeight="1">
      <c r="A1829" s="16" t="s">
        <v>944</v>
      </c>
      <c r="B1829" s="53">
        <v>795</v>
      </c>
      <c r="C1829" s="15" t="s">
        <v>337</v>
      </c>
      <c r="D1829" s="15" t="s">
        <v>23</v>
      </c>
      <c r="E1829" s="15" t="s">
        <v>556</v>
      </c>
      <c r="F1829" s="15"/>
      <c r="G1829" s="85">
        <f>G1830+G1833+G1836+G1839+G1842+G1858+G1845+G1848</f>
        <v>2980000</v>
      </c>
      <c r="H1829" s="85">
        <f>H1830+H1833+H1836+H1839+H1842+H1858+H1845</f>
        <v>2950000</v>
      </c>
      <c r="I1829" s="85">
        <f>I1830+I1833+I1836+I1839+I1842+I1858+I1845</f>
        <v>2950000</v>
      </c>
    </row>
    <row r="1830" spans="1:9" s="18" customFormat="1" ht="63" customHeight="1">
      <c r="A1830" s="16" t="s">
        <v>123</v>
      </c>
      <c r="B1830" s="53">
        <v>795</v>
      </c>
      <c r="C1830" s="15" t="s">
        <v>337</v>
      </c>
      <c r="D1830" s="15" t="s">
        <v>23</v>
      </c>
      <c r="E1830" s="15" t="s">
        <v>122</v>
      </c>
      <c r="F1830" s="15"/>
      <c r="G1830" s="85">
        <f t="shared" ref="G1830:I1831" si="321">G1831</f>
        <v>1600000</v>
      </c>
      <c r="H1830" s="85">
        <f t="shared" si="321"/>
        <v>1600000</v>
      </c>
      <c r="I1830" s="85">
        <f t="shared" si="321"/>
        <v>1600000</v>
      </c>
    </row>
    <row r="1831" spans="1:9" ht="30.75" customHeight="1">
      <c r="A1831" s="16" t="s">
        <v>46</v>
      </c>
      <c r="B1831" s="53">
        <v>795</v>
      </c>
      <c r="C1831" s="15" t="s">
        <v>337</v>
      </c>
      <c r="D1831" s="15" t="s">
        <v>23</v>
      </c>
      <c r="E1831" s="15" t="s">
        <v>122</v>
      </c>
      <c r="F1831" s="15" t="s">
        <v>47</v>
      </c>
      <c r="G1831" s="85">
        <f t="shared" si="321"/>
        <v>1600000</v>
      </c>
      <c r="H1831" s="85">
        <f t="shared" si="321"/>
        <v>1600000</v>
      </c>
      <c r="I1831" s="85">
        <f t="shared" si="321"/>
        <v>1600000</v>
      </c>
    </row>
    <row r="1832" spans="1:9" s="18" customFormat="1" ht="34.5" customHeight="1">
      <c r="A1832" s="16" t="s">
        <v>48</v>
      </c>
      <c r="B1832" s="53">
        <v>795</v>
      </c>
      <c r="C1832" s="15" t="s">
        <v>337</v>
      </c>
      <c r="D1832" s="15" t="s">
        <v>23</v>
      </c>
      <c r="E1832" s="15" t="s">
        <v>122</v>
      </c>
      <c r="F1832" s="15" t="s">
        <v>49</v>
      </c>
      <c r="G1832" s="127">
        <v>1600000</v>
      </c>
      <c r="H1832" s="85">
        <v>1600000</v>
      </c>
      <c r="I1832" s="85">
        <v>1600000</v>
      </c>
    </row>
    <row r="1833" spans="1:9" s="18" customFormat="1" ht="20.25" customHeight="1">
      <c r="A1833" s="16" t="s">
        <v>125</v>
      </c>
      <c r="B1833" s="53">
        <v>795</v>
      </c>
      <c r="C1833" s="15" t="s">
        <v>337</v>
      </c>
      <c r="D1833" s="15" t="s">
        <v>23</v>
      </c>
      <c r="E1833" s="15" t="s">
        <v>124</v>
      </c>
      <c r="F1833" s="15"/>
      <c r="G1833" s="85">
        <f t="shared" ref="G1833:I1834" si="322">G1834</f>
        <v>830000</v>
      </c>
      <c r="H1833" s="85">
        <f t="shared" si="322"/>
        <v>800000</v>
      </c>
      <c r="I1833" s="85">
        <f t="shared" si="322"/>
        <v>800000</v>
      </c>
    </row>
    <row r="1834" spans="1:9" ht="30.75" customHeight="1">
      <c r="A1834" s="16" t="s">
        <v>46</v>
      </c>
      <c r="B1834" s="53">
        <v>795</v>
      </c>
      <c r="C1834" s="15" t="s">
        <v>337</v>
      </c>
      <c r="D1834" s="15" t="s">
        <v>23</v>
      </c>
      <c r="E1834" s="15" t="s">
        <v>124</v>
      </c>
      <c r="F1834" s="15" t="s">
        <v>47</v>
      </c>
      <c r="G1834" s="85">
        <f t="shared" si="322"/>
        <v>830000</v>
      </c>
      <c r="H1834" s="85">
        <f t="shared" si="322"/>
        <v>800000</v>
      </c>
      <c r="I1834" s="85">
        <f t="shared" si="322"/>
        <v>800000</v>
      </c>
    </row>
    <row r="1835" spans="1:9" s="18" customFormat="1" ht="34.5" customHeight="1">
      <c r="A1835" s="16" t="s">
        <v>48</v>
      </c>
      <c r="B1835" s="53">
        <v>795</v>
      </c>
      <c r="C1835" s="15" t="s">
        <v>337</v>
      </c>
      <c r="D1835" s="15" t="s">
        <v>23</v>
      </c>
      <c r="E1835" s="15" t="s">
        <v>124</v>
      </c>
      <c r="F1835" s="15" t="s">
        <v>49</v>
      </c>
      <c r="G1835" s="85">
        <f>800000+30000</f>
        <v>830000</v>
      </c>
      <c r="H1835" s="85">
        <v>800000</v>
      </c>
      <c r="I1835" s="85">
        <v>800000</v>
      </c>
    </row>
    <row r="1836" spans="1:9" s="18" customFormat="1" ht="20.25" customHeight="1">
      <c r="A1836" s="16" t="s">
        <v>127</v>
      </c>
      <c r="B1836" s="53">
        <v>795</v>
      </c>
      <c r="C1836" s="15" t="s">
        <v>337</v>
      </c>
      <c r="D1836" s="15" t="s">
        <v>23</v>
      </c>
      <c r="E1836" s="15" t="s">
        <v>126</v>
      </c>
      <c r="F1836" s="15"/>
      <c r="G1836" s="85">
        <f t="shared" ref="G1836:I1837" si="323">G1837</f>
        <v>400000</v>
      </c>
      <c r="H1836" s="85">
        <f t="shared" si="323"/>
        <v>550000</v>
      </c>
      <c r="I1836" s="85">
        <f t="shared" si="323"/>
        <v>550000</v>
      </c>
    </row>
    <row r="1837" spans="1:9" ht="30.75" customHeight="1">
      <c r="A1837" s="16" t="s">
        <v>46</v>
      </c>
      <c r="B1837" s="53">
        <v>795</v>
      </c>
      <c r="C1837" s="15" t="s">
        <v>337</v>
      </c>
      <c r="D1837" s="15" t="s">
        <v>23</v>
      </c>
      <c r="E1837" s="15" t="s">
        <v>126</v>
      </c>
      <c r="F1837" s="15" t="s">
        <v>47</v>
      </c>
      <c r="G1837" s="85">
        <f t="shared" si="323"/>
        <v>400000</v>
      </c>
      <c r="H1837" s="85">
        <f t="shared" si="323"/>
        <v>550000</v>
      </c>
      <c r="I1837" s="85">
        <f t="shared" si="323"/>
        <v>550000</v>
      </c>
    </row>
    <row r="1838" spans="1:9" s="18" customFormat="1" ht="34.5" customHeight="1">
      <c r="A1838" s="16" t="s">
        <v>48</v>
      </c>
      <c r="B1838" s="53">
        <v>795</v>
      </c>
      <c r="C1838" s="15" t="s">
        <v>337</v>
      </c>
      <c r="D1838" s="15" t="s">
        <v>23</v>
      </c>
      <c r="E1838" s="15" t="s">
        <v>126</v>
      </c>
      <c r="F1838" s="15" t="s">
        <v>49</v>
      </c>
      <c r="G1838" s="85">
        <f>550000-150000</f>
        <v>400000</v>
      </c>
      <c r="H1838" s="85">
        <v>550000</v>
      </c>
      <c r="I1838" s="85">
        <v>550000</v>
      </c>
    </row>
    <row r="1839" spans="1:9" ht="15.75" hidden="1" customHeight="1">
      <c r="A1839" s="16" t="s">
        <v>621</v>
      </c>
      <c r="B1839" s="14">
        <v>795</v>
      </c>
      <c r="C1839" s="15" t="s">
        <v>337</v>
      </c>
      <c r="D1839" s="15" t="s">
        <v>23</v>
      </c>
      <c r="E1839" s="15" t="s">
        <v>764</v>
      </c>
      <c r="F1839" s="15"/>
      <c r="G1839" s="85">
        <f t="shared" ref="G1839:I1840" si="324">G1840</f>
        <v>0</v>
      </c>
      <c r="H1839" s="85">
        <f t="shared" si="324"/>
        <v>0</v>
      </c>
      <c r="I1839" s="85">
        <f t="shared" si="324"/>
        <v>0</v>
      </c>
    </row>
    <row r="1840" spans="1:9" ht="33" hidden="1" customHeight="1">
      <c r="A1840" s="16" t="s">
        <v>46</v>
      </c>
      <c r="B1840" s="14">
        <v>795</v>
      </c>
      <c r="C1840" s="15" t="s">
        <v>337</v>
      </c>
      <c r="D1840" s="15" t="s">
        <v>23</v>
      </c>
      <c r="E1840" s="15" t="s">
        <v>764</v>
      </c>
      <c r="F1840" s="15" t="s">
        <v>47</v>
      </c>
      <c r="G1840" s="85">
        <f t="shared" si="324"/>
        <v>0</v>
      </c>
      <c r="H1840" s="85">
        <f t="shared" si="324"/>
        <v>0</v>
      </c>
      <c r="I1840" s="85">
        <f t="shared" si="324"/>
        <v>0</v>
      </c>
    </row>
    <row r="1841" spans="1:9" ht="31.5" hidden="1" customHeight="1">
      <c r="A1841" s="16" t="s">
        <v>48</v>
      </c>
      <c r="B1841" s="14">
        <v>795</v>
      </c>
      <c r="C1841" s="15" t="s">
        <v>337</v>
      </c>
      <c r="D1841" s="15" t="s">
        <v>23</v>
      </c>
      <c r="E1841" s="15" t="s">
        <v>764</v>
      </c>
      <c r="F1841" s="15" t="s">
        <v>49</v>
      </c>
      <c r="G1841" s="85"/>
      <c r="H1841" s="85"/>
      <c r="I1841" s="85"/>
    </row>
    <row r="1842" spans="1:9" s="144" customFormat="1" ht="82.5" hidden="1" customHeight="1">
      <c r="A1842" s="16" t="s">
        <v>875</v>
      </c>
      <c r="B1842" s="53">
        <v>795</v>
      </c>
      <c r="C1842" s="10" t="s">
        <v>337</v>
      </c>
      <c r="D1842" s="10" t="s">
        <v>23</v>
      </c>
      <c r="E1842" s="15" t="s">
        <v>879</v>
      </c>
      <c r="F1842" s="15"/>
      <c r="G1842" s="85">
        <f>G1843</f>
        <v>0</v>
      </c>
      <c r="H1842" s="85">
        <f t="shared" ref="H1842:I1843" si="325">H1843</f>
        <v>0</v>
      </c>
      <c r="I1842" s="85">
        <f t="shared" si="325"/>
        <v>0</v>
      </c>
    </row>
    <row r="1843" spans="1:9" s="144" customFormat="1" ht="33" hidden="1" customHeight="1">
      <c r="A1843" s="16" t="s">
        <v>202</v>
      </c>
      <c r="B1843" s="53">
        <v>795</v>
      </c>
      <c r="C1843" s="10" t="s">
        <v>337</v>
      </c>
      <c r="D1843" s="10" t="s">
        <v>23</v>
      </c>
      <c r="E1843" s="15" t="s">
        <v>879</v>
      </c>
      <c r="F1843" s="15" t="s">
        <v>94</v>
      </c>
      <c r="G1843" s="85">
        <f>G1844</f>
        <v>0</v>
      </c>
      <c r="H1843" s="85">
        <f t="shared" si="325"/>
        <v>0</v>
      </c>
      <c r="I1843" s="85">
        <f t="shared" si="325"/>
        <v>0</v>
      </c>
    </row>
    <row r="1844" spans="1:9" s="144" customFormat="1" ht="33" hidden="1" customHeight="1">
      <c r="A1844" s="16" t="s">
        <v>345</v>
      </c>
      <c r="B1844" s="53">
        <v>795</v>
      </c>
      <c r="C1844" s="10" t="s">
        <v>337</v>
      </c>
      <c r="D1844" s="10" t="s">
        <v>23</v>
      </c>
      <c r="E1844" s="15" t="s">
        <v>879</v>
      </c>
      <c r="F1844" s="15" t="s">
        <v>346</v>
      </c>
      <c r="G1844" s="85">
        <v>0</v>
      </c>
      <c r="H1844" s="85"/>
      <c r="I1844" s="85"/>
    </row>
    <row r="1845" spans="1:9" s="50" customFormat="1" ht="48.75" hidden="1" customHeight="1">
      <c r="A1845" s="16" t="s">
        <v>825</v>
      </c>
      <c r="B1845" s="53">
        <v>795</v>
      </c>
      <c r="C1845" s="10" t="s">
        <v>337</v>
      </c>
      <c r="D1845" s="10" t="s">
        <v>23</v>
      </c>
      <c r="E1845" s="15" t="s">
        <v>923</v>
      </c>
      <c r="F1845" s="15"/>
      <c r="G1845" s="85">
        <f t="shared" ref="G1845:I1849" si="326">G1846</f>
        <v>0</v>
      </c>
      <c r="H1845" s="85">
        <f t="shared" si="326"/>
        <v>0</v>
      </c>
      <c r="I1845" s="85">
        <f t="shared" si="326"/>
        <v>0</v>
      </c>
    </row>
    <row r="1846" spans="1:9" s="50" customFormat="1" ht="28.5" hidden="1" customHeight="1">
      <c r="A1846" s="16" t="s">
        <v>598</v>
      </c>
      <c r="B1846" s="53">
        <v>795</v>
      </c>
      <c r="C1846" s="10" t="s">
        <v>337</v>
      </c>
      <c r="D1846" s="10" t="s">
        <v>23</v>
      </c>
      <c r="E1846" s="15" t="s">
        <v>923</v>
      </c>
      <c r="F1846" s="15" t="s">
        <v>47</v>
      </c>
      <c r="G1846" s="85">
        <f t="shared" si="326"/>
        <v>0</v>
      </c>
      <c r="H1846" s="85">
        <f t="shared" si="326"/>
        <v>0</v>
      </c>
      <c r="I1846" s="85">
        <f t="shared" si="326"/>
        <v>0</v>
      </c>
    </row>
    <row r="1847" spans="1:9" s="50" customFormat="1" ht="28.5" hidden="1" customHeight="1">
      <c r="A1847" s="16" t="s">
        <v>48</v>
      </c>
      <c r="B1847" s="53">
        <v>795</v>
      </c>
      <c r="C1847" s="10" t="s">
        <v>337</v>
      </c>
      <c r="D1847" s="10" t="s">
        <v>23</v>
      </c>
      <c r="E1847" s="15" t="s">
        <v>923</v>
      </c>
      <c r="F1847" s="15" t="s">
        <v>49</v>
      </c>
      <c r="G1847" s="85"/>
      <c r="H1847" s="85">
        <v>0</v>
      </c>
      <c r="I1847" s="85">
        <v>0</v>
      </c>
    </row>
    <row r="1848" spans="1:9" s="50" customFormat="1" ht="24" customHeight="1">
      <c r="A1848" s="16" t="s">
        <v>1008</v>
      </c>
      <c r="B1848" s="53">
        <v>795</v>
      </c>
      <c r="C1848" s="10" t="s">
        <v>337</v>
      </c>
      <c r="D1848" s="10" t="s">
        <v>23</v>
      </c>
      <c r="E1848" s="15" t="s">
        <v>1007</v>
      </c>
      <c r="F1848" s="15"/>
      <c r="G1848" s="85">
        <f t="shared" si="326"/>
        <v>150000</v>
      </c>
      <c r="H1848" s="85">
        <f t="shared" si="326"/>
        <v>0</v>
      </c>
      <c r="I1848" s="85">
        <f t="shared" si="326"/>
        <v>0</v>
      </c>
    </row>
    <row r="1849" spans="1:9" s="50" customFormat="1" ht="28.5" customHeight="1">
      <c r="A1849" s="16" t="s">
        <v>598</v>
      </c>
      <c r="B1849" s="53">
        <v>795</v>
      </c>
      <c r="C1849" s="10" t="s">
        <v>337</v>
      </c>
      <c r="D1849" s="10" t="s">
        <v>23</v>
      </c>
      <c r="E1849" s="15" t="s">
        <v>1007</v>
      </c>
      <c r="F1849" s="15" t="s">
        <v>47</v>
      </c>
      <c r="G1849" s="85">
        <f t="shared" si="326"/>
        <v>150000</v>
      </c>
      <c r="H1849" s="85">
        <f t="shared" si="326"/>
        <v>0</v>
      </c>
      <c r="I1849" s="85">
        <f t="shared" si="326"/>
        <v>0</v>
      </c>
    </row>
    <row r="1850" spans="1:9" s="50" customFormat="1" ht="28.5" customHeight="1">
      <c r="A1850" s="16" t="s">
        <v>48</v>
      </c>
      <c r="B1850" s="53">
        <v>795</v>
      </c>
      <c r="C1850" s="10" t="s">
        <v>337</v>
      </c>
      <c r="D1850" s="10" t="s">
        <v>23</v>
      </c>
      <c r="E1850" s="15" t="s">
        <v>1007</v>
      </c>
      <c r="F1850" s="15" t="s">
        <v>49</v>
      </c>
      <c r="G1850" s="85">
        <v>150000</v>
      </c>
      <c r="H1850" s="85">
        <v>0</v>
      </c>
      <c r="I1850" s="85">
        <v>0</v>
      </c>
    </row>
    <row r="1851" spans="1:9" s="18" customFormat="1" ht="51">
      <c r="A1851" s="16" t="s">
        <v>973</v>
      </c>
      <c r="B1851" s="53">
        <v>795</v>
      </c>
      <c r="C1851" s="10" t="s">
        <v>337</v>
      </c>
      <c r="D1851" s="10" t="s">
        <v>23</v>
      </c>
      <c r="E1851" s="15" t="s">
        <v>412</v>
      </c>
      <c r="F1851" s="15"/>
      <c r="G1851" s="85">
        <f>G1852+G1861</f>
        <v>2016401</v>
      </c>
      <c r="H1851" s="85">
        <f>H1852+H1855+H1861</f>
        <v>30405750</v>
      </c>
      <c r="I1851" s="85">
        <f>I1852+I1855+I1861</f>
        <v>461507486.16000003</v>
      </c>
    </row>
    <row r="1852" spans="1:9" s="18" customFormat="1" ht="89.25">
      <c r="A1852" s="16" t="s">
        <v>875</v>
      </c>
      <c r="B1852" s="53">
        <v>795</v>
      </c>
      <c r="C1852" s="10" t="s">
        <v>337</v>
      </c>
      <c r="D1852" s="10" t="s">
        <v>23</v>
      </c>
      <c r="E1852" s="15" t="s">
        <v>994</v>
      </c>
      <c r="F1852" s="15"/>
      <c r="G1852" s="85">
        <f>G1853</f>
        <v>0</v>
      </c>
      <c r="H1852" s="85">
        <f t="shared" ref="H1852:I1856" si="327">H1853</f>
        <v>28455035</v>
      </c>
      <c r="I1852" s="85">
        <f t="shared" si="327"/>
        <v>450374766.24000001</v>
      </c>
    </row>
    <row r="1853" spans="1:9" s="18" customFormat="1" ht="36" customHeight="1">
      <c r="A1853" s="16" t="s">
        <v>148</v>
      </c>
      <c r="B1853" s="53">
        <v>795</v>
      </c>
      <c r="C1853" s="10" t="s">
        <v>337</v>
      </c>
      <c r="D1853" s="10" t="s">
        <v>23</v>
      </c>
      <c r="E1853" s="15" t="s">
        <v>994</v>
      </c>
      <c r="F1853" s="15" t="s">
        <v>641</v>
      </c>
      <c r="G1853" s="85">
        <f>G1854</f>
        <v>0</v>
      </c>
      <c r="H1853" s="85">
        <f t="shared" si="327"/>
        <v>28455035</v>
      </c>
      <c r="I1853" s="85">
        <f t="shared" si="327"/>
        <v>450374766.24000001</v>
      </c>
    </row>
    <row r="1854" spans="1:9" s="18" customFormat="1" ht="20.25" customHeight="1">
      <c r="A1854" s="54" t="s">
        <v>643</v>
      </c>
      <c r="B1854" s="53">
        <v>795</v>
      </c>
      <c r="C1854" s="10" t="s">
        <v>337</v>
      </c>
      <c r="D1854" s="10" t="s">
        <v>23</v>
      </c>
      <c r="E1854" s="15" t="s">
        <v>994</v>
      </c>
      <c r="F1854" s="15" t="s">
        <v>644</v>
      </c>
      <c r="G1854" s="85">
        <v>0</v>
      </c>
      <c r="H1854" s="85">
        <v>28455035</v>
      </c>
      <c r="I1854" s="85">
        <v>450374766.24000001</v>
      </c>
    </row>
    <row r="1855" spans="1:9" s="18" customFormat="1" ht="76.5">
      <c r="A1855" s="16" t="s">
        <v>878</v>
      </c>
      <c r="B1855" s="53">
        <v>795</v>
      </c>
      <c r="C1855" s="10" t="s">
        <v>337</v>
      </c>
      <c r="D1855" s="10" t="s">
        <v>23</v>
      </c>
      <c r="E1855" s="15" t="s">
        <v>995</v>
      </c>
      <c r="F1855" s="15"/>
      <c r="G1855" s="85">
        <f>G1856</f>
        <v>0</v>
      </c>
      <c r="H1855" s="85">
        <f t="shared" si="327"/>
        <v>550715</v>
      </c>
      <c r="I1855" s="85">
        <f t="shared" si="327"/>
        <v>8732719.9199999999</v>
      </c>
    </row>
    <row r="1856" spans="1:9" s="18" customFormat="1" ht="36" customHeight="1">
      <c r="A1856" s="16" t="s">
        <v>148</v>
      </c>
      <c r="B1856" s="53">
        <v>795</v>
      </c>
      <c r="C1856" s="10" t="s">
        <v>337</v>
      </c>
      <c r="D1856" s="10" t="s">
        <v>23</v>
      </c>
      <c r="E1856" s="15" t="s">
        <v>995</v>
      </c>
      <c r="F1856" s="15" t="s">
        <v>641</v>
      </c>
      <c r="G1856" s="85">
        <f>G1857</f>
        <v>0</v>
      </c>
      <c r="H1856" s="85">
        <f t="shared" si="327"/>
        <v>550715</v>
      </c>
      <c r="I1856" s="85">
        <f t="shared" si="327"/>
        <v>8732719.9199999999</v>
      </c>
    </row>
    <row r="1857" spans="1:9" s="18" customFormat="1" ht="17.25" customHeight="1">
      <c r="A1857" s="54" t="s">
        <v>643</v>
      </c>
      <c r="B1857" s="53">
        <v>795</v>
      </c>
      <c r="C1857" s="10" t="s">
        <v>337</v>
      </c>
      <c r="D1857" s="10" t="s">
        <v>23</v>
      </c>
      <c r="E1857" s="15" t="s">
        <v>995</v>
      </c>
      <c r="F1857" s="15" t="s">
        <v>644</v>
      </c>
      <c r="G1857" s="85">
        <v>0</v>
      </c>
      <c r="H1857" s="85">
        <v>550715</v>
      </c>
      <c r="I1857" s="85">
        <v>8732719.9199999999</v>
      </c>
    </row>
    <row r="1858" spans="1:9" s="144" customFormat="1" ht="82.5" hidden="1" customHeight="1">
      <c r="A1858" s="16" t="s">
        <v>878</v>
      </c>
      <c r="B1858" s="53">
        <v>795</v>
      </c>
      <c r="C1858" s="10" t="s">
        <v>337</v>
      </c>
      <c r="D1858" s="10" t="s">
        <v>23</v>
      </c>
      <c r="E1858" s="15" t="s">
        <v>880</v>
      </c>
      <c r="F1858" s="15"/>
      <c r="G1858" s="85">
        <f>G1859</f>
        <v>0</v>
      </c>
      <c r="H1858" s="85">
        <f t="shared" ref="H1858:I1859" si="328">H1859</f>
        <v>0</v>
      </c>
      <c r="I1858" s="85">
        <f>I1859</f>
        <v>0</v>
      </c>
    </row>
    <row r="1859" spans="1:9" s="144" customFormat="1" ht="33" hidden="1" customHeight="1">
      <c r="A1859" s="16" t="s">
        <v>202</v>
      </c>
      <c r="B1859" s="53">
        <v>795</v>
      </c>
      <c r="C1859" s="10" t="s">
        <v>337</v>
      </c>
      <c r="D1859" s="10" t="s">
        <v>23</v>
      </c>
      <c r="E1859" s="15" t="s">
        <v>880</v>
      </c>
      <c r="F1859" s="15" t="s">
        <v>94</v>
      </c>
      <c r="G1859" s="85">
        <f>G1860</f>
        <v>0</v>
      </c>
      <c r="H1859" s="85">
        <f t="shared" si="328"/>
        <v>0</v>
      </c>
      <c r="I1859" s="85">
        <f t="shared" si="328"/>
        <v>0</v>
      </c>
    </row>
    <row r="1860" spans="1:9" s="144" customFormat="1" ht="33" hidden="1" customHeight="1">
      <c r="A1860" s="16" t="s">
        <v>345</v>
      </c>
      <c r="B1860" s="53">
        <v>795</v>
      </c>
      <c r="C1860" s="10" t="s">
        <v>337</v>
      </c>
      <c r="D1860" s="10" t="s">
        <v>23</v>
      </c>
      <c r="E1860" s="15" t="s">
        <v>880</v>
      </c>
      <c r="F1860" s="15" t="s">
        <v>346</v>
      </c>
      <c r="G1860" s="85">
        <v>0</v>
      </c>
      <c r="H1860" s="85"/>
      <c r="I1860" s="85"/>
    </row>
    <row r="1861" spans="1:9" s="50" customFormat="1" ht="48.75" customHeight="1">
      <c r="A1861" s="16" t="s">
        <v>825</v>
      </c>
      <c r="B1861" s="53">
        <v>795</v>
      </c>
      <c r="C1861" s="10" t="s">
        <v>337</v>
      </c>
      <c r="D1861" s="10" t="s">
        <v>23</v>
      </c>
      <c r="E1861" s="15" t="s">
        <v>689</v>
      </c>
      <c r="F1861" s="15"/>
      <c r="G1861" s="85">
        <f t="shared" ref="G1861:I1862" si="329">G1862</f>
        <v>2016401</v>
      </c>
      <c r="H1861" s="85">
        <f t="shared" si="329"/>
        <v>1400000</v>
      </c>
      <c r="I1861" s="85">
        <f t="shared" si="329"/>
        <v>2400000</v>
      </c>
    </row>
    <row r="1862" spans="1:9" s="50" customFormat="1" ht="21" customHeight="1">
      <c r="A1862" s="16" t="s">
        <v>598</v>
      </c>
      <c r="B1862" s="53">
        <v>795</v>
      </c>
      <c r="C1862" s="10" t="s">
        <v>337</v>
      </c>
      <c r="D1862" s="10" t="s">
        <v>23</v>
      </c>
      <c r="E1862" s="15" t="s">
        <v>689</v>
      </c>
      <c r="F1862" s="15" t="s">
        <v>47</v>
      </c>
      <c r="G1862" s="85">
        <f t="shared" si="329"/>
        <v>2016401</v>
      </c>
      <c r="H1862" s="85">
        <f t="shared" si="329"/>
        <v>1400000</v>
      </c>
      <c r="I1862" s="85">
        <f t="shared" si="329"/>
        <v>2400000</v>
      </c>
    </row>
    <row r="1863" spans="1:9" s="50" customFormat="1" ht="28.5" customHeight="1">
      <c r="A1863" s="16" t="s">
        <v>48</v>
      </c>
      <c r="B1863" s="53">
        <v>795</v>
      </c>
      <c r="C1863" s="10" t="s">
        <v>337</v>
      </c>
      <c r="D1863" s="10" t="s">
        <v>23</v>
      </c>
      <c r="E1863" s="15" t="s">
        <v>689</v>
      </c>
      <c r="F1863" s="15" t="s">
        <v>49</v>
      </c>
      <c r="G1863" s="85">
        <v>2016401</v>
      </c>
      <c r="H1863" s="85">
        <f>2400000-1000000</f>
        <v>1400000</v>
      </c>
      <c r="I1863" s="85">
        <v>2400000</v>
      </c>
    </row>
    <row r="1864" spans="1:9">
      <c r="A1864" s="13" t="s">
        <v>340</v>
      </c>
      <c r="B1864" s="53">
        <v>795</v>
      </c>
      <c r="C1864" s="15" t="s">
        <v>337</v>
      </c>
      <c r="D1864" s="15" t="s">
        <v>34</v>
      </c>
      <c r="E1864" s="15"/>
      <c r="F1864" s="15"/>
      <c r="G1864" s="85">
        <f>G1865+G1880+G1886+G1928</f>
        <v>292265688.99000001</v>
      </c>
      <c r="H1864" s="85">
        <f>H1865+H1880+H1886+H1928</f>
        <v>287658936.25999999</v>
      </c>
      <c r="I1864" s="85">
        <f>I1865+I1880+I1886+I1928</f>
        <v>2862715</v>
      </c>
    </row>
    <row r="1865" spans="1:9" s="3" customFormat="1" ht="52.5" customHeight="1">
      <c r="A1865" s="16" t="s">
        <v>944</v>
      </c>
      <c r="B1865" s="53">
        <v>795</v>
      </c>
      <c r="C1865" s="15" t="s">
        <v>337</v>
      </c>
      <c r="D1865" s="15" t="s">
        <v>34</v>
      </c>
      <c r="E1865" s="15" t="s">
        <v>556</v>
      </c>
      <c r="F1865" s="15"/>
      <c r="G1865" s="85">
        <f>G1869+G1872+G1877+G1866+G1890+G1913+G1893+G1898+G1908+G1916+G1901+G1905+G1919+G1922+G1925</f>
        <v>6689739</v>
      </c>
      <c r="H1865" s="85">
        <f>H1869+H1872+H1877+H1866+H1890+H1913+H1893+H1898+H1908+H1916+H1901</f>
        <v>1862715</v>
      </c>
      <c r="I1865" s="85">
        <f>I1869+I1872+I1877+I1866+I1890+I1913+I1893+I1898+I1908+I1916+I1901</f>
        <v>2862715</v>
      </c>
    </row>
    <row r="1866" spans="1:9" ht="15.75" hidden="1" customHeight="1">
      <c r="A1866" s="16" t="s">
        <v>621</v>
      </c>
      <c r="B1866" s="14">
        <v>795</v>
      </c>
      <c r="C1866" s="15" t="s">
        <v>337</v>
      </c>
      <c r="D1866" s="15" t="s">
        <v>34</v>
      </c>
      <c r="E1866" s="15" t="s">
        <v>764</v>
      </c>
      <c r="F1866" s="15"/>
      <c r="G1866" s="85">
        <f t="shared" ref="G1866:I1867" si="330">G1867</f>
        <v>0</v>
      </c>
      <c r="H1866" s="85">
        <f t="shared" si="330"/>
        <v>0</v>
      </c>
      <c r="I1866" s="85">
        <f t="shared" si="330"/>
        <v>0</v>
      </c>
    </row>
    <row r="1867" spans="1:9" ht="33" hidden="1" customHeight="1">
      <c r="A1867" s="16" t="s">
        <v>46</v>
      </c>
      <c r="B1867" s="14">
        <v>795</v>
      </c>
      <c r="C1867" s="15" t="s">
        <v>337</v>
      </c>
      <c r="D1867" s="15" t="s">
        <v>34</v>
      </c>
      <c r="E1867" s="15" t="s">
        <v>764</v>
      </c>
      <c r="F1867" s="15" t="s">
        <v>47</v>
      </c>
      <c r="G1867" s="85">
        <f t="shared" si="330"/>
        <v>0</v>
      </c>
      <c r="H1867" s="85">
        <f t="shared" si="330"/>
        <v>0</v>
      </c>
      <c r="I1867" s="85">
        <f t="shared" si="330"/>
        <v>0</v>
      </c>
    </row>
    <row r="1868" spans="1:9" ht="31.5" hidden="1" customHeight="1">
      <c r="A1868" s="16" t="s">
        <v>48</v>
      </c>
      <c r="B1868" s="14">
        <v>795</v>
      </c>
      <c r="C1868" s="15" t="s">
        <v>337</v>
      </c>
      <c r="D1868" s="15" t="s">
        <v>34</v>
      </c>
      <c r="E1868" s="15" t="s">
        <v>764</v>
      </c>
      <c r="F1868" s="15" t="s">
        <v>49</v>
      </c>
      <c r="G1868" s="85"/>
      <c r="H1868" s="85"/>
      <c r="I1868" s="85"/>
    </row>
    <row r="1869" spans="1:9" ht="25.5">
      <c r="A1869" s="16" t="s">
        <v>559</v>
      </c>
      <c r="B1869" s="53">
        <v>795</v>
      </c>
      <c r="C1869" s="15" t="s">
        <v>337</v>
      </c>
      <c r="D1869" s="15" t="s">
        <v>34</v>
      </c>
      <c r="E1869" s="15" t="s">
        <v>557</v>
      </c>
      <c r="F1869" s="15"/>
      <c r="G1869" s="85">
        <f t="shared" ref="G1869:I1870" si="331">G1870</f>
        <v>1220000</v>
      </c>
      <c r="H1869" s="85">
        <f t="shared" si="331"/>
        <v>1000000</v>
      </c>
      <c r="I1869" s="85">
        <f t="shared" si="331"/>
        <v>1000000</v>
      </c>
    </row>
    <row r="1870" spans="1:9" ht="25.5">
      <c r="A1870" s="16" t="s">
        <v>46</v>
      </c>
      <c r="B1870" s="53">
        <v>795</v>
      </c>
      <c r="C1870" s="15" t="s">
        <v>337</v>
      </c>
      <c r="D1870" s="15" t="s">
        <v>34</v>
      </c>
      <c r="E1870" s="15" t="s">
        <v>557</v>
      </c>
      <c r="F1870" s="15" t="s">
        <v>47</v>
      </c>
      <c r="G1870" s="85">
        <f t="shared" si="331"/>
        <v>1220000</v>
      </c>
      <c r="H1870" s="85">
        <f t="shared" si="331"/>
        <v>1000000</v>
      </c>
      <c r="I1870" s="85">
        <f t="shared" si="331"/>
        <v>1000000</v>
      </c>
    </row>
    <row r="1871" spans="1:9" ht="25.5">
      <c r="A1871" s="16" t="s">
        <v>48</v>
      </c>
      <c r="B1871" s="53">
        <v>795</v>
      </c>
      <c r="C1871" s="15" t="s">
        <v>337</v>
      </c>
      <c r="D1871" s="15" t="s">
        <v>34</v>
      </c>
      <c r="E1871" s="15" t="s">
        <v>557</v>
      </c>
      <c r="F1871" s="15" t="s">
        <v>49</v>
      </c>
      <c r="G1871" s="127">
        <f>1000000-180000+400000</f>
        <v>1220000</v>
      </c>
      <c r="H1871" s="85">
        <v>1000000</v>
      </c>
      <c r="I1871" s="85">
        <v>1000000</v>
      </c>
    </row>
    <row r="1872" spans="1:9" s="3" customFormat="1" ht="67.5" customHeight="1">
      <c r="A1872" s="16" t="s">
        <v>593</v>
      </c>
      <c r="B1872" s="53">
        <v>795</v>
      </c>
      <c r="C1872" s="15" t="s">
        <v>337</v>
      </c>
      <c r="D1872" s="15" t="s">
        <v>34</v>
      </c>
      <c r="E1872" s="15" t="s">
        <v>594</v>
      </c>
      <c r="F1872" s="15"/>
      <c r="G1872" s="85">
        <f>G1874</f>
        <v>662715</v>
      </c>
      <c r="H1872" s="85">
        <f>H1874</f>
        <v>662715</v>
      </c>
      <c r="I1872" s="85">
        <f>I1874</f>
        <v>662715</v>
      </c>
    </row>
    <row r="1873" spans="1:9">
      <c r="A1873" s="16" t="s">
        <v>315</v>
      </c>
      <c r="B1873" s="53">
        <v>795</v>
      </c>
      <c r="C1873" s="15" t="s">
        <v>337</v>
      </c>
      <c r="D1873" s="15" t="s">
        <v>34</v>
      </c>
      <c r="E1873" s="15" t="s">
        <v>594</v>
      </c>
      <c r="F1873" s="15" t="s">
        <v>316</v>
      </c>
      <c r="G1873" s="85">
        <f>G1874</f>
        <v>662715</v>
      </c>
      <c r="H1873" s="85">
        <f>H1874</f>
        <v>662715</v>
      </c>
      <c r="I1873" s="85">
        <f>I1874</f>
        <v>662715</v>
      </c>
    </row>
    <row r="1874" spans="1:9">
      <c r="A1874" s="16" t="s">
        <v>343</v>
      </c>
      <c r="B1874" s="53">
        <v>795</v>
      </c>
      <c r="C1874" s="15" t="s">
        <v>337</v>
      </c>
      <c r="D1874" s="15" t="s">
        <v>34</v>
      </c>
      <c r="E1874" s="15" t="s">
        <v>594</v>
      </c>
      <c r="F1874" s="15" t="s">
        <v>344</v>
      </c>
      <c r="G1874" s="85">
        <v>662715</v>
      </c>
      <c r="H1874" s="85">
        <v>662715</v>
      </c>
      <c r="I1874" s="85">
        <v>662715</v>
      </c>
    </row>
    <row r="1875" spans="1:9" s="3" customFormat="1" ht="19.5" hidden="1" customHeight="1">
      <c r="A1875" s="16" t="s">
        <v>315</v>
      </c>
      <c r="B1875" s="53">
        <v>795</v>
      </c>
      <c r="C1875" s="15" t="s">
        <v>337</v>
      </c>
      <c r="D1875" s="15" t="s">
        <v>34</v>
      </c>
      <c r="E1875" s="15" t="s">
        <v>594</v>
      </c>
      <c r="F1875" s="15" t="s">
        <v>316</v>
      </c>
      <c r="G1875" s="85">
        <f>G1876</f>
        <v>0</v>
      </c>
      <c r="H1875" s="85">
        <f>H1876</f>
        <v>0</v>
      </c>
      <c r="I1875" s="85">
        <f>I1876</f>
        <v>0</v>
      </c>
    </row>
    <row r="1876" spans="1:9" ht="19.5" hidden="1" customHeight="1">
      <c r="A1876" s="16" t="s">
        <v>343</v>
      </c>
      <c r="B1876" s="53">
        <v>795</v>
      </c>
      <c r="C1876" s="15" t="s">
        <v>337</v>
      </c>
      <c r="D1876" s="15" t="s">
        <v>34</v>
      </c>
      <c r="E1876" s="15" t="s">
        <v>594</v>
      </c>
      <c r="F1876" s="15" t="s">
        <v>344</v>
      </c>
      <c r="G1876" s="85"/>
      <c r="H1876" s="85"/>
      <c r="I1876" s="85"/>
    </row>
    <row r="1877" spans="1:9" ht="33.75" hidden="1" customHeight="1">
      <c r="A1877" s="16" t="s">
        <v>508</v>
      </c>
      <c r="B1877" s="53">
        <v>795</v>
      </c>
      <c r="C1877" s="15" t="s">
        <v>337</v>
      </c>
      <c r="D1877" s="15" t="s">
        <v>34</v>
      </c>
      <c r="E1877" s="15" t="s">
        <v>507</v>
      </c>
      <c r="F1877" s="15"/>
      <c r="G1877" s="85">
        <f t="shared" ref="G1877:I1878" si="332">G1878</f>
        <v>0</v>
      </c>
      <c r="H1877" s="85">
        <f t="shared" si="332"/>
        <v>0</v>
      </c>
      <c r="I1877" s="85">
        <f t="shared" si="332"/>
        <v>0</v>
      </c>
    </row>
    <row r="1878" spans="1:9" ht="29.25" hidden="1" customHeight="1">
      <c r="A1878" s="16" t="s">
        <v>46</v>
      </c>
      <c r="B1878" s="53">
        <v>795</v>
      </c>
      <c r="C1878" s="15" t="s">
        <v>337</v>
      </c>
      <c r="D1878" s="15" t="s">
        <v>34</v>
      </c>
      <c r="E1878" s="15" t="s">
        <v>507</v>
      </c>
      <c r="F1878" s="15" t="s">
        <v>47</v>
      </c>
      <c r="G1878" s="85">
        <f t="shared" si="332"/>
        <v>0</v>
      </c>
      <c r="H1878" s="85">
        <f t="shared" si="332"/>
        <v>0</v>
      </c>
      <c r="I1878" s="85">
        <f t="shared" si="332"/>
        <v>0</v>
      </c>
    </row>
    <row r="1879" spans="1:9" ht="34.5" hidden="1" customHeight="1">
      <c r="A1879" s="16" t="s">
        <v>48</v>
      </c>
      <c r="B1879" s="53">
        <v>795</v>
      </c>
      <c r="C1879" s="15" t="s">
        <v>337</v>
      </c>
      <c r="D1879" s="15" t="s">
        <v>34</v>
      </c>
      <c r="E1879" s="15" t="s">
        <v>507</v>
      </c>
      <c r="F1879" s="15" t="s">
        <v>49</v>
      </c>
      <c r="G1879" s="85"/>
      <c r="H1879" s="85"/>
      <c r="I1879" s="85"/>
    </row>
    <row r="1880" spans="1:9" s="3" customFormat="1" ht="19.5" hidden="1" customHeight="1">
      <c r="A1880" s="16" t="s">
        <v>332</v>
      </c>
      <c r="B1880" s="53">
        <v>795</v>
      </c>
      <c r="C1880" s="15" t="s">
        <v>337</v>
      </c>
      <c r="D1880" s="15" t="s">
        <v>34</v>
      </c>
      <c r="E1880" s="15" t="s">
        <v>439</v>
      </c>
      <c r="F1880" s="15"/>
      <c r="G1880" s="85">
        <f>G1881</f>
        <v>0</v>
      </c>
      <c r="H1880" s="85">
        <f>H1881</f>
        <v>0</v>
      </c>
      <c r="I1880" s="85">
        <f>I1881</f>
        <v>0</v>
      </c>
    </row>
    <row r="1881" spans="1:9" s="3" customFormat="1" ht="21.75" hidden="1" customHeight="1">
      <c r="A1881" s="16" t="s">
        <v>332</v>
      </c>
      <c r="B1881" s="53">
        <v>795</v>
      </c>
      <c r="C1881" s="15" t="s">
        <v>337</v>
      </c>
      <c r="D1881" s="15" t="s">
        <v>34</v>
      </c>
      <c r="E1881" s="15" t="s">
        <v>519</v>
      </c>
      <c r="F1881" s="15"/>
      <c r="G1881" s="85">
        <f>G1884+G1882</f>
        <v>0</v>
      </c>
      <c r="H1881" s="85">
        <f>H1884+H1882</f>
        <v>0</v>
      </c>
      <c r="I1881" s="85">
        <f>I1884+I1882</f>
        <v>0</v>
      </c>
    </row>
    <row r="1882" spans="1:9" ht="23.25" hidden="1" customHeight="1">
      <c r="A1882" s="16" t="s">
        <v>598</v>
      </c>
      <c r="B1882" s="53">
        <v>795</v>
      </c>
      <c r="C1882" s="15" t="s">
        <v>337</v>
      </c>
      <c r="D1882" s="15" t="s">
        <v>34</v>
      </c>
      <c r="E1882" s="15" t="s">
        <v>519</v>
      </c>
      <c r="F1882" s="15" t="s">
        <v>47</v>
      </c>
      <c r="G1882" s="85">
        <f>G1883</f>
        <v>0</v>
      </c>
      <c r="H1882" s="85">
        <f>H1883</f>
        <v>0</v>
      </c>
      <c r="I1882" s="85">
        <f>I1883</f>
        <v>0</v>
      </c>
    </row>
    <row r="1883" spans="1:9" s="18" customFormat="1" ht="23.25" hidden="1" customHeight="1">
      <c r="A1883" s="16" t="s">
        <v>48</v>
      </c>
      <c r="B1883" s="53">
        <v>795</v>
      </c>
      <c r="C1883" s="15" t="s">
        <v>337</v>
      </c>
      <c r="D1883" s="15" t="s">
        <v>34</v>
      </c>
      <c r="E1883" s="15" t="s">
        <v>519</v>
      </c>
      <c r="F1883" s="15" t="s">
        <v>49</v>
      </c>
      <c r="G1883" s="85"/>
      <c r="H1883" s="85"/>
      <c r="I1883" s="85"/>
    </row>
    <row r="1884" spans="1:9" s="3" customFormat="1" ht="29.25" hidden="1" customHeight="1">
      <c r="A1884" s="16" t="s">
        <v>46</v>
      </c>
      <c r="B1884" s="53">
        <v>795</v>
      </c>
      <c r="C1884" s="15" t="s">
        <v>337</v>
      </c>
      <c r="D1884" s="15" t="s">
        <v>34</v>
      </c>
      <c r="E1884" s="15" t="s">
        <v>519</v>
      </c>
      <c r="F1884" s="15" t="s">
        <v>47</v>
      </c>
      <c r="G1884" s="85">
        <f>G1885</f>
        <v>0</v>
      </c>
      <c r="H1884" s="85">
        <f>H1885</f>
        <v>0</v>
      </c>
      <c r="I1884" s="85">
        <f>I1885</f>
        <v>0</v>
      </c>
    </row>
    <row r="1885" spans="1:9" s="18" customFormat="1" ht="33" hidden="1" customHeight="1">
      <c r="A1885" s="16" t="s">
        <v>48</v>
      </c>
      <c r="B1885" s="53">
        <v>795</v>
      </c>
      <c r="C1885" s="15" t="s">
        <v>337</v>
      </c>
      <c r="D1885" s="15" t="s">
        <v>34</v>
      </c>
      <c r="E1885" s="15" t="s">
        <v>519</v>
      </c>
      <c r="F1885" s="15" t="s">
        <v>49</v>
      </c>
      <c r="G1885" s="85"/>
      <c r="H1885" s="85"/>
      <c r="I1885" s="85"/>
    </row>
    <row r="1886" spans="1:9" ht="30.75" hidden="1" customHeight="1">
      <c r="A1886" s="16" t="s">
        <v>339</v>
      </c>
      <c r="B1886" s="53">
        <v>795</v>
      </c>
      <c r="C1886" s="15" t="s">
        <v>337</v>
      </c>
      <c r="D1886" s="15" t="s">
        <v>34</v>
      </c>
      <c r="E1886" s="15" t="s">
        <v>442</v>
      </c>
      <c r="F1886" s="15"/>
      <c r="G1886" s="85">
        <f t="shared" ref="G1886:I1888" si="333">G1887</f>
        <v>0</v>
      </c>
      <c r="H1886" s="85">
        <f t="shared" si="333"/>
        <v>0</v>
      </c>
      <c r="I1886" s="85">
        <f t="shared" si="333"/>
        <v>0</v>
      </c>
    </row>
    <row r="1887" spans="1:9" ht="27.75" hidden="1" customHeight="1">
      <c r="A1887" s="16" t="s">
        <v>563</v>
      </c>
      <c r="B1887" s="53">
        <v>795</v>
      </c>
      <c r="C1887" s="15" t="s">
        <v>337</v>
      </c>
      <c r="D1887" s="15" t="s">
        <v>34</v>
      </c>
      <c r="E1887" s="15" t="s">
        <v>509</v>
      </c>
      <c r="F1887" s="15"/>
      <c r="G1887" s="85">
        <f t="shared" si="333"/>
        <v>0</v>
      </c>
      <c r="H1887" s="85">
        <f t="shared" si="333"/>
        <v>0</v>
      </c>
      <c r="I1887" s="85">
        <f t="shared" si="333"/>
        <v>0</v>
      </c>
    </row>
    <row r="1888" spans="1:9" ht="29.25" hidden="1" customHeight="1">
      <c r="A1888" s="16" t="s">
        <v>46</v>
      </c>
      <c r="B1888" s="53">
        <v>795</v>
      </c>
      <c r="C1888" s="15" t="s">
        <v>337</v>
      </c>
      <c r="D1888" s="15" t="s">
        <v>34</v>
      </c>
      <c r="E1888" s="15" t="s">
        <v>509</v>
      </c>
      <c r="F1888" s="15" t="s">
        <v>47</v>
      </c>
      <c r="G1888" s="85">
        <f t="shared" si="333"/>
        <v>0</v>
      </c>
      <c r="H1888" s="85">
        <f t="shared" si="333"/>
        <v>0</v>
      </c>
      <c r="I1888" s="85">
        <f t="shared" si="333"/>
        <v>0</v>
      </c>
    </row>
    <row r="1889" spans="1:9" ht="34.5" hidden="1" customHeight="1">
      <c r="A1889" s="16" t="s">
        <v>48</v>
      </c>
      <c r="B1889" s="53">
        <v>795</v>
      </c>
      <c r="C1889" s="15" t="s">
        <v>337</v>
      </c>
      <c r="D1889" s="15" t="s">
        <v>34</v>
      </c>
      <c r="E1889" s="15" t="s">
        <v>509</v>
      </c>
      <c r="F1889" s="15" t="s">
        <v>49</v>
      </c>
      <c r="G1889" s="85"/>
      <c r="H1889" s="85"/>
      <c r="I1889" s="85"/>
    </row>
    <row r="1890" spans="1:9" ht="34.5" hidden="1" customHeight="1">
      <c r="A1890" s="16" t="s">
        <v>810</v>
      </c>
      <c r="B1890" s="53">
        <v>795</v>
      </c>
      <c r="C1890" s="15" t="s">
        <v>337</v>
      </c>
      <c r="D1890" s="15" t="s">
        <v>34</v>
      </c>
      <c r="E1890" s="15" t="s">
        <v>809</v>
      </c>
      <c r="F1890" s="15"/>
      <c r="G1890" s="85">
        <f t="shared" ref="G1890:I1891" si="334">G1891</f>
        <v>0</v>
      </c>
      <c r="H1890" s="85">
        <f t="shared" si="334"/>
        <v>0</v>
      </c>
      <c r="I1890" s="85">
        <f t="shared" si="334"/>
        <v>0</v>
      </c>
    </row>
    <row r="1891" spans="1:9" ht="34.5" hidden="1" customHeight="1">
      <c r="A1891" s="16" t="s">
        <v>46</v>
      </c>
      <c r="B1891" s="53">
        <v>795</v>
      </c>
      <c r="C1891" s="15" t="s">
        <v>337</v>
      </c>
      <c r="D1891" s="15" t="s">
        <v>34</v>
      </c>
      <c r="E1891" s="15" t="s">
        <v>809</v>
      </c>
      <c r="F1891" s="15" t="s">
        <v>47</v>
      </c>
      <c r="G1891" s="85">
        <f t="shared" si="334"/>
        <v>0</v>
      </c>
      <c r="H1891" s="85">
        <f t="shared" si="334"/>
        <v>0</v>
      </c>
      <c r="I1891" s="85">
        <f t="shared" si="334"/>
        <v>0</v>
      </c>
    </row>
    <row r="1892" spans="1:9" ht="34.5" hidden="1" customHeight="1">
      <c r="A1892" s="16" t="s">
        <v>48</v>
      </c>
      <c r="B1892" s="53">
        <v>795</v>
      </c>
      <c r="C1892" s="15" t="s">
        <v>337</v>
      </c>
      <c r="D1892" s="15" t="s">
        <v>34</v>
      </c>
      <c r="E1892" s="15" t="s">
        <v>809</v>
      </c>
      <c r="F1892" s="15" t="s">
        <v>49</v>
      </c>
      <c r="G1892" s="85"/>
      <c r="H1892" s="85"/>
      <c r="I1892" s="85"/>
    </row>
    <row r="1893" spans="1:9" ht="34.5" hidden="1" customHeight="1">
      <c r="A1893" s="16" t="s">
        <v>857</v>
      </c>
      <c r="B1893" s="53">
        <v>795</v>
      </c>
      <c r="C1893" s="15" t="s">
        <v>337</v>
      </c>
      <c r="D1893" s="15" t="s">
        <v>34</v>
      </c>
      <c r="E1893" s="15" t="s">
        <v>856</v>
      </c>
      <c r="F1893" s="15"/>
      <c r="G1893" s="85">
        <f>G1894</f>
        <v>0</v>
      </c>
      <c r="H1893" s="85">
        <f>H1894</f>
        <v>0</v>
      </c>
      <c r="I1893" s="85">
        <f>I1894</f>
        <v>0</v>
      </c>
    </row>
    <row r="1894" spans="1:9" ht="34.5" hidden="1" customHeight="1">
      <c r="A1894" s="16" t="s">
        <v>93</v>
      </c>
      <c r="B1894" s="53">
        <v>795</v>
      </c>
      <c r="C1894" s="15" t="s">
        <v>337</v>
      </c>
      <c r="D1894" s="15" t="s">
        <v>34</v>
      </c>
      <c r="E1894" s="15" t="s">
        <v>856</v>
      </c>
      <c r="F1894" s="15" t="s">
        <v>94</v>
      </c>
      <c r="G1894" s="85"/>
      <c r="H1894" s="85"/>
      <c r="I1894" s="85"/>
    </row>
    <row r="1895" spans="1:9" ht="51.75" hidden="1" customHeight="1">
      <c r="A1895" s="16" t="s">
        <v>855</v>
      </c>
      <c r="B1895" s="53">
        <v>795</v>
      </c>
      <c r="C1895" s="15" t="s">
        <v>337</v>
      </c>
      <c r="D1895" s="15" t="s">
        <v>34</v>
      </c>
      <c r="E1895" s="15" t="s">
        <v>856</v>
      </c>
      <c r="F1895" s="15" t="s">
        <v>633</v>
      </c>
      <c r="G1895" s="85"/>
      <c r="H1895" s="85"/>
      <c r="I1895" s="85"/>
    </row>
    <row r="1896" spans="1:9" ht="34.5" hidden="1" customHeight="1">
      <c r="A1896" s="16"/>
      <c r="B1896" s="53"/>
      <c r="C1896" s="15"/>
      <c r="D1896" s="15"/>
      <c r="E1896" s="15"/>
      <c r="F1896" s="15"/>
      <c r="G1896" s="85"/>
      <c r="H1896" s="85"/>
      <c r="I1896" s="85"/>
    </row>
    <row r="1897" spans="1:9" ht="34.5" hidden="1" customHeight="1">
      <c r="A1897" s="16"/>
      <c r="B1897" s="53"/>
      <c r="C1897" s="15"/>
      <c r="D1897" s="15"/>
      <c r="E1897" s="15"/>
      <c r="F1897" s="15"/>
      <c r="G1897" s="85"/>
      <c r="H1897" s="85"/>
      <c r="I1897" s="85"/>
    </row>
    <row r="1898" spans="1:9" ht="34.5" customHeight="1">
      <c r="A1898" s="16" t="s">
        <v>967</v>
      </c>
      <c r="B1898" s="53">
        <v>795</v>
      </c>
      <c r="C1898" s="15" t="s">
        <v>337</v>
      </c>
      <c r="D1898" s="15" t="s">
        <v>34</v>
      </c>
      <c r="E1898" s="15" t="s">
        <v>907</v>
      </c>
      <c r="F1898" s="15"/>
      <c r="G1898" s="85">
        <f t="shared" ref="G1898:I1909" si="335">G1899</f>
        <v>832780</v>
      </c>
      <c r="H1898" s="85">
        <f t="shared" si="335"/>
        <v>0</v>
      </c>
      <c r="I1898" s="85">
        <f t="shared" si="335"/>
        <v>832780</v>
      </c>
    </row>
    <row r="1899" spans="1:9" ht="34.5" customHeight="1">
      <c r="A1899" s="16" t="s">
        <v>46</v>
      </c>
      <c r="B1899" s="53">
        <v>795</v>
      </c>
      <c r="C1899" s="15" t="s">
        <v>337</v>
      </c>
      <c r="D1899" s="15" t="s">
        <v>34</v>
      </c>
      <c r="E1899" s="15" t="s">
        <v>907</v>
      </c>
      <c r="F1899" s="15" t="s">
        <v>641</v>
      </c>
      <c r="G1899" s="85">
        <f t="shared" si="335"/>
        <v>832780</v>
      </c>
      <c r="H1899" s="85">
        <f t="shared" si="335"/>
        <v>0</v>
      </c>
      <c r="I1899" s="85">
        <f t="shared" si="335"/>
        <v>832780</v>
      </c>
    </row>
    <row r="1900" spans="1:9" ht="34.5" customHeight="1">
      <c r="A1900" s="16" t="s">
        <v>48</v>
      </c>
      <c r="B1900" s="53">
        <v>795</v>
      </c>
      <c r="C1900" s="15" t="s">
        <v>337</v>
      </c>
      <c r="D1900" s="15" t="s">
        <v>34</v>
      </c>
      <c r="E1900" s="15" t="s">
        <v>907</v>
      </c>
      <c r="F1900" s="15" t="s">
        <v>644</v>
      </c>
      <c r="G1900" s="85">
        <v>832780</v>
      </c>
      <c r="H1900" s="85">
        <f>832780-832780</f>
        <v>0</v>
      </c>
      <c r="I1900" s="85">
        <v>832780</v>
      </c>
    </row>
    <row r="1901" spans="1:9" ht="34.5" customHeight="1">
      <c r="A1901" s="16" t="s">
        <v>968</v>
      </c>
      <c r="B1901" s="53">
        <v>795</v>
      </c>
      <c r="C1901" s="15" t="s">
        <v>337</v>
      </c>
      <c r="D1901" s="15" t="s">
        <v>34</v>
      </c>
      <c r="E1901" s="101" t="s">
        <v>969</v>
      </c>
      <c r="F1901" s="15"/>
      <c r="G1901" s="85">
        <f t="shared" si="335"/>
        <v>0</v>
      </c>
      <c r="H1901" s="85">
        <f t="shared" si="335"/>
        <v>0</v>
      </c>
      <c r="I1901" s="85">
        <f t="shared" si="335"/>
        <v>167220</v>
      </c>
    </row>
    <row r="1902" spans="1:9" ht="34.5" customHeight="1">
      <c r="A1902" s="16" t="s">
        <v>46</v>
      </c>
      <c r="B1902" s="53">
        <v>795</v>
      </c>
      <c r="C1902" s="15" t="s">
        <v>337</v>
      </c>
      <c r="D1902" s="15" t="s">
        <v>34</v>
      </c>
      <c r="E1902" s="15" t="s">
        <v>969</v>
      </c>
      <c r="F1902" s="15" t="s">
        <v>47</v>
      </c>
      <c r="G1902" s="85">
        <f t="shared" si="335"/>
        <v>0</v>
      </c>
      <c r="H1902" s="85">
        <f t="shared" si="335"/>
        <v>0</v>
      </c>
      <c r="I1902" s="85">
        <f t="shared" si="335"/>
        <v>167220</v>
      </c>
    </row>
    <row r="1903" spans="1:9" ht="34.5" customHeight="1">
      <c r="A1903" s="16" t="s">
        <v>48</v>
      </c>
      <c r="B1903" s="53">
        <v>795</v>
      </c>
      <c r="C1903" s="15" t="s">
        <v>337</v>
      </c>
      <c r="D1903" s="15" t="s">
        <v>34</v>
      </c>
      <c r="E1903" s="15" t="s">
        <v>969</v>
      </c>
      <c r="F1903" s="15" t="s">
        <v>49</v>
      </c>
      <c r="G1903" s="85">
        <v>0</v>
      </c>
      <c r="H1903" s="85">
        <f>167220-167220</f>
        <v>0</v>
      </c>
      <c r="I1903" s="85">
        <v>167220</v>
      </c>
    </row>
    <row r="1904" spans="1:9" ht="34.5" hidden="1" customHeight="1">
      <c r="A1904" s="16"/>
      <c r="B1904" s="53"/>
      <c r="C1904" s="15"/>
      <c r="D1904" s="15"/>
      <c r="E1904" s="15"/>
      <c r="F1904" s="15"/>
      <c r="G1904" s="85"/>
      <c r="H1904" s="85"/>
      <c r="I1904" s="85"/>
    </row>
    <row r="1905" spans="1:9" ht="34.5" customHeight="1">
      <c r="A1905" s="16" t="s">
        <v>1006</v>
      </c>
      <c r="B1905" s="53">
        <v>795</v>
      </c>
      <c r="C1905" s="15" t="s">
        <v>337</v>
      </c>
      <c r="D1905" s="15" t="s">
        <v>34</v>
      </c>
      <c r="E1905" s="15" t="s">
        <v>1005</v>
      </c>
      <c r="F1905" s="15"/>
      <c r="G1905" s="85">
        <f t="shared" si="335"/>
        <v>500000</v>
      </c>
      <c r="H1905" s="85">
        <f t="shared" si="335"/>
        <v>0</v>
      </c>
      <c r="I1905" s="85">
        <f t="shared" si="335"/>
        <v>0</v>
      </c>
    </row>
    <row r="1906" spans="1:9" ht="34.5" customHeight="1">
      <c r="A1906" s="16" t="s">
        <v>46</v>
      </c>
      <c r="B1906" s="53">
        <v>795</v>
      </c>
      <c r="C1906" s="15" t="s">
        <v>337</v>
      </c>
      <c r="D1906" s="15" t="s">
        <v>34</v>
      </c>
      <c r="E1906" s="15" t="s">
        <v>1005</v>
      </c>
      <c r="F1906" s="15" t="s">
        <v>47</v>
      </c>
      <c r="G1906" s="85">
        <f t="shared" si="335"/>
        <v>500000</v>
      </c>
      <c r="H1906" s="85">
        <f t="shared" si="335"/>
        <v>0</v>
      </c>
      <c r="I1906" s="85">
        <f t="shared" si="335"/>
        <v>0</v>
      </c>
    </row>
    <row r="1907" spans="1:9" ht="34.5" customHeight="1">
      <c r="A1907" s="16" t="s">
        <v>48</v>
      </c>
      <c r="B1907" s="53">
        <v>795</v>
      </c>
      <c r="C1907" s="15" t="s">
        <v>337</v>
      </c>
      <c r="D1907" s="15" t="s">
        <v>34</v>
      </c>
      <c r="E1907" s="15" t="s">
        <v>1005</v>
      </c>
      <c r="F1907" s="15" t="s">
        <v>49</v>
      </c>
      <c r="G1907" s="85">
        <v>500000</v>
      </c>
      <c r="H1907" s="85">
        <v>0</v>
      </c>
      <c r="I1907" s="85">
        <v>0</v>
      </c>
    </row>
    <row r="1908" spans="1:9" ht="34.5" customHeight="1">
      <c r="A1908" s="16" t="s">
        <v>909</v>
      </c>
      <c r="B1908" s="53">
        <v>795</v>
      </c>
      <c r="C1908" s="15" t="s">
        <v>337</v>
      </c>
      <c r="D1908" s="15" t="s">
        <v>34</v>
      </c>
      <c r="E1908" s="15" t="s">
        <v>908</v>
      </c>
      <c r="F1908" s="15"/>
      <c r="G1908" s="85">
        <f t="shared" si="335"/>
        <v>0</v>
      </c>
      <c r="H1908" s="85">
        <f t="shared" si="335"/>
        <v>200000</v>
      </c>
      <c r="I1908" s="85">
        <f t="shared" si="335"/>
        <v>200000</v>
      </c>
    </row>
    <row r="1909" spans="1:9" ht="34.5" customHeight="1">
      <c r="A1909" s="16" t="s">
        <v>46</v>
      </c>
      <c r="B1909" s="53">
        <v>795</v>
      </c>
      <c r="C1909" s="15" t="s">
        <v>337</v>
      </c>
      <c r="D1909" s="15" t="s">
        <v>34</v>
      </c>
      <c r="E1909" s="15" t="s">
        <v>908</v>
      </c>
      <c r="F1909" s="15" t="s">
        <v>47</v>
      </c>
      <c r="G1909" s="85">
        <f t="shared" si="335"/>
        <v>0</v>
      </c>
      <c r="H1909" s="85">
        <f t="shared" si="335"/>
        <v>200000</v>
      </c>
      <c r="I1909" s="85">
        <f t="shared" si="335"/>
        <v>200000</v>
      </c>
    </row>
    <row r="1910" spans="1:9" ht="34.5" customHeight="1">
      <c r="A1910" s="16" t="s">
        <v>48</v>
      </c>
      <c r="B1910" s="53">
        <v>795</v>
      </c>
      <c r="C1910" s="15" t="s">
        <v>337</v>
      </c>
      <c r="D1910" s="15" t="s">
        <v>34</v>
      </c>
      <c r="E1910" s="15" t="s">
        <v>908</v>
      </c>
      <c r="F1910" s="15" t="s">
        <v>49</v>
      </c>
      <c r="G1910" s="85">
        <f>200000-200000</f>
        <v>0</v>
      </c>
      <c r="H1910" s="85">
        <v>200000</v>
      </c>
      <c r="I1910" s="85">
        <v>200000</v>
      </c>
    </row>
    <row r="1911" spans="1:9" ht="34.5" hidden="1" customHeight="1">
      <c r="A1911" s="16"/>
      <c r="B1911" s="53"/>
      <c r="C1911" s="15"/>
      <c r="D1911" s="15"/>
      <c r="E1911" s="15"/>
      <c r="F1911" s="15"/>
      <c r="G1911" s="85"/>
      <c r="H1911" s="85"/>
      <c r="I1911" s="85"/>
    </row>
    <row r="1912" spans="1:9" ht="34.5" hidden="1" customHeight="1">
      <c r="A1912" s="16"/>
      <c r="B1912" s="53"/>
      <c r="C1912" s="15"/>
      <c r="D1912" s="15"/>
      <c r="E1912" s="15"/>
      <c r="F1912" s="15"/>
      <c r="G1912" s="85"/>
      <c r="H1912" s="85"/>
      <c r="I1912" s="85"/>
    </row>
    <row r="1913" spans="1:9" ht="34.5" hidden="1" customHeight="1">
      <c r="A1913" s="16" t="s">
        <v>332</v>
      </c>
      <c r="B1913" s="53">
        <v>795</v>
      </c>
      <c r="C1913" s="15" t="s">
        <v>337</v>
      </c>
      <c r="D1913" s="15" t="s">
        <v>34</v>
      </c>
      <c r="E1913" s="15" t="s">
        <v>854</v>
      </c>
      <c r="F1913" s="15"/>
      <c r="G1913" s="85">
        <f t="shared" ref="G1913:I1914" si="336">G1914</f>
        <v>0</v>
      </c>
      <c r="H1913" s="85">
        <f t="shared" si="336"/>
        <v>0</v>
      </c>
      <c r="I1913" s="85">
        <f t="shared" si="336"/>
        <v>0</v>
      </c>
    </row>
    <row r="1914" spans="1:9" ht="34.5" hidden="1" customHeight="1">
      <c r="A1914" s="16" t="s">
        <v>46</v>
      </c>
      <c r="B1914" s="53">
        <v>795</v>
      </c>
      <c r="C1914" s="15" t="s">
        <v>337</v>
      </c>
      <c r="D1914" s="15" t="s">
        <v>34</v>
      </c>
      <c r="E1914" s="15" t="s">
        <v>854</v>
      </c>
      <c r="F1914" s="15" t="s">
        <v>47</v>
      </c>
      <c r="G1914" s="85">
        <f t="shared" si="336"/>
        <v>0</v>
      </c>
      <c r="H1914" s="85">
        <f t="shared" si="336"/>
        <v>0</v>
      </c>
      <c r="I1914" s="85">
        <f t="shared" si="336"/>
        <v>0</v>
      </c>
    </row>
    <row r="1915" spans="1:9" ht="34.5" hidden="1" customHeight="1">
      <c r="A1915" s="16" t="s">
        <v>48</v>
      </c>
      <c r="B1915" s="53">
        <v>795</v>
      </c>
      <c r="C1915" s="15" t="s">
        <v>337</v>
      </c>
      <c r="D1915" s="15" t="s">
        <v>34</v>
      </c>
      <c r="E1915" s="15" t="s">
        <v>854</v>
      </c>
      <c r="F1915" s="15" t="s">
        <v>49</v>
      </c>
      <c r="G1915" s="85"/>
      <c r="H1915" s="85"/>
      <c r="I1915" s="85"/>
    </row>
    <row r="1916" spans="1:9" ht="34.5" customHeight="1">
      <c r="A1916" s="16" t="s">
        <v>954</v>
      </c>
      <c r="B1916" s="53">
        <v>795</v>
      </c>
      <c r="C1916" s="15" t="s">
        <v>337</v>
      </c>
      <c r="D1916" s="15" t="s">
        <v>34</v>
      </c>
      <c r="E1916" s="15" t="s">
        <v>953</v>
      </c>
      <c r="F1916" s="15"/>
      <c r="G1916" s="85">
        <f>G1917</f>
        <v>1400000</v>
      </c>
      <c r="H1916" s="85">
        <f t="shared" ref="H1916:I1916" si="337">H1917</f>
        <v>0</v>
      </c>
      <c r="I1916" s="85">
        <f t="shared" si="337"/>
        <v>0</v>
      </c>
    </row>
    <row r="1917" spans="1:9" ht="34.5" customHeight="1">
      <c r="A1917" s="16" t="s">
        <v>148</v>
      </c>
      <c r="B1917" s="53">
        <v>795</v>
      </c>
      <c r="C1917" s="15" t="s">
        <v>337</v>
      </c>
      <c r="D1917" s="15" t="s">
        <v>34</v>
      </c>
      <c r="E1917" s="15" t="s">
        <v>953</v>
      </c>
      <c r="F1917" s="15" t="s">
        <v>641</v>
      </c>
      <c r="G1917" s="85">
        <f>G1918</f>
        <v>1400000</v>
      </c>
      <c r="H1917" s="85">
        <f t="shared" ref="H1917:I1917" si="338">H1918</f>
        <v>0</v>
      </c>
      <c r="I1917" s="85">
        <f t="shared" si="338"/>
        <v>0</v>
      </c>
    </row>
    <row r="1918" spans="1:9" ht="34.5" customHeight="1">
      <c r="A1918" s="16" t="s">
        <v>643</v>
      </c>
      <c r="B1918" s="53">
        <v>795</v>
      </c>
      <c r="C1918" s="15" t="s">
        <v>337</v>
      </c>
      <c r="D1918" s="15" t="s">
        <v>34</v>
      </c>
      <c r="E1918" s="15" t="s">
        <v>953</v>
      </c>
      <c r="F1918" s="15" t="s">
        <v>644</v>
      </c>
      <c r="G1918" s="85">
        <f>600000+200000+600000</f>
        <v>1400000</v>
      </c>
      <c r="H1918" s="85">
        <v>0</v>
      </c>
      <c r="I1918" s="85">
        <v>0</v>
      </c>
    </row>
    <row r="1919" spans="1:9" ht="34.5" customHeight="1">
      <c r="A1919" s="16" t="s">
        <v>1015</v>
      </c>
      <c r="B1919" s="53">
        <v>795</v>
      </c>
      <c r="C1919" s="15" t="s">
        <v>337</v>
      </c>
      <c r="D1919" s="15" t="s">
        <v>34</v>
      </c>
      <c r="E1919" s="15" t="s">
        <v>1016</v>
      </c>
      <c r="F1919" s="15"/>
      <c r="G1919" s="85">
        <f>G1920</f>
        <v>474244</v>
      </c>
      <c r="H1919" s="85">
        <v>0</v>
      </c>
      <c r="I1919" s="85">
        <v>0</v>
      </c>
    </row>
    <row r="1920" spans="1:9" ht="34.5" customHeight="1">
      <c r="A1920" s="16" t="s">
        <v>148</v>
      </c>
      <c r="B1920" s="53">
        <v>795</v>
      </c>
      <c r="C1920" s="15" t="s">
        <v>337</v>
      </c>
      <c r="D1920" s="15" t="s">
        <v>34</v>
      </c>
      <c r="E1920" s="15" t="s">
        <v>1016</v>
      </c>
      <c r="F1920" s="15" t="s">
        <v>641</v>
      </c>
      <c r="G1920" s="85">
        <f>G1921</f>
        <v>474244</v>
      </c>
      <c r="H1920" s="85">
        <v>0</v>
      </c>
      <c r="I1920" s="85">
        <v>0</v>
      </c>
    </row>
    <row r="1921" spans="1:9" ht="34.5" customHeight="1">
      <c r="A1921" s="16" t="s">
        <v>643</v>
      </c>
      <c r="B1921" s="53">
        <v>795</v>
      </c>
      <c r="C1921" s="15" t="s">
        <v>337</v>
      </c>
      <c r="D1921" s="15" t="s">
        <v>34</v>
      </c>
      <c r="E1921" s="15" t="s">
        <v>1016</v>
      </c>
      <c r="F1921" s="15" t="s">
        <v>644</v>
      </c>
      <c r="G1921" s="85">
        <f>306000+168244</f>
        <v>474244</v>
      </c>
      <c r="H1921" s="85">
        <v>0</v>
      </c>
      <c r="I1921" s="85">
        <v>0</v>
      </c>
    </row>
    <row r="1922" spans="1:9" ht="34.5" hidden="1" customHeight="1">
      <c r="A1922" s="16" t="s">
        <v>1045</v>
      </c>
      <c r="B1922" s="53">
        <v>795</v>
      </c>
      <c r="C1922" s="15" t="s">
        <v>337</v>
      </c>
      <c r="D1922" s="15" t="s">
        <v>34</v>
      </c>
      <c r="E1922" s="15" t="s">
        <v>1044</v>
      </c>
      <c r="F1922" s="15"/>
      <c r="G1922" s="85">
        <f t="shared" ref="G1922:I1923" si="339">G1923</f>
        <v>0</v>
      </c>
      <c r="H1922" s="85">
        <f t="shared" si="339"/>
        <v>0</v>
      </c>
      <c r="I1922" s="85">
        <f t="shared" si="339"/>
        <v>0</v>
      </c>
    </row>
    <row r="1923" spans="1:9" ht="34.5" hidden="1" customHeight="1">
      <c r="A1923" s="16" t="s">
        <v>46</v>
      </c>
      <c r="B1923" s="53">
        <v>795</v>
      </c>
      <c r="C1923" s="15" t="s">
        <v>337</v>
      </c>
      <c r="D1923" s="15" t="s">
        <v>34</v>
      </c>
      <c r="E1923" s="15" t="s">
        <v>1044</v>
      </c>
      <c r="F1923" s="15" t="s">
        <v>47</v>
      </c>
      <c r="G1923" s="85">
        <f t="shared" si="339"/>
        <v>0</v>
      </c>
      <c r="H1923" s="85">
        <f t="shared" si="339"/>
        <v>0</v>
      </c>
      <c r="I1923" s="85">
        <f t="shared" si="339"/>
        <v>0</v>
      </c>
    </row>
    <row r="1924" spans="1:9" ht="34.5" hidden="1" customHeight="1">
      <c r="A1924" s="16" t="s">
        <v>48</v>
      </c>
      <c r="B1924" s="53">
        <v>795</v>
      </c>
      <c r="C1924" s="15" t="s">
        <v>337</v>
      </c>
      <c r="D1924" s="15" t="s">
        <v>34</v>
      </c>
      <c r="E1924" s="15" t="s">
        <v>1044</v>
      </c>
      <c r="F1924" s="15" t="s">
        <v>49</v>
      </c>
      <c r="G1924" s="85">
        <f>337334-337334</f>
        <v>0</v>
      </c>
      <c r="H1924" s="85">
        <v>0</v>
      </c>
      <c r="I1924" s="85">
        <v>0</v>
      </c>
    </row>
    <row r="1925" spans="1:9" ht="20.25" customHeight="1">
      <c r="A1925" s="16" t="s">
        <v>1121</v>
      </c>
      <c r="B1925" s="53">
        <v>795</v>
      </c>
      <c r="C1925" s="15" t="s">
        <v>337</v>
      </c>
      <c r="D1925" s="15" t="s">
        <v>34</v>
      </c>
      <c r="E1925" s="15" t="s">
        <v>1120</v>
      </c>
      <c r="F1925" s="15"/>
      <c r="G1925" s="85">
        <f t="shared" ref="G1925:I1926" si="340">G1926</f>
        <v>1600000</v>
      </c>
      <c r="H1925" s="85">
        <f t="shared" si="340"/>
        <v>0</v>
      </c>
      <c r="I1925" s="85">
        <f t="shared" si="340"/>
        <v>0</v>
      </c>
    </row>
    <row r="1926" spans="1:9" ht="34.5" customHeight="1">
      <c r="A1926" s="16" t="s">
        <v>46</v>
      </c>
      <c r="B1926" s="53">
        <v>795</v>
      </c>
      <c r="C1926" s="15" t="s">
        <v>337</v>
      </c>
      <c r="D1926" s="15" t="s">
        <v>34</v>
      </c>
      <c r="E1926" s="15" t="s">
        <v>1120</v>
      </c>
      <c r="F1926" s="15" t="s">
        <v>47</v>
      </c>
      <c r="G1926" s="85">
        <f t="shared" si="340"/>
        <v>1600000</v>
      </c>
      <c r="H1926" s="85">
        <f t="shared" si="340"/>
        <v>0</v>
      </c>
      <c r="I1926" s="85">
        <f t="shared" si="340"/>
        <v>0</v>
      </c>
    </row>
    <row r="1927" spans="1:9" ht="34.5" customHeight="1">
      <c r="A1927" s="16" t="s">
        <v>48</v>
      </c>
      <c r="B1927" s="53">
        <v>795</v>
      </c>
      <c r="C1927" s="15" t="s">
        <v>337</v>
      </c>
      <c r="D1927" s="15" t="s">
        <v>34</v>
      </c>
      <c r="E1927" s="15" t="s">
        <v>1120</v>
      </c>
      <c r="F1927" s="15" t="s">
        <v>49</v>
      </c>
      <c r="G1927" s="127">
        <f>300000+1300000</f>
        <v>1600000</v>
      </c>
      <c r="H1927" s="85"/>
      <c r="I1927" s="85"/>
    </row>
    <row r="1928" spans="1:9" s="18" customFormat="1" ht="25.5">
      <c r="A1928" s="16" t="s">
        <v>922</v>
      </c>
      <c r="B1928" s="53">
        <v>795</v>
      </c>
      <c r="C1928" s="15" t="s">
        <v>337</v>
      </c>
      <c r="D1928" s="15" t="s">
        <v>34</v>
      </c>
      <c r="E1928" s="15" t="s">
        <v>486</v>
      </c>
      <c r="F1928" s="15"/>
      <c r="G1928" s="85">
        <f>G1932</f>
        <v>285575949.99000001</v>
      </c>
      <c r="H1928" s="85">
        <f>H1932</f>
        <v>285796221.25999999</v>
      </c>
      <c r="I1928" s="85">
        <f t="shared" ref="H1928:I1936" si="341">I1929</f>
        <v>0</v>
      </c>
    </row>
    <row r="1929" spans="1:9" s="18" customFormat="1" hidden="1">
      <c r="A1929" s="16" t="s">
        <v>962</v>
      </c>
      <c r="B1929" s="53">
        <v>795</v>
      </c>
      <c r="C1929" s="15" t="s">
        <v>337</v>
      </c>
      <c r="D1929" s="15" t="s">
        <v>34</v>
      </c>
      <c r="E1929" s="15" t="s">
        <v>961</v>
      </c>
      <c r="F1929" s="15"/>
      <c r="G1929" s="85"/>
      <c r="H1929" s="85">
        <f>H1933</f>
        <v>0</v>
      </c>
      <c r="I1929" s="85">
        <f>I1933</f>
        <v>0</v>
      </c>
    </row>
    <row r="1930" spans="1:9" ht="34.5" hidden="1" customHeight="1">
      <c r="A1930" s="16" t="s">
        <v>148</v>
      </c>
      <c r="B1930" s="53">
        <v>795</v>
      </c>
      <c r="C1930" s="15" t="s">
        <v>337</v>
      </c>
      <c r="D1930" s="15" t="s">
        <v>34</v>
      </c>
      <c r="E1930" s="15" t="s">
        <v>1030</v>
      </c>
      <c r="F1930" s="15" t="s">
        <v>641</v>
      </c>
      <c r="G1930" s="85">
        <f>G1931</f>
        <v>0</v>
      </c>
      <c r="H1930" s="85">
        <f t="shared" ref="H1930:I1930" si="342">H1931</f>
        <v>0</v>
      </c>
      <c r="I1930" s="85">
        <f t="shared" si="342"/>
        <v>0</v>
      </c>
    </row>
    <row r="1931" spans="1:9" ht="34.5" hidden="1" customHeight="1">
      <c r="A1931" s="16" t="s">
        <v>643</v>
      </c>
      <c r="B1931" s="53">
        <v>795</v>
      </c>
      <c r="C1931" s="15" t="s">
        <v>337</v>
      </c>
      <c r="D1931" s="15" t="s">
        <v>34</v>
      </c>
      <c r="E1931" s="15" t="s">
        <v>1030</v>
      </c>
      <c r="F1931" s="15" t="s">
        <v>644</v>
      </c>
      <c r="G1931" s="85"/>
      <c r="H1931" s="85">
        <v>0</v>
      </c>
      <c r="I1931" s="85">
        <v>0</v>
      </c>
    </row>
    <row r="1932" spans="1:9" s="18" customFormat="1" ht="51.75" customHeight="1">
      <c r="A1932" s="16" t="s">
        <v>1031</v>
      </c>
      <c r="B1932" s="53">
        <v>795</v>
      </c>
      <c r="C1932" s="15" t="s">
        <v>337</v>
      </c>
      <c r="D1932" s="15" t="s">
        <v>34</v>
      </c>
      <c r="E1932" s="15" t="s">
        <v>1030</v>
      </c>
      <c r="F1932" s="15"/>
      <c r="G1932" s="85">
        <f>G1933+G1935</f>
        <v>285575949.99000001</v>
      </c>
      <c r="H1932" s="85">
        <f t="shared" ref="H1932:I1932" si="343">H1933+H1935</f>
        <v>285796221.25999999</v>
      </c>
      <c r="I1932" s="85">
        <f t="shared" si="343"/>
        <v>0</v>
      </c>
    </row>
    <row r="1933" spans="1:9" s="18" customFormat="1" ht="25.5" hidden="1">
      <c r="A1933" s="16" t="s">
        <v>148</v>
      </c>
      <c r="B1933" s="53">
        <v>795</v>
      </c>
      <c r="C1933" s="15" t="s">
        <v>337</v>
      </c>
      <c r="D1933" s="15" t="s">
        <v>34</v>
      </c>
      <c r="E1933" s="15" t="s">
        <v>1030</v>
      </c>
      <c r="F1933" s="15" t="s">
        <v>641</v>
      </c>
      <c r="G1933" s="85">
        <f>G1934</f>
        <v>0</v>
      </c>
      <c r="H1933" s="85">
        <f t="shared" si="341"/>
        <v>0</v>
      </c>
      <c r="I1933" s="85">
        <f t="shared" si="341"/>
        <v>0</v>
      </c>
    </row>
    <row r="1934" spans="1:9" s="18" customFormat="1" hidden="1">
      <c r="A1934" s="16" t="s">
        <v>643</v>
      </c>
      <c r="B1934" s="53">
        <v>795</v>
      </c>
      <c r="C1934" s="15" t="s">
        <v>337</v>
      </c>
      <c r="D1934" s="15" t="s">
        <v>34</v>
      </c>
      <c r="E1934" s="15" t="s">
        <v>1030</v>
      </c>
      <c r="F1934" s="15" t="s">
        <v>644</v>
      </c>
      <c r="G1934" s="85"/>
      <c r="H1934" s="85">
        <v>0</v>
      </c>
      <c r="I1934" s="85">
        <v>0</v>
      </c>
    </row>
    <row r="1935" spans="1:9" s="18" customFormat="1" ht="25.5" hidden="1" customHeight="1">
      <c r="A1935" s="16" t="s">
        <v>985</v>
      </c>
      <c r="B1935" s="53">
        <v>795</v>
      </c>
      <c r="C1935" s="15" t="s">
        <v>337</v>
      </c>
      <c r="D1935" s="15" t="s">
        <v>34</v>
      </c>
      <c r="E1935" s="15" t="s">
        <v>1030</v>
      </c>
      <c r="F1935" s="15"/>
      <c r="G1935" s="85">
        <f>G1936</f>
        <v>285575949.99000001</v>
      </c>
      <c r="H1935" s="85">
        <f t="shared" si="341"/>
        <v>285796221.25999999</v>
      </c>
      <c r="I1935" s="85">
        <f t="shared" si="341"/>
        <v>0</v>
      </c>
    </row>
    <row r="1936" spans="1:9" s="18" customFormat="1">
      <c r="A1936" s="16" t="s">
        <v>315</v>
      </c>
      <c r="B1936" s="53">
        <v>795</v>
      </c>
      <c r="C1936" s="15" t="s">
        <v>337</v>
      </c>
      <c r="D1936" s="15" t="s">
        <v>34</v>
      </c>
      <c r="E1936" s="15" t="s">
        <v>1030</v>
      </c>
      <c r="F1936" s="15" t="s">
        <v>316</v>
      </c>
      <c r="G1936" s="85">
        <f>G1937</f>
        <v>285575949.99000001</v>
      </c>
      <c r="H1936" s="85">
        <f t="shared" si="341"/>
        <v>285796221.25999999</v>
      </c>
      <c r="I1936" s="85">
        <f t="shared" si="341"/>
        <v>0</v>
      </c>
    </row>
    <row r="1937" spans="1:9" s="18" customFormat="1">
      <c r="A1937" s="16" t="s">
        <v>333</v>
      </c>
      <c r="B1937" s="53">
        <v>795</v>
      </c>
      <c r="C1937" s="15" t="s">
        <v>337</v>
      </c>
      <c r="D1937" s="15" t="s">
        <v>34</v>
      </c>
      <c r="E1937" s="15" t="s">
        <v>1030</v>
      </c>
      <c r="F1937" s="15" t="s">
        <v>334</v>
      </c>
      <c r="G1937" s="85">
        <f>454700+285121249.99</f>
        <v>285575949.99000001</v>
      </c>
      <c r="H1937" s="85">
        <f>285121670+674551.26</f>
        <v>285796221.25999999</v>
      </c>
      <c r="I1937" s="85">
        <v>0</v>
      </c>
    </row>
    <row r="1938" spans="1:9" s="23" customFormat="1">
      <c r="A1938" s="36" t="s">
        <v>536</v>
      </c>
      <c r="B1938" s="20">
        <v>795</v>
      </c>
      <c r="C1938" s="38" t="s">
        <v>337</v>
      </c>
      <c r="D1938" s="38" t="s">
        <v>102</v>
      </c>
      <c r="E1938" s="38"/>
      <c r="F1938" s="38"/>
      <c r="G1938" s="86">
        <f>+G2017+G1939+G1966+G1972+G1984+G1977+G1993+G2009+G2013+G2022</f>
        <v>15897827.940000001</v>
      </c>
      <c r="H1938" s="86">
        <f>H1939+H1966+H1972+H1984+H1977+H1993+H2009+H2013</f>
        <v>8259936.6000000006</v>
      </c>
      <c r="I1938" s="86">
        <f>I1939+I1966+I1972+I1984+I1977+I1993+I2009+I2013</f>
        <v>8567297.3699999992</v>
      </c>
    </row>
    <row r="1939" spans="1:9" ht="51">
      <c r="A1939" s="16" t="s">
        <v>944</v>
      </c>
      <c r="B1939" s="53">
        <v>795</v>
      </c>
      <c r="C1939" s="15" t="s">
        <v>337</v>
      </c>
      <c r="D1939" s="15" t="s">
        <v>102</v>
      </c>
      <c r="E1939" s="15" t="s">
        <v>556</v>
      </c>
      <c r="F1939" s="15"/>
      <c r="G1939" s="85">
        <f>G1950+G1955+G1958+G1962+G1947+G1990+G1944+G1941</f>
        <v>1113013</v>
      </c>
      <c r="H1939" s="85">
        <f>H1950+H1955+H1958+H1962+H1947+H1990+H1944+H1941</f>
        <v>1115914</v>
      </c>
      <c r="I1939" s="85">
        <f>I1950+I1955+I1958+I1962+I1947+I1990+I1944+I1941</f>
        <v>1118959</v>
      </c>
    </row>
    <row r="1940" spans="1:9" s="23" customFormat="1" ht="53.25" hidden="1" customHeight="1">
      <c r="A1940" s="16" t="s">
        <v>724</v>
      </c>
      <c r="B1940" s="14">
        <v>793</v>
      </c>
      <c r="C1940" s="15" t="s">
        <v>337</v>
      </c>
      <c r="D1940" s="15" t="s">
        <v>102</v>
      </c>
      <c r="E1940" s="15" t="s">
        <v>556</v>
      </c>
      <c r="F1940" s="38"/>
      <c r="G1940" s="85"/>
      <c r="H1940" s="85"/>
      <c r="I1940" s="85"/>
    </row>
    <row r="1941" spans="1:9" s="23" customFormat="1" ht="36" hidden="1" customHeight="1">
      <c r="A1941" s="16" t="s">
        <v>1148</v>
      </c>
      <c r="B1941" s="14">
        <v>795</v>
      </c>
      <c r="C1941" s="15" t="s">
        <v>337</v>
      </c>
      <c r="D1941" s="15" t="s">
        <v>102</v>
      </c>
      <c r="E1941" s="15" t="s">
        <v>1147</v>
      </c>
      <c r="F1941" s="38"/>
      <c r="G1941" s="85">
        <f>G1942</f>
        <v>0</v>
      </c>
      <c r="H1941" s="85">
        <f t="shared" ref="H1941:I1941" si="344">H1942</f>
        <v>0</v>
      </c>
      <c r="I1941" s="85">
        <f t="shared" si="344"/>
        <v>0</v>
      </c>
    </row>
    <row r="1942" spans="1:9" s="23" customFormat="1" ht="24" hidden="1" customHeight="1">
      <c r="A1942" s="16" t="s">
        <v>315</v>
      </c>
      <c r="B1942" s="14">
        <v>795</v>
      </c>
      <c r="C1942" s="15" t="s">
        <v>337</v>
      </c>
      <c r="D1942" s="15" t="s">
        <v>102</v>
      </c>
      <c r="E1942" s="15" t="s">
        <v>1147</v>
      </c>
      <c r="F1942" s="15" t="s">
        <v>316</v>
      </c>
      <c r="G1942" s="85">
        <f>G1943</f>
        <v>0</v>
      </c>
      <c r="H1942" s="85">
        <f t="shared" ref="H1942:I1942" si="345">H1943</f>
        <v>0</v>
      </c>
      <c r="I1942" s="85">
        <f t="shared" si="345"/>
        <v>0</v>
      </c>
    </row>
    <row r="1943" spans="1:9" s="23" customFormat="1" ht="24" hidden="1" customHeight="1">
      <c r="A1943" s="16" t="s">
        <v>343</v>
      </c>
      <c r="B1943" s="14">
        <v>795</v>
      </c>
      <c r="C1943" s="15" t="s">
        <v>337</v>
      </c>
      <c r="D1943" s="15" t="s">
        <v>102</v>
      </c>
      <c r="E1943" s="15" t="s">
        <v>1147</v>
      </c>
      <c r="F1943" s="15" t="s">
        <v>344</v>
      </c>
      <c r="G1943" s="85"/>
      <c r="H1943" s="85">
        <v>0</v>
      </c>
      <c r="I1943" s="85">
        <v>0</v>
      </c>
    </row>
    <row r="1944" spans="1:9" s="50" customFormat="1" ht="17.25" customHeight="1">
      <c r="A1944" s="16" t="s">
        <v>694</v>
      </c>
      <c r="B1944" s="53">
        <v>795</v>
      </c>
      <c r="C1944" s="15" t="s">
        <v>337</v>
      </c>
      <c r="D1944" s="15" t="s">
        <v>102</v>
      </c>
      <c r="E1944" s="15" t="s">
        <v>693</v>
      </c>
      <c r="F1944" s="15"/>
      <c r="G1944" s="85">
        <f t="shared" ref="G1944:I1945" si="346">G1945</f>
        <v>58013</v>
      </c>
      <c r="H1944" s="85">
        <f t="shared" si="346"/>
        <v>60914</v>
      </c>
      <c r="I1944" s="85">
        <f t="shared" si="346"/>
        <v>63959</v>
      </c>
    </row>
    <row r="1945" spans="1:9" s="50" customFormat="1" ht="17.25" customHeight="1">
      <c r="A1945" s="16" t="s">
        <v>598</v>
      </c>
      <c r="B1945" s="53">
        <v>795</v>
      </c>
      <c r="C1945" s="15" t="s">
        <v>337</v>
      </c>
      <c r="D1945" s="15" t="s">
        <v>102</v>
      </c>
      <c r="E1945" s="15" t="s">
        <v>693</v>
      </c>
      <c r="F1945" s="15" t="s">
        <v>47</v>
      </c>
      <c r="G1945" s="85">
        <f t="shared" si="346"/>
        <v>58013</v>
      </c>
      <c r="H1945" s="85">
        <f t="shared" si="346"/>
        <v>60914</v>
      </c>
      <c r="I1945" s="85">
        <f t="shared" si="346"/>
        <v>63959</v>
      </c>
    </row>
    <row r="1946" spans="1:9" s="50" customFormat="1" ht="32.25" customHeight="1">
      <c r="A1946" s="16" t="s">
        <v>48</v>
      </c>
      <c r="B1946" s="53">
        <v>795</v>
      </c>
      <c r="C1946" s="15" t="s">
        <v>337</v>
      </c>
      <c r="D1946" s="15" t="s">
        <v>102</v>
      </c>
      <c r="E1946" s="15" t="s">
        <v>693</v>
      </c>
      <c r="F1946" s="15" t="s">
        <v>50</v>
      </c>
      <c r="G1946" s="85">
        <v>58013</v>
      </c>
      <c r="H1946" s="85">
        <v>60914</v>
      </c>
      <c r="I1946" s="85">
        <v>63959</v>
      </c>
    </row>
    <row r="1947" spans="1:9" hidden="1">
      <c r="A1947" s="99" t="s">
        <v>501</v>
      </c>
      <c r="B1947" s="53">
        <v>795</v>
      </c>
      <c r="C1947" s="101" t="s">
        <v>337</v>
      </c>
      <c r="D1947" s="101" t="s">
        <v>102</v>
      </c>
      <c r="E1947" s="101" t="s">
        <v>507</v>
      </c>
      <c r="F1947" s="101"/>
      <c r="G1947" s="8">
        <f t="shared" ref="G1947:I1948" si="347">G1948</f>
        <v>0</v>
      </c>
      <c r="H1947" s="8">
        <f t="shared" si="347"/>
        <v>0</v>
      </c>
      <c r="I1947" s="8">
        <f t="shared" si="347"/>
        <v>0</v>
      </c>
    </row>
    <row r="1948" spans="1:9" hidden="1">
      <c r="A1948" s="99" t="s">
        <v>315</v>
      </c>
      <c r="B1948" s="53">
        <v>795</v>
      </c>
      <c r="C1948" s="101" t="s">
        <v>337</v>
      </c>
      <c r="D1948" s="101" t="s">
        <v>102</v>
      </c>
      <c r="E1948" s="101" t="s">
        <v>507</v>
      </c>
      <c r="F1948" s="101" t="s">
        <v>316</v>
      </c>
      <c r="G1948" s="8">
        <f t="shared" si="347"/>
        <v>0</v>
      </c>
      <c r="H1948" s="8">
        <f t="shared" si="347"/>
        <v>0</v>
      </c>
      <c r="I1948" s="8">
        <f t="shared" si="347"/>
        <v>0</v>
      </c>
    </row>
    <row r="1949" spans="1:9" hidden="1">
      <c r="A1949" s="16" t="s">
        <v>343</v>
      </c>
      <c r="B1949" s="53">
        <v>795</v>
      </c>
      <c r="C1949" s="15" t="s">
        <v>337</v>
      </c>
      <c r="D1949" s="15" t="s">
        <v>102</v>
      </c>
      <c r="E1949" s="15" t="s">
        <v>507</v>
      </c>
      <c r="F1949" s="15" t="s">
        <v>344</v>
      </c>
      <c r="G1949" s="8"/>
      <c r="H1949" s="8"/>
      <c r="I1949" s="8"/>
    </row>
    <row r="1950" spans="1:9">
      <c r="A1950" s="16" t="s">
        <v>118</v>
      </c>
      <c r="B1950" s="53">
        <v>795</v>
      </c>
      <c r="C1950" s="15" t="s">
        <v>337</v>
      </c>
      <c r="D1950" s="15" t="s">
        <v>102</v>
      </c>
      <c r="E1950" s="15" t="s">
        <v>168</v>
      </c>
      <c r="F1950" s="15"/>
      <c r="G1950" s="85">
        <f>G1951+G1953</f>
        <v>505000</v>
      </c>
      <c r="H1950" s="85">
        <f>H1951+H1953</f>
        <v>505000</v>
      </c>
      <c r="I1950" s="85">
        <f>I1951+I1953</f>
        <v>505000</v>
      </c>
    </row>
    <row r="1951" spans="1:9" ht="25.5">
      <c r="A1951" s="16" t="s">
        <v>46</v>
      </c>
      <c r="B1951" s="53">
        <v>795</v>
      </c>
      <c r="C1951" s="15" t="s">
        <v>337</v>
      </c>
      <c r="D1951" s="15" t="s">
        <v>102</v>
      </c>
      <c r="E1951" s="15" t="s">
        <v>168</v>
      </c>
      <c r="F1951" s="15" t="s">
        <v>47</v>
      </c>
      <c r="G1951" s="85">
        <f>G1952</f>
        <v>120079</v>
      </c>
      <c r="H1951" s="85">
        <f>H1952</f>
        <v>140000</v>
      </c>
      <c r="I1951" s="85">
        <f>I1952</f>
        <v>140000</v>
      </c>
    </row>
    <row r="1952" spans="1:9" ht="18" customHeight="1">
      <c r="A1952" s="16" t="s">
        <v>48</v>
      </c>
      <c r="B1952" s="53">
        <v>795</v>
      </c>
      <c r="C1952" s="15" t="s">
        <v>337</v>
      </c>
      <c r="D1952" s="15" t="s">
        <v>102</v>
      </c>
      <c r="E1952" s="15" t="s">
        <v>168</v>
      </c>
      <c r="F1952" s="15" t="s">
        <v>49</v>
      </c>
      <c r="G1952" s="127">
        <f>140000-19921</f>
        <v>120079</v>
      </c>
      <c r="H1952" s="85">
        <v>140000</v>
      </c>
      <c r="I1952" s="85">
        <v>140000</v>
      </c>
    </row>
    <row r="1953" spans="1:9" ht="18" customHeight="1">
      <c r="A1953" s="16" t="s">
        <v>315</v>
      </c>
      <c r="B1953" s="53">
        <v>795</v>
      </c>
      <c r="C1953" s="15" t="s">
        <v>337</v>
      </c>
      <c r="D1953" s="15" t="s">
        <v>102</v>
      </c>
      <c r="E1953" s="15" t="s">
        <v>168</v>
      </c>
      <c r="F1953" s="15" t="s">
        <v>316</v>
      </c>
      <c r="G1953" s="85">
        <f>G1954</f>
        <v>384921</v>
      </c>
      <c r="H1953" s="85">
        <f>H1954</f>
        <v>365000</v>
      </c>
      <c r="I1953" s="85">
        <f>I1954</f>
        <v>365000</v>
      </c>
    </row>
    <row r="1954" spans="1:9" ht="18" customHeight="1">
      <c r="A1954" s="16" t="s">
        <v>343</v>
      </c>
      <c r="B1954" s="53">
        <v>795</v>
      </c>
      <c r="C1954" s="15" t="s">
        <v>337</v>
      </c>
      <c r="D1954" s="15" t="s">
        <v>102</v>
      </c>
      <c r="E1954" s="15" t="s">
        <v>168</v>
      </c>
      <c r="F1954" s="15" t="s">
        <v>344</v>
      </c>
      <c r="G1954" s="127">
        <f>365000+19921</f>
        <v>384921</v>
      </c>
      <c r="H1954" s="85">
        <v>365000</v>
      </c>
      <c r="I1954" s="85">
        <v>365000</v>
      </c>
    </row>
    <row r="1955" spans="1:9" ht="26.25" customHeight="1">
      <c r="A1955" s="16" t="s">
        <v>116</v>
      </c>
      <c r="B1955" s="53">
        <v>795</v>
      </c>
      <c r="C1955" s="15" t="s">
        <v>337</v>
      </c>
      <c r="D1955" s="15" t="s">
        <v>102</v>
      </c>
      <c r="E1955" s="15" t="s">
        <v>117</v>
      </c>
      <c r="F1955" s="15"/>
      <c r="G1955" s="85">
        <f t="shared" ref="G1955:I1956" si="348">G1956</f>
        <v>50000</v>
      </c>
      <c r="H1955" s="85">
        <f t="shared" si="348"/>
        <v>50000</v>
      </c>
      <c r="I1955" s="85">
        <f t="shared" si="348"/>
        <v>50000</v>
      </c>
    </row>
    <row r="1956" spans="1:9" ht="26.25" customHeight="1">
      <c r="A1956" s="16" t="s">
        <v>46</v>
      </c>
      <c r="B1956" s="53">
        <v>795</v>
      </c>
      <c r="C1956" s="15" t="s">
        <v>337</v>
      </c>
      <c r="D1956" s="15" t="s">
        <v>102</v>
      </c>
      <c r="E1956" s="15" t="s">
        <v>117</v>
      </c>
      <c r="F1956" s="15" t="s">
        <v>47</v>
      </c>
      <c r="G1956" s="85">
        <f t="shared" si="348"/>
        <v>50000</v>
      </c>
      <c r="H1956" s="85">
        <f t="shared" si="348"/>
        <v>50000</v>
      </c>
      <c r="I1956" s="85">
        <f t="shared" si="348"/>
        <v>50000</v>
      </c>
    </row>
    <row r="1957" spans="1:9" ht="25.5">
      <c r="A1957" s="16" t="s">
        <v>48</v>
      </c>
      <c r="B1957" s="53">
        <v>795</v>
      </c>
      <c r="C1957" s="15" t="s">
        <v>337</v>
      </c>
      <c r="D1957" s="15" t="s">
        <v>102</v>
      </c>
      <c r="E1957" s="15" t="s">
        <v>117</v>
      </c>
      <c r="F1957" s="15" t="s">
        <v>49</v>
      </c>
      <c r="G1957" s="127">
        <v>50000</v>
      </c>
      <c r="H1957" s="85">
        <v>50000</v>
      </c>
      <c r="I1957" s="85">
        <v>50000</v>
      </c>
    </row>
    <row r="1958" spans="1:9" ht="48" hidden="1" customHeight="1">
      <c r="A1958" s="16" t="s">
        <v>613</v>
      </c>
      <c r="B1958" s="53">
        <v>795</v>
      </c>
      <c r="C1958" s="15" t="s">
        <v>337</v>
      </c>
      <c r="D1958" s="15" t="s">
        <v>102</v>
      </c>
      <c r="E1958" s="15" t="s">
        <v>380</v>
      </c>
      <c r="F1958" s="15"/>
      <c r="G1958" s="85">
        <f t="shared" ref="G1958:I1960" si="349">G1959</f>
        <v>0</v>
      </c>
      <c r="H1958" s="85">
        <f t="shared" si="349"/>
        <v>0</v>
      </c>
      <c r="I1958" s="85">
        <f t="shared" si="349"/>
        <v>0</v>
      </c>
    </row>
    <row r="1959" spans="1:9" ht="48" hidden="1" customHeight="1">
      <c r="A1959" s="16" t="s">
        <v>381</v>
      </c>
      <c r="B1959" s="53">
        <v>795</v>
      </c>
      <c r="C1959" s="15" t="s">
        <v>337</v>
      </c>
      <c r="D1959" s="15" t="s">
        <v>102</v>
      </c>
      <c r="E1959" s="15" t="s">
        <v>612</v>
      </c>
      <c r="F1959" s="15"/>
      <c r="G1959" s="85">
        <f t="shared" si="349"/>
        <v>0</v>
      </c>
      <c r="H1959" s="85">
        <f t="shared" si="349"/>
        <v>0</v>
      </c>
      <c r="I1959" s="85">
        <f t="shared" si="349"/>
        <v>0</v>
      </c>
    </row>
    <row r="1960" spans="1:9" ht="18.75" hidden="1" customHeight="1">
      <c r="A1960" s="16" t="s">
        <v>315</v>
      </c>
      <c r="B1960" s="53">
        <v>795</v>
      </c>
      <c r="C1960" s="15" t="s">
        <v>337</v>
      </c>
      <c r="D1960" s="15" t="s">
        <v>102</v>
      </c>
      <c r="E1960" s="15" t="s">
        <v>612</v>
      </c>
      <c r="F1960" s="15" t="s">
        <v>316</v>
      </c>
      <c r="G1960" s="85">
        <f t="shared" si="349"/>
        <v>0</v>
      </c>
      <c r="H1960" s="85">
        <f t="shared" si="349"/>
        <v>0</v>
      </c>
      <c r="I1960" s="85">
        <f t="shared" si="349"/>
        <v>0</v>
      </c>
    </row>
    <row r="1961" spans="1:9" hidden="1">
      <c r="A1961" s="16" t="s">
        <v>333</v>
      </c>
      <c r="B1961" s="53">
        <v>795</v>
      </c>
      <c r="C1961" s="15" t="s">
        <v>337</v>
      </c>
      <c r="D1961" s="15" t="s">
        <v>102</v>
      </c>
      <c r="E1961" s="15" t="s">
        <v>612</v>
      </c>
      <c r="F1961" s="15" t="s">
        <v>334</v>
      </c>
      <c r="G1961" s="85"/>
      <c r="H1961" s="85"/>
      <c r="I1961" s="85"/>
    </row>
    <row r="1962" spans="1:9" ht="48" hidden="1" customHeight="1">
      <c r="A1962" s="16" t="s">
        <v>615</v>
      </c>
      <c r="B1962" s="53">
        <v>795</v>
      </c>
      <c r="C1962" s="15" t="s">
        <v>337</v>
      </c>
      <c r="D1962" s="15" t="s">
        <v>102</v>
      </c>
      <c r="E1962" s="15" t="s">
        <v>383</v>
      </c>
      <c r="F1962" s="15"/>
      <c r="G1962" s="85">
        <f t="shared" ref="G1962:I1964" si="350">G1963</f>
        <v>0</v>
      </c>
      <c r="H1962" s="85">
        <f t="shared" si="350"/>
        <v>0</v>
      </c>
      <c r="I1962" s="85">
        <f t="shared" si="350"/>
        <v>0</v>
      </c>
    </row>
    <row r="1963" spans="1:9" ht="48" hidden="1" customHeight="1">
      <c r="A1963" s="16" t="s">
        <v>382</v>
      </c>
      <c r="B1963" s="53">
        <v>795</v>
      </c>
      <c r="C1963" s="15" t="s">
        <v>337</v>
      </c>
      <c r="D1963" s="15" t="s">
        <v>102</v>
      </c>
      <c r="E1963" s="15" t="s">
        <v>614</v>
      </c>
      <c r="F1963" s="15"/>
      <c r="G1963" s="85">
        <f t="shared" si="350"/>
        <v>0</v>
      </c>
      <c r="H1963" s="85">
        <f t="shared" si="350"/>
        <v>0</v>
      </c>
      <c r="I1963" s="85">
        <f t="shared" si="350"/>
        <v>0</v>
      </c>
    </row>
    <row r="1964" spans="1:9" ht="18.75" hidden="1" customHeight="1">
      <c r="A1964" s="16" t="s">
        <v>315</v>
      </c>
      <c r="B1964" s="53">
        <v>795</v>
      </c>
      <c r="C1964" s="15" t="s">
        <v>337</v>
      </c>
      <c r="D1964" s="15" t="s">
        <v>102</v>
      </c>
      <c r="E1964" s="15" t="s">
        <v>614</v>
      </c>
      <c r="F1964" s="15" t="s">
        <v>316</v>
      </c>
      <c r="G1964" s="85">
        <f t="shared" si="350"/>
        <v>0</v>
      </c>
      <c r="H1964" s="85">
        <f t="shared" si="350"/>
        <v>0</v>
      </c>
      <c r="I1964" s="85">
        <f t="shared" si="350"/>
        <v>0</v>
      </c>
    </row>
    <row r="1965" spans="1:9" hidden="1">
      <c r="A1965" s="16" t="s">
        <v>333</v>
      </c>
      <c r="B1965" s="53">
        <v>795</v>
      </c>
      <c r="C1965" s="15" t="s">
        <v>337</v>
      </c>
      <c r="D1965" s="15" t="s">
        <v>102</v>
      </c>
      <c r="E1965" s="15" t="s">
        <v>614</v>
      </c>
      <c r="F1965" s="15" t="s">
        <v>334</v>
      </c>
      <c r="G1965" s="85"/>
      <c r="H1965" s="85"/>
      <c r="I1965" s="85"/>
    </row>
    <row r="1966" spans="1:9" s="3" customFormat="1" ht="19.5" hidden="1" customHeight="1">
      <c r="A1966" s="16" t="s">
        <v>332</v>
      </c>
      <c r="B1966" s="53">
        <v>795</v>
      </c>
      <c r="C1966" s="15" t="s">
        <v>337</v>
      </c>
      <c r="D1966" s="15" t="s">
        <v>102</v>
      </c>
      <c r="E1966" s="15" t="s">
        <v>439</v>
      </c>
      <c r="F1966" s="15"/>
      <c r="G1966" s="85">
        <f>G1967</f>
        <v>0</v>
      </c>
      <c r="H1966" s="85">
        <f>H1967</f>
        <v>0</v>
      </c>
      <c r="I1966" s="85">
        <f>I1967</f>
        <v>0</v>
      </c>
    </row>
    <row r="1967" spans="1:9" s="3" customFormat="1" ht="21.75" hidden="1" customHeight="1">
      <c r="A1967" s="16" t="s">
        <v>332</v>
      </c>
      <c r="B1967" s="53">
        <v>795</v>
      </c>
      <c r="C1967" s="15" t="s">
        <v>337</v>
      </c>
      <c r="D1967" s="15" t="s">
        <v>102</v>
      </c>
      <c r="E1967" s="15" t="s">
        <v>519</v>
      </c>
      <c r="F1967" s="15"/>
      <c r="G1967" s="85">
        <f>G1970+G1968</f>
        <v>0</v>
      </c>
      <c r="H1967" s="85">
        <f>H1970+H1968</f>
        <v>0</v>
      </c>
      <c r="I1967" s="85">
        <f>I1970+I1968</f>
        <v>0</v>
      </c>
    </row>
    <row r="1968" spans="1:9" ht="23.25" hidden="1" customHeight="1">
      <c r="A1968" s="16" t="s">
        <v>598</v>
      </c>
      <c r="B1968" s="53">
        <v>795</v>
      </c>
      <c r="C1968" s="15" t="s">
        <v>337</v>
      </c>
      <c r="D1968" s="15" t="s">
        <v>102</v>
      </c>
      <c r="E1968" s="15" t="s">
        <v>519</v>
      </c>
      <c r="F1968" s="15" t="s">
        <v>47</v>
      </c>
      <c r="G1968" s="85">
        <f>G1969</f>
        <v>0</v>
      </c>
      <c r="H1968" s="85">
        <f>H1969</f>
        <v>0</v>
      </c>
      <c r="I1968" s="85">
        <f>I1969</f>
        <v>0</v>
      </c>
    </row>
    <row r="1969" spans="1:9" s="18" customFormat="1" ht="23.25" hidden="1" customHeight="1">
      <c r="A1969" s="16" t="s">
        <v>48</v>
      </c>
      <c r="B1969" s="53">
        <v>795</v>
      </c>
      <c r="C1969" s="15" t="s">
        <v>337</v>
      </c>
      <c r="D1969" s="15" t="s">
        <v>102</v>
      </c>
      <c r="E1969" s="15" t="s">
        <v>519</v>
      </c>
      <c r="F1969" s="15" t="s">
        <v>49</v>
      </c>
      <c r="G1969" s="85"/>
      <c r="H1969" s="85"/>
      <c r="I1969" s="85"/>
    </row>
    <row r="1970" spans="1:9" s="3" customFormat="1" ht="29.25" hidden="1" customHeight="1">
      <c r="A1970" s="16" t="s">
        <v>46</v>
      </c>
      <c r="B1970" s="53">
        <v>795</v>
      </c>
      <c r="C1970" s="15" t="s">
        <v>337</v>
      </c>
      <c r="D1970" s="15" t="s">
        <v>102</v>
      </c>
      <c r="E1970" s="15" t="s">
        <v>519</v>
      </c>
      <c r="F1970" s="15" t="s">
        <v>47</v>
      </c>
      <c r="G1970" s="85">
        <f>G1971</f>
        <v>0</v>
      </c>
      <c r="H1970" s="85">
        <f>H1971</f>
        <v>0</v>
      </c>
      <c r="I1970" s="85">
        <f>I1971</f>
        <v>0</v>
      </c>
    </row>
    <row r="1971" spans="1:9" s="18" customFormat="1" ht="33" hidden="1" customHeight="1">
      <c r="A1971" s="16" t="s">
        <v>48</v>
      </c>
      <c r="B1971" s="53">
        <v>795</v>
      </c>
      <c r="C1971" s="15" t="s">
        <v>337</v>
      </c>
      <c r="D1971" s="15" t="s">
        <v>102</v>
      </c>
      <c r="E1971" s="15" t="s">
        <v>519</v>
      </c>
      <c r="F1971" s="15" t="s">
        <v>49</v>
      </c>
      <c r="G1971" s="85"/>
      <c r="H1971" s="85"/>
      <c r="I1971" s="85"/>
    </row>
    <row r="1972" spans="1:9" s="18" customFormat="1" ht="33" hidden="1" customHeight="1">
      <c r="A1972" s="16" t="s">
        <v>339</v>
      </c>
      <c r="B1972" s="53">
        <v>795</v>
      </c>
      <c r="C1972" s="15" t="s">
        <v>337</v>
      </c>
      <c r="D1972" s="15" t="s">
        <v>102</v>
      </c>
      <c r="E1972" s="15" t="s">
        <v>442</v>
      </c>
      <c r="F1972" s="15"/>
      <c r="G1972" s="85">
        <f t="shared" ref="G1972:I1974" si="351">G1973</f>
        <v>0</v>
      </c>
      <c r="H1972" s="85">
        <f t="shared" si="351"/>
        <v>0</v>
      </c>
      <c r="I1972" s="85">
        <f t="shared" si="351"/>
        <v>0</v>
      </c>
    </row>
    <row r="1973" spans="1:9" s="18" customFormat="1" ht="33" hidden="1" customHeight="1">
      <c r="A1973" s="16" t="s">
        <v>501</v>
      </c>
      <c r="B1973" s="53">
        <v>795</v>
      </c>
      <c r="C1973" s="15" t="s">
        <v>337</v>
      </c>
      <c r="D1973" s="15" t="s">
        <v>102</v>
      </c>
      <c r="E1973" s="15" t="s">
        <v>509</v>
      </c>
      <c r="F1973" s="15"/>
      <c r="G1973" s="85">
        <f t="shared" si="351"/>
        <v>0</v>
      </c>
      <c r="H1973" s="85">
        <f t="shared" si="351"/>
        <v>0</v>
      </c>
      <c r="I1973" s="85">
        <f t="shared" si="351"/>
        <v>0</v>
      </c>
    </row>
    <row r="1974" spans="1:9" s="18" customFormat="1" ht="33" hidden="1" customHeight="1">
      <c r="A1974" s="16" t="s">
        <v>315</v>
      </c>
      <c r="B1974" s="53">
        <v>795</v>
      </c>
      <c r="C1974" s="15" t="s">
        <v>337</v>
      </c>
      <c r="D1974" s="15" t="s">
        <v>102</v>
      </c>
      <c r="E1974" s="15" t="s">
        <v>509</v>
      </c>
      <c r="F1974" s="15" t="s">
        <v>316</v>
      </c>
      <c r="G1974" s="85">
        <f t="shared" si="351"/>
        <v>0</v>
      </c>
      <c r="H1974" s="85">
        <f t="shared" si="351"/>
        <v>0</v>
      </c>
      <c r="I1974" s="85">
        <f t="shared" si="351"/>
        <v>0</v>
      </c>
    </row>
    <row r="1975" spans="1:9" s="18" customFormat="1" ht="33" hidden="1" customHeight="1">
      <c r="A1975" s="16" t="s">
        <v>343</v>
      </c>
      <c r="B1975" s="53">
        <v>795</v>
      </c>
      <c r="C1975" s="15" t="s">
        <v>337</v>
      </c>
      <c r="D1975" s="15" t="s">
        <v>102</v>
      </c>
      <c r="E1975" s="15" t="s">
        <v>509</v>
      </c>
      <c r="F1975" s="15" t="s">
        <v>344</v>
      </c>
      <c r="G1975" s="85"/>
      <c r="H1975" s="85"/>
      <c r="I1975" s="85"/>
    </row>
    <row r="1976" spans="1:9" s="18" customFormat="1" ht="33" hidden="1" customHeight="1">
      <c r="A1976" s="16"/>
      <c r="B1976" s="53">
        <v>795</v>
      </c>
      <c r="C1976" s="15"/>
      <c r="D1976" s="15"/>
      <c r="E1976" s="15"/>
      <c r="F1976" s="15"/>
      <c r="G1976" s="85"/>
      <c r="H1976" s="85"/>
      <c r="I1976" s="85"/>
    </row>
    <row r="1977" spans="1:9" s="18" customFormat="1" ht="54" hidden="1" customHeight="1">
      <c r="A1977" s="16" t="s">
        <v>282</v>
      </c>
      <c r="B1977" s="53">
        <v>795</v>
      </c>
      <c r="C1977" s="15" t="s">
        <v>337</v>
      </c>
      <c r="D1977" s="15" t="s">
        <v>102</v>
      </c>
      <c r="E1977" s="15" t="s">
        <v>281</v>
      </c>
      <c r="F1977" s="15"/>
      <c r="G1977" s="85">
        <f>G1978+G1981</f>
        <v>0</v>
      </c>
      <c r="H1977" s="85">
        <f>H1978+H1981</f>
        <v>0</v>
      </c>
      <c r="I1977" s="85">
        <f>I1978+I1981</f>
        <v>0</v>
      </c>
    </row>
    <row r="1978" spans="1:9" s="18" customFormat="1" ht="44.25" hidden="1" customHeight="1">
      <c r="A1978" s="16" t="s">
        <v>381</v>
      </c>
      <c r="B1978" s="53">
        <v>795</v>
      </c>
      <c r="C1978" s="15" t="s">
        <v>337</v>
      </c>
      <c r="D1978" s="15" t="s">
        <v>102</v>
      </c>
      <c r="E1978" s="15" t="s">
        <v>279</v>
      </c>
      <c r="F1978" s="15"/>
      <c r="G1978" s="85">
        <f t="shared" ref="G1978:I1979" si="352">G1979</f>
        <v>0</v>
      </c>
      <c r="H1978" s="85">
        <f t="shared" si="352"/>
        <v>0</v>
      </c>
      <c r="I1978" s="85">
        <f t="shared" si="352"/>
        <v>0</v>
      </c>
    </row>
    <row r="1979" spans="1:9" s="18" customFormat="1" ht="33" hidden="1" customHeight="1">
      <c r="A1979" s="16" t="s">
        <v>93</v>
      </c>
      <c r="B1979" s="53">
        <v>795</v>
      </c>
      <c r="C1979" s="15" t="s">
        <v>337</v>
      </c>
      <c r="D1979" s="15" t="s">
        <v>102</v>
      </c>
      <c r="E1979" s="15" t="s">
        <v>279</v>
      </c>
      <c r="F1979" s="15" t="s">
        <v>316</v>
      </c>
      <c r="G1979" s="85">
        <f t="shared" si="352"/>
        <v>0</v>
      </c>
      <c r="H1979" s="85">
        <f t="shared" si="352"/>
        <v>0</v>
      </c>
      <c r="I1979" s="85">
        <f t="shared" si="352"/>
        <v>0</v>
      </c>
    </row>
    <row r="1980" spans="1:9" s="18" customFormat="1" ht="33" hidden="1" customHeight="1">
      <c r="A1980" s="16" t="s">
        <v>333</v>
      </c>
      <c r="B1980" s="53">
        <v>795</v>
      </c>
      <c r="C1980" s="15" t="s">
        <v>337</v>
      </c>
      <c r="D1980" s="15" t="s">
        <v>102</v>
      </c>
      <c r="E1980" s="15" t="s">
        <v>279</v>
      </c>
      <c r="F1980" s="15" t="s">
        <v>334</v>
      </c>
      <c r="G1980" s="85"/>
      <c r="H1980" s="85"/>
      <c r="I1980" s="85"/>
    </row>
    <row r="1981" spans="1:9" s="18" customFormat="1" ht="55.5" hidden="1" customHeight="1">
      <c r="A1981" s="16" t="s">
        <v>277</v>
      </c>
      <c r="B1981" s="53">
        <v>795</v>
      </c>
      <c r="C1981" s="15" t="s">
        <v>337</v>
      </c>
      <c r="D1981" s="15" t="s">
        <v>102</v>
      </c>
      <c r="E1981" s="15" t="s">
        <v>280</v>
      </c>
      <c r="F1981" s="15"/>
      <c r="G1981" s="85">
        <f t="shared" ref="G1981:I1982" si="353">G1982</f>
        <v>0</v>
      </c>
      <c r="H1981" s="85">
        <f t="shared" si="353"/>
        <v>0</v>
      </c>
      <c r="I1981" s="85">
        <f t="shared" si="353"/>
        <v>0</v>
      </c>
    </row>
    <row r="1982" spans="1:9" s="18" customFormat="1" ht="33" hidden="1" customHeight="1">
      <c r="A1982" s="16" t="s">
        <v>93</v>
      </c>
      <c r="B1982" s="53">
        <v>795</v>
      </c>
      <c r="C1982" s="15" t="s">
        <v>337</v>
      </c>
      <c r="D1982" s="15" t="s">
        <v>102</v>
      </c>
      <c r="E1982" s="15" t="s">
        <v>280</v>
      </c>
      <c r="F1982" s="15" t="s">
        <v>316</v>
      </c>
      <c r="G1982" s="85">
        <f t="shared" si="353"/>
        <v>0</v>
      </c>
      <c r="H1982" s="85">
        <f t="shared" si="353"/>
        <v>0</v>
      </c>
      <c r="I1982" s="85">
        <f t="shared" si="353"/>
        <v>0</v>
      </c>
    </row>
    <row r="1983" spans="1:9" s="18" customFormat="1" ht="33" hidden="1" customHeight="1">
      <c r="A1983" s="16" t="s">
        <v>333</v>
      </c>
      <c r="B1983" s="53">
        <v>795</v>
      </c>
      <c r="C1983" s="15" t="s">
        <v>337</v>
      </c>
      <c r="D1983" s="15" t="s">
        <v>102</v>
      </c>
      <c r="E1983" s="15" t="s">
        <v>280</v>
      </c>
      <c r="F1983" s="15" t="s">
        <v>334</v>
      </c>
      <c r="G1983" s="85"/>
      <c r="H1983" s="85"/>
      <c r="I1983" s="85"/>
    </row>
    <row r="1984" spans="1:9" ht="30.75" hidden="1" customHeight="1">
      <c r="A1984" s="16" t="s">
        <v>332</v>
      </c>
      <c r="B1984" s="53">
        <v>795</v>
      </c>
      <c r="C1984" s="15" t="s">
        <v>337</v>
      </c>
      <c r="D1984" s="15" t="s">
        <v>102</v>
      </c>
      <c r="E1984" s="15" t="s">
        <v>439</v>
      </c>
      <c r="F1984" s="15"/>
      <c r="G1984" s="85">
        <f>G1985</f>
        <v>0</v>
      </c>
      <c r="H1984" s="85">
        <f>H1985</f>
        <v>0</v>
      </c>
      <c r="I1984" s="85">
        <f>I1985</f>
        <v>0</v>
      </c>
    </row>
    <row r="1985" spans="1:9" ht="30.75" hidden="1" customHeight="1">
      <c r="A1985" s="16" t="s">
        <v>332</v>
      </c>
      <c r="B1985" s="53">
        <v>795</v>
      </c>
      <c r="C1985" s="15" t="s">
        <v>337</v>
      </c>
      <c r="D1985" s="15" t="s">
        <v>102</v>
      </c>
      <c r="E1985" s="15" t="s">
        <v>519</v>
      </c>
      <c r="F1985" s="15"/>
      <c r="G1985" s="85">
        <f>G1988+G1986</f>
        <v>0</v>
      </c>
      <c r="H1985" s="85">
        <f>H1988+H1986</f>
        <v>0</v>
      </c>
      <c r="I1985" s="85">
        <f>I1988+I1986</f>
        <v>0</v>
      </c>
    </row>
    <row r="1986" spans="1:9" s="3" customFormat="1" ht="38.25" hidden="1" customHeight="1">
      <c r="A1986" s="16" t="s">
        <v>46</v>
      </c>
      <c r="B1986" s="53">
        <v>795</v>
      </c>
      <c r="C1986" s="15" t="s">
        <v>337</v>
      </c>
      <c r="D1986" s="15" t="s">
        <v>102</v>
      </c>
      <c r="E1986" s="15" t="s">
        <v>519</v>
      </c>
      <c r="F1986" s="15" t="s">
        <v>47</v>
      </c>
      <c r="G1986" s="85"/>
      <c r="H1986" s="85"/>
      <c r="I1986" s="85"/>
    </row>
    <row r="1987" spans="1:9" s="3" customFormat="1" ht="38.25" hidden="1" customHeight="1">
      <c r="A1987" s="16" t="s">
        <v>48</v>
      </c>
      <c r="B1987" s="53">
        <v>795</v>
      </c>
      <c r="C1987" s="15" t="s">
        <v>337</v>
      </c>
      <c r="D1987" s="15" t="s">
        <v>102</v>
      </c>
      <c r="E1987" s="15" t="s">
        <v>519</v>
      </c>
      <c r="F1987" s="15" t="s">
        <v>49</v>
      </c>
      <c r="G1987" s="85"/>
      <c r="H1987" s="85"/>
      <c r="I1987" s="85"/>
    </row>
    <row r="1988" spans="1:9" ht="30.75" hidden="1" customHeight="1">
      <c r="A1988" s="16" t="s">
        <v>315</v>
      </c>
      <c r="B1988" s="53">
        <v>795</v>
      </c>
      <c r="C1988" s="15" t="s">
        <v>337</v>
      </c>
      <c r="D1988" s="15" t="s">
        <v>102</v>
      </c>
      <c r="E1988" s="15" t="s">
        <v>519</v>
      </c>
      <c r="F1988" s="15" t="s">
        <v>316</v>
      </c>
      <c r="G1988" s="85"/>
      <c r="H1988" s="85"/>
      <c r="I1988" s="85"/>
    </row>
    <row r="1989" spans="1:9" ht="30.75" hidden="1" customHeight="1">
      <c r="A1989" s="16" t="s">
        <v>343</v>
      </c>
      <c r="B1989" s="53">
        <v>795</v>
      </c>
      <c r="C1989" s="15" t="s">
        <v>337</v>
      </c>
      <c r="D1989" s="15" t="s">
        <v>102</v>
      </c>
      <c r="E1989" s="15" t="s">
        <v>519</v>
      </c>
      <c r="F1989" s="15" t="s">
        <v>344</v>
      </c>
      <c r="G1989" s="85"/>
      <c r="H1989" s="85"/>
      <c r="I1989" s="85"/>
    </row>
    <row r="1990" spans="1:9" ht="30.75" customHeight="1">
      <c r="A1990" s="16" t="s">
        <v>812</v>
      </c>
      <c r="B1990" s="53">
        <v>795</v>
      </c>
      <c r="C1990" s="15" t="s">
        <v>337</v>
      </c>
      <c r="D1990" s="15" t="s">
        <v>102</v>
      </c>
      <c r="E1990" s="15" t="s">
        <v>811</v>
      </c>
      <c r="F1990" s="15"/>
      <c r="G1990" s="85">
        <f t="shared" ref="G1990:I1991" si="354">G1991</f>
        <v>500000</v>
      </c>
      <c r="H1990" s="85">
        <f t="shared" si="354"/>
        <v>500000</v>
      </c>
      <c r="I1990" s="85">
        <f t="shared" si="354"/>
        <v>500000</v>
      </c>
    </row>
    <row r="1991" spans="1:9" ht="30.75" customHeight="1">
      <c r="A1991" s="16" t="s">
        <v>46</v>
      </c>
      <c r="B1991" s="53">
        <v>795</v>
      </c>
      <c r="C1991" s="15" t="s">
        <v>337</v>
      </c>
      <c r="D1991" s="15" t="s">
        <v>102</v>
      </c>
      <c r="E1991" s="15" t="s">
        <v>811</v>
      </c>
      <c r="F1991" s="15" t="s">
        <v>47</v>
      </c>
      <c r="G1991" s="85">
        <f t="shared" si="354"/>
        <v>500000</v>
      </c>
      <c r="H1991" s="85">
        <f t="shared" si="354"/>
        <v>500000</v>
      </c>
      <c r="I1991" s="85">
        <f t="shared" si="354"/>
        <v>500000</v>
      </c>
    </row>
    <row r="1992" spans="1:9" ht="30.75" customHeight="1">
      <c r="A1992" s="16" t="s">
        <v>48</v>
      </c>
      <c r="B1992" s="53">
        <v>795</v>
      </c>
      <c r="C1992" s="15" t="s">
        <v>337</v>
      </c>
      <c r="D1992" s="15" t="s">
        <v>102</v>
      </c>
      <c r="E1992" s="15" t="s">
        <v>811</v>
      </c>
      <c r="F1992" s="15" t="s">
        <v>49</v>
      </c>
      <c r="G1992" s="127">
        <v>500000</v>
      </c>
      <c r="H1992" s="85">
        <v>500000</v>
      </c>
      <c r="I1992" s="85">
        <v>500000</v>
      </c>
    </row>
    <row r="1993" spans="1:9" ht="44.25" customHeight="1">
      <c r="A1993" s="16" t="s">
        <v>916</v>
      </c>
      <c r="B1993" s="53">
        <v>795</v>
      </c>
      <c r="C1993" s="15" t="s">
        <v>337</v>
      </c>
      <c r="D1993" s="15" t="s">
        <v>102</v>
      </c>
      <c r="E1993" s="15" t="s">
        <v>281</v>
      </c>
      <c r="F1993" s="15"/>
      <c r="G1993" s="85">
        <f>G1994+G1997+G2006+G2004+G2001</f>
        <v>14145274.940000001</v>
      </c>
      <c r="H1993" s="85">
        <f t="shared" ref="H1993:I1993" si="355">H1994+H1997+H2006+H2004+H2001</f>
        <v>7144022.6000000006</v>
      </c>
      <c r="I1993" s="85">
        <f t="shared" si="355"/>
        <v>7448338.3699999992</v>
      </c>
    </row>
    <row r="1994" spans="1:9" ht="36.75" hidden="1" customHeight="1">
      <c r="A1994" s="16" t="s">
        <v>748</v>
      </c>
      <c r="B1994" s="53">
        <v>795</v>
      </c>
      <c r="C1994" s="15" t="s">
        <v>337</v>
      </c>
      <c r="D1994" s="15" t="s">
        <v>102</v>
      </c>
      <c r="E1994" s="15" t="s">
        <v>747</v>
      </c>
      <c r="F1994" s="15"/>
      <c r="G1994" s="85">
        <f t="shared" ref="G1994:I1995" si="356">G1995</f>
        <v>1.396927018504357E-11</v>
      </c>
      <c r="H1994" s="85">
        <f t="shared" si="356"/>
        <v>1.396927018504357E-11</v>
      </c>
      <c r="I1994" s="85">
        <f t="shared" si="356"/>
        <v>1.396927018504357E-11</v>
      </c>
    </row>
    <row r="1995" spans="1:9" ht="19.5" hidden="1" customHeight="1">
      <c r="A1995" s="16" t="s">
        <v>93</v>
      </c>
      <c r="B1995" s="53">
        <v>795</v>
      </c>
      <c r="C1995" s="15" t="s">
        <v>337</v>
      </c>
      <c r="D1995" s="15" t="s">
        <v>102</v>
      </c>
      <c r="E1995" s="15" t="s">
        <v>747</v>
      </c>
      <c r="F1995" s="15" t="s">
        <v>94</v>
      </c>
      <c r="G1995" s="85">
        <f t="shared" si="356"/>
        <v>1.396927018504357E-11</v>
      </c>
      <c r="H1995" s="85">
        <f t="shared" si="356"/>
        <v>1.396927018504357E-11</v>
      </c>
      <c r="I1995" s="85">
        <f t="shared" si="356"/>
        <v>1.396927018504357E-11</v>
      </c>
    </row>
    <row r="1996" spans="1:9" ht="15" hidden="1" customHeight="1">
      <c r="A1996" s="16" t="s">
        <v>345</v>
      </c>
      <c r="B1996" s="53">
        <v>795</v>
      </c>
      <c r="C1996" s="15" t="s">
        <v>337</v>
      </c>
      <c r="D1996" s="15" t="s">
        <v>102</v>
      </c>
      <c r="E1996" s="15" t="s">
        <v>747</v>
      </c>
      <c r="F1996" s="15" t="s">
        <v>346</v>
      </c>
      <c r="G1996" s="85">
        <f>173442-173391.86-50.14</f>
        <v>1.396927018504357E-11</v>
      </c>
      <c r="H1996" s="85">
        <f>173442-173391.86-50.14</f>
        <v>1.396927018504357E-11</v>
      </c>
      <c r="I1996" s="85">
        <f>173442-173391.86-50.14</f>
        <v>1.396927018504357E-11</v>
      </c>
    </row>
    <row r="1997" spans="1:9" ht="51.75" hidden="1" customHeight="1">
      <c r="A1997" s="16" t="s">
        <v>766</v>
      </c>
      <c r="B1997" s="53">
        <v>795</v>
      </c>
      <c r="C1997" s="15" t="s">
        <v>337</v>
      </c>
      <c r="D1997" s="15" t="s">
        <v>102</v>
      </c>
      <c r="E1997" s="15" t="s">
        <v>765</v>
      </c>
      <c r="F1997" s="15"/>
      <c r="G1997" s="85">
        <f t="shared" ref="G1997:I1998" si="357">G1998</f>
        <v>0</v>
      </c>
      <c r="H1997" s="85">
        <f t="shared" si="357"/>
        <v>0</v>
      </c>
      <c r="I1997" s="85">
        <f t="shared" si="357"/>
        <v>0</v>
      </c>
    </row>
    <row r="1998" spans="1:9" ht="19.5" hidden="1" customHeight="1">
      <c r="A1998" s="16" t="s">
        <v>315</v>
      </c>
      <c r="B1998" s="53">
        <v>795</v>
      </c>
      <c r="C1998" s="15" t="s">
        <v>337</v>
      </c>
      <c r="D1998" s="15" t="s">
        <v>102</v>
      </c>
      <c r="E1998" s="15" t="s">
        <v>765</v>
      </c>
      <c r="F1998" s="15" t="s">
        <v>316</v>
      </c>
      <c r="G1998" s="85">
        <f t="shared" si="357"/>
        <v>0</v>
      </c>
      <c r="H1998" s="85">
        <f t="shared" si="357"/>
        <v>0</v>
      </c>
      <c r="I1998" s="85">
        <f t="shared" si="357"/>
        <v>0</v>
      </c>
    </row>
    <row r="1999" spans="1:9" ht="15" hidden="1" customHeight="1">
      <c r="A1999" s="16" t="s">
        <v>333</v>
      </c>
      <c r="B1999" s="53">
        <v>795</v>
      </c>
      <c r="C1999" s="15" t="s">
        <v>337</v>
      </c>
      <c r="D1999" s="15" t="s">
        <v>102</v>
      </c>
      <c r="E1999" s="15" t="s">
        <v>765</v>
      </c>
      <c r="F1999" s="15" t="s">
        <v>334</v>
      </c>
      <c r="G1999" s="85"/>
      <c r="H1999" s="85"/>
      <c r="I1999" s="85"/>
    </row>
    <row r="2000" spans="1:9" ht="15" hidden="1" customHeight="1">
      <c r="A2000" s="16"/>
      <c r="B2000" s="53"/>
      <c r="C2000" s="15"/>
      <c r="D2000" s="15"/>
      <c r="E2000" s="15"/>
      <c r="F2000" s="15"/>
      <c r="G2000" s="85"/>
      <c r="H2000" s="85"/>
      <c r="I2000" s="85"/>
    </row>
    <row r="2001" spans="1:9" s="23" customFormat="1" ht="36" customHeight="1">
      <c r="A2001" s="16" t="s">
        <v>1148</v>
      </c>
      <c r="B2001" s="14">
        <v>795</v>
      </c>
      <c r="C2001" s="15" t="s">
        <v>337</v>
      </c>
      <c r="D2001" s="15" t="s">
        <v>102</v>
      </c>
      <c r="E2001" s="15" t="s">
        <v>1154</v>
      </c>
      <c r="F2001" s="38"/>
      <c r="G2001" s="85">
        <f>G2002</f>
        <v>7074000</v>
      </c>
      <c r="H2001" s="85">
        <f t="shared" ref="H2001:I2002" si="358">H2002</f>
        <v>0</v>
      </c>
      <c r="I2001" s="85">
        <f t="shared" si="358"/>
        <v>0</v>
      </c>
    </row>
    <row r="2002" spans="1:9" s="23" customFormat="1" ht="24" customHeight="1">
      <c r="A2002" s="16" t="s">
        <v>315</v>
      </c>
      <c r="B2002" s="14">
        <v>795</v>
      </c>
      <c r="C2002" s="15" t="s">
        <v>337</v>
      </c>
      <c r="D2002" s="15" t="s">
        <v>102</v>
      </c>
      <c r="E2002" s="15" t="s">
        <v>1154</v>
      </c>
      <c r="F2002" s="15" t="s">
        <v>316</v>
      </c>
      <c r="G2002" s="85">
        <f>G2003</f>
        <v>7074000</v>
      </c>
      <c r="H2002" s="85">
        <f t="shared" si="358"/>
        <v>0</v>
      </c>
      <c r="I2002" s="85">
        <f t="shared" si="358"/>
        <v>0</v>
      </c>
    </row>
    <row r="2003" spans="1:9" s="23" customFormat="1" ht="24" customHeight="1">
      <c r="A2003" s="16" t="s">
        <v>343</v>
      </c>
      <c r="B2003" s="14">
        <v>795</v>
      </c>
      <c r="C2003" s="15" t="s">
        <v>337</v>
      </c>
      <c r="D2003" s="15" t="s">
        <v>102</v>
      </c>
      <c r="E2003" s="15" t="s">
        <v>1154</v>
      </c>
      <c r="F2003" s="15" t="s">
        <v>344</v>
      </c>
      <c r="G2003" s="85">
        <v>7074000</v>
      </c>
      <c r="H2003" s="85">
        <v>0</v>
      </c>
      <c r="I2003" s="85">
        <v>0</v>
      </c>
    </row>
    <row r="2004" spans="1:9" ht="30.75" customHeight="1">
      <c r="A2004" s="16" t="s">
        <v>315</v>
      </c>
      <c r="B2004" s="53">
        <v>795</v>
      </c>
      <c r="C2004" s="15" t="s">
        <v>337</v>
      </c>
      <c r="D2004" s="15" t="s">
        <v>102</v>
      </c>
      <c r="E2004" s="15" t="s">
        <v>765</v>
      </c>
      <c r="F2004" s="15" t="s">
        <v>316</v>
      </c>
      <c r="G2004" s="85">
        <f>G2005</f>
        <v>7071274.9400000004</v>
      </c>
      <c r="H2004" s="85">
        <f t="shared" ref="H2004:I2004" si="359">H2005</f>
        <v>7144022.6000000006</v>
      </c>
      <c r="I2004" s="85">
        <f t="shared" si="359"/>
        <v>7448338.3699999992</v>
      </c>
    </row>
    <row r="2005" spans="1:9" ht="30.75" customHeight="1">
      <c r="A2005" s="16" t="s">
        <v>333</v>
      </c>
      <c r="B2005" s="53">
        <v>795</v>
      </c>
      <c r="C2005" s="15" t="s">
        <v>337</v>
      </c>
      <c r="D2005" s="15" t="s">
        <v>102</v>
      </c>
      <c r="E2005" s="15" t="s">
        <v>765</v>
      </c>
      <c r="F2005" s="15" t="s">
        <v>334</v>
      </c>
      <c r="G2005" s="85">
        <f>200000+306000+6932622.49-367347.55</f>
        <v>7071274.9400000004</v>
      </c>
      <c r="H2005" s="8">
        <f>634136+7003943.73-494057.13</f>
        <v>7144022.6000000006</v>
      </c>
      <c r="I2005" s="8">
        <f>843299+7302292.52-697253.15</f>
        <v>7448338.3699999992</v>
      </c>
    </row>
    <row r="2006" spans="1:9" ht="15" hidden="1" customHeight="1">
      <c r="A2006" s="16" t="s">
        <v>332</v>
      </c>
      <c r="B2006" s="53">
        <v>795</v>
      </c>
      <c r="C2006" s="15" t="s">
        <v>337</v>
      </c>
      <c r="D2006" s="15" t="s">
        <v>102</v>
      </c>
      <c r="E2006" s="15" t="s">
        <v>785</v>
      </c>
      <c r="F2006" s="15"/>
      <c r="G2006" s="85">
        <f t="shared" ref="G2006:I2007" si="360">G2007</f>
        <v>0</v>
      </c>
      <c r="H2006" s="85">
        <f t="shared" si="360"/>
        <v>0</v>
      </c>
      <c r="I2006" s="85">
        <f t="shared" si="360"/>
        <v>0</v>
      </c>
    </row>
    <row r="2007" spans="1:9" ht="15" hidden="1" customHeight="1">
      <c r="A2007" s="16" t="s">
        <v>315</v>
      </c>
      <c r="B2007" s="53">
        <v>795</v>
      </c>
      <c r="C2007" s="15" t="s">
        <v>337</v>
      </c>
      <c r="D2007" s="15" t="s">
        <v>102</v>
      </c>
      <c r="E2007" s="15" t="s">
        <v>785</v>
      </c>
      <c r="F2007" s="15" t="s">
        <v>316</v>
      </c>
      <c r="G2007" s="85">
        <f t="shared" si="360"/>
        <v>0</v>
      </c>
      <c r="H2007" s="85">
        <f t="shared" si="360"/>
        <v>0</v>
      </c>
      <c r="I2007" s="85">
        <f t="shared" si="360"/>
        <v>0</v>
      </c>
    </row>
    <row r="2008" spans="1:9" ht="15" hidden="1" customHeight="1">
      <c r="A2008" s="16" t="s">
        <v>343</v>
      </c>
      <c r="B2008" s="53">
        <v>795</v>
      </c>
      <c r="C2008" s="15" t="s">
        <v>337</v>
      </c>
      <c r="D2008" s="15" t="s">
        <v>102</v>
      </c>
      <c r="E2008" s="15" t="s">
        <v>785</v>
      </c>
      <c r="F2008" s="15" t="s">
        <v>344</v>
      </c>
      <c r="G2008" s="85"/>
      <c r="H2008" s="85"/>
      <c r="I2008" s="85"/>
    </row>
    <row r="2009" spans="1:9" ht="15" hidden="1" customHeight="1">
      <c r="A2009" s="16" t="s">
        <v>332</v>
      </c>
      <c r="B2009" s="53">
        <v>795</v>
      </c>
      <c r="C2009" s="15" t="s">
        <v>337</v>
      </c>
      <c r="D2009" s="15" t="s">
        <v>102</v>
      </c>
      <c r="E2009" s="15" t="s">
        <v>439</v>
      </c>
      <c r="F2009" s="15"/>
      <c r="G2009" s="85">
        <f>G2011</f>
        <v>0</v>
      </c>
      <c r="H2009" s="85">
        <f>H2011</f>
        <v>0</v>
      </c>
      <c r="I2009" s="85">
        <f>I2011</f>
        <v>0</v>
      </c>
    </row>
    <row r="2010" spans="1:9" ht="15" hidden="1" customHeight="1">
      <c r="A2010" s="16" t="s">
        <v>332</v>
      </c>
      <c r="B2010" s="53">
        <v>795</v>
      </c>
      <c r="C2010" s="15" t="s">
        <v>337</v>
      </c>
      <c r="D2010" s="15" t="s">
        <v>102</v>
      </c>
      <c r="E2010" s="15" t="s">
        <v>519</v>
      </c>
      <c r="F2010" s="15"/>
      <c r="G2010" s="85">
        <f t="shared" ref="G2010:I2011" si="361">G2011</f>
        <v>0</v>
      </c>
      <c r="H2010" s="85">
        <f t="shared" si="361"/>
        <v>0</v>
      </c>
      <c r="I2010" s="85">
        <f t="shared" si="361"/>
        <v>0</v>
      </c>
    </row>
    <row r="2011" spans="1:9" ht="15" hidden="1" customHeight="1">
      <c r="A2011" s="16" t="s">
        <v>315</v>
      </c>
      <c r="B2011" s="53">
        <v>795</v>
      </c>
      <c r="C2011" s="15" t="s">
        <v>337</v>
      </c>
      <c r="D2011" s="15" t="s">
        <v>102</v>
      </c>
      <c r="E2011" s="15" t="s">
        <v>519</v>
      </c>
      <c r="F2011" s="15" t="s">
        <v>316</v>
      </c>
      <c r="G2011" s="85">
        <f t="shared" si="361"/>
        <v>0</v>
      </c>
      <c r="H2011" s="85">
        <f t="shared" si="361"/>
        <v>0</v>
      </c>
      <c r="I2011" s="85">
        <f t="shared" si="361"/>
        <v>0</v>
      </c>
    </row>
    <row r="2012" spans="1:9" ht="15" hidden="1" customHeight="1">
      <c r="A2012" s="16" t="s">
        <v>343</v>
      </c>
      <c r="B2012" s="53">
        <v>795</v>
      </c>
      <c r="C2012" s="15" t="s">
        <v>337</v>
      </c>
      <c r="D2012" s="15" t="s">
        <v>102</v>
      </c>
      <c r="E2012" s="15" t="s">
        <v>519</v>
      </c>
      <c r="F2012" s="15" t="s">
        <v>344</v>
      </c>
      <c r="G2012" s="85"/>
      <c r="H2012" s="85"/>
      <c r="I2012" s="85"/>
    </row>
    <row r="2013" spans="1:9" ht="30.75" hidden="1" customHeight="1">
      <c r="A2013" s="32" t="s">
        <v>723</v>
      </c>
      <c r="B2013" s="53">
        <v>795</v>
      </c>
      <c r="C2013" s="15" t="s">
        <v>337</v>
      </c>
      <c r="D2013" s="15" t="s">
        <v>102</v>
      </c>
      <c r="E2013" s="15" t="s">
        <v>399</v>
      </c>
      <c r="F2013" s="15"/>
      <c r="G2013" s="85">
        <f t="shared" ref="G2013:I2015" si="362">G2014</f>
        <v>0</v>
      </c>
      <c r="H2013" s="85">
        <f t="shared" si="362"/>
        <v>0</v>
      </c>
      <c r="I2013" s="85">
        <f t="shared" si="362"/>
        <v>0</v>
      </c>
    </row>
    <row r="2014" spans="1:9" ht="26.25" hidden="1" customHeight="1">
      <c r="A2014" s="16" t="s">
        <v>815</v>
      </c>
      <c r="B2014" s="53">
        <v>795</v>
      </c>
      <c r="C2014" s="15" t="s">
        <v>337</v>
      </c>
      <c r="D2014" s="15" t="s">
        <v>102</v>
      </c>
      <c r="E2014" s="15" t="s">
        <v>814</v>
      </c>
      <c r="F2014" s="15"/>
      <c r="G2014" s="85">
        <f t="shared" si="362"/>
        <v>0</v>
      </c>
      <c r="H2014" s="85">
        <f t="shared" si="362"/>
        <v>0</v>
      </c>
      <c r="I2014" s="85">
        <f t="shared" si="362"/>
        <v>0</v>
      </c>
    </row>
    <row r="2015" spans="1:9" ht="15" hidden="1" customHeight="1">
      <c r="A2015" s="16" t="s">
        <v>46</v>
      </c>
      <c r="B2015" s="53">
        <v>795</v>
      </c>
      <c r="C2015" s="15" t="s">
        <v>337</v>
      </c>
      <c r="D2015" s="15" t="s">
        <v>102</v>
      </c>
      <c r="E2015" s="15" t="s">
        <v>814</v>
      </c>
      <c r="F2015" s="15" t="s">
        <v>47</v>
      </c>
      <c r="G2015" s="85">
        <f t="shared" si="362"/>
        <v>0</v>
      </c>
      <c r="H2015" s="85">
        <f t="shared" si="362"/>
        <v>0</v>
      </c>
      <c r="I2015" s="85">
        <f t="shared" si="362"/>
        <v>0</v>
      </c>
    </row>
    <row r="2016" spans="1:9" ht="15" hidden="1" customHeight="1">
      <c r="A2016" s="16" t="s">
        <v>48</v>
      </c>
      <c r="B2016" s="53">
        <v>795</v>
      </c>
      <c r="C2016" s="15" t="s">
        <v>337</v>
      </c>
      <c r="D2016" s="15" t="s">
        <v>102</v>
      </c>
      <c r="E2016" s="15" t="s">
        <v>814</v>
      </c>
      <c r="F2016" s="15" t="s">
        <v>49</v>
      </c>
      <c r="G2016" s="85"/>
      <c r="H2016" s="85"/>
      <c r="I2016" s="85"/>
    </row>
    <row r="2017" spans="1:9" ht="30.75" customHeight="1">
      <c r="A2017" s="39" t="s">
        <v>501</v>
      </c>
      <c r="B2017" s="53">
        <v>795</v>
      </c>
      <c r="C2017" s="15" t="s">
        <v>337</v>
      </c>
      <c r="D2017" s="15" t="s">
        <v>102</v>
      </c>
      <c r="E2017" s="15" t="s">
        <v>1051</v>
      </c>
      <c r="F2017" s="15"/>
      <c r="G2017" s="85">
        <f>G2020</f>
        <v>439540</v>
      </c>
      <c r="H2017" s="8">
        <v>0</v>
      </c>
      <c r="I2017" s="8">
        <v>0</v>
      </c>
    </row>
    <row r="2018" spans="1:9" ht="30.75" customHeight="1">
      <c r="A2018" s="16" t="s">
        <v>343</v>
      </c>
      <c r="B2018" s="53">
        <v>795</v>
      </c>
      <c r="C2018" s="15" t="s">
        <v>337</v>
      </c>
      <c r="D2018" s="15" t="s">
        <v>102</v>
      </c>
      <c r="E2018" s="15" t="s">
        <v>1052</v>
      </c>
      <c r="F2018" s="15"/>
      <c r="G2018" s="85">
        <v>439540</v>
      </c>
      <c r="H2018" s="8">
        <v>0</v>
      </c>
      <c r="I2018" s="8">
        <v>0</v>
      </c>
    </row>
    <row r="2019" spans="1:9" ht="30.75" hidden="1" customHeight="1">
      <c r="A2019" s="39"/>
      <c r="B2019" s="53">
        <v>795</v>
      </c>
      <c r="C2019" s="15"/>
      <c r="D2019" s="15"/>
      <c r="E2019" s="15"/>
      <c r="F2019" s="15"/>
      <c r="G2019" s="85"/>
      <c r="H2019" s="8">
        <v>0</v>
      </c>
      <c r="I2019" s="8">
        <v>0</v>
      </c>
    </row>
    <row r="2020" spans="1:9" ht="30.75" customHeight="1">
      <c r="A2020" s="16" t="s">
        <v>315</v>
      </c>
      <c r="B2020" s="53">
        <v>795</v>
      </c>
      <c r="C2020" s="15" t="s">
        <v>337</v>
      </c>
      <c r="D2020" s="15" t="s">
        <v>102</v>
      </c>
      <c r="E2020" s="15" t="s">
        <v>1052</v>
      </c>
      <c r="F2020" s="15" t="s">
        <v>316</v>
      </c>
      <c r="G2020" s="85">
        <f>G2021</f>
        <v>439540</v>
      </c>
      <c r="H2020" s="8">
        <v>0</v>
      </c>
      <c r="I2020" s="8">
        <v>0</v>
      </c>
    </row>
    <row r="2021" spans="1:9" ht="30.75" customHeight="1">
      <c r="A2021" s="16" t="s">
        <v>343</v>
      </c>
      <c r="B2021" s="53">
        <v>795</v>
      </c>
      <c r="C2021" s="15" t="s">
        <v>337</v>
      </c>
      <c r="D2021" s="15" t="s">
        <v>102</v>
      </c>
      <c r="E2021" s="15" t="s">
        <v>1052</v>
      </c>
      <c r="F2021" s="15" t="s">
        <v>344</v>
      </c>
      <c r="G2021" s="85">
        <v>439540</v>
      </c>
      <c r="H2021" s="8">
        <v>0</v>
      </c>
      <c r="I2021" s="8">
        <v>0</v>
      </c>
    </row>
    <row r="2022" spans="1:9" ht="30.75" customHeight="1">
      <c r="A2022" s="39" t="s">
        <v>332</v>
      </c>
      <c r="B2022" s="53">
        <v>795</v>
      </c>
      <c r="C2022" s="15" t="s">
        <v>337</v>
      </c>
      <c r="D2022" s="15" t="s">
        <v>102</v>
      </c>
      <c r="E2022" s="15" t="s">
        <v>439</v>
      </c>
      <c r="F2022" s="15"/>
      <c r="G2022" s="85">
        <f>G2023</f>
        <v>200000</v>
      </c>
      <c r="H2022" s="8">
        <v>0</v>
      </c>
      <c r="I2022" s="8">
        <v>0</v>
      </c>
    </row>
    <row r="2023" spans="1:9" ht="30.75" customHeight="1">
      <c r="A2023" s="16" t="s">
        <v>315</v>
      </c>
      <c r="B2023" s="53">
        <v>795</v>
      </c>
      <c r="C2023" s="15" t="s">
        <v>337</v>
      </c>
      <c r="D2023" s="15" t="s">
        <v>102</v>
      </c>
      <c r="E2023" s="15" t="s">
        <v>519</v>
      </c>
      <c r="F2023" s="15" t="s">
        <v>316</v>
      </c>
      <c r="G2023" s="85">
        <f>G2024</f>
        <v>200000</v>
      </c>
      <c r="H2023" s="8">
        <v>0</v>
      </c>
      <c r="I2023" s="8">
        <v>0</v>
      </c>
    </row>
    <row r="2024" spans="1:9" ht="30.75" customHeight="1">
      <c r="A2024" s="16" t="s">
        <v>343</v>
      </c>
      <c r="B2024" s="53">
        <v>795</v>
      </c>
      <c r="C2024" s="15" t="s">
        <v>337</v>
      </c>
      <c r="D2024" s="15" t="s">
        <v>102</v>
      </c>
      <c r="E2024" s="15" t="s">
        <v>519</v>
      </c>
      <c r="F2024" s="15" t="s">
        <v>344</v>
      </c>
      <c r="G2024" s="85">
        <v>200000</v>
      </c>
      <c r="H2024" s="8">
        <v>0</v>
      </c>
      <c r="I2024" s="8">
        <v>0</v>
      </c>
    </row>
    <row r="2025" spans="1:9" s="23" customFormat="1" ht="25.5">
      <c r="A2025" s="36" t="s">
        <v>1069</v>
      </c>
      <c r="B2025" s="20">
        <v>795</v>
      </c>
      <c r="C2025" s="38" t="s">
        <v>337</v>
      </c>
      <c r="D2025" s="38" t="s">
        <v>337</v>
      </c>
      <c r="E2025" s="38"/>
      <c r="F2025" s="38"/>
      <c r="G2025" s="86">
        <f>G2026</f>
        <v>20357576.780000001</v>
      </c>
      <c r="H2025" s="86">
        <f t="shared" ref="H2025:I2025" si="363">H2026</f>
        <v>2500000</v>
      </c>
      <c r="I2025" s="86">
        <f t="shared" si="363"/>
        <v>0</v>
      </c>
    </row>
    <row r="2026" spans="1:9" ht="54" customHeight="1">
      <c r="A2026" s="16" t="s">
        <v>944</v>
      </c>
      <c r="B2026" s="53">
        <v>795</v>
      </c>
      <c r="C2026" s="15" t="s">
        <v>337</v>
      </c>
      <c r="D2026" s="15" t="s">
        <v>337</v>
      </c>
      <c r="E2026" s="15" t="s">
        <v>556</v>
      </c>
      <c r="F2026" s="15"/>
      <c r="G2026" s="85">
        <f>G2030+G2034+G2039+G2027</f>
        <v>20357576.780000001</v>
      </c>
      <c r="H2026" s="85">
        <f t="shared" ref="H2026:I2026" si="364">H2030+H2034+H2039+H2027</f>
        <v>2500000</v>
      </c>
      <c r="I2026" s="85">
        <f t="shared" si="364"/>
        <v>0</v>
      </c>
    </row>
    <row r="2027" spans="1:9" ht="62.25" customHeight="1">
      <c r="A2027" s="39" t="s">
        <v>1149</v>
      </c>
      <c r="B2027" s="53">
        <v>795</v>
      </c>
      <c r="C2027" s="15" t="s">
        <v>337</v>
      </c>
      <c r="D2027" s="15" t="s">
        <v>337</v>
      </c>
      <c r="E2027" s="15" t="s">
        <v>1150</v>
      </c>
      <c r="F2027" s="15"/>
      <c r="G2027" s="85">
        <f>G2028</f>
        <v>3600000</v>
      </c>
      <c r="H2027" s="8">
        <v>0</v>
      </c>
      <c r="I2027" s="8">
        <v>0</v>
      </c>
    </row>
    <row r="2028" spans="1:9" ht="21" customHeight="1">
      <c r="A2028" s="99" t="s">
        <v>315</v>
      </c>
      <c r="B2028" s="53">
        <v>795</v>
      </c>
      <c r="C2028" s="15" t="s">
        <v>337</v>
      </c>
      <c r="D2028" s="15" t="s">
        <v>337</v>
      </c>
      <c r="E2028" s="15" t="s">
        <v>1150</v>
      </c>
      <c r="F2028" s="15" t="s">
        <v>316</v>
      </c>
      <c r="G2028" s="85">
        <f>G2029</f>
        <v>3600000</v>
      </c>
      <c r="H2028" s="8">
        <v>0</v>
      </c>
      <c r="I2028" s="8">
        <v>0</v>
      </c>
    </row>
    <row r="2029" spans="1:9" ht="24" customHeight="1">
      <c r="A2029" s="99" t="s">
        <v>333</v>
      </c>
      <c r="B2029" s="53">
        <v>795</v>
      </c>
      <c r="C2029" s="15" t="s">
        <v>337</v>
      </c>
      <c r="D2029" s="15" t="s">
        <v>337</v>
      </c>
      <c r="E2029" s="15" t="s">
        <v>1150</v>
      </c>
      <c r="F2029" s="15" t="s">
        <v>334</v>
      </c>
      <c r="G2029" s="127">
        <f>1500000+2100000</f>
        <v>3600000</v>
      </c>
      <c r="H2029" s="8">
        <v>0</v>
      </c>
      <c r="I2029" s="8">
        <v>0</v>
      </c>
    </row>
    <row r="2030" spans="1:9" ht="25.5" customHeight="1">
      <c r="A2030" s="39" t="s">
        <v>1116</v>
      </c>
      <c r="B2030" s="53">
        <v>795</v>
      </c>
      <c r="C2030" s="15" t="s">
        <v>337</v>
      </c>
      <c r="D2030" s="15" t="s">
        <v>337</v>
      </c>
      <c r="E2030" s="15" t="s">
        <v>1113</v>
      </c>
      <c r="F2030" s="15"/>
      <c r="G2030" s="85">
        <f>G2031</f>
        <v>13520424.779999999</v>
      </c>
      <c r="H2030" s="8">
        <v>0</v>
      </c>
      <c r="I2030" s="8">
        <v>0</v>
      </c>
    </row>
    <row r="2031" spans="1:9" ht="39.75" customHeight="1">
      <c r="A2031" s="39" t="s">
        <v>1115</v>
      </c>
      <c r="B2031" s="53">
        <v>795</v>
      </c>
      <c r="C2031" s="15" t="s">
        <v>337</v>
      </c>
      <c r="D2031" s="15" t="s">
        <v>337</v>
      </c>
      <c r="E2031" s="15" t="s">
        <v>1114</v>
      </c>
      <c r="F2031" s="15"/>
      <c r="G2031" s="85">
        <f>G2032</f>
        <v>13520424.779999999</v>
      </c>
      <c r="H2031" s="8">
        <v>0</v>
      </c>
      <c r="I2031" s="8">
        <v>0</v>
      </c>
    </row>
    <row r="2032" spans="1:9" ht="30.75" customHeight="1">
      <c r="A2032" s="16" t="s">
        <v>148</v>
      </c>
      <c r="B2032" s="53">
        <v>795</v>
      </c>
      <c r="C2032" s="15" t="s">
        <v>337</v>
      </c>
      <c r="D2032" s="15" t="s">
        <v>337</v>
      </c>
      <c r="E2032" s="15" t="s">
        <v>1114</v>
      </c>
      <c r="F2032" s="15" t="s">
        <v>641</v>
      </c>
      <c r="G2032" s="85">
        <f>G2033</f>
        <v>13520424.779999999</v>
      </c>
      <c r="H2032" s="8">
        <v>0</v>
      </c>
      <c r="I2032" s="8">
        <v>0</v>
      </c>
    </row>
    <row r="2033" spans="1:9" ht="30.75" customHeight="1">
      <c r="A2033" s="16" t="s">
        <v>643</v>
      </c>
      <c r="B2033" s="53">
        <v>795</v>
      </c>
      <c r="C2033" s="15" t="s">
        <v>337</v>
      </c>
      <c r="D2033" s="15" t="s">
        <v>337</v>
      </c>
      <c r="E2033" s="15" t="s">
        <v>1114</v>
      </c>
      <c r="F2033" s="15" t="s">
        <v>644</v>
      </c>
      <c r="G2033" s="127">
        <f>13397959.2+13398+109067.58</f>
        <v>13520424.779999999</v>
      </c>
      <c r="H2033" s="8">
        <v>0</v>
      </c>
      <c r="I2033" s="8">
        <v>0</v>
      </c>
    </row>
    <row r="2034" spans="1:9" ht="39.75" customHeight="1">
      <c r="A2034" s="39" t="s">
        <v>1068</v>
      </c>
      <c r="B2034" s="53">
        <v>795</v>
      </c>
      <c r="C2034" s="15" t="s">
        <v>337</v>
      </c>
      <c r="D2034" s="15" t="s">
        <v>337</v>
      </c>
      <c r="E2034" s="15" t="s">
        <v>1099</v>
      </c>
      <c r="F2034" s="15"/>
      <c r="G2034" s="85">
        <f>G2035+G2037</f>
        <v>3135961</v>
      </c>
      <c r="H2034" s="85">
        <f t="shared" ref="H2034:I2034" si="365">H2035+H2037</f>
        <v>2500000</v>
      </c>
      <c r="I2034" s="85">
        <f t="shared" si="365"/>
        <v>0</v>
      </c>
    </row>
    <row r="2035" spans="1:9" ht="27" customHeight="1">
      <c r="A2035" s="16" t="s">
        <v>148</v>
      </c>
      <c r="B2035" s="53">
        <v>795</v>
      </c>
      <c r="C2035" s="15" t="s">
        <v>337</v>
      </c>
      <c r="D2035" s="15" t="s">
        <v>337</v>
      </c>
      <c r="E2035" s="15" t="s">
        <v>1099</v>
      </c>
      <c r="F2035" s="15" t="s">
        <v>641</v>
      </c>
      <c r="G2035" s="85">
        <f>G2036</f>
        <v>1052631</v>
      </c>
      <c r="H2035" s="8">
        <f>H2036</f>
        <v>2500000</v>
      </c>
      <c r="I2035" s="8">
        <v>0</v>
      </c>
    </row>
    <row r="2036" spans="1:9" ht="18.75" customHeight="1">
      <c r="A2036" s="99" t="s">
        <v>643</v>
      </c>
      <c r="B2036" s="53">
        <v>795</v>
      </c>
      <c r="C2036" s="15" t="s">
        <v>337</v>
      </c>
      <c r="D2036" s="15" t="s">
        <v>337</v>
      </c>
      <c r="E2036" s="15" t="s">
        <v>1099</v>
      </c>
      <c r="F2036" s="15" t="s">
        <v>644</v>
      </c>
      <c r="G2036" s="127">
        <f>3135961-2083330</f>
        <v>1052631</v>
      </c>
      <c r="H2036" s="8">
        <f>832780+167220+1000000+500000</f>
        <v>2500000</v>
      </c>
      <c r="I2036" s="8">
        <v>0</v>
      </c>
    </row>
    <row r="2037" spans="1:9" ht="17.25" customHeight="1">
      <c r="A2037" s="99" t="s">
        <v>315</v>
      </c>
      <c r="B2037" s="53">
        <v>795</v>
      </c>
      <c r="C2037" s="15" t="s">
        <v>337</v>
      </c>
      <c r="D2037" s="15" t="s">
        <v>337</v>
      </c>
      <c r="E2037" s="15" t="s">
        <v>1099</v>
      </c>
      <c r="F2037" s="15" t="s">
        <v>316</v>
      </c>
      <c r="G2037" s="85">
        <f>G2038</f>
        <v>2083330</v>
      </c>
      <c r="H2037" s="8"/>
      <c r="I2037" s="8"/>
    </row>
    <row r="2038" spans="1:9" ht="21" customHeight="1">
      <c r="A2038" s="99" t="s">
        <v>333</v>
      </c>
      <c r="B2038" s="53">
        <v>795</v>
      </c>
      <c r="C2038" s="15" t="s">
        <v>337</v>
      </c>
      <c r="D2038" s="15" t="s">
        <v>337</v>
      </c>
      <c r="E2038" s="15" t="s">
        <v>1099</v>
      </c>
      <c r="F2038" s="15" t="s">
        <v>334</v>
      </c>
      <c r="G2038" s="127">
        <v>2083330</v>
      </c>
      <c r="H2038" s="8"/>
      <c r="I2038" s="8"/>
    </row>
    <row r="2039" spans="1:9" s="3" customFormat="1" ht="33.75" customHeight="1">
      <c r="A2039" s="16" t="s">
        <v>968</v>
      </c>
      <c r="B2039" s="53">
        <v>795</v>
      </c>
      <c r="C2039" s="15" t="s">
        <v>337</v>
      </c>
      <c r="D2039" s="15" t="s">
        <v>337</v>
      </c>
      <c r="E2039" s="15" t="s">
        <v>969</v>
      </c>
      <c r="F2039" s="15"/>
      <c r="G2039" s="85">
        <f>G2041</f>
        <v>101191</v>
      </c>
      <c r="H2039" s="8">
        <v>0</v>
      </c>
      <c r="I2039" s="8">
        <v>0</v>
      </c>
    </row>
    <row r="2040" spans="1:9" s="3" customFormat="1" ht="38.25" hidden="1" customHeight="1">
      <c r="A2040" s="16"/>
      <c r="B2040" s="53"/>
      <c r="C2040" s="15"/>
      <c r="D2040" s="15"/>
      <c r="E2040" s="15"/>
      <c r="F2040" s="15"/>
      <c r="G2040" s="85"/>
      <c r="H2040" s="8">
        <v>0</v>
      </c>
      <c r="I2040" s="8">
        <v>0</v>
      </c>
    </row>
    <row r="2041" spans="1:9" s="3" customFormat="1" ht="38.25" customHeight="1">
      <c r="A2041" s="16" t="s">
        <v>46</v>
      </c>
      <c r="B2041" s="53">
        <v>795</v>
      </c>
      <c r="C2041" s="15" t="s">
        <v>337</v>
      </c>
      <c r="D2041" s="15" t="s">
        <v>337</v>
      </c>
      <c r="E2041" s="15" t="s">
        <v>969</v>
      </c>
      <c r="F2041" s="15" t="s">
        <v>47</v>
      </c>
      <c r="G2041" s="85">
        <f>G2042</f>
        <v>101191</v>
      </c>
      <c r="H2041" s="8">
        <v>0</v>
      </c>
      <c r="I2041" s="8">
        <v>0</v>
      </c>
    </row>
    <row r="2042" spans="1:9" s="3" customFormat="1" ht="38.25" customHeight="1">
      <c r="A2042" s="16" t="s">
        <v>48</v>
      </c>
      <c r="B2042" s="53">
        <v>795</v>
      </c>
      <c r="C2042" s="15" t="s">
        <v>337</v>
      </c>
      <c r="D2042" s="15" t="s">
        <v>337</v>
      </c>
      <c r="E2042" s="15" t="s">
        <v>969</v>
      </c>
      <c r="F2042" s="15" t="s">
        <v>49</v>
      </c>
      <c r="G2042" s="85">
        <f>114589-13398</f>
        <v>101191</v>
      </c>
      <c r="H2042" s="8">
        <v>0</v>
      </c>
      <c r="I2042" s="8">
        <v>0</v>
      </c>
    </row>
    <row r="2043" spans="1:9" s="23" customFormat="1" ht="22.5" customHeight="1">
      <c r="A2043" s="36" t="s">
        <v>2</v>
      </c>
      <c r="B2043" s="20">
        <v>795</v>
      </c>
      <c r="C2043" s="38" t="s">
        <v>320</v>
      </c>
      <c r="D2043" s="38"/>
      <c r="E2043" s="38"/>
      <c r="F2043" s="38"/>
      <c r="G2043" s="86">
        <f t="shared" ref="G2043:I2044" si="366">G2044</f>
        <v>16399705.77</v>
      </c>
      <c r="H2043" s="86">
        <f t="shared" si="366"/>
        <v>530000</v>
      </c>
      <c r="I2043" s="86">
        <f t="shared" si="366"/>
        <v>1030000</v>
      </c>
    </row>
    <row r="2044" spans="1:9" s="3" customFormat="1" ht="24.75" customHeight="1">
      <c r="A2044" s="16" t="s">
        <v>650</v>
      </c>
      <c r="B2044" s="53">
        <v>795</v>
      </c>
      <c r="C2044" s="15" t="s">
        <v>320</v>
      </c>
      <c r="D2044" s="15" t="s">
        <v>337</v>
      </c>
      <c r="E2044" s="15"/>
      <c r="F2044" s="15"/>
      <c r="G2044" s="85">
        <f t="shared" si="366"/>
        <v>16399705.77</v>
      </c>
      <c r="H2044" s="85">
        <f t="shared" si="366"/>
        <v>530000</v>
      </c>
      <c r="I2044" s="85">
        <f t="shared" si="366"/>
        <v>1030000</v>
      </c>
    </row>
    <row r="2045" spans="1:9" s="3" customFormat="1" ht="38.25" customHeight="1">
      <c r="A2045" s="16" t="s">
        <v>929</v>
      </c>
      <c r="B2045" s="53">
        <v>795</v>
      </c>
      <c r="C2045" s="15" t="s">
        <v>320</v>
      </c>
      <c r="D2045" s="15" t="s">
        <v>337</v>
      </c>
      <c r="E2045" s="15" t="s">
        <v>485</v>
      </c>
      <c r="F2045" s="15"/>
      <c r="G2045" s="85">
        <f>G2054+G2058+G2101+G2064+G2067+G2078+G2046+G2112+G2050+G2117+G2081+G2084+G2108+G2070+G2075+G2111</f>
        <v>16399705.77</v>
      </c>
      <c r="H2045" s="85">
        <f t="shared" ref="H2045:I2045" si="367">H2054+H2058+H2101+H2064+H2067+H2078</f>
        <v>530000</v>
      </c>
      <c r="I2045" s="85">
        <f t="shared" si="367"/>
        <v>1030000</v>
      </c>
    </row>
    <row r="2046" spans="1:9" s="3" customFormat="1" ht="38.25" customHeight="1">
      <c r="A2046" s="16" t="s">
        <v>1003</v>
      </c>
      <c r="B2046" s="53">
        <v>795</v>
      </c>
      <c r="C2046" s="15" t="s">
        <v>320</v>
      </c>
      <c r="D2046" s="15" t="s">
        <v>337</v>
      </c>
      <c r="E2046" s="15" t="s">
        <v>1004</v>
      </c>
      <c r="F2046" s="15"/>
      <c r="G2046" s="85">
        <f>G2048</f>
        <v>1560000</v>
      </c>
      <c r="H2046" s="8">
        <v>0</v>
      </c>
      <c r="I2046" s="8">
        <v>0</v>
      </c>
    </row>
    <row r="2047" spans="1:9" s="3" customFormat="1" ht="38.25" hidden="1" customHeight="1">
      <c r="A2047" s="16"/>
      <c r="B2047" s="53"/>
      <c r="C2047" s="15"/>
      <c r="D2047" s="15"/>
      <c r="E2047" s="15"/>
      <c r="F2047" s="15"/>
      <c r="G2047" s="85"/>
      <c r="H2047" s="8">
        <v>0</v>
      </c>
      <c r="I2047" s="8">
        <v>0</v>
      </c>
    </row>
    <row r="2048" spans="1:9" s="3" customFormat="1" ht="38.25" customHeight="1">
      <c r="A2048" s="16" t="s">
        <v>46</v>
      </c>
      <c r="B2048" s="53">
        <v>795</v>
      </c>
      <c r="C2048" s="15" t="s">
        <v>320</v>
      </c>
      <c r="D2048" s="15" t="s">
        <v>337</v>
      </c>
      <c r="E2048" s="15" t="s">
        <v>1004</v>
      </c>
      <c r="F2048" s="15" t="s">
        <v>47</v>
      </c>
      <c r="G2048" s="85">
        <f>G2049</f>
        <v>1560000</v>
      </c>
      <c r="H2048" s="8">
        <v>0</v>
      </c>
      <c r="I2048" s="8">
        <v>0</v>
      </c>
    </row>
    <row r="2049" spans="1:9" s="3" customFormat="1" ht="38.25" customHeight="1">
      <c r="A2049" s="16" t="s">
        <v>48</v>
      </c>
      <c r="B2049" s="53">
        <v>795</v>
      </c>
      <c r="C2049" s="15" t="s">
        <v>320</v>
      </c>
      <c r="D2049" s="15" t="s">
        <v>337</v>
      </c>
      <c r="E2049" s="15" t="s">
        <v>1004</v>
      </c>
      <c r="F2049" s="15" t="s">
        <v>49</v>
      </c>
      <c r="G2049" s="85">
        <f>2560000-1000000</f>
        <v>1560000</v>
      </c>
      <c r="H2049" s="8">
        <v>0</v>
      </c>
      <c r="I2049" s="8">
        <v>0</v>
      </c>
    </row>
    <row r="2050" spans="1:9" s="3" customFormat="1" ht="38.25" hidden="1" customHeight="1">
      <c r="A2050" s="16" t="s">
        <v>1011</v>
      </c>
      <c r="B2050" s="53">
        <v>795</v>
      </c>
      <c r="C2050" s="15" t="s">
        <v>320</v>
      </c>
      <c r="D2050" s="15" t="s">
        <v>337</v>
      </c>
      <c r="E2050" s="15" t="s">
        <v>1010</v>
      </c>
      <c r="F2050" s="15"/>
      <c r="G2050" s="85">
        <f>G2052</f>
        <v>0</v>
      </c>
      <c r="H2050" s="8">
        <v>0</v>
      </c>
      <c r="I2050" s="8">
        <v>0</v>
      </c>
    </row>
    <row r="2051" spans="1:9" s="3" customFormat="1" ht="38.25" hidden="1" customHeight="1">
      <c r="A2051" s="16"/>
      <c r="B2051" s="53"/>
      <c r="C2051" s="15"/>
      <c r="D2051" s="15"/>
      <c r="E2051" s="15" t="s">
        <v>1010</v>
      </c>
      <c r="F2051" s="15"/>
      <c r="G2051" s="85"/>
      <c r="H2051" s="8">
        <v>0</v>
      </c>
      <c r="I2051" s="8">
        <v>0</v>
      </c>
    </row>
    <row r="2052" spans="1:9" s="3" customFormat="1" ht="38.25" hidden="1" customHeight="1">
      <c r="A2052" s="16" t="s">
        <v>46</v>
      </c>
      <c r="B2052" s="53">
        <v>795</v>
      </c>
      <c r="C2052" s="15" t="s">
        <v>320</v>
      </c>
      <c r="D2052" s="15" t="s">
        <v>337</v>
      </c>
      <c r="E2052" s="15" t="s">
        <v>1010</v>
      </c>
      <c r="F2052" s="15" t="s">
        <v>47</v>
      </c>
      <c r="G2052" s="85">
        <f>G2053</f>
        <v>0</v>
      </c>
      <c r="H2052" s="8">
        <v>0</v>
      </c>
      <c r="I2052" s="8">
        <v>0</v>
      </c>
    </row>
    <row r="2053" spans="1:9" s="3" customFormat="1" ht="38.25" hidden="1" customHeight="1">
      <c r="A2053" s="16" t="s">
        <v>48</v>
      </c>
      <c r="B2053" s="53">
        <v>795</v>
      </c>
      <c r="C2053" s="15" t="s">
        <v>320</v>
      </c>
      <c r="D2053" s="15" t="s">
        <v>337</v>
      </c>
      <c r="E2053" s="15" t="s">
        <v>1010</v>
      </c>
      <c r="F2053" s="15" t="s">
        <v>49</v>
      </c>
      <c r="G2053" s="85"/>
      <c r="H2053" s="8">
        <v>0</v>
      </c>
      <c r="I2053" s="8">
        <v>0</v>
      </c>
    </row>
    <row r="2054" spans="1:9" s="3" customFormat="1" ht="38.25" customHeight="1">
      <c r="A2054" s="16" t="s">
        <v>938</v>
      </c>
      <c r="B2054" s="53">
        <v>795</v>
      </c>
      <c r="C2054" s="15" t="s">
        <v>320</v>
      </c>
      <c r="D2054" s="15" t="s">
        <v>337</v>
      </c>
      <c r="E2054" s="15" t="s">
        <v>686</v>
      </c>
      <c r="F2054" s="15"/>
      <c r="G2054" s="85">
        <f>G2056</f>
        <v>200000</v>
      </c>
      <c r="H2054" s="85">
        <f>H2056</f>
        <v>300000</v>
      </c>
      <c r="I2054" s="85">
        <f>I2056</f>
        <v>300000</v>
      </c>
    </row>
    <row r="2055" spans="1:9" s="3" customFormat="1" ht="38.25" hidden="1" customHeight="1">
      <c r="A2055" s="16"/>
      <c r="B2055" s="53"/>
      <c r="C2055" s="15"/>
      <c r="D2055" s="15"/>
      <c r="E2055" s="15"/>
      <c r="F2055" s="15"/>
      <c r="G2055" s="85"/>
      <c r="H2055" s="85"/>
      <c r="I2055" s="85"/>
    </row>
    <row r="2056" spans="1:9" s="3" customFormat="1" ht="38.25" customHeight="1">
      <c r="A2056" s="16" t="s">
        <v>46</v>
      </c>
      <c r="B2056" s="53">
        <v>795</v>
      </c>
      <c r="C2056" s="15" t="s">
        <v>320</v>
      </c>
      <c r="D2056" s="15" t="s">
        <v>337</v>
      </c>
      <c r="E2056" s="15" t="s">
        <v>686</v>
      </c>
      <c r="F2056" s="15" t="s">
        <v>47</v>
      </c>
      <c r="G2056" s="85">
        <f>G2057</f>
        <v>200000</v>
      </c>
      <c r="H2056" s="85">
        <f>H2057</f>
        <v>300000</v>
      </c>
      <c r="I2056" s="85">
        <f>I2057</f>
        <v>300000</v>
      </c>
    </row>
    <row r="2057" spans="1:9" s="3" customFormat="1" ht="38.25" customHeight="1">
      <c r="A2057" s="16" t="s">
        <v>48</v>
      </c>
      <c r="B2057" s="53">
        <v>795</v>
      </c>
      <c r="C2057" s="15" t="s">
        <v>320</v>
      </c>
      <c r="D2057" s="15" t="s">
        <v>337</v>
      </c>
      <c r="E2057" s="15" t="s">
        <v>686</v>
      </c>
      <c r="F2057" s="15" t="s">
        <v>49</v>
      </c>
      <c r="G2057" s="85">
        <v>200000</v>
      </c>
      <c r="H2057" s="85">
        <v>300000</v>
      </c>
      <c r="I2057" s="85">
        <v>300000</v>
      </c>
    </row>
    <row r="2058" spans="1:9" s="3" customFormat="1" ht="38.25" customHeight="1">
      <c r="A2058" s="16" t="s">
        <v>691</v>
      </c>
      <c r="B2058" s="53">
        <v>795</v>
      </c>
      <c r="C2058" s="15" t="s">
        <v>320</v>
      </c>
      <c r="D2058" s="15" t="s">
        <v>337</v>
      </c>
      <c r="E2058" s="15" t="s">
        <v>687</v>
      </c>
      <c r="F2058" s="15"/>
      <c r="G2058" s="85">
        <f>G2060</f>
        <v>417356.72</v>
      </c>
      <c r="H2058" s="85">
        <f>H2060</f>
        <v>200000</v>
      </c>
      <c r="I2058" s="85">
        <f>I2060</f>
        <v>700000</v>
      </c>
    </row>
    <row r="2059" spans="1:9" s="3" customFormat="1" ht="38.25" hidden="1" customHeight="1">
      <c r="A2059" s="16"/>
      <c r="B2059" s="53"/>
      <c r="C2059" s="15"/>
      <c r="D2059" s="15"/>
      <c r="E2059" s="15"/>
      <c r="F2059" s="15"/>
      <c r="G2059" s="85"/>
      <c r="H2059" s="85"/>
      <c r="I2059" s="85"/>
    </row>
    <row r="2060" spans="1:9" s="3" customFormat="1" ht="38.25" customHeight="1">
      <c r="A2060" s="16" t="s">
        <v>46</v>
      </c>
      <c r="B2060" s="53">
        <v>795</v>
      </c>
      <c r="C2060" s="15" t="s">
        <v>320</v>
      </c>
      <c r="D2060" s="15" t="s">
        <v>337</v>
      </c>
      <c r="E2060" s="15" t="s">
        <v>687</v>
      </c>
      <c r="F2060" s="15" t="s">
        <v>47</v>
      </c>
      <c r="G2060" s="85">
        <f>G2061</f>
        <v>417356.72</v>
      </c>
      <c r="H2060" s="85">
        <f>H2061</f>
        <v>200000</v>
      </c>
      <c r="I2060" s="85">
        <f>I2061</f>
        <v>700000</v>
      </c>
    </row>
    <row r="2061" spans="1:9" s="3" customFormat="1" ht="39.75" customHeight="1">
      <c r="A2061" s="16" t="s">
        <v>48</v>
      </c>
      <c r="B2061" s="53">
        <v>795</v>
      </c>
      <c r="C2061" s="15" t="s">
        <v>320</v>
      </c>
      <c r="D2061" s="15" t="s">
        <v>337</v>
      </c>
      <c r="E2061" s="15" t="s">
        <v>687</v>
      </c>
      <c r="F2061" s="15" t="s">
        <v>49</v>
      </c>
      <c r="G2061" s="85">
        <f>800000-342643.28-40000</f>
        <v>417356.72</v>
      </c>
      <c r="H2061" s="85">
        <f>700000-500000</f>
        <v>200000</v>
      </c>
      <c r="I2061" s="85">
        <v>700000</v>
      </c>
    </row>
    <row r="2062" spans="1:9" s="3" customFormat="1" ht="38.25" hidden="1" customHeight="1">
      <c r="A2062" s="16"/>
      <c r="B2062" s="53"/>
      <c r="C2062" s="15"/>
      <c r="D2062" s="15"/>
      <c r="E2062" s="15"/>
      <c r="F2062" s="15"/>
      <c r="G2062" s="85"/>
      <c r="H2062" s="85"/>
      <c r="I2062" s="85"/>
    </row>
    <row r="2063" spans="1:9" s="3" customFormat="1" ht="38.25" hidden="1" customHeight="1">
      <c r="A2063" s="16"/>
      <c r="B2063" s="53"/>
      <c r="C2063" s="15"/>
      <c r="D2063" s="15"/>
      <c r="E2063" s="15"/>
      <c r="F2063" s="15"/>
      <c r="G2063" s="85"/>
      <c r="H2063" s="85"/>
      <c r="I2063" s="85"/>
    </row>
    <row r="2064" spans="1:9" s="3" customFormat="1" ht="35.25" customHeight="1">
      <c r="A2064" s="16" t="s">
        <v>226</v>
      </c>
      <c r="B2064" s="53">
        <v>795</v>
      </c>
      <c r="C2064" s="15" t="s">
        <v>320</v>
      </c>
      <c r="D2064" s="15" t="s">
        <v>337</v>
      </c>
      <c r="E2064" s="15" t="s">
        <v>537</v>
      </c>
      <c r="F2064" s="15"/>
      <c r="G2064" s="85">
        <f>G2066</f>
        <v>30000</v>
      </c>
      <c r="H2064" s="85">
        <f>H2066</f>
        <v>30000</v>
      </c>
      <c r="I2064" s="85">
        <f>I2066</f>
        <v>30000</v>
      </c>
    </row>
    <row r="2065" spans="1:9" s="3" customFormat="1" ht="38.25" customHeight="1">
      <c r="A2065" s="16" t="s">
        <v>46</v>
      </c>
      <c r="B2065" s="53">
        <v>795</v>
      </c>
      <c r="C2065" s="15" t="s">
        <v>320</v>
      </c>
      <c r="D2065" s="15" t="s">
        <v>337</v>
      </c>
      <c r="E2065" s="15" t="s">
        <v>537</v>
      </c>
      <c r="F2065" s="15" t="s">
        <v>47</v>
      </c>
      <c r="G2065" s="85">
        <f>G2066</f>
        <v>30000</v>
      </c>
      <c r="H2065" s="85">
        <f>H2066</f>
        <v>30000</v>
      </c>
      <c r="I2065" s="85">
        <f>I2066</f>
        <v>30000</v>
      </c>
    </row>
    <row r="2066" spans="1:9" s="3" customFormat="1" ht="38.25" customHeight="1">
      <c r="A2066" s="16" t="s">
        <v>48</v>
      </c>
      <c r="B2066" s="53">
        <v>795</v>
      </c>
      <c r="C2066" s="15" t="s">
        <v>320</v>
      </c>
      <c r="D2066" s="15" t="s">
        <v>337</v>
      </c>
      <c r="E2066" s="15" t="s">
        <v>537</v>
      </c>
      <c r="F2066" s="15" t="s">
        <v>49</v>
      </c>
      <c r="G2066" s="85">
        <v>30000</v>
      </c>
      <c r="H2066" s="85">
        <v>30000</v>
      </c>
      <c r="I2066" s="85">
        <v>30000</v>
      </c>
    </row>
    <row r="2067" spans="1:9" s="3" customFormat="1" ht="38.25" customHeight="1">
      <c r="A2067" s="16" t="s">
        <v>905</v>
      </c>
      <c r="B2067" s="53">
        <v>795</v>
      </c>
      <c r="C2067" s="15" t="s">
        <v>320</v>
      </c>
      <c r="D2067" s="15" t="s">
        <v>337</v>
      </c>
      <c r="E2067" s="15" t="s">
        <v>903</v>
      </c>
      <c r="F2067" s="15"/>
      <c r="G2067" s="85">
        <f>G2068</f>
        <v>600000</v>
      </c>
      <c r="H2067" s="85">
        <f t="shared" ref="H2067:I2067" si="368">H2068</f>
        <v>0</v>
      </c>
      <c r="I2067" s="85">
        <f t="shared" si="368"/>
        <v>0</v>
      </c>
    </row>
    <row r="2068" spans="1:9" s="3" customFormat="1" ht="38.25" customHeight="1">
      <c r="A2068" s="16" t="s">
        <v>46</v>
      </c>
      <c r="B2068" s="53">
        <v>795</v>
      </c>
      <c r="C2068" s="15" t="s">
        <v>320</v>
      </c>
      <c r="D2068" s="15" t="s">
        <v>337</v>
      </c>
      <c r="E2068" s="15" t="s">
        <v>903</v>
      </c>
      <c r="F2068" s="15" t="s">
        <v>47</v>
      </c>
      <c r="G2068" s="85">
        <f>G2069</f>
        <v>600000</v>
      </c>
      <c r="H2068" s="85">
        <f t="shared" ref="H2068:I2068" si="369">H2069</f>
        <v>0</v>
      </c>
      <c r="I2068" s="85">
        <f t="shared" si="369"/>
        <v>0</v>
      </c>
    </row>
    <row r="2069" spans="1:9" s="3" customFormat="1" ht="38.25" customHeight="1">
      <c r="A2069" s="16" t="s">
        <v>48</v>
      </c>
      <c r="B2069" s="53">
        <v>795</v>
      </c>
      <c r="C2069" s="15" t="s">
        <v>320</v>
      </c>
      <c r="D2069" s="15" t="s">
        <v>337</v>
      </c>
      <c r="E2069" s="15" t="s">
        <v>903</v>
      </c>
      <c r="F2069" s="15" t="s">
        <v>49</v>
      </c>
      <c r="G2069" s="85">
        <v>600000</v>
      </c>
      <c r="H2069" s="85">
        <v>0</v>
      </c>
      <c r="I2069" s="85">
        <v>0</v>
      </c>
    </row>
    <row r="2070" spans="1:9" s="3" customFormat="1" ht="38.25" customHeight="1">
      <c r="A2070" s="16" t="s">
        <v>1003</v>
      </c>
      <c r="B2070" s="53">
        <v>795</v>
      </c>
      <c r="C2070" s="15" t="s">
        <v>320</v>
      </c>
      <c r="D2070" s="15" t="s">
        <v>337</v>
      </c>
      <c r="E2070" s="15" t="s">
        <v>1040</v>
      </c>
      <c r="F2070" s="15"/>
      <c r="G2070" s="85">
        <f>G2071+G2073</f>
        <v>3033743</v>
      </c>
      <c r="H2070" s="85">
        <f t="shared" ref="H2070:I2076" si="370">H2071</f>
        <v>0</v>
      </c>
      <c r="I2070" s="85">
        <f t="shared" si="370"/>
        <v>0</v>
      </c>
    </row>
    <row r="2071" spans="1:9" s="3" customFormat="1" ht="38.25" customHeight="1">
      <c r="A2071" s="16" t="s">
        <v>46</v>
      </c>
      <c r="B2071" s="53">
        <v>795</v>
      </c>
      <c r="C2071" s="15" t="s">
        <v>320</v>
      </c>
      <c r="D2071" s="15" t="s">
        <v>337</v>
      </c>
      <c r="E2071" s="15" t="s">
        <v>1040</v>
      </c>
      <c r="F2071" s="15" t="s">
        <v>47</v>
      </c>
      <c r="G2071" s="85">
        <f>G2072</f>
        <v>1975476.64</v>
      </c>
      <c r="H2071" s="85">
        <f t="shared" si="370"/>
        <v>0</v>
      </c>
      <c r="I2071" s="85">
        <f t="shared" si="370"/>
        <v>0</v>
      </c>
    </row>
    <row r="2072" spans="1:9" s="3" customFormat="1" ht="38.25" customHeight="1">
      <c r="A2072" s="16" t="s">
        <v>48</v>
      </c>
      <c r="B2072" s="53">
        <v>795</v>
      </c>
      <c r="C2072" s="15" t="s">
        <v>320</v>
      </c>
      <c r="D2072" s="15" t="s">
        <v>337</v>
      </c>
      <c r="E2072" s="15" t="s">
        <v>1040</v>
      </c>
      <c r="F2072" s="15" t="s">
        <v>49</v>
      </c>
      <c r="G2072" s="85">
        <f>2578681.5+455061.5-1058266.36</f>
        <v>1975476.64</v>
      </c>
      <c r="H2072" s="85">
        <v>0</v>
      </c>
      <c r="I2072" s="85">
        <v>0</v>
      </c>
    </row>
    <row r="2073" spans="1:9" s="3" customFormat="1" ht="24.75" customHeight="1">
      <c r="A2073" s="16" t="s">
        <v>315</v>
      </c>
      <c r="B2073" s="53">
        <v>795</v>
      </c>
      <c r="C2073" s="15" t="s">
        <v>320</v>
      </c>
      <c r="D2073" s="15" t="s">
        <v>337</v>
      </c>
      <c r="E2073" s="15" t="s">
        <v>1040</v>
      </c>
      <c r="F2073" s="15" t="s">
        <v>316</v>
      </c>
      <c r="G2073" s="85">
        <f>G2074</f>
        <v>1058266.3600000001</v>
      </c>
      <c r="H2073" s="85">
        <v>0</v>
      </c>
      <c r="I2073" s="85">
        <v>0</v>
      </c>
    </row>
    <row r="2074" spans="1:9" s="3" customFormat="1" ht="32.25" customHeight="1">
      <c r="A2074" s="16" t="s">
        <v>333</v>
      </c>
      <c r="B2074" s="53">
        <v>795</v>
      </c>
      <c r="C2074" s="15" t="s">
        <v>320</v>
      </c>
      <c r="D2074" s="15" t="s">
        <v>337</v>
      </c>
      <c r="E2074" s="15" t="s">
        <v>1040</v>
      </c>
      <c r="F2074" s="15" t="s">
        <v>334</v>
      </c>
      <c r="G2074" s="85">
        <f>1005353.04+52913.32</f>
        <v>1058266.3600000001</v>
      </c>
      <c r="H2074" s="85">
        <v>0</v>
      </c>
      <c r="I2074" s="85">
        <v>0</v>
      </c>
    </row>
    <row r="2075" spans="1:9" s="3" customFormat="1" ht="38.25" customHeight="1">
      <c r="A2075" s="16" t="s">
        <v>1042</v>
      </c>
      <c r="B2075" s="53">
        <v>795</v>
      </c>
      <c r="C2075" s="15" t="s">
        <v>320</v>
      </c>
      <c r="D2075" s="15" t="s">
        <v>337</v>
      </c>
      <c r="E2075" s="15" t="s">
        <v>1041</v>
      </c>
      <c r="F2075" s="15"/>
      <c r="G2075" s="85">
        <f>G2076</f>
        <v>2857473.68</v>
      </c>
      <c r="H2075" s="85">
        <f t="shared" si="370"/>
        <v>0</v>
      </c>
      <c r="I2075" s="85">
        <f t="shared" si="370"/>
        <v>0</v>
      </c>
    </row>
    <row r="2076" spans="1:9" s="3" customFormat="1" ht="38.25" customHeight="1">
      <c r="A2076" s="16" t="s">
        <v>46</v>
      </c>
      <c r="B2076" s="53">
        <v>795</v>
      </c>
      <c r="C2076" s="15" t="s">
        <v>320</v>
      </c>
      <c r="D2076" s="15" t="s">
        <v>337</v>
      </c>
      <c r="E2076" s="15" t="s">
        <v>1041</v>
      </c>
      <c r="F2076" s="15" t="s">
        <v>47</v>
      </c>
      <c r="G2076" s="85">
        <f>G2077</f>
        <v>2857473.68</v>
      </c>
      <c r="H2076" s="85">
        <f t="shared" si="370"/>
        <v>0</v>
      </c>
      <c r="I2076" s="85">
        <f t="shared" si="370"/>
        <v>0</v>
      </c>
    </row>
    <row r="2077" spans="1:9" s="3" customFormat="1" ht="38.25" customHeight="1">
      <c r="A2077" s="16" t="s">
        <v>48</v>
      </c>
      <c r="B2077" s="53">
        <v>795</v>
      </c>
      <c r="C2077" s="15" t="s">
        <v>320</v>
      </c>
      <c r="D2077" s="15" t="s">
        <v>337</v>
      </c>
      <c r="E2077" s="15" t="s">
        <v>1041</v>
      </c>
      <c r="F2077" s="15" t="s">
        <v>49</v>
      </c>
      <c r="G2077" s="85">
        <f>2714600+142873.68</f>
        <v>2857473.68</v>
      </c>
      <c r="H2077" s="85">
        <v>0</v>
      </c>
      <c r="I2077" s="85">
        <v>0</v>
      </c>
    </row>
    <row r="2078" spans="1:9" s="3" customFormat="1" ht="38.25" customHeight="1">
      <c r="A2078" s="16" t="s">
        <v>904</v>
      </c>
      <c r="B2078" s="53">
        <v>795</v>
      </c>
      <c r="C2078" s="15" t="s">
        <v>320</v>
      </c>
      <c r="D2078" s="15" t="s">
        <v>337</v>
      </c>
      <c r="E2078" s="15" t="s">
        <v>906</v>
      </c>
      <c r="F2078" s="15"/>
      <c r="G2078" s="85">
        <f>G2079</f>
        <v>1051126.32</v>
      </c>
      <c r="H2078" s="85">
        <f>H2079</f>
        <v>0</v>
      </c>
      <c r="I2078" s="85">
        <f>I2079</f>
        <v>0</v>
      </c>
    </row>
    <row r="2079" spans="1:9" s="3" customFormat="1" ht="31.5" customHeight="1">
      <c r="A2079" s="16" t="s">
        <v>46</v>
      </c>
      <c r="B2079" s="53">
        <v>795</v>
      </c>
      <c r="C2079" s="15" t="s">
        <v>320</v>
      </c>
      <c r="D2079" s="15" t="s">
        <v>337</v>
      </c>
      <c r="E2079" s="15" t="s">
        <v>906</v>
      </c>
      <c r="F2079" s="15" t="s">
        <v>47</v>
      </c>
      <c r="G2079" s="85">
        <f>G2080</f>
        <v>1051126.32</v>
      </c>
      <c r="H2079" s="85">
        <v>0</v>
      </c>
      <c r="I2079" s="85">
        <v>0</v>
      </c>
    </row>
    <row r="2080" spans="1:9" s="3" customFormat="1" ht="33.75" customHeight="1">
      <c r="A2080" s="16" t="s">
        <v>48</v>
      </c>
      <c r="B2080" s="53">
        <v>795</v>
      </c>
      <c r="C2080" s="15" t="s">
        <v>320</v>
      </c>
      <c r="D2080" s="15" t="s">
        <v>337</v>
      </c>
      <c r="E2080" s="15" t="s">
        <v>906</v>
      </c>
      <c r="F2080" s="15" t="s">
        <v>49</v>
      </c>
      <c r="G2080" s="85">
        <v>1051126.32</v>
      </c>
      <c r="H2080" s="85">
        <v>0</v>
      </c>
      <c r="I2080" s="85">
        <v>0</v>
      </c>
    </row>
    <row r="2081" spans="1:9" s="3" customFormat="1" ht="38.25" customHeight="1">
      <c r="A2081" s="16" t="s">
        <v>1039</v>
      </c>
      <c r="B2081" s="53">
        <v>795</v>
      </c>
      <c r="C2081" s="15" t="s">
        <v>320</v>
      </c>
      <c r="D2081" s="15" t="s">
        <v>337</v>
      </c>
      <c r="E2081" s="15" t="s">
        <v>1038</v>
      </c>
      <c r="F2081" s="15"/>
      <c r="G2081" s="85">
        <f>G2082</f>
        <v>1178278.1400000001</v>
      </c>
      <c r="H2081" s="85">
        <f t="shared" ref="H2081:I2085" si="371">H2082</f>
        <v>0</v>
      </c>
      <c r="I2081" s="85">
        <f t="shared" si="371"/>
        <v>0</v>
      </c>
    </row>
    <row r="2082" spans="1:9" s="3" customFormat="1" ht="38.25" customHeight="1">
      <c r="A2082" s="16" t="s">
        <v>46</v>
      </c>
      <c r="B2082" s="53">
        <v>795</v>
      </c>
      <c r="C2082" s="15" t="s">
        <v>320</v>
      </c>
      <c r="D2082" s="15" t="s">
        <v>337</v>
      </c>
      <c r="E2082" s="15" t="s">
        <v>1038</v>
      </c>
      <c r="F2082" s="15" t="s">
        <v>47</v>
      </c>
      <c r="G2082" s="85">
        <f>G2083</f>
        <v>1178278.1400000001</v>
      </c>
      <c r="H2082" s="85">
        <f t="shared" si="371"/>
        <v>0</v>
      </c>
      <c r="I2082" s="85">
        <f t="shared" si="371"/>
        <v>0</v>
      </c>
    </row>
    <row r="2083" spans="1:9" s="3" customFormat="1" ht="38.25" customHeight="1">
      <c r="A2083" s="16" t="s">
        <v>48</v>
      </c>
      <c r="B2083" s="53">
        <v>795</v>
      </c>
      <c r="C2083" s="15" t="s">
        <v>320</v>
      </c>
      <c r="D2083" s="15" t="s">
        <v>337</v>
      </c>
      <c r="E2083" s="15" t="s">
        <v>1038</v>
      </c>
      <c r="F2083" s="15" t="s">
        <v>49</v>
      </c>
      <c r="G2083" s="85">
        <f>835634.86+342643.28</f>
        <v>1178278.1400000001</v>
      </c>
      <c r="H2083" s="85">
        <v>0</v>
      </c>
      <c r="I2083" s="85">
        <v>0</v>
      </c>
    </row>
    <row r="2084" spans="1:9" s="3" customFormat="1" ht="38.25" customHeight="1">
      <c r="A2084" s="16" t="s">
        <v>1037</v>
      </c>
      <c r="B2084" s="53">
        <v>795</v>
      </c>
      <c r="C2084" s="15" t="s">
        <v>320</v>
      </c>
      <c r="D2084" s="15" t="s">
        <v>337</v>
      </c>
      <c r="E2084" s="15" t="s">
        <v>1036</v>
      </c>
      <c r="F2084" s="15"/>
      <c r="G2084" s="85">
        <f>G2085</f>
        <v>2466864</v>
      </c>
      <c r="H2084" s="85">
        <f t="shared" si="371"/>
        <v>0</v>
      </c>
      <c r="I2084" s="85">
        <f t="shared" si="371"/>
        <v>0</v>
      </c>
    </row>
    <row r="2085" spans="1:9" s="3" customFormat="1" ht="38.25" customHeight="1">
      <c r="A2085" s="16" t="s">
        <v>46</v>
      </c>
      <c r="B2085" s="53">
        <v>795</v>
      </c>
      <c r="C2085" s="15" t="s">
        <v>320</v>
      </c>
      <c r="D2085" s="15" t="s">
        <v>337</v>
      </c>
      <c r="E2085" s="15" t="s">
        <v>1036</v>
      </c>
      <c r="F2085" s="15" t="s">
        <v>47</v>
      </c>
      <c r="G2085" s="85">
        <f>G2086</f>
        <v>2466864</v>
      </c>
      <c r="H2085" s="85">
        <f t="shared" si="371"/>
        <v>0</v>
      </c>
      <c r="I2085" s="85">
        <f t="shared" si="371"/>
        <v>0</v>
      </c>
    </row>
    <row r="2086" spans="1:9" s="3" customFormat="1" ht="38.25" customHeight="1">
      <c r="A2086" s="16" t="s">
        <v>48</v>
      </c>
      <c r="B2086" s="53">
        <v>795</v>
      </c>
      <c r="C2086" s="15" t="s">
        <v>320</v>
      </c>
      <c r="D2086" s="15" t="s">
        <v>337</v>
      </c>
      <c r="E2086" s="15" t="s">
        <v>1036</v>
      </c>
      <c r="F2086" s="15" t="s">
        <v>49</v>
      </c>
      <c r="G2086" s="85">
        <f>2426864+40000</f>
        <v>2466864</v>
      </c>
      <c r="H2086" s="85">
        <v>0</v>
      </c>
      <c r="I2086" s="85">
        <v>0</v>
      </c>
    </row>
    <row r="2087" spans="1:9" ht="60" hidden="1" customHeight="1">
      <c r="A2087" s="16" t="s">
        <v>149</v>
      </c>
      <c r="B2087" s="53">
        <v>795</v>
      </c>
      <c r="C2087" s="15" t="s">
        <v>32</v>
      </c>
      <c r="D2087" s="15" t="s">
        <v>34</v>
      </c>
      <c r="E2087" s="15" t="s">
        <v>412</v>
      </c>
      <c r="F2087" s="15"/>
      <c r="G2087" s="85">
        <f>G2088+G2093</f>
        <v>0</v>
      </c>
      <c r="H2087" s="85">
        <f>H2088+H2093</f>
        <v>0</v>
      </c>
      <c r="I2087" s="85">
        <f>I2088+I2093</f>
        <v>0</v>
      </c>
    </row>
    <row r="2088" spans="1:9" ht="25.5" hidden="1">
      <c r="A2088" s="16" t="s">
        <v>558</v>
      </c>
      <c r="B2088" s="53">
        <v>795</v>
      </c>
      <c r="C2088" s="15" t="s">
        <v>32</v>
      </c>
      <c r="D2088" s="15" t="s">
        <v>34</v>
      </c>
      <c r="E2088" s="15" t="s">
        <v>548</v>
      </c>
      <c r="F2088" s="15"/>
      <c r="G2088" s="85">
        <f t="shared" ref="G2088:I2089" si="372">G2089</f>
        <v>0</v>
      </c>
      <c r="H2088" s="85">
        <f t="shared" si="372"/>
        <v>0</v>
      </c>
      <c r="I2088" s="85">
        <f t="shared" si="372"/>
        <v>0</v>
      </c>
    </row>
    <row r="2089" spans="1:9" ht="38.25" hidden="1">
      <c r="A2089" s="16" t="s">
        <v>640</v>
      </c>
      <c r="B2089" s="53">
        <v>795</v>
      </c>
      <c r="C2089" s="15" t="s">
        <v>32</v>
      </c>
      <c r="D2089" s="15" t="s">
        <v>34</v>
      </c>
      <c r="E2089" s="15" t="s">
        <v>548</v>
      </c>
      <c r="F2089" s="15" t="s">
        <v>641</v>
      </c>
      <c r="G2089" s="85">
        <f t="shared" si="372"/>
        <v>0</v>
      </c>
      <c r="H2089" s="85">
        <f t="shared" si="372"/>
        <v>0</v>
      </c>
      <c r="I2089" s="85">
        <f t="shared" si="372"/>
        <v>0</v>
      </c>
    </row>
    <row r="2090" spans="1:9" hidden="1">
      <c r="A2090" s="16" t="s">
        <v>643</v>
      </c>
      <c r="B2090" s="53">
        <v>795</v>
      </c>
      <c r="C2090" s="15" t="s">
        <v>32</v>
      </c>
      <c r="D2090" s="15" t="s">
        <v>34</v>
      </c>
      <c r="E2090" s="15" t="s">
        <v>548</v>
      </c>
      <c r="F2090" s="15" t="s">
        <v>644</v>
      </c>
      <c r="G2090" s="85"/>
      <c r="H2090" s="85"/>
      <c r="I2090" s="85"/>
    </row>
    <row r="2091" spans="1:9" ht="38.25" hidden="1">
      <c r="A2091" s="16" t="s">
        <v>550</v>
      </c>
      <c r="B2091" s="53">
        <v>795</v>
      </c>
      <c r="C2091" s="15" t="s">
        <v>32</v>
      </c>
      <c r="D2091" s="15" t="s">
        <v>34</v>
      </c>
      <c r="E2091" s="15" t="s">
        <v>549</v>
      </c>
      <c r="F2091" s="15"/>
      <c r="G2091" s="85">
        <f t="shared" ref="G2091:I2092" si="373">G2092</f>
        <v>0</v>
      </c>
      <c r="H2091" s="85">
        <f t="shared" si="373"/>
        <v>0</v>
      </c>
      <c r="I2091" s="85">
        <f t="shared" si="373"/>
        <v>0</v>
      </c>
    </row>
    <row r="2092" spans="1:9" ht="38.25" hidden="1">
      <c r="A2092" s="16" t="s">
        <v>640</v>
      </c>
      <c r="B2092" s="53">
        <v>795</v>
      </c>
      <c r="C2092" s="15" t="s">
        <v>32</v>
      </c>
      <c r="D2092" s="15" t="s">
        <v>34</v>
      </c>
      <c r="E2092" s="15" t="s">
        <v>549</v>
      </c>
      <c r="F2092" s="15" t="s">
        <v>641</v>
      </c>
      <c r="G2092" s="85">
        <f t="shared" si="373"/>
        <v>0</v>
      </c>
      <c r="H2092" s="85">
        <f t="shared" si="373"/>
        <v>0</v>
      </c>
      <c r="I2092" s="85">
        <f t="shared" si="373"/>
        <v>0</v>
      </c>
    </row>
    <row r="2093" spans="1:9" hidden="1">
      <c r="A2093" s="16" t="s">
        <v>643</v>
      </c>
      <c r="B2093" s="53">
        <v>795</v>
      </c>
      <c r="C2093" s="15" t="s">
        <v>32</v>
      </c>
      <c r="D2093" s="15" t="s">
        <v>34</v>
      </c>
      <c r="E2093" s="15" t="s">
        <v>549</v>
      </c>
      <c r="F2093" s="15" t="s">
        <v>644</v>
      </c>
      <c r="G2093" s="85">
        <f>1000000-1000000</f>
        <v>0</v>
      </c>
      <c r="H2093" s="85">
        <f>1000000-1000000</f>
        <v>0</v>
      </c>
      <c r="I2093" s="85">
        <f>1000000-1000000</f>
        <v>0</v>
      </c>
    </row>
    <row r="2094" spans="1:9" hidden="1">
      <c r="A2094" s="11" t="s">
        <v>31</v>
      </c>
      <c r="B2094" s="6">
        <v>795</v>
      </c>
      <c r="C2094" s="7" t="s">
        <v>32</v>
      </c>
      <c r="D2094" s="7"/>
      <c r="E2094" s="7"/>
      <c r="F2094" s="7"/>
      <c r="G2094" s="40">
        <f>G2095+G2162+G2266+G2284+G2236</f>
        <v>0</v>
      </c>
      <c r="H2094" s="40">
        <f>H2095+H2162+H2266+H2284+H2236</f>
        <v>0</v>
      </c>
      <c r="I2094" s="40">
        <f>I2095+I2162+I2266+I2284+I2236</f>
        <v>0</v>
      </c>
    </row>
    <row r="2095" spans="1:9" hidden="1">
      <c r="A2095" s="60" t="s">
        <v>33</v>
      </c>
      <c r="B2095" s="53">
        <v>795</v>
      </c>
      <c r="C2095" s="15" t="s">
        <v>32</v>
      </c>
      <c r="D2095" s="15" t="s">
        <v>34</v>
      </c>
      <c r="E2095" s="15"/>
      <c r="F2095" s="15"/>
      <c r="G2095" s="85">
        <f>G2097</f>
        <v>0</v>
      </c>
      <c r="H2095" s="85">
        <f>H2097</f>
        <v>0</v>
      </c>
      <c r="I2095" s="85">
        <f>I2097</f>
        <v>0</v>
      </c>
    </row>
    <row r="2096" spans="1:9" ht="51" hidden="1">
      <c r="A2096" s="16" t="s">
        <v>722</v>
      </c>
      <c r="B2096" s="53">
        <v>795</v>
      </c>
      <c r="C2096" s="15" t="s">
        <v>32</v>
      </c>
      <c r="D2096" s="15" t="s">
        <v>34</v>
      </c>
      <c r="E2096" s="15" t="s">
        <v>412</v>
      </c>
      <c r="F2096" s="15"/>
      <c r="G2096" s="85">
        <f t="shared" ref="G2096:I2098" si="374">G2097</f>
        <v>0</v>
      </c>
      <c r="H2096" s="85">
        <f t="shared" si="374"/>
        <v>0</v>
      </c>
      <c r="I2096" s="85">
        <f t="shared" si="374"/>
        <v>0</v>
      </c>
    </row>
    <row r="2097" spans="1:9" ht="25.5" hidden="1">
      <c r="A2097" s="16" t="s">
        <v>746</v>
      </c>
      <c r="B2097" s="53">
        <v>795</v>
      </c>
      <c r="C2097" s="15" t="s">
        <v>32</v>
      </c>
      <c r="D2097" s="15" t="s">
        <v>34</v>
      </c>
      <c r="E2097" s="15" t="s">
        <v>745</v>
      </c>
      <c r="F2097" s="15"/>
      <c r="G2097" s="85">
        <f t="shared" si="374"/>
        <v>0</v>
      </c>
      <c r="H2097" s="85">
        <f t="shared" si="374"/>
        <v>0</v>
      </c>
      <c r="I2097" s="85">
        <f t="shared" si="374"/>
        <v>0</v>
      </c>
    </row>
    <row r="2098" spans="1:9" ht="25.5" hidden="1">
      <c r="A2098" s="16" t="s">
        <v>46</v>
      </c>
      <c r="B2098" s="53">
        <v>795</v>
      </c>
      <c r="C2098" s="15" t="s">
        <v>32</v>
      </c>
      <c r="D2098" s="15" t="s">
        <v>34</v>
      </c>
      <c r="E2098" s="15" t="s">
        <v>745</v>
      </c>
      <c r="F2098" s="15" t="s">
        <v>47</v>
      </c>
      <c r="G2098" s="85">
        <f t="shared" si="374"/>
        <v>0</v>
      </c>
      <c r="H2098" s="85">
        <f t="shared" si="374"/>
        <v>0</v>
      </c>
      <c r="I2098" s="85">
        <f t="shared" si="374"/>
        <v>0</v>
      </c>
    </row>
    <row r="2099" spans="1:9" ht="25.5" hidden="1">
      <c r="A2099" s="16" t="s">
        <v>48</v>
      </c>
      <c r="B2099" s="53">
        <v>795</v>
      </c>
      <c r="C2099" s="15" t="s">
        <v>32</v>
      </c>
      <c r="D2099" s="15" t="s">
        <v>34</v>
      </c>
      <c r="E2099" s="15" t="s">
        <v>745</v>
      </c>
      <c r="F2099" s="15" t="s">
        <v>49</v>
      </c>
      <c r="G2099" s="85"/>
      <c r="H2099" s="85"/>
      <c r="I2099" s="85"/>
    </row>
    <row r="2100" spans="1:9" hidden="1">
      <c r="A2100" s="16"/>
      <c r="B2100" s="53"/>
      <c r="C2100" s="15"/>
      <c r="D2100" s="15"/>
      <c r="E2100" s="15"/>
      <c r="F2100" s="15"/>
      <c r="G2100" s="85"/>
      <c r="H2100" s="85"/>
      <c r="I2100" s="85"/>
    </row>
    <row r="2101" spans="1:9" ht="42" hidden="1" customHeight="1">
      <c r="A2101" s="16" t="s">
        <v>853</v>
      </c>
      <c r="B2101" s="53">
        <v>795</v>
      </c>
      <c r="C2101" s="15" t="s">
        <v>320</v>
      </c>
      <c r="D2101" s="15" t="s">
        <v>337</v>
      </c>
      <c r="E2101" s="15" t="s">
        <v>852</v>
      </c>
      <c r="F2101" s="15"/>
      <c r="G2101" s="85">
        <f>G2102+G2104</f>
        <v>0</v>
      </c>
      <c r="H2101" s="85">
        <f>H2102+H2104</f>
        <v>0</v>
      </c>
      <c r="I2101" s="85">
        <f>I2102+I2104</f>
        <v>0</v>
      </c>
    </row>
    <row r="2102" spans="1:9" ht="25.5" hidden="1">
      <c r="A2102" s="16" t="s">
        <v>46</v>
      </c>
      <c r="B2102" s="53">
        <v>795</v>
      </c>
      <c r="C2102" s="15" t="s">
        <v>320</v>
      </c>
      <c r="D2102" s="15" t="s">
        <v>337</v>
      </c>
      <c r="E2102" s="15" t="s">
        <v>852</v>
      </c>
      <c r="F2102" s="15" t="s">
        <v>47</v>
      </c>
      <c r="G2102" s="85">
        <f>G2103</f>
        <v>0</v>
      </c>
      <c r="H2102" s="85">
        <f>H2103</f>
        <v>0</v>
      </c>
      <c r="I2102" s="85">
        <f>I2103</f>
        <v>0</v>
      </c>
    </row>
    <row r="2103" spans="1:9" ht="25.5" hidden="1">
      <c r="A2103" s="16" t="s">
        <v>48</v>
      </c>
      <c r="B2103" s="53">
        <v>795</v>
      </c>
      <c r="C2103" s="15" t="s">
        <v>320</v>
      </c>
      <c r="D2103" s="15" t="s">
        <v>337</v>
      </c>
      <c r="E2103" s="15" t="s">
        <v>852</v>
      </c>
      <c r="F2103" s="15" t="s">
        <v>49</v>
      </c>
      <c r="G2103" s="85"/>
      <c r="H2103" s="85"/>
      <c r="I2103" s="85"/>
    </row>
    <row r="2104" spans="1:9" ht="19.5" hidden="1" customHeight="1">
      <c r="A2104" s="16" t="s">
        <v>315</v>
      </c>
      <c r="B2104" s="53">
        <v>795</v>
      </c>
      <c r="C2104" s="15" t="s">
        <v>337</v>
      </c>
      <c r="D2104" s="15" t="s">
        <v>102</v>
      </c>
      <c r="E2104" s="15" t="s">
        <v>852</v>
      </c>
      <c r="F2104" s="15" t="s">
        <v>316</v>
      </c>
      <c r="G2104" s="85">
        <f>G2105</f>
        <v>0</v>
      </c>
      <c r="H2104" s="85">
        <f>H2105</f>
        <v>0</v>
      </c>
      <c r="I2104" s="85">
        <f>I2105</f>
        <v>0</v>
      </c>
    </row>
    <row r="2105" spans="1:9" ht="15" hidden="1" customHeight="1">
      <c r="A2105" s="16" t="s">
        <v>333</v>
      </c>
      <c r="B2105" s="53">
        <v>795</v>
      </c>
      <c r="C2105" s="15" t="s">
        <v>337</v>
      </c>
      <c r="D2105" s="15" t="s">
        <v>102</v>
      </c>
      <c r="E2105" s="15" t="s">
        <v>852</v>
      </c>
      <c r="F2105" s="15" t="s">
        <v>334</v>
      </c>
      <c r="G2105" s="85"/>
      <c r="H2105" s="85"/>
      <c r="I2105" s="85"/>
    </row>
    <row r="2106" spans="1:9" s="3" customFormat="1" ht="38.25" hidden="1" customHeight="1">
      <c r="A2106" s="16"/>
      <c r="B2106" s="53">
        <v>795</v>
      </c>
      <c r="C2106" s="15" t="s">
        <v>320</v>
      </c>
      <c r="D2106" s="15" t="s">
        <v>337</v>
      </c>
      <c r="E2106" s="15" t="s">
        <v>1032</v>
      </c>
      <c r="F2106" s="15"/>
      <c r="G2106" s="85">
        <f>G2112</f>
        <v>833400</v>
      </c>
      <c r="H2106" s="85">
        <f>H2112</f>
        <v>0</v>
      </c>
      <c r="I2106" s="85">
        <f>I2112</f>
        <v>0</v>
      </c>
    </row>
    <row r="2107" spans="1:9" s="3" customFormat="1" ht="38.25" customHeight="1">
      <c r="A2107" s="16" t="s">
        <v>1035</v>
      </c>
      <c r="B2107" s="53">
        <v>795</v>
      </c>
      <c r="C2107" s="15" t="s">
        <v>320</v>
      </c>
      <c r="D2107" s="15" t="s">
        <v>337</v>
      </c>
      <c r="E2107" s="15" t="s">
        <v>1034</v>
      </c>
      <c r="F2107" s="15"/>
      <c r="G2107" s="85">
        <f>G2108+G2110</f>
        <v>2171463.91</v>
      </c>
      <c r="H2107" s="85">
        <f t="shared" ref="H2107:I2108" si="375">H2108</f>
        <v>0</v>
      </c>
      <c r="I2107" s="85">
        <f t="shared" si="375"/>
        <v>0</v>
      </c>
    </row>
    <row r="2108" spans="1:9" s="3" customFormat="1" ht="38.25" customHeight="1">
      <c r="A2108" s="16" t="s">
        <v>46</v>
      </c>
      <c r="B2108" s="53">
        <v>795</v>
      </c>
      <c r="C2108" s="15" t="s">
        <v>320</v>
      </c>
      <c r="D2108" s="15" t="s">
        <v>337</v>
      </c>
      <c r="E2108" s="15" t="s">
        <v>1034</v>
      </c>
      <c r="F2108" s="15" t="s">
        <v>47</v>
      </c>
      <c r="G2108" s="85">
        <f>G2109</f>
        <v>0</v>
      </c>
      <c r="H2108" s="85">
        <f t="shared" si="375"/>
        <v>0</v>
      </c>
      <c r="I2108" s="85">
        <f t="shared" si="375"/>
        <v>0</v>
      </c>
    </row>
    <row r="2109" spans="1:9" s="3" customFormat="1" ht="38.25" customHeight="1">
      <c r="A2109" s="16" t="s">
        <v>48</v>
      </c>
      <c r="B2109" s="53">
        <v>795</v>
      </c>
      <c r="C2109" s="15" t="s">
        <v>320</v>
      </c>
      <c r="D2109" s="15" t="s">
        <v>337</v>
      </c>
      <c r="E2109" s="15" t="s">
        <v>1034</v>
      </c>
      <c r="F2109" s="15" t="s">
        <v>49</v>
      </c>
      <c r="G2109" s="85">
        <f>2171463.91-2171463.91</f>
        <v>0</v>
      </c>
      <c r="H2109" s="85">
        <v>0</v>
      </c>
      <c r="I2109" s="85">
        <v>0</v>
      </c>
    </row>
    <row r="2110" spans="1:9" s="3" customFormat="1" ht="38.25" customHeight="1">
      <c r="A2110" s="16" t="s">
        <v>315</v>
      </c>
      <c r="B2110" s="53">
        <v>795</v>
      </c>
      <c r="C2110" s="15" t="s">
        <v>320</v>
      </c>
      <c r="D2110" s="15" t="s">
        <v>337</v>
      </c>
      <c r="E2110" s="15" t="s">
        <v>1034</v>
      </c>
      <c r="F2110" s="15" t="s">
        <v>316</v>
      </c>
      <c r="G2110" s="85">
        <f>G2111</f>
        <v>2171463.91</v>
      </c>
      <c r="H2110" s="85">
        <f t="shared" ref="H2110:I2115" si="376">H2111</f>
        <v>0</v>
      </c>
      <c r="I2110" s="85">
        <f t="shared" si="376"/>
        <v>0</v>
      </c>
    </row>
    <row r="2111" spans="1:9" s="3" customFormat="1" ht="38.25" customHeight="1">
      <c r="A2111" s="16" t="s">
        <v>333</v>
      </c>
      <c r="B2111" s="53">
        <v>795</v>
      </c>
      <c r="C2111" s="15" t="s">
        <v>320</v>
      </c>
      <c r="D2111" s="15" t="s">
        <v>337</v>
      </c>
      <c r="E2111" s="15" t="s">
        <v>1034</v>
      </c>
      <c r="F2111" s="15" t="s">
        <v>334</v>
      </c>
      <c r="G2111" s="85">
        <v>2171463.91</v>
      </c>
      <c r="H2111" s="85">
        <v>0</v>
      </c>
      <c r="I2111" s="85">
        <v>0</v>
      </c>
    </row>
    <row r="2112" spans="1:9" s="3" customFormat="1" ht="38.25" customHeight="1">
      <c r="A2112" s="16" t="s">
        <v>1033</v>
      </c>
      <c r="B2112" s="53">
        <v>795</v>
      </c>
      <c r="C2112" s="15" t="s">
        <v>320</v>
      </c>
      <c r="D2112" s="15" t="s">
        <v>337</v>
      </c>
      <c r="E2112" s="15" t="s">
        <v>1032</v>
      </c>
      <c r="F2112" s="15"/>
      <c r="G2112" s="85">
        <f>G2113+G2115</f>
        <v>833400</v>
      </c>
      <c r="H2112" s="85">
        <f t="shared" si="376"/>
        <v>0</v>
      </c>
      <c r="I2112" s="85">
        <f t="shared" si="376"/>
        <v>0</v>
      </c>
    </row>
    <row r="2113" spans="1:9" s="3" customFormat="1" ht="38.25" hidden="1" customHeight="1">
      <c r="A2113" s="16" t="s">
        <v>46</v>
      </c>
      <c r="B2113" s="53">
        <v>795</v>
      </c>
      <c r="C2113" s="15" t="s">
        <v>320</v>
      </c>
      <c r="D2113" s="15" t="s">
        <v>337</v>
      </c>
      <c r="E2113" s="15" t="s">
        <v>1032</v>
      </c>
      <c r="F2113" s="15" t="s">
        <v>47</v>
      </c>
      <c r="G2113" s="85">
        <f>G2114</f>
        <v>0</v>
      </c>
      <c r="H2113" s="85">
        <f t="shared" si="376"/>
        <v>0</v>
      </c>
      <c r="I2113" s="85">
        <f t="shared" si="376"/>
        <v>0</v>
      </c>
    </row>
    <row r="2114" spans="1:9" s="3" customFormat="1" ht="38.25" hidden="1" customHeight="1">
      <c r="A2114" s="16" t="s">
        <v>48</v>
      </c>
      <c r="B2114" s="53">
        <v>795</v>
      </c>
      <c r="C2114" s="15" t="s">
        <v>320</v>
      </c>
      <c r="D2114" s="15" t="s">
        <v>337</v>
      </c>
      <c r="E2114" s="15" t="s">
        <v>1032</v>
      </c>
      <c r="F2114" s="15" t="s">
        <v>49</v>
      </c>
      <c r="G2114" s="85">
        <v>0</v>
      </c>
      <c r="H2114" s="85">
        <v>0</v>
      </c>
      <c r="I2114" s="85">
        <v>0</v>
      </c>
    </row>
    <row r="2115" spans="1:9" s="3" customFormat="1" ht="38.25" customHeight="1">
      <c r="A2115" s="16" t="s">
        <v>315</v>
      </c>
      <c r="B2115" s="53">
        <v>795</v>
      </c>
      <c r="C2115" s="15" t="s">
        <v>320</v>
      </c>
      <c r="D2115" s="15" t="s">
        <v>337</v>
      </c>
      <c r="E2115" s="15" t="s">
        <v>1032</v>
      </c>
      <c r="F2115" s="15" t="s">
        <v>316</v>
      </c>
      <c r="G2115" s="85">
        <f>G2116</f>
        <v>833400</v>
      </c>
      <c r="H2115" s="85">
        <f t="shared" si="376"/>
        <v>0</v>
      </c>
      <c r="I2115" s="85">
        <f t="shared" si="376"/>
        <v>0</v>
      </c>
    </row>
    <row r="2116" spans="1:9" s="3" customFormat="1" ht="38.25" customHeight="1">
      <c r="A2116" s="16" t="s">
        <v>333</v>
      </c>
      <c r="B2116" s="53">
        <v>795</v>
      </c>
      <c r="C2116" s="15" t="s">
        <v>320</v>
      </c>
      <c r="D2116" s="15" t="s">
        <v>337</v>
      </c>
      <c r="E2116" s="15" t="s">
        <v>1032</v>
      </c>
      <c r="F2116" s="15" t="s">
        <v>334</v>
      </c>
      <c r="G2116" s="85">
        <f>575046+258354</f>
        <v>833400</v>
      </c>
      <c r="H2116" s="85">
        <v>0</v>
      </c>
      <c r="I2116" s="85">
        <v>0</v>
      </c>
    </row>
    <row r="2117" spans="1:9" s="3" customFormat="1" ht="30" hidden="1" customHeight="1">
      <c r="A2117" s="16" t="s">
        <v>1014</v>
      </c>
      <c r="B2117" s="53">
        <v>795</v>
      </c>
      <c r="C2117" s="15" t="s">
        <v>320</v>
      </c>
      <c r="D2117" s="15" t="s">
        <v>337</v>
      </c>
      <c r="E2117" s="15" t="s">
        <v>852</v>
      </c>
      <c r="F2117" s="15"/>
      <c r="G2117" s="85">
        <f>G2118</f>
        <v>0</v>
      </c>
      <c r="H2117" s="85"/>
      <c r="I2117" s="85"/>
    </row>
    <row r="2118" spans="1:9" s="3" customFormat="1" ht="24.75" hidden="1" customHeight="1">
      <c r="A2118" s="16" t="s">
        <v>315</v>
      </c>
      <c r="B2118" s="53">
        <v>795</v>
      </c>
      <c r="C2118" s="15" t="s">
        <v>320</v>
      </c>
      <c r="D2118" s="15" t="s">
        <v>337</v>
      </c>
      <c r="E2118" s="15" t="s">
        <v>852</v>
      </c>
      <c r="F2118" s="15" t="s">
        <v>316</v>
      </c>
      <c r="G2118" s="85">
        <f>G2119</f>
        <v>0</v>
      </c>
      <c r="H2118" s="85"/>
      <c r="I2118" s="85"/>
    </row>
    <row r="2119" spans="1:9" s="3" customFormat="1" ht="32.25" hidden="1" customHeight="1">
      <c r="A2119" s="16" t="s">
        <v>333</v>
      </c>
      <c r="B2119" s="53">
        <v>795</v>
      </c>
      <c r="C2119" s="15" t="s">
        <v>320</v>
      </c>
      <c r="D2119" s="15" t="s">
        <v>337</v>
      </c>
      <c r="E2119" s="138" t="s">
        <v>852</v>
      </c>
      <c r="F2119" s="15" t="s">
        <v>334</v>
      </c>
      <c r="G2119" s="223"/>
      <c r="H2119" s="85"/>
      <c r="I2119" s="85"/>
    </row>
    <row r="2120" spans="1:9" s="233" customFormat="1" ht="20.25" customHeight="1">
      <c r="A2120" s="217" t="s">
        <v>108</v>
      </c>
      <c r="B2120" s="214"/>
      <c r="C2120" s="218"/>
      <c r="D2120" s="218"/>
      <c r="E2120" s="218"/>
      <c r="F2120" s="218"/>
      <c r="G2120" s="219">
        <f>G1608+G1814+G2043+G2094+G1602</f>
        <v>437665722.73000002</v>
      </c>
      <c r="H2120" s="219">
        <f>H1608+H1814+H2086+H2043+H2094</f>
        <v>377552135.86000001</v>
      </c>
      <c r="I2120" s="219">
        <f>I1608+I1814+I2086+I2043+I2094</f>
        <v>747285150.75</v>
      </c>
    </row>
    <row r="2121" spans="1:9" s="23" customFormat="1" ht="21" customHeight="1">
      <c r="A2121" s="238" t="s">
        <v>674</v>
      </c>
      <c r="B2121" s="235"/>
      <c r="C2121" s="235"/>
      <c r="D2121" s="235"/>
      <c r="E2121" s="235"/>
      <c r="F2121" s="235"/>
      <c r="G2121" s="236">
        <f>G441+G501+G895+G1009+G1556+G1600+G2120</f>
        <v>1738661987.6100001</v>
      </c>
      <c r="H2121" s="236">
        <f>H441+H501+H895+H1009+H1556+H1600+H2120</f>
        <v>1638692481.3499999</v>
      </c>
      <c r="I2121" s="236">
        <f>I441+I501+I895+I1009+I1556+I1600+I2120</f>
        <v>2053168030.7200003</v>
      </c>
    </row>
    <row r="2123" spans="1:9" hidden="1">
      <c r="G2123" s="67">
        <v>1693561408.47</v>
      </c>
      <c r="H2123" s="67">
        <v>1709224436.53</v>
      </c>
      <c r="I2123" s="67">
        <v>2194467213.0700002</v>
      </c>
    </row>
    <row r="2124" spans="1:9" hidden="1"/>
    <row r="2125" spans="1:9" hidden="1">
      <c r="G2125" s="67">
        <f>G2121-G2123</f>
        <v>45100579.140000105</v>
      </c>
      <c r="H2125" s="67">
        <f t="shared" ref="H2125:I2125" si="377">H2121-H2123</f>
        <v>-70531955.180000067</v>
      </c>
      <c r="I2125" s="67">
        <f t="shared" si="377"/>
        <v>-141299182.3499999</v>
      </c>
    </row>
    <row r="2126" spans="1:9" hidden="1"/>
    <row r="2127" spans="1:9" hidden="1">
      <c r="G2127" s="67">
        <f>'прил 3 '!F65</f>
        <v>1738661987.6100001</v>
      </c>
      <c r="H2127" s="67">
        <f>'прил 3 '!G65</f>
        <v>1638692481.3499999</v>
      </c>
      <c r="I2127" s="67">
        <f>'прил 3 '!H65</f>
        <v>2053168030.72</v>
      </c>
    </row>
    <row r="2128" spans="1:9" hidden="1"/>
    <row r="2129" spans="2:9" hidden="1">
      <c r="B2129" s="1"/>
      <c r="C2129" s="1"/>
      <c r="D2129" s="1"/>
      <c r="G2129" s="67">
        <f>'прил 5'!G1264</f>
        <v>1738661987.6099999</v>
      </c>
      <c r="H2129" s="67">
        <f>'прил 5'!H1264</f>
        <v>1638692481.3500001</v>
      </c>
      <c r="I2129" s="67">
        <f>'прил 5'!I1264</f>
        <v>2053168030.7200003</v>
      </c>
    </row>
    <row r="2130" spans="2:9" hidden="1">
      <c r="B2130" s="1"/>
      <c r="C2130" s="1"/>
      <c r="D2130" s="1"/>
    </row>
    <row r="2131" spans="2:9">
      <c r="B2131" s="1"/>
      <c r="C2131" s="1"/>
      <c r="D2131" s="1"/>
    </row>
    <row r="2133" spans="2:9">
      <c r="G2133" s="67">
        <v>1728487987.6099999</v>
      </c>
      <c r="H2133" s="67">
        <v>1638692481.3499999</v>
      </c>
      <c r="I2133" s="67">
        <v>2053168030.72</v>
      </c>
    </row>
    <row r="2135" spans="2:9">
      <c r="G2135" s="67">
        <f>G2121-G2133</f>
        <v>10174000.000000238</v>
      </c>
      <c r="H2135" s="67">
        <f t="shared" ref="H2135:I2135" si="378">H2121-H2133</f>
        <v>0</v>
      </c>
      <c r="I2135" s="67">
        <f t="shared" si="378"/>
        <v>0</v>
      </c>
    </row>
  </sheetData>
  <mergeCells count="21">
    <mergeCell ref="A13:I13"/>
    <mergeCell ref="B12:G12"/>
    <mergeCell ref="H15:H16"/>
    <mergeCell ref="I15:I16"/>
    <mergeCell ref="G14:I14"/>
    <mergeCell ref="F14:F16"/>
    <mergeCell ref="E14:E16"/>
    <mergeCell ref="G15:G16"/>
    <mergeCell ref="A14:A16"/>
    <mergeCell ref="D14:D16"/>
    <mergeCell ref="C14:C16"/>
    <mergeCell ref="B14:B16"/>
    <mergeCell ref="B1:G1"/>
    <mergeCell ref="B2:G2"/>
    <mergeCell ref="B8:G8"/>
    <mergeCell ref="B9:G9"/>
    <mergeCell ref="B11:G11"/>
    <mergeCell ref="B3:G3"/>
    <mergeCell ref="B4:G4"/>
    <mergeCell ref="B5:G5"/>
    <mergeCell ref="B6:G6"/>
  </mergeCells>
  <phoneticPr fontId="0" type="noConversion"/>
  <pageMargins left="0.31496062992125984" right="0.27559055118110237" top="0.22" bottom="0.25" header="0.19685039370078741" footer="0.19685039370078741"/>
  <pageSetup paperSize="9" scale="58" fitToHeight="3" orientation="portrait" r:id="rId1"/>
  <rowBreaks count="5" manualBreakCount="5">
    <brk id="1691" max="10" man="1"/>
    <brk id="1864" max="10" man="1"/>
    <brk id="1989" max="10" man="1"/>
    <brk id="2053" max="10" man="1"/>
    <brk id="212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1277"/>
  <sheetViews>
    <sheetView tabSelected="1" view="pageBreakPreview" zoomScaleSheetLayoutView="100" workbookViewId="0">
      <selection activeCell="B4" sqref="B4:G4"/>
    </sheetView>
  </sheetViews>
  <sheetFormatPr defaultColWidth="9.140625" defaultRowHeight="12.75"/>
  <cols>
    <col min="1" max="1" width="54.5703125" style="1" customWidth="1"/>
    <col min="2" max="2" width="6.85546875" style="66" hidden="1" customWidth="1"/>
    <col min="3" max="3" width="4.5703125" style="66" hidden="1" customWidth="1"/>
    <col min="4" max="4" width="4.7109375" style="66" hidden="1" customWidth="1"/>
    <col min="5" max="5" width="17.28515625" style="66" customWidth="1"/>
    <col min="6" max="6" width="9.85546875" style="66" customWidth="1"/>
    <col min="7" max="7" width="26.28515625" style="117" customWidth="1"/>
    <col min="8" max="8" width="21.5703125" style="117" customWidth="1"/>
    <col min="9" max="9" width="26.85546875" style="117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2.7109375" style="1" bestFit="1" customWidth="1"/>
    <col min="17" max="16384" width="9.140625" style="1"/>
  </cols>
  <sheetData>
    <row r="1" spans="1:11" customFormat="1" ht="17.25" customHeight="1">
      <c r="B1" s="259" t="s">
        <v>1153</v>
      </c>
      <c r="C1" s="259"/>
      <c r="D1" s="259"/>
      <c r="E1" s="259"/>
      <c r="F1" s="259"/>
      <c r="G1" s="259"/>
      <c r="H1" s="249"/>
      <c r="I1" s="249"/>
      <c r="J1" s="249"/>
      <c r="K1" s="249"/>
    </row>
    <row r="2" spans="1:11" customFormat="1" ht="38.25" customHeight="1">
      <c r="B2" s="259" t="s">
        <v>1155</v>
      </c>
      <c r="C2" s="259"/>
      <c r="D2" s="259"/>
      <c r="E2" s="259"/>
      <c r="F2" s="259"/>
      <c r="G2" s="259"/>
      <c r="H2" s="129"/>
      <c r="I2" s="129"/>
      <c r="J2" s="131"/>
    </row>
    <row r="3" spans="1:11" customFormat="1" ht="12.75" customHeight="1">
      <c r="B3" s="259" t="s">
        <v>956</v>
      </c>
      <c r="C3" s="259"/>
      <c r="D3" s="259"/>
      <c r="E3" s="259"/>
      <c r="F3" s="259"/>
      <c r="G3" s="259"/>
      <c r="H3" s="239"/>
      <c r="I3" s="239"/>
      <c r="J3" s="239"/>
      <c r="K3" s="239"/>
    </row>
    <row r="4" spans="1:11" customFormat="1" ht="38.25" customHeight="1">
      <c r="B4" s="259" t="s">
        <v>1141</v>
      </c>
      <c r="C4" s="259"/>
      <c r="D4" s="259"/>
      <c r="E4" s="259"/>
      <c r="F4" s="259"/>
      <c r="G4" s="259"/>
      <c r="H4" s="129"/>
      <c r="I4" s="129"/>
      <c r="J4" s="131"/>
    </row>
    <row r="5" spans="1:11" ht="19.5" customHeight="1">
      <c r="B5" s="264" t="s">
        <v>676</v>
      </c>
      <c r="C5" s="268"/>
      <c r="D5" s="268"/>
      <c r="E5" s="263" t="s">
        <v>1081</v>
      </c>
      <c r="F5" s="263"/>
      <c r="G5" s="263"/>
      <c r="H5" s="118"/>
      <c r="I5" s="1"/>
    </row>
    <row r="6" spans="1:11" ht="35.25" customHeight="1">
      <c r="B6" s="253" t="s">
        <v>1142</v>
      </c>
      <c r="C6" s="264"/>
      <c r="D6" s="264"/>
      <c r="E6" s="265"/>
      <c r="F6" s="265"/>
      <c r="G6" s="265"/>
      <c r="H6" s="118"/>
      <c r="I6" s="1"/>
    </row>
    <row r="7" spans="1:11" ht="19.5" customHeight="1">
      <c r="B7" s="264" t="s">
        <v>676</v>
      </c>
      <c r="C7" s="268"/>
      <c r="D7" s="268"/>
      <c r="E7" s="263" t="s">
        <v>955</v>
      </c>
      <c r="F7" s="263"/>
      <c r="G7" s="263"/>
      <c r="H7" s="118"/>
      <c r="I7" s="1"/>
    </row>
    <row r="8" spans="1:11" ht="35.25" customHeight="1">
      <c r="B8" s="253" t="s">
        <v>1143</v>
      </c>
      <c r="C8" s="264"/>
      <c r="D8" s="264"/>
      <c r="E8" s="265"/>
      <c r="F8" s="265"/>
      <c r="G8" s="265"/>
      <c r="H8" s="118"/>
      <c r="I8" s="1"/>
    </row>
    <row r="9" spans="1:11" ht="19.5" customHeight="1">
      <c r="B9" s="264" t="s">
        <v>676</v>
      </c>
      <c r="C9" s="268"/>
      <c r="D9" s="268"/>
      <c r="E9" s="263" t="s">
        <v>957</v>
      </c>
      <c r="F9" s="263"/>
      <c r="G9" s="263"/>
      <c r="H9" s="118"/>
      <c r="I9" s="1"/>
    </row>
    <row r="10" spans="1:11" ht="35.25" customHeight="1">
      <c r="B10" s="253" t="s">
        <v>1144</v>
      </c>
      <c r="C10" s="264"/>
      <c r="D10" s="264"/>
      <c r="E10" s="265"/>
      <c r="F10" s="265"/>
      <c r="G10" s="265"/>
      <c r="H10" s="118"/>
      <c r="I10" s="1"/>
    </row>
    <row r="11" spans="1:11" ht="61.5" customHeight="1">
      <c r="A11" s="269" t="s">
        <v>873</v>
      </c>
      <c r="B11" s="269"/>
      <c r="C11" s="269"/>
      <c r="D11" s="269"/>
      <c r="E11" s="269"/>
      <c r="F11" s="269"/>
      <c r="G11" s="269"/>
      <c r="H11" s="270"/>
      <c r="I11" s="270"/>
    </row>
    <row r="12" spans="1:11" ht="14.25" customHeight="1">
      <c r="A12" s="262" t="s">
        <v>16</v>
      </c>
      <c r="B12" s="134"/>
      <c r="C12" s="134"/>
      <c r="D12" s="134"/>
      <c r="E12" s="260" t="s">
        <v>20</v>
      </c>
      <c r="F12" s="260" t="s">
        <v>21</v>
      </c>
      <c r="G12" s="266" t="s">
        <v>677</v>
      </c>
      <c r="H12" s="267"/>
      <c r="I12" s="267"/>
    </row>
    <row r="13" spans="1:11" s="3" customFormat="1" ht="23.25" customHeight="1">
      <c r="A13" s="267"/>
      <c r="B13" s="260" t="s">
        <v>17</v>
      </c>
      <c r="C13" s="260" t="s">
        <v>18</v>
      </c>
      <c r="D13" s="260" t="s">
        <v>19</v>
      </c>
      <c r="E13" s="261"/>
      <c r="F13" s="261"/>
      <c r="G13" s="271" t="s">
        <v>862</v>
      </c>
      <c r="H13" s="271" t="s">
        <v>863</v>
      </c>
      <c r="I13" s="271" t="s">
        <v>864</v>
      </c>
      <c r="J13" s="188"/>
      <c r="K13" s="118"/>
    </row>
    <row r="14" spans="1:11" s="3" customFormat="1" ht="69.75" customHeight="1">
      <c r="A14" s="267"/>
      <c r="B14" s="272"/>
      <c r="C14" s="272"/>
      <c r="D14" s="272"/>
      <c r="E14" s="261"/>
      <c r="F14" s="261"/>
      <c r="G14" s="257"/>
      <c r="H14" s="257"/>
      <c r="I14" s="257"/>
      <c r="J14" s="188"/>
    </row>
    <row r="15" spans="1:11" s="3" customFormat="1">
      <c r="A15" s="4">
        <v>1</v>
      </c>
      <c r="B15" s="4">
        <v>2</v>
      </c>
      <c r="C15" s="4">
        <v>3</v>
      </c>
      <c r="D15" s="4">
        <v>4</v>
      </c>
      <c r="E15" s="4">
        <v>2</v>
      </c>
      <c r="F15" s="4">
        <v>3</v>
      </c>
      <c r="G15" s="120">
        <v>4</v>
      </c>
      <c r="H15" s="120">
        <v>5</v>
      </c>
      <c r="I15" s="120">
        <v>6</v>
      </c>
      <c r="J15" s="188"/>
    </row>
    <row r="16" spans="1:11" s="91" customFormat="1" ht="42" customHeight="1">
      <c r="A16" s="95" t="s">
        <v>179</v>
      </c>
      <c r="B16" s="90"/>
      <c r="C16" s="90"/>
      <c r="D16" s="90"/>
      <c r="E16" s="90"/>
      <c r="F16" s="90"/>
      <c r="G16" s="121">
        <f>G25+G159+G724+G437+G897+G1135+G44+G982+G1020+G886+G84+G825+G1155+G18+G176+G304+G638+G645+G666+G805+G820+G875+G892+G1027+G416</f>
        <v>1681003347.3699999</v>
      </c>
      <c r="H16" s="121">
        <f>H25+H159+H724+H437+H897+H1135+H44+H982+H1020+H886+H84+H825+H1155+H18+H176+H304+H638+H645+H666+H805+H820+H875+H892+H1027+H416</f>
        <v>1584462012.22</v>
      </c>
      <c r="I16" s="121">
        <f>I25+I159+I724+I437+I897+I1135+I44+I982+I1020+I886+I84+I825+I1155+I18+I176+I304+I638+I645+I666+I805+I820+I875+I892+I1027+I416</f>
        <v>1997703636.5700002</v>
      </c>
      <c r="J16" s="189"/>
    </row>
    <row r="17" spans="1:10" s="3" customFormat="1">
      <c r="A17" s="4"/>
      <c r="B17" s="4"/>
      <c r="C17" s="4"/>
      <c r="D17" s="4"/>
      <c r="E17" s="4"/>
      <c r="F17" s="4"/>
      <c r="G17" s="120"/>
      <c r="H17" s="120"/>
      <c r="I17" s="120"/>
      <c r="J17" s="188"/>
    </row>
    <row r="18" spans="1:10" s="175" customFormat="1" ht="42" customHeight="1">
      <c r="A18" s="171" t="s">
        <v>918</v>
      </c>
      <c r="B18" s="172"/>
      <c r="C18" s="172"/>
      <c r="D18" s="172"/>
      <c r="E18" s="112" t="s">
        <v>180</v>
      </c>
      <c r="F18" s="173"/>
      <c r="G18" s="174">
        <f>G19+G22</f>
        <v>14609506.939999999</v>
      </c>
      <c r="H18" s="174">
        <f>H19+H22</f>
        <v>2271304</v>
      </c>
      <c r="I18" s="174">
        <f>I19+I22</f>
        <v>2331984</v>
      </c>
      <c r="J18" s="190">
        <v>2271304</v>
      </c>
    </row>
    <row r="19" spans="1:10" ht="33" customHeight="1">
      <c r="A19" s="16" t="s">
        <v>352</v>
      </c>
      <c r="B19" s="14">
        <v>757</v>
      </c>
      <c r="C19" s="15" t="s">
        <v>101</v>
      </c>
      <c r="D19" s="15" t="s">
        <v>102</v>
      </c>
      <c r="E19" s="15" t="s">
        <v>794</v>
      </c>
      <c r="F19" s="15"/>
      <c r="G19" s="85">
        <f t="shared" ref="G19:I20" si="0">G20</f>
        <v>14516761.939999999</v>
      </c>
      <c r="H19" s="85">
        <f t="shared" si="0"/>
        <v>2271304</v>
      </c>
      <c r="I19" s="85">
        <f t="shared" si="0"/>
        <v>2331984</v>
      </c>
    </row>
    <row r="20" spans="1:10" ht="33" customHeight="1">
      <c r="A20" s="16" t="s">
        <v>304</v>
      </c>
      <c r="B20" s="14">
        <v>757</v>
      </c>
      <c r="C20" s="15" t="s">
        <v>101</v>
      </c>
      <c r="D20" s="15" t="s">
        <v>102</v>
      </c>
      <c r="E20" s="15" t="s">
        <v>794</v>
      </c>
      <c r="F20" s="15" t="s">
        <v>305</v>
      </c>
      <c r="G20" s="85">
        <f t="shared" si="0"/>
        <v>14516761.939999999</v>
      </c>
      <c r="H20" s="85">
        <f t="shared" si="0"/>
        <v>2271304</v>
      </c>
      <c r="I20" s="85">
        <f t="shared" si="0"/>
        <v>2331984</v>
      </c>
    </row>
    <row r="21" spans="1:10" ht="33" customHeight="1">
      <c r="A21" s="16" t="s">
        <v>306</v>
      </c>
      <c r="B21" s="14">
        <v>757</v>
      </c>
      <c r="C21" s="15" t="s">
        <v>101</v>
      </c>
      <c r="D21" s="15" t="s">
        <v>102</v>
      </c>
      <c r="E21" s="15" t="s">
        <v>794</v>
      </c>
      <c r="F21" s="15" t="s">
        <v>307</v>
      </c>
      <c r="G21" s="85">
        <f>'прил 4'!G412</f>
        <v>14516761.939999999</v>
      </c>
      <c r="H21" s="85">
        <f>'прил 4'!H412</f>
        <v>2271304</v>
      </c>
      <c r="I21" s="85">
        <f>'прил 4'!I412</f>
        <v>2331984</v>
      </c>
    </row>
    <row r="22" spans="1:10" ht="82.5" customHeight="1">
      <c r="A22" s="54" t="s">
        <v>796</v>
      </c>
      <c r="B22" s="14">
        <v>757</v>
      </c>
      <c r="C22" s="15" t="s">
        <v>101</v>
      </c>
      <c r="D22" s="15" t="s">
        <v>102</v>
      </c>
      <c r="E22" s="15" t="s">
        <v>795</v>
      </c>
      <c r="F22" s="15"/>
      <c r="G22" s="85">
        <f t="shared" ref="G22:I23" si="1">G23</f>
        <v>92745</v>
      </c>
      <c r="H22" s="85">
        <f>H23</f>
        <v>0</v>
      </c>
      <c r="I22" s="85">
        <f t="shared" si="1"/>
        <v>0</v>
      </c>
    </row>
    <row r="23" spans="1:10" ht="33" customHeight="1">
      <c r="A23" s="16" t="s">
        <v>304</v>
      </c>
      <c r="B23" s="14">
        <v>757</v>
      </c>
      <c r="C23" s="15" t="s">
        <v>101</v>
      </c>
      <c r="D23" s="15" t="s">
        <v>102</v>
      </c>
      <c r="E23" s="15" t="s">
        <v>795</v>
      </c>
      <c r="F23" s="15" t="s">
        <v>305</v>
      </c>
      <c r="G23" s="85">
        <f t="shared" si="1"/>
        <v>92745</v>
      </c>
      <c r="H23" s="85">
        <f t="shared" si="1"/>
        <v>0</v>
      </c>
      <c r="I23" s="85">
        <f t="shared" si="1"/>
        <v>0</v>
      </c>
    </row>
    <row r="24" spans="1:10" ht="33" customHeight="1">
      <c r="A24" s="16" t="s">
        <v>306</v>
      </c>
      <c r="B24" s="14">
        <v>757</v>
      </c>
      <c r="C24" s="15" t="s">
        <v>101</v>
      </c>
      <c r="D24" s="15" t="s">
        <v>102</v>
      </c>
      <c r="E24" s="15" t="s">
        <v>795</v>
      </c>
      <c r="F24" s="15" t="s">
        <v>307</v>
      </c>
      <c r="G24" s="85">
        <f>'прил 4'!G415</f>
        <v>92745</v>
      </c>
      <c r="H24" s="85">
        <f>'прил 4'!AG415</f>
        <v>0</v>
      </c>
      <c r="I24" s="85">
        <f>'прил 4'!AH415</f>
        <v>0</v>
      </c>
    </row>
    <row r="25" spans="1:10" s="168" customFormat="1" ht="51">
      <c r="A25" s="165" t="s">
        <v>920</v>
      </c>
      <c r="B25" s="161">
        <v>793</v>
      </c>
      <c r="C25" s="162" t="s">
        <v>23</v>
      </c>
      <c r="D25" s="162" t="s">
        <v>29</v>
      </c>
      <c r="E25" s="161" t="s">
        <v>457</v>
      </c>
      <c r="F25" s="162"/>
      <c r="G25" s="163">
        <f>G26+G29+G34+G41</f>
        <v>2691412</v>
      </c>
      <c r="H25" s="163">
        <f>H26+H29+H34+H41+H32</f>
        <v>1120200</v>
      </c>
      <c r="I25" s="163">
        <f>I26+I29+I34+I41+I32</f>
        <v>1108900</v>
      </c>
      <c r="J25" s="191">
        <v>465200</v>
      </c>
    </row>
    <row r="26" spans="1:10" s="35" customFormat="1" ht="27.75" customHeight="1">
      <c r="A26" s="16" t="s">
        <v>366</v>
      </c>
      <c r="B26" s="14">
        <v>793</v>
      </c>
      <c r="C26" s="15" t="s">
        <v>23</v>
      </c>
      <c r="D26" s="15" t="s">
        <v>29</v>
      </c>
      <c r="E26" s="15" t="s">
        <v>695</v>
      </c>
      <c r="F26" s="15"/>
      <c r="G26" s="115">
        <f t="shared" ref="G26:I27" si="2">G27</f>
        <v>271012</v>
      </c>
      <c r="H26" s="115">
        <f t="shared" si="2"/>
        <v>0</v>
      </c>
      <c r="I26" s="115">
        <f t="shared" si="2"/>
        <v>0</v>
      </c>
      <c r="J26" s="192"/>
    </row>
    <row r="27" spans="1:10" s="35" customFormat="1" ht="28.5" customHeight="1">
      <c r="A27" s="16" t="s">
        <v>37</v>
      </c>
      <c r="B27" s="14">
        <v>793</v>
      </c>
      <c r="C27" s="15" t="s">
        <v>23</v>
      </c>
      <c r="D27" s="15" t="s">
        <v>29</v>
      </c>
      <c r="E27" s="15" t="s">
        <v>695</v>
      </c>
      <c r="F27" s="15" t="s">
        <v>38</v>
      </c>
      <c r="G27" s="115">
        <f t="shared" si="2"/>
        <v>271012</v>
      </c>
      <c r="H27" s="115">
        <f t="shared" si="2"/>
        <v>0</v>
      </c>
      <c r="I27" s="115">
        <f t="shared" si="2"/>
        <v>0</v>
      </c>
      <c r="J27" s="192"/>
    </row>
    <row r="28" spans="1:10" s="35" customFormat="1" ht="31.5" customHeight="1">
      <c r="A28" s="16" t="s">
        <v>11</v>
      </c>
      <c r="B28" s="14">
        <v>793</v>
      </c>
      <c r="C28" s="15" t="s">
        <v>23</v>
      </c>
      <c r="D28" s="15" t="s">
        <v>29</v>
      </c>
      <c r="E28" s="15" t="s">
        <v>695</v>
      </c>
      <c r="F28" s="15" t="s">
        <v>10</v>
      </c>
      <c r="G28" s="115">
        <f>'прил 4'!G1115</f>
        <v>271012</v>
      </c>
      <c r="H28" s="115">
        <f>'прил 4'!AG1115</f>
        <v>0</v>
      </c>
      <c r="I28" s="115">
        <f>'прил 4'!AH1115</f>
        <v>0</v>
      </c>
      <c r="J28" s="192"/>
    </row>
    <row r="29" spans="1:10" ht="25.5">
      <c r="A29" s="16" t="s">
        <v>324</v>
      </c>
      <c r="B29" s="14">
        <v>793</v>
      </c>
      <c r="C29" s="15" t="s">
        <v>23</v>
      </c>
      <c r="D29" s="15" t="s">
        <v>29</v>
      </c>
      <c r="E29" s="15" t="s">
        <v>696</v>
      </c>
      <c r="F29" s="15"/>
      <c r="G29" s="115">
        <f>G30</f>
        <v>1815400</v>
      </c>
      <c r="H29" s="115">
        <f>H30</f>
        <v>0</v>
      </c>
      <c r="I29" s="115">
        <f>I30</f>
        <v>0</v>
      </c>
      <c r="J29" s="2">
        <v>70000</v>
      </c>
    </row>
    <row r="30" spans="1:10" ht="25.5" customHeight="1">
      <c r="A30" s="16" t="s">
        <v>315</v>
      </c>
      <c r="B30" s="14">
        <v>793</v>
      </c>
      <c r="C30" s="15" t="s">
        <v>23</v>
      </c>
      <c r="D30" s="15" t="s">
        <v>29</v>
      </c>
      <c r="E30" s="15" t="s">
        <v>696</v>
      </c>
      <c r="F30" s="15" t="s">
        <v>316</v>
      </c>
      <c r="G30" s="85">
        <f>G31</f>
        <v>1815400</v>
      </c>
      <c r="H30" s="85">
        <f t="shared" ref="H30:I32" si="3">H31</f>
        <v>0</v>
      </c>
      <c r="I30" s="85">
        <f t="shared" si="3"/>
        <v>0</v>
      </c>
      <c r="J30" s="2">
        <v>35000</v>
      </c>
    </row>
    <row r="31" spans="1:10" ht="25.5" customHeight="1">
      <c r="A31" s="16" t="s">
        <v>333</v>
      </c>
      <c r="B31" s="14">
        <v>793</v>
      </c>
      <c r="C31" s="15" t="s">
        <v>23</v>
      </c>
      <c r="D31" s="15" t="s">
        <v>29</v>
      </c>
      <c r="E31" s="15" t="s">
        <v>696</v>
      </c>
      <c r="F31" s="15" t="s">
        <v>334</v>
      </c>
      <c r="G31" s="85">
        <f>'прил 4'!G1153</f>
        <v>1815400</v>
      </c>
      <c r="H31" s="135">
        <v>0</v>
      </c>
      <c r="I31" s="135">
        <v>0</v>
      </c>
      <c r="J31" s="2">
        <v>500000</v>
      </c>
    </row>
    <row r="32" spans="1:10" ht="25.5" customHeight="1">
      <c r="A32" s="16" t="s">
        <v>93</v>
      </c>
      <c r="B32" s="14">
        <v>793</v>
      </c>
      <c r="C32" s="15" t="s">
        <v>23</v>
      </c>
      <c r="D32" s="15" t="s">
        <v>29</v>
      </c>
      <c r="E32" s="15" t="s">
        <v>696</v>
      </c>
      <c r="F32" s="15" t="s">
        <v>94</v>
      </c>
      <c r="G32" s="85">
        <f>G33</f>
        <v>0</v>
      </c>
      <c r="H32" s="85">
        <f t="shared" si="3"/>
        <v>465200</v>
      </c>
      <c r="I32" s="85">
        <f t="shared" si="3"/>
        <v>453900</v>
      </c>
      <c r="J32" s="2">
        <v>35000</v>
      </c>
    </row>
    <row r="33" spans="1:12" ht="25.5" customHeight="1">
      <c r="A33" s="16" t="s">
        <v>345</v>
      </c>
      <c r="B33" s="14">
        <v>793</v>
      </c>
      <c r="C33" s="15" t="s">
        <v>23</v>
      </c>
      <c r="D33" s="15" t="s">
        <v>29</v>
      </c>
      <c r="E33" s="15" t="s">
        <v>696</v>
      </c>
      <c r="F33" s="15" t="s">
        <v>346</v>
      </c>
      <c r="G33" s="85">
        <v>0</v>
      </c>
      <c r="H33" s="135">
        <f>'прил 4'!H1151</f>
        <v>465200</v>
      </c>
      <c r="I33" s="135">
        <f>'прил 4'!I1151</f>
        <v>453900</v>
      </c>
      <c r="J33" s="2">
        <v>500000</v>
      </c>
    </row>
    <row r="34" spans="1:12" ht="25.5" customHeight="1">
      <c r="A34" s="16" t="s">
        <v>208</v>
      </c>
      <c r="B34" s="14">
        <v>793</v>
      </c>
      <c r="C34" s="15" t="s">
        <v>23</v>
      </c>
      <c r="D34" s="15" t="s">
        <v>29</v>
      </c>
      <c r="E34" s="15" t="s">
        <v>459</v>
      </c>
      <c r="F34" s="15"/>
      <c r="G34" s="115">
        <f>G35+G39+G38</f>
        <v>555000</v>
      </c>
      <c r="H34" s="115">
        <f t="shared" ref="H34:I34" si="4">H35+H39+H38</f>
        <v>605000</v>
      </c>
      <c r="I34" s="115">
        <f t="shared" si="4"/>
        <v>605000</v>
      </c>
      <c r="J34" s="2">
        <v>50000</v>
      </c>
    </row>
    <row r="35" spans="1:12" ht="25.5" customHeight="1">
      <c r="A35" s="16" t="s">
        <v>598</v>
      </c>
      <c r="B35" s="14">
        <v>793</v>
      </c>
      <c r="C35" s="15" t="s">
        <v>23</v>
      </c>
      <c r="D35" s="15" t="s">
        <v>29</v>
      </c>
      <c r="E35" s="15" t="s">
        <v>459</v>
      </c>
      <c r="F35" s="15" t="s">
        <v>47</v>
      </c>
      <c r="G35" s="115">
        <f>G36</f>
        <v>20000</v>
      </c>
      <c r="H35" s="115">
        <f>H36</f>
        <v>70000</v>
      </c>
      <c r="I35" s="115">
        <f>I36</f>
        <v>70000</v>
      </c>
      <c r="J35" s="2">
        <f>SUM(J25:J34)</f>
        <v>1655200</v>
      </c>
    </row>
    <row r="36" spans="1:12" ht="25.5" customHeight="1">
      <c r="A36" s="16" t="s">
        <v>48</v>
      </c>
      <c r="B36" s="14">
        <v>793</v>
      </c>
      <c r="C36" s="15" t="s">
        <v>23</v>
      </c>
      <c r="D36" s="15" t="s">
        <v>29</v>
      </c>
      <c r="E36" s="15" t="s">
        <v>459</v>
      </c>
      <c r="F36" s="15" t="s">
        <v>49</v>
      </c>
      <c r="G36" s="115">
        <f>'прил 4'!G1156</f>
        <v>20000</v>
      </c>
      <c r="H36" s="115">
        <f>'прил 4'!H1156</f>
        <v>70000</v>
      </c>
      <c r="I36" s="115">
        <f>'прил 4'!I1156</f>
        <v>70000</v>
      </c>
    </row>
    <row r="37" spans="1:12" ht="25.5" customHeight="1">
      <c r="A37" s="16" t="s">
        <v>37</v>
      </c>
      <c r="B37" s="14">
        <v>793</v>
      </c>
      <c r="C37" s="15" t="s">
        <v>23</v>
      </c>
      <c r="D37" s="15" t="s">
        <v>29</v>
      </c>
      <c r="E37" s="15" t="s">
        <v>459</v>
      </c>
      <c r="F37" s="15" t="s">
        <v>38</v>
      </c>
      <c r="G37" s="85">
        <f>G38</f>
        <v>500000</v>
      </c>
      <c r="H37" s="85">
        <f t="shared" ref="H37:I37" si="5">H38</f>
        <v>500000</v>
      </c>
      <c r="I37" s="85">
        <f t="shared" si="5"/>
        <v>500000</v>
      </c>
      <c r="J37" s="1"/>
    </row>
    <row r="38" spans="1:12" ht="25.5" customHeight="1">
      <c r="A38" s="16" t="s">
        <v>11</v>
      </c>
      <c r="B38" s="14">
        <v>793</v>
      </c>
      <c r="C38" s="15" t="s">
        <v>23</v>
      </c>
      <c r="D38" s="15" t="s">
        <v>29</v>
      </c>
      <c r="E38" s="15" t="s">
        <v>459</v>
      </c>
      <c r="F38" s="15" t="s">
        <v>10</v>
      </c>
      <c r="G38" s="85">
        <v>500000</v>
      </c>
      <c r="H38" s="85">
        <v>500000</v>
      </c>
      <c r="I38" s="85">
        <v>500000</v>
      </c>
      <c r="J38" s="1"/>
    </row>
    <row r="39" spans="1:12" ht="25.5" customHeight="1">
      <c r="A39" s="16" t="s">
        <v>93</v>
      </c>
      <c r="B39" s="14">
        <v>793</v>
      </c>
      <c r="C39" s="15" t="s">
        <v>23</v>
      </c>
      <c r="D39" s="15" t="s">
        <v>29</v>
      </c>
      <c r="E39" s="15" t="s">
        <v>459</v>
      </c>
      <c r="F39" s="15" t="s">
        <v>94</v>
      </c>
      <c r="G39" s="115">
        <f>G40</f>
        <v>35000</v>
      </c>
      <c r="H39" s="115">
        <f>H40</f>
        <v>35000</v>
      </c>
      <c r="I39" s="115">
        <f>I40</f>
        <v>35000</v>
      </c>
    </row>
    <row r="40" spans="1:12" ht="25.5" customHeight="1">
      <c r="A40" s="16" t="s">
        <v>295</v>
      </c>
      <c r="B40" s="14">
        <v>793</v>
      </c>
      <c r="C40" s="15" t="s">
        <v>23</v>
      </c>
      <c r="D40" s="15" t="s">
        <v>29</v>
      </c>
      <c r="E40" s="15" t="s">
        <v>459</v>
      </c>
      <c r="F40" s="15" t="s">
        <v>97</v>
      </c>
      <c r="G40" s="115">
        <f>'прил 4'!G1160</f>
        <v>35000</v>
      </c>
      <c r="H40" s="115">
        <f>'прил 4'!H1160</f>
        <v>35000</v>
      </c>
      <c r="I40" s="115">
        <f>'прил 4'!I1160</f>
        <v>35000</v>
      </c>
    </row>
    <row r="41" spans="1:12" ht="25.5" customHeight="1">
      <c r="A41" s="16" t="s">
        <v>889</v>
      </c>
      <c r="B41" s="14">
        <v>793</v>
      </c>
      <c r="C41" s="15" t="s">
        <v>23</v>
      </c>
      <c r="D41" s="15" t="s">
        <v>29</v>
      </c>
      <c r="E41" s="15" t="s">
        <v>890</v>
      </c>
      <c r="F41" s="15"/>
      <c r="G41" s="85">
        <f t="shared" ref="G41:I42" si="6">G42</f>
        <v>50000</v>
      </c>
      <c r="H41" s="8">
        <f t="shared" si="6"/>
        <v>50000</v>
      </c>
      <c r="I41" s="8">
        <f t="shared" si="6"/>
        <v>50000</v>
      </c>
    </row>
    <row r="42" spans="1:12" ht="25.5" customHeight="1">
      <c r="A42" s="16" t="s">
        <v>598</v>
      </c>
      <c r="B42" s="14">
        <v>793</v>
      </c>
      <c r="C42" s="15" t="s">
        <v>23</v>
      </c>
      <c r="D42" s="15" t="s">
        <v>29</v>
      </c>
      <c r="E42" s="15" t="s">
        <v>890</v>
      </c>
      <c r="F42" s="15" t="s">
        <v>47</v>
      </c>
      <c r="G42" s="85">
        <f t="shared" si="6"/>
        <v>50000</v>
      </c>
      <c r="H42" s="8">
        <f t="shared" si="6"/>
        <v>50000</v>
      </c>
      <c r="I42" s="8">
        <f t="shared" si="6"/>
        <v>50000</v>
      </c>
    </row>
    <row r="43" spans="1:12" ht="25.5" customHeight="1">
      <c r="A43" s="16" t="s">
        <v>48</v>
      </c>
      <c r="B43" s="14">
        <v>793</v>
      </c>
      <c r="C43" s="15" t="s">
        <v>23</v>
      </c>
      <c r="D43" s="15" t="s">
        <v>29</v>
      </c>
      <c r="E43" s="15" t="s">
        <v>890</v>
      </c>
      <c r="F43" s="15" t="s">
        <v>49</v>
      </c>
      <c r="G43" s="85">
        <v>50000</v>
      </c>
      <c r="H43" s="8">
        <f>'прил 4'!H1165</f>
        <v>50000</v>
      </c>
      <c r="I43" s="8">
        <f>'прил 4'!I1165</f>
        <v>50000</v>
      </c>
    </row>
    <row r="44" spans="1:12" s="168" customFormat="1" ht="38.25">
      <c r="A44" s="165" t="s">
        <v>882</v>
      </c>
      <c r="B44" s="161">
        <v>763</v>
      </c>
      <c r="C44" s="162" t="s">
        <v>23</v>
      </c>
      <c r="D44" s="162" t="s">
        <v>83</v>
      </c>
      <c r="E44" s="162" t="s">
        <v>404</v>
      </c>
      <c r="F44" s="167"/>
      <c r="G44" s="163">
        <f>G45+G54+G62+G67+G57+G72+G75+G78++G81</f>
        <v>10671054.6</v>
      </c>
      <c r="H44" s="163">
        <f>H45+H54+H62+H67+H57</f>
        <v>10348355</v>
      </c>
      <c r="I44" s="163">
        <f>I45+I54+I62+I67+I57</f>
        <v>10438603</v>
      </c>
      <c r="J44" s="191">
        <v>9155959</v>
      </c>
      <c r="L44" s="191">
        <f>G44+H44+I44-G45-H45-I45</f>
        <v>2242062.6000000015</v>
      </c>
    </row>
    <row r="45" spans="1:12" s="35" customFormat="1" ht="25.5">
      <c r="A45" s="16" t="s">
        <v>112</v>
      </c>
      <c r="B45" s="14">
        <v>763</v>
      </c>
      <c r="C45" s="15" t="s">
        <v>23</v>
      </c>
      <c r="D45" s="15" t="s">
        <v>83</v>
      </c>
      <c r="E45" s="15" t="s">
        <v>406</v>
      </c>
      <c r="F45" s="41"/>
      <c r="G45" s="115">
        <f>G46+G50+G52</f>
        <v>9648992</v>
      </c>
      <c r="H45" s="115">
        <f>H46+H50+H52</f>
        <v>9738355</v>
      </c>
      <c r="I45" s="115">
        <f>I46+I50+I52</f>
        <v>9828603</v>
      </c>
      <c r="J45" s="192">
        <v>567396</v>
      </c>
    </row>
    <row r="46" spans="1:12" ht="51">
      <c r="A46" s="16" t="s">
        <v>85</v>
      </c>
      <c r="B46" s="14">
        <v>763</v>
      </c>
      <c r="C46" s="15" t="s">
        <v>23</v>
      </c>
      <c r="D46" s="15" t="s">
        <v>83</v>
      </c>
      <c r="E46" s="15" t="s">
        <v>406</v>
      </c>
      <c r="F46" s="15" t="s">
        <v>88</v>
      </c>
      <c r="G46" s="115">
        <f>SUM(G47)</f>
        <v>9066596</v>
      </c>
      <c r="H46" s="115">
        <f>SUM(H47)</f>
        <v>9155959</v>
      </c>
      <c r="I46" s="115">
        <f>SUM(I47)</f>
        <v>9246207</v>
      </c>
      <c r="J46" s="2">
        <v>15000</v>
      </c>
    </row>
    <row r="47" spans="1:12" ht="25.5">
      <c r="A47" s="16" t="s">
        <v>86</v>
      </c>
      <c r="B47" s="14">
        <v>763</v>
      </c>
      <c r="C47" s="15" t="s">
        <v>23</v>
      </c>
      <c r="D47" s="15" t="s">
        <v>83</v>
      </c>
      <c r="E47" s="15" t="s">
        <v>406</v>
      </c>
      <c r="F47" s="15" t="s">
        <v>89</v>
      </c>
      <c r="G47" s="115">
        <f>'прил 4'!G448</f>
        <v>9066596</v>
      </c>
      <c r="H47" s="115">
        <f>'прил 4'!AG448+'прил 4'!H448</f>
        <v>9155959</v>
      </c>
      <c r="I47" s="115">
        <f>'прил 4'!AH448+'прил 4'!I448</f>
        <v>9246207</v>
      </c>
      <c r="J47" s="2">
        <v>200000</v>
      </c>
    </row>
    <row r="48" spans="1:12" ht="34.5" hidden="1" customHeight="1">
      <c r="A48" s="32" t="s">
        <v>87</v>
      </c>
      <c r="B48" s="14">
        <v>763</v>
      </c>
      <c r="C48" s="15" t="s">
        <v>23</v>
      </c>
      <c r="D48" s="15" t="s">
        <v>83</v>
      </c>
      <c r="E48" s="15" t="s">
        <v>406</v>
      </c>
      <c r="F48" s="15" t="s">
        <v>90</v>
      </c>
      <c r="G48" s="115"/>
      <c r="H48" s="115"/>
      <c r="I48" s="115"/>
    </row>
    <row r="49" spans="1:10" ht="30" hidden="1" customHeight="1">
      <c r="A49" s="32" t="s">
        <v>113</v>
      </c>
      <c r="B49" s="14">
        <v>763</v>
      </c>
      <c r="C49" s="15" t="s">
        <v>23</v>
      </c>
      <c r="D49" s="15" t="s">
        <v>83</v>
      </c>
      <c r="E49" s="15" t="s">
        <v>406</v>
      </c>
      <c r="F49" s="15" t="s">
        <v>92</v>
      </c>
      <c r="G49" s="115"/>
      <c r="H49" s="115"/>
      <c r="I49" s="115"/>
    </row>
    <row r="50" spans="1:10" ht="25.5">
      <c r="A50" s="16" t="s">
        <v>46</v>
      </c>
      <c r="B50" s="14">
        <v>763</v>
      </c>
      <c r="C50" s="15" t="s">
        <v>23</v>
      </c>
      <c r="D50" s="15" t="s">
        <v>83</v>
      </c>
      <c r="E50" s="15" t="s">
        <v>406</v>
      </c>
      <c r="F50" s="15" t="s">
        <v>47</v>
      </c>
      <c r="G50" s="115">
        <f>SUM(G51)</f>
        <v>567396</v>
      </c>
      <c r="H50" s="115">
        <f>SUM(H51)</f>
        <v>567396</v>
      </c>
      <c r="I50" s="115">
        <f>SUM(I51)</f>
        <v>567396</v>
      </c>
      <c r="J50" s="2">
        <v>200000</v>
      </c>
    </row>
    <row r="51" spans="1:10" ht="25.5">
      <c r="A51" s="16" t="s">
        <v>48</v>
      </c>
      <c r="B51" s="14">
        <v>763</v>
      </c>
      <c r="C51" s="15" t="s">
        <v>23</v>
      </c>
      <c r="D51" s="15" t="s">
        <v>83</v>
      </c>
      <c r="E51" s="15" t="s">
        <v>406</v>
      </c>
      <c r="F51" s="15" t="s">
        <v>49</v>
      </c>
      <c r="G51" s="115">
        <f>'прил 4'!G450</f>
        <v>567396</v>
      </c>
      <c r="H51" s="115">
        <f>'прил 4'!AG450+'прил 4'!H450</f>
        <v>567396</v>
      </c>
      <c r="I51" s="115">
        <f>'прил 4'!AH450+'прил 4'!I450</f>
        <v>567396</v>
      </c>
      <c r="J51" s="2">
        <v>210000</v>
      </c>
    </row>
    <row r="52" spans="1:10">
      <c r="A52" s="16" t="s">
        <v>93</v>
      </c>
      <c r="B52" s="14"/>
      <c r="C52" s="15"/>
      <c r="D52" s="15"/>
      <c r="E52" s="15" t="s">
        <v>406</v>
      </c>
      <c r="F52" s="15" t="s">
        <v>94</v>
      </c>
      <c r="G52" s="115">
        <f>G53</f>
        <v>15000</v>
      </c>
      <c r="H52" s="115">
        <f>H53</f>
        <v>15000</v>
      </c>
      <c r="I52" s="115">
        <f>I53</f>
        <v>15000</v>
      </c>
      <c r="J52" s="2">
        <f>SUM(J44:J51)</f>
        <v>10348355</v>
      </c>
    </row>
    <row r="53" spans="1:10">
      <c r="A53" s="16" t="s">
        <v>295</v>
      </c>
      <c r="B53" s="14"/>
      <c r="C53" s="15"/>
      <c r="D53" s="15"/>
      <c r="E53" s="15" t="s">
        <v>406</v>
      </c>
      <c r="F53" s="15" t="s">
        <v>97</v>
      </c>
      <c r="G53" s="115">
        <f>'прил 4'!G452</f>
        <v>15000</v>
      </c>
      <c r="H53" s="115">
        <f>'прил 4'!AG452+'прил 4'!H452</f>
        <v>15000</v>
      </c>
      <c r="I53" s="115">
        <f>'прил 4'!AH452+'прил 4'!I452</f>
        <v>15000</v>
      </c>
    </row>
    <row r="54" spans="1:10" ht="33.75" customHeight="1">
      <c r="A54" s="16" t="s">
        <v>1145</v>
      </c>
      <c r="B54" s="14">
        <v>763</v>
      </c>
      <c r="C54" s="15" t="s">
        <v>23</v>
      </c>
      <c r="D54" s="15" t="s">
        <v>29</v>
      </c>
      <c r="E54" s="15" t="s">
        <v>407</v>
      </c>
      <c r="F54" s="15"/>
      <c r="G54" s="115">
        <f t="shared" ref="G54:I55" si="7">G55</f>
        <v>180000</v>
      </c>
      <c r="H54" s="115">
        <f t="shared" si="7"/>
        <v>200000</v>
      </c>
      <c r="I54" s="115">
        <f t="shared" si="7"/>
        <v>200000</v>
      </c>
    </row>
    <row r="55" spans="1:10" ht="27.75" customHeight="1">
      <c r="A55" s="16" t="s">
        <v>46</v>
      </c>
      <c r="B55" s="14">
        <v>763</v>
      </c>
      <c r="C55" s="15" t="s">
        <v>23</v>
      </c>
      <c r="D55" s="15" t="s">
        <v>29</v>
      </c>
      <c r="E55" s="15" t="s">
        <v>407</v>
      </c>
      <c r="F55" s="15" t="s">
        <v>47</v>
      </c>
      <c r="G55" s="115">
        <f t="shared" si="7"/>
        <v>180000</v>
      </c>
      <c r="H55" s="115">
        <f t="shared" si="7"/>
        <v>200000</v>
      </c>
      <c r="I55" s="115">
        <f t="shared" si="7"/>
        <v>200000</v>
      </c>
    </row>
    <row r="56" spans="1:10" ht="28.5" customHeight="1">
      <c r="A56" s="16" t="s">
        <v>48</v>
      </c>
      <c r="B56" s="14">
        <v>763</v>
      </c>
      <c r="C56" s="15" t="s">
        <v>23</v>
      </c>
      <c r="D56" s="15" t="s">
        <v>29</v>
      </c>
      <c r="E56" s="15" t="s">
        <v>407</v>
      </c>
      <c r="F56" s="15" t="s">
        <v>49</v>
      </c>
      <c r="G56" s="115">
        <f>'прил 4'!G457</f>
        <v>180000</v>
      </c>
      <c r="H56" s="115">
        <f>'прил 4'!AG457+'прил 4'!H457</f>
        <v>200000</v>
      </c>
      <c r="I56" s="115">
        <f>'прил 4'!AH457+'прил 4'!I457</f>
        <v>200000</v>
      </c>
    </row>
    <row r="57" spans="1:10" ht="34.5" hidden="1" customHeight="1">
      <c r="A57" s="16" t="s">
        <v>738</v>
      </c>
      <c r="B57" s="14">
        <v>763</v>
      </c>
      <c r="C57" s="15" t="s">
        <v>23</v>
      </c>
      <c r="D57" s="15" t="s">
        <v>29</v>
      </c>
      <c r="E57" s="15" t="s">
        <v>737</v>
      </c>
      <c r="F57" s="15"/>
      <c r="G57" s="115">
        <f>G58+G60</f>
        <v>0</v>
      </c>
      <c r="H57" s="115">
        <f>H58+H60</f>
        <v>0</v>
      </c>
      <c r="I57" s="115">
        <f>I58+I60</f>
        <v>0</v>
      </c>
    </row>
    <row r="58" spans="1:10" ht="27.75" hidden="1" customHeight="1">
      <c r="A58" s="16" t="s">
        <v>46</v>
      </c>
      <c r="B58" s="14">
        <v>763</v>
      </c>
      <c r="C58" s="15" t="s">
        <v>23</v>
      </c>
      <c r="D58" s="15" t="s">
        <v>29</v>
      </c>
      <c r="E58" s="15" t="s">
        <v>737</v>
      </c>
      <c r="F58" s="15" t="s">
        <v>47</v>
      </c>
      <c r="G58" s="115">
        <f>G59</f>
        <v>0</v>
      </c>
      <c r="H58" s="115">
        <f>H59</f>
        <v>0</v>
      </c>
      <c r="I58" s="115">
        <f>I59</f>
        <v>0</v>
      </c>
    </row>
    <row r="59" spans="1:10" ht="28.5" hidden="1" customHeight="1">
      <c r="A59" s="16" t="s">
        <v>48</v>
      </c>
      <c r="B59" s="14">
        <v>763</v>
      </c>
      <c r="C59" s="15" t="s">
        <v>23</v>
      </c>
      <c r="D59" s="15" t="s">
        <v>29</v>
      </c>
      <c r="E59" s="15" t="s">
        <v>737</v>
      </c>
      <c r="F59" s="15" t="s">
        <v>49</v>
      </c>
      <c r="G59" s="115">
        <f>'прил 4'!G460</f>
        <v>0</v>
      </c>
      <c r="H59" s="115">
        <f>'прил 4'!AG460</f>
        <v>0</v>
      </c>
      <c r="I59" s="115">
        <f>'прил 4'!AH460</f>
        <v>0</v>
      </c>
    </row>
    <row r="60" spans="1:10" ht="28.5" hidden="1" customHeight="1">
      <c r="A60" s="32" t="s">
        <v>93</v>
      </c>
      <c r="B60" s="14">
        <v>763</v>
      </c>
      <c r="C60" s="15" t="s">
        <v>23</v>
      </c>
      <c r="D60" s="15" t="s">
        <v>29</v>
      </c>
      <c r="E60" s="15" t="s">
        <v>737</v>
      </c>
      <c r="F60" s="15" t="s">
        <v>94</v>
      </c>
      <c r="G60" s="115">
        <f>G61</f>
        <v>0</v>
      </c>
      <c r="H60" s="115">
        <f>H61</f>
        <v>0</v>
      </c>
      <c r="I60" s="115">
        <f>I61</f>
        <v>0</v>
      </c>
    </row>
    <row r="61" spans="1:10" ht="28.5" hidden="1" customHeight="1">
      <c r="A61" s="32" t="s">
        <v>295</v>
      </c>
      <c r="B61" s="14">
        <v>763</v>
      </c>
      <c r="C61" s="15" t="s">
        <v>23</v>
      </c>
      <c r="D61" s="15" t="s">
        <v>29</v>
      </c>
      <c r="E61" s="15" t="s">
        <v>737</v>
      </c>
      <c r="F61" s="15" t="s">
        <v>97</v>
      </c>
      <c r="G61" s="115">
        <f>'прил 4'!G462</f>
        <v>0</v>
      </c>
      <c r="H61" s="115">
        <f>'прил 4'!AG462</f>
        <v>0</v>
      </c>
      <c r="I61" s="115">
        <f>'прил 4'!AH462</f>
        <v>0</v>
      </c>
    </row>
    <row r="62" spans="1:10" ht="125.25" customHeight="1">
      <c r="A62" s="16" t="s">
        <v>523</v>
      </c>
      <c r="B62" s="14">
        <v>763</v>
      </c>
      <c r="C62" s="15" t="s">
        <v>83</v>
      </c>
      <c r="D62" s="15" t="s">
        <v>130</v>
      </c>
      <c r="E62" s="15" t="s">
        <v>410</v>
      </c>
      <c r="F62" s="15"/>
      <c r="G62" s="115">
        <f>SUM(G63)+G65</f>
        <v>216100</v>
      </c>
      <c r="H62" s="115">
        <f>SUM(H63)+H65</f>
        <v>200000</v>
      </c>
      <c r="I62" s="115">
        <f>SUM(I63)+I65</f>
        <v>200000</v>
      </c>
    </row>
    <row r="63" spans="1:10" ht="25.5">
      <c r="A63" s="16" t="s">
        <v>46</v>
      </c>
      <c r="B63" s="14">
        <v>763</v>
      </c>
      <c r="C63" s="15" t="s">
        <v>83</v>
      </c>
      <c r="D63" s="15" t="s">
        <v>130</v>
      </c>
      <c r="E63" s="15" t="s">
        <v>410</v>
      </c>
      <c r="F63" s="15" t="s">
        <v>47</v>
      </c>
      <c r="G63" s="115">
        <f>SUM(G64)</f>
        <v>216100</v>
      </c>
      <c r="H63" s="115">
        <f>SUM(H64)</f>
        <v>200000</v>
      </c>
      <c r="I63" s="115">
        <f>SUM(I64)</f>
        <v>200000</v>
      </c>
    </row>
    <row r="64" spans="1:10" ht="25.5" customHeight="1">
      <c r="A64" s="16" t="s">
        <v>48</v>
      </c>
      <c r="B64" s="14">
        <v>763</v>
      </c>
      <c r="C64" s="15" t="s">
        <v>83</v>
      </c>
      <c r="D64" s="15" t="s">
        <v>130</v>
      </c>
      <c r="E64" s="15" t="s">
        <v>410</v>
      </c>
      <c r="F64" s="15" t="s">
        <v>49</v>
      </c>
      <c r="G64" s="115">
        <f>'прил 4'!G473</f>
        <v>216100</v>
      </c>
      <c r="H64" s="115">
        <f>'прил 4'!AG473+'прил 4'!H473</f>
        <v>200000</v>
      </c>
      <c r="I64" s="115">
        <f>'прил 4'!AH473+'прил 4'!I473</f>
        <v>200000</v>
      </c>
    </row>
    <row r="65" spans="1:10" ht="25.5" hidden="1" customHeight="1">
      <c r="A65" s="32" t="s">
        <v>93</v>
      </c>
      <c r="B65" s="14">
        <v>763</v>
      </c>
      <c r="C65" s="15" t="s">
        <v>83</v>
      </c>
      <c r="D65" s="15" t="s">
        <v>130</v>
      </c>
      <c r="E65" s="15" t="s">
        <v>410</v>
      </c>
      <c r="F65" s="15" t="s">
        <v>94</v>
      </c>
      <c r="G65" s="115">
        <f>G66</f>
        <v>0</v>
      </c>
      <c r="H65" s="115">
        <f>H66</f>
        <v>0</v>
      </c>
      <c r="I65" s="115">
        <f>I66</f>
        <v>0</v>
      </c>
    </row>
    <row r="66" spans="1:10" ht="25.5" hidden="1" customHeight="1">
      <c r="A66" s="32" t="s">
        <v>295</v>
      </c>
      <c r="B66" s="14">
        <v>763</v>
      </c>
      <c r="C66" s="15" t="s">
        <v>83</v>
      </c>
      <c r="D66" s="15" t="s">
        <v>130</v>
      </c>
      <c r="E66" s="15" t="s">
        <v>410</v>
      </c>
      <c r="F66" s="15" t="s">
        <v>97</v>
      </c>
      <c r="G66" s="115">
        <f>'прил 4'!G483</f>
        <v>0</v>
      </c>
      <c r="H66" s="115">
        <f>'прил 4'!AG483</f>
        <v>0</v>
      </c>
      <c r="I66" s="115">
        <f>'прил 4'!AH483</f>
        <v>0</v>
      </c>
    </row>
    <row r="67" spans="1:10" ht="94.5" customHeight="1">
      <c r="A67" s="32" t="s">
        <v>1146</v>
      </c>
      <c r="B67" s="14">
        <v>763</v>
      </c>
      <c r="C67" s="15" t="s">
        <v>83</v>
      </c>
      <c r="D67" s="15" t="s">
        <v>130</v>
      </c>
      <c r="E67" s="15" t="s">
        <v>411</v>
      </c>
      <c r="F67" s="15"/>
      <c r="G67" s="115">
        <f>G68+G70</f>
        <v>197962.6</v>
      </c>
      <c r="H67" s="115">
        <f>H68+H70</f>
        <v>210000</v>
      </c>
      <c r="I67" s="115">
        <f>I68+I70</f>
        <v>210000</v>
      </c>
    </row>
    <row r="68" spans="1:10" ht="25.5">
      <c r="A68" s="16" t="s">
        <v>46</v>
      </c>
      <c r="B68" s="14">
        <v>763</v>
      </c>
      <c r="C68" s="15" t="s">
        <v>83</v>
      </c>
      <c r="D68" s="15" t="s">
        <v>130</v>
      </c>
      <c r="E68" s="15" t="s">
        <v>411</v>
      </c>
      <c r="F68" s="15" t="s">
        <v>47</v>
      </c>
      <c r="G68" s="115">
        <f>SUM(G69)</f>
        <v>197962.6</v>
      </c>
      <c r="H68" s="115">
        <f>SUM(H69)</f>
        <v>210000</v>
      </c>
      <c r="I68" s="115">
        <f>SUM(I69)</f>
        <v>210000</v>
      </c>
    </row>
    <row r="69" spans="1:10" ht="25.5" customHeight="1">
      <c r="A69" s="16" t="s">
        <v>48</v>
      </c>
      <c r="B69" s="14">
        <v>763</v>
      </c>
      <c r="C69" s="15" t="s">
        <v>83</v>
      </c>
      <c r="D69" s="15" t="s">
        <v>130</v>
      </c>
      <c r="E69" s="15" t="s">
        <v>411</v>
      </c>
      <c r="F69" s="15" t="s">
        <v>49</v>
      </c>
      <c r="G69" s="115">
        <f>'прил 4'!G486</f>
        <v>197962.6</v>
      </c>
      <c r="H69" s="115">
        <f>'прил 4'!AG486+'прил 4'!H486</f>
        <v>210000</v>
      </c>
      <c r="I69" s="115">
        <f>'прил 4'!AH486+'прил 4'!I486</f>
        <v>210000</v>
      </c>
    </row>
    <row r="70" spans="1:10" ht="25.5" hidden="1" customHeight="1">
      <c r="A70" s="32" t="s">
        <v>93</v>
      </c>
      <c r="B70" s="14">
        <v>763</v>
      </c>
      <c r="C70" s="15" t="s">
        <v>83</v>
      </c>
      <c r="D70" s="15" t="s">
        <v>130</v>
      </c>
      <c r="E70" s="15" t="s">
        <v>411</v>
      </c>
      <c r="F70" s="15" t="s">
        <v>94</v>
      </c>
      <c r="G70" s="115">
        <f>G71</f>
        <v>0</v>
      </c>
      <c r="H70" s="115">
        <f>H71</f>
        <v>0</v>
      </c>
      <c r="I70" s="115">
        <f>I71</f>
        <v>0</v>
      </c>
    </row>
    <row r="71" spans="1:10" ht="25.5" hidden="1" customHeight="1">
      <c r="A71" s="32" t="s">
        <v>605</v>
      </c>
      <c r="B71" s="14">
        <v>763</v>
      </c>
      <c r="C71" s="15" t="s">
        <v>83</v>
      </c>
      <c r="D71" s="15" t="s">
        <v>130</v>
      </c>
      <c r="E71" s="15" t="s">
        <v>411</v>
      </c>
      <c r="F71" s="15" t="s">
        <v>604</v>
      </c>
      <c r="G71" s="115">
        <f>'прил 4'!G488</f>
        <v>0</v>
      </c>
      <c r="H71" s="115">
        <f>'прил 4'!AG488</f>
        <v>0</v>
      </c>
      <c r="I71" s="115">
        <f>'прил 4'!AH488</f>
        <v>0</v>
      </c>
    </row>
    <row r="72" spans="1:10" ht="81.75" customHeight="1">
      <c r="A72" s="32" t="s">
        <v>1085</v>
      </c>
      <c r="B72" s="14">
        <v>763</v>
      </c>
      <c r="C72" s="15" t="s">
        <v>83</v>
      </c>
      <c r="D72" s="15" t="s">
        <v>130</v>
      </c>
      <c r="E72" s="15" t="s">
        <v>1046</v>
      </c>
      <c r="F72" s="15"/>
      <c r="G72" s="85">
        <f>G73</f>
        <v>210000</v>
      </c>
      <c r="H72" s="85">
        <v>0</v>
      </c>
      <c r="I72" s="85">
        <v>0</v>
      </c>
      <c r="J72" s="1"/>
    </row>
    <row r="73" spans="1:10" ht="25.5">
      <c r="A73" s="16" t="s">
        <v>46</v>
      </c>
      <c r="B73" s="14">
        <v>763</v>
      </c>
      <c r="C73" s="15" t="s">
        <v>83</v>
      </c>
      <c r="D73" s="15" t="s">
        <v>130</v>
      </c>
      <c r="E73" s="15" t="s">
        <v>1046</v>
      </c>
      <c r="F73" s="15" t="s">
        <v>47</v>
      </c>
      <c r="G73" s="85">
        <f>SUM(G74)</f>
        <v>210000</v>
      </c>
      <c r="H73" s="85">
        <f>SUM(H74)</f>
        <v>0</v>
      </c>
      <c r="I73" s="85">
        <f>SUM(I74)</f>
        <v>0</v>
      </c>
      <c r="J73" s="1"/>
    </row>
    <row r="74" spans="1:10" ht="25.5" customHeight="1">
      <c r="A74" s="16" t="s">
        <v>48</v>
      </c>
      <c r="B74" s="14">
        <v>763</v>
      </c>
      <c r="C74" s="15" t="s">
        <v>83</v>
      </c>
      <c r="D74" s="15" t="s">
        <v>130</v>
      </c>
      <c r="E74" s="15" t="s">
        <v>1046</v>
      </c>
      <c r="F74" s="15" t="s">
        <v>49</v>
      </c>
      <c r="G74" s="85">
        <v>210000</v>
      </c>
      <c r="H74" s="85">
        <v>0</v>
      </c>
      <c r="I74" s="85">
        <v>0</v>
      </c>
      <c r="J74" s="1"/>
    </row>
    <row r="75" spans="1:10" ht="23.25" customHeight="1">
      <c r="A75" s="224" t="s">
        <v>1048</v>
      </c>
      <c r="B75" s="14">
        <v>763</v>
      </c>
      <c r="C75" s="15" t="s">
        <v>83</v>
      </c>
      <c r="D75" s="15" t="s">
        <v>130</v>
      </c>
      <c r="E75" s="15" t="s">
        <v>1047</v>
      </c>
      <c r="F75" s="15"/>
      <c r="G75" s="85">
        <f>G76</f>
        <v>30000</v>
      </c>
      <c r="H75" s="85">
        <v>0</v>
      </c>
      <c r="I75" s="85">
        <v>0</v>
      </c>
      <c r="J75" s="1"/>
    </row>
    <row r="76" spans="1:10" ht="25.5">
      <c r="A76" s="16" t="s">
        <v>46</v>
      </c>
      <c r="B76" s="14">
        <v>763</v>
      </c>
      <c r="C76" s="15" t="s">
        <v>83</v>
      </c>
      <c r="D76" s="15" t="s">
        <v>130</v>
      </c>
      <c r="E76" s="15" t="s">
        <v>1047</v>
      </c>
      <c r="F76" s="15" t="s">
        <v>47</v>
      </c>
      <c r="G76" s="85">
        <f>SUM(G77)</f>
        <v>30000</v>
      </c>
      <c r="H76" s="85">
        <f>SUM(H77)</f>
        <v>0</v>
      </c>
      <c r="I76" s="85">
        <f>SUM(I77)</f>
        <v>0</v>
      </c>
      <c r="J76" s="1"/>
    </row>
    <row r="77" spans="1:10" ht="25.5" customHeight="1">
      <c r="A77" s="16" t="s">
        <v>48</v>
      </c>
      <c r="B77" s="14">
        <v>763</v>
      </c>
      <c r="C77" s="15" t="s">
        <v>83</v>
      </c>
      <c r="D77" s="15" t="s">
        <v>130</v>
      </c>
      <c r="E77" s="15" t="s">
        <v>1047</v>
      </c>
      <c r="F77" s="15" t="s">
        <v>49</v>
      </c>
      <c r="G77" s="85">
        <v>30000</v>
      </c>
      <c r="H77" s="85">
        <v>0</v>
      </c>
      <c r="I77" s="85">
        <v>0</v>
      </c>
      <c r="J77" s="1"/>
    </row>
    <row r="78" spans="1:10" ht="23.25" customHeight="1">
      <c r="A78" s="224" t="s">
        <v>1050</v>
      </c>
      <c r="B78" s="14">
        <v>763</v>
      </c>
      <c r="C78" s="15" t="s">
        <v>83</v>
      </c>
      <c r="D78" s="15" t="s">
        <v>130</v>
      </c>
      <c r="E78" s="15" t="s">
        <v>1049</v>
      </c>
      <c r="F78" s="15"/>
      <c r="G78" s="85">
        <f>G79</f>
        <v>168000</v>
      </c>
      <c r="H78" s="85">
        <v>0</v>
      </c>
      <c r="I78" s="85">
        <v>0</v>
      </c>
      <c r="J78" s="1"/>
    </row>
    <row r="79" spans="1:10" ht="25.5">
      <c r="A79" s="16" t="s">
        <v>46</v>
      </c>
      <c r="B79" s="14">
        <v>763</v>
      </c>
      <c r="C79" s="15" t="s">
        <v>83</v>
      </c>
      <c r="D79" s="15" t="s">
        <v>130</v>
      </c>
      <c r="E79" s="15" t="s">
        <v>1049</v>
      </c>
      <c r="F79" s="15" t="s">
        <v>47</v>
      </c>
      <c r="G79" s="85">
        <f>SUM(G80)</f>
        <v>168000</v>
      </c>
      <c r="H79" s="85">
        <f>SUM(H80)</f>
        <v>0</v>
      </c>
      <c r="I79" s="85">
        <f>SUM(I80)</f>
        <v>0</v>
      </c>
      <c r="J79" s="1"/>
    </row>
    <row r="80" spans="1:10" ht="25.5" customHeight="1">
      <c r="A80" s="16" t="s">
        <v>48</v>
      </c>
      <c r="B80" s="14">
        <v>763</v>
      </c>
      <c r="C80" s="15" t="s">
        <v>83</v>
      </c>
      <c r="D80" s="15" t="s">
        <v>130</v>
      </c>
      <c r="E80" s="15" t="s">
        <v>1049</v>
      </c>
      <c r="F80" s="15" t="s">
        <v>49</v>
      </c>
      <c r="G80" s="85">
        <v>168000</v>
      </c>
      <c r="H80" s="85">
        <v>0</v>
      </c>
      <c r="I80" s="85">
        <v>0</v>
      </c>
      <c r="J80" s="1"/>
    </row>
    <row r="81" spans="1:10" ht="34.5" customHeight="1">
      <c r="A81" s="16" t="s">
        <v>1064</v>
      </c>
      <c r="B81" s="14">
        <v>763</v>
      </c>
      <c r="C81" s="15" t="s">
        <v>83</v>
      </c>
      <c r="D81" s="15" t="s">
        <v>130</v>
      </c>
      <c r="E81" s="15" t="s">
        <v>1063</v>
      </c>
      <c r="F81" s="15"/>
      <c r="G81" s="85">
        <f>G82</f>
        <v>20000</v>
      </c>
      <c r="H81" s="85">
        <f>SUM(H82)+H92</f>
        <v>0</v>
      </c>
      <c r="I81" s="85">
        <f>SUM(I82)+I92</f>
        <v>0</v>
      </c>
      <c r="J81" s="1"/>
    </row>
    <row r="82" spans="1:10" ht="25.5">
      <c r="A82" s="16" t="s">
        <v>46</v>
      </c>
      <c r="B82" s="14">
        <v>763</v>
      </c>
      <c r="C82" s="15" t="s">
        <v>83</v>
      </c>
      <c r="D82" s="15" t="s">
        <v>130</v>
      </c>
      <c r="E82" s="15" t="s">
        <v>1063</v>
      </c>
      <c r="F82" s="15" t="s">
        <v>47</v>
      </c>
      <c r="G82" s="85">
        <f>SUM(G83)</f>
        <v>20000</v>
      </c>
      <c r="H82" s="85">
        <f>SUM(H83)</f>
        <v>0</v>
      </c>
      <c r="I82" s="85">
        <f>SUM(I83)</f>
        <v>0</v>
      </c>
      <c r="J82" s="1"/>
    </row>
    <row r="83" spans="1:10" ht="30.75" customHeight="1">
      <c r="A83" s="16" t="s">
        <v>48</v>
      </c>
      <c r="B83" s="14">
        <v>763</v>
      </c>
      <c r="C83" s="15" t="s">
        <v>83</v>
      </c>
      <c r="D83" s="15" t="s">
        <v>130</v>
      </c>
      <c r="E83" s="15" t="s">
        <v>1063</v>
      </c>
      <c r="F83" s="15" t="s">
        <v>49</v>
      </c>
      <c r="G83" s="85">
        <v>20000</v>
      </c>
      <c r="H83" s="85">
        <v>0</v>
      </c>
      <c r="I83" s="85">
        <v>0</v>
      </c>
      <c r="J83" s="1"/>
    </row>
    <row r="84" spans="1:10" s="170" customFormat="1" ht="48" customHeight="1">
      <c r="A84" s="165" t="s">
        <v>922</v>
      </c>
      <c r="B84" s="161">
        <v>793</v>
      </c>
      <c r="C84" s="162" t="s">
        <v>101</v>
      </c>
      <c r="D84" s="162" t="s">
        <v>102</v>
      </c>
      <c r="E84" s="162" t="s">
        <v>486</v>
      </c>
      <c r="F84" s="162"/>
      <c r="G84" s="163">
        <f>G85+G96+G153+G93+G129+G156+G140+G143+G147+G144+G150+G135+G133</f>
        <v>313526503.25</v>
      </c>
      <c r="H84" s="163">
        <f>H85+H96+H153+H93+H129+H156+H140+H143+H147+H144+H150+H135+H133</f>
        <v>289098419.26999998</v>
      </c>
      <c r="I84" s="163">
        <f>I85+I96+I153+I93+I129+I156+I140+I143+I147+I144+I150+I135+I133</f>
        <v>5915143.6999999993</v>
      </c>
      <c r="J84" s="193">
        <v>100000</v>
      </c>
    </row>
    <row r="85" spans="1:10" ht="42.75" hidden="1" customHeight="1">
      <c r="A85" s="16" t="s">
        <v>227</v>
      </c>
      <c r="B85" s="14">
        <v>793</v>
      </c>
      <c r="C85" s="15" t="s">
        <v>101</v>
      </c>
      <c r="D85" s="15" t="s">
        <v>102</v>
      </c>
      <c r="E85" s="15" t="s">
        <v>486</v>
      </c>
      <c r="F85" s="15"/>
      <c r="G85" s="115">
        <f>G99+G113+G102+G86</f>
        <v>0</v>
      </c>
      <c r="H85" s="115">
        <f>H99+H113+H102+H86</f>
        <v>0</v>
      </c>
      <c r="I85" s="115">
        <f>I99+I113+I102+I86</f>
        <v>0</v>
      </c>
    </row>
    <row r="86" spans="1:10" ht="60" hidden="1" customHeight="1">
      <c r="A86" s="54" t="s">
        <v>720</v>
      </c>
      <c r="B86" s="14">
        <v>793</v>
      </c>
      <c r="C86" s="15" t="s">
        <v>101</v>
      </c>
      <c r="D86" s="15" t="s">
        <v>102</v>
      </c>
      <c r="E86" s="15" t="s">
        <v>698</v>
      </c>
      <c r="F86" s="15"/>
      <c r="G86" s="115">
        <f>G87+G89+G91</f>
        <v>0</v>
      </c>
      <c r="H86" s="115">
        <f>H87+H89+H91</f>
        <v>0</v>
      </c>
      <c r="I86" s="115">
        <f>I87+I89+I91</f>
        <v>0</v>
      </c>
      <c r="J86" s="2">
        <v>200000</v>
      </c>
    </row>
    <row r="87" spans="1:10" ht="21" hidden="1" customHeight="1">
      <c r="A87" s="16" t="s">
        <v>304</v>
      </c>
      <c r="B87" s="14">
        <v>793</v>
      </c>
      <c r="C87" s="15" t="s">
        <v>101</v>
      </c>
      <c r="D87" s="15" t="s">
        <v>102</v>
      </c>
      <c r="E87" s="15" t="s">
        <v>698</v>
      </c>
      <c r="F87" s="15" t="s">
        <v>305</v>
      </c>
      <c r="G87" s="115">
        <f>G88</f>
        <v>0</v>
      </c>
      <c r="H87" s="115">
        <f>H88</f>
        <v>0</v>
      </c>
      <c r="I87" s="115">
        <f>I88</f>
        <v>0</v>
      </c>
      <c r="J87" s="2">
        <v>11000</v>
      </c>
    </row>
    <row r="88" spans="1:10" ht="30.75" hidden="1" customHeight="1">
      <c r="A88" s="16" t="s">
        <v>306</v>
      </c>
      <c r="B88" s="14">
        <v>793</v>
      </c>
      <c r="C88" s="15" t="s">
        <v>101</v>
      </c>
      <c r="D88" s="15" t="s">
        <v>102</v>
      </c>
      <c r="E88" s="15" t="s">
        <v>698</v>
      </c>
      <c r="F88" s="15" t="s">
        <v>307</v>
      </c>
      <c r="G88" s="115">
        <f>'прил 4'!G1436</f>
        <v>0</v>
      </c>
      <c r="H88" s="115">
        <f>'прил 4'!H1436</f>
        <v>0</v>
      </c>
      <c r="I88" s="115">
        <f>'прил 4'!I1436</f>
        <v>0</v>
      </c>
      <c r="J88" s="2">
        <f>SUM(J84:J87)</f>
        <v>311000</v>
      </c>
    </row>
    <row r="89" spans="1:10" ht="30.75" hidden="1" customHeight="1">
      <c r="A89" s="16" t="s">
        <v>46</v>
      </c>
      <c r="B89" s="14">
        <v>793</v>
      </c>
      <c r="C89" s="15" t="s">
        <v>101</v>
      </c>
      <c r="D89" s="15" t="s">
        <v>102</v>
      </c>
      <c r="E89" s="15" t="s">
        <v>851</v>
      </c>
      <c r="F89" s="15" t="s">
        <v>47</v>
      </c>
      <c r="G89" s="85">
        <f>G90</f>
        <v>0</v>
      </c>
      <c r="H89" s="85">
        <f>H90</f>
        <v>0</v>
      </c>
      <c r="I89" s="85">
        <f>I90</f>
        <v>0</v>
      </c>
    </row>
    <row r="90" spans="1:10" ht="30.75" hidden="1" customHeight="1">
      <c r="A90" s="16" t="s">
        <v>48</v>
      </c>
      <c r="B90" s="14">
        <v>793</v>
      </c>
      <c r="C90" s="15" t="s">
        <v>101</v>
      </c>
      <c r="D90" s="15" t="s">
        <v>102</v>
      </c>
      <c r="E90" s="15" t="s">
        <v>851</v>
      </c>
      <c r="F90" s="15" t="s">
        <v>49</v>
      </c>
      <c r="G90" s="85"/>
      <c r="H90" s="85"/>
      <c r="I90" s="85"/>
    </row>
    <row r="91" spans="1:10" ht="30.75" hidden="1" customHeight="1">
      <c r="A91" s="16" t="s">
        <v>315</v>
      </c>
      <c r="B91" s="14">
        <v>793</v>
      </c>
      <c r="C91" s="15" t="s">
        <v>106</v>
      </c>
      <c r="D91" s="15" t="s">
        <v>34</v>
      </c>
      <c r="E91" s="15" t="s">
        <v>851</v>
      </c>
      <c r="F91" s="15" t="s">
        <v>316</v>
      </c>
      <c r="G91" s="85">
        <f>G92</f>
        <v>0</v>
      </c>
      <c r="H91" s="85">
        <f>H92</f>
        <v>0</v>
      </c>
      <c r="I91" s="85">
        <f>I92</f>
        <v>0</v>
      </c>
    </row>
    <row r="92" spans="1:10" ht="30.75" hidden="1" customHeight="1">
      <c r="A92" s="16" t="s">
        <v>333</v>
      </c>
      <c r="B92" s="14">
        <v>793</v>
      </c>
      <c r="C92" s="15" t="s">
        <v>106</v>
      </c>
      <c r="D92" s="15" t="s">
        <v>34</v>
      </c>
      <c r="E92" s="15" t="s">
        <v>851</v>
      </c>
      <c r="F92" s="15" t="s">
        <v>334</v>
      </c>
      <c r="G92" s="85">
        <f>'прил 4'!G1544</f>
        <v>0</v>
      </c>
      <c r="H92" s="85">
        <f>'прил 4'!AG1544</f>
        <v>0</v>
      </c>
      <c r="I92" s="85">
        <f>'прил 4'!AH1544</f>
        <v>0</v>
      </c>
    </row>
    <row r="93" spans="1:10" ht="89.25" hidden="1" customHeight="1">
      <c r="A93" s="16" t="s">
        <v>787</v>
      </c>
      <c r="B93" s="14">
        <v>793</v>
      </c>
      <c r="C93" s="15" t="s">
        <v>101</v>
      </c>
      <c r="D93" s="15" t="s">
        <v>102</v>
      </c>
      <c r="E93" s="15" t="s">
        <v>158</v>
      </c>
      <c r="F93" s="15"/>
      <c r="G93" s="85">
        <f t="shared" ref="G93:I94" si="8">G94</f>
        <v>0</v>
      </c>
      <c r="H93" s="85">
        <f t="shared" si="8"/>
        <v>0</v>
      </c>
      <c r="I93" s="85">
        <f t="shared" si="8"/>
        <v>0</v>
      </c>
    </row>
    <row r="94" spans="1:10" ht="30.75" hidden="1" customHeight="1">
      <c r="A94" s="16" t="s">
        <v>304</v>
      </c>
      <c r="B94" s="14">
        <v>793</v>
      </c>
      <c r="C94" s="15" t="s">
        <v>101</v>
      </c>
      <c r="D94" s="15" t="s">
        <v>102</v>
      </c>
      <c r="E94" s="15" t="s">
        <v>158</v>
      </c>
      <c r="F94" s="15" t="s">
        <v>305</v>
      </c>
      <c r="G94" s="85">
        <f t="shared" si="8"/>
        <v>0</v>
      </c>
      <c r="H94" s="85">
        <f t="shared" si="8"/>
        <v>0</v>
      </c>
      <c r="I94" s="85">
        <f t="shared" si="8"/>
        <v>0</v>
      </c>
    </row>
    <row r="95" spans="1:10" ht="30.75" hidden="1" customHeight="1">
      <c r="A95" s="16" t="s">
        <v>306</v>
      </c>
      <c r="B95" s="14">
        <v>793</v>
      </c>
      <c r="C95" s="15" t="s">
        <v>101</v>
      </c>
      <c r="D95" s="15" t="s">
        <v>102</v>
      </c>
      <c r="E95" s="15" t="s">
        <v>158</v>
      </c>
      <c r="F95" s="15" t="s">
        <v>307</v>
      </c>
      <c r="G95" s="85"/>
      <c r="H95" s="85"/>
      <c r="I95" s="85"/>
    </row>
    <row r="96" spans="1:10" ht="30.75" hidden="1" customHeight="1">
      <c r="A96" s="16" t="s">
        <v>751</v>
      </c>
      <c r="B96" s="14">
        <v>793</v>
      </c>
      <c r="C96" s="15" t="s">
        <v>101</v>
      </c>
      <c r="D96" s="15" t="s">
        <v>102</v>
      </c>
      <c r="E96" s="15" t="s">
        <v>699</v>
      </c>
      <c r="F96" s="15"/>
      <c r="G96" s="115">
        <f t="shared" ref="G96:I97" si="9">G97</f>
        <v>0</v>
      </c>
      <c r="H96" s="115">
        <f t="shared" si="9"/>
        <v>0</v>
      </c>
      <c r="I96" s="115">
        <f t="shared" si="9"/>
        <v>0</v>
      </c>
    </row>
    <row r="97" spans="1:9" ht="30.75" hidden="1" customHeight="1">
      <c r="A97" s="16" t="s">
        <v>93</v>
      </c>
      <c r="B97" s="14">
        <v>793</v>
      </c>
      <c r="C97" s="15" t="s">
        <v>101</v>
      </c>
      <c r="D97" s="15" t="s">
        <v>102</v>
      </c>
      <c r="E97" s="15" t="s">
        <v>699</v>
      </c>
      <c r="F97" s="15" t="s">
        <v>94</v>
      </c>
      <c r="G97" s="115">
        <f t="shared" si="9"/>
        <v>0</v>
      </c>
      <c r="H97" s="115">
        <f t="shared" si="9"/>
        <v>0</v>
      </c>
      <c r="I97" s="115">
        <f t="shared" si="9"/>
        <v>0</v>
      </c>
    </row>
    <row r="98" spans="1:9" ht="30.75" hidden="1" customHeight="1">
      <c r="A98" s="16" t="s">
        <v>345</v>
      </c>
      <c r="B98" s="14">
        <v>793</v>
      </c>
      <c r="C98" s="15" t="s">
        <v>101</v>
      </c>
      <c r="D98" s="15" t="s">
        <v>102</v>
      </c>
      <c r="E98" s="15" t="s">
        <v>699</v>
      </c>
      <c r="F98" s="15" t="s">
        <v>346</v>
      </c>
      <c r="G98" s="115">
        <f>'прил 4'!G1444</f>
        <v>0</v>
      </c>
      <c r="H98" s="115">
        <f>'прил 4'!AG1444</f>
        <v>0</v>
      </c>
      <c r="I98" s="115">
        <f>'прил 4'!AH1444</f>
        <v>0</v>
      </c>
    </row>
    <row r="99" spans="1:9" ht="80.25" hidden="1" customHeight="1">
      <c r="A99" s="54" t="s">
        <v>159</v>
      </c>
      <c r="B99" s="14">
        <v>793</v>
      </c>
      <c r="C99" s="15" t="s">
        <v>101</v>
      </c>
      <c r="D99" s="15" t="s">
        <v>102</v>
      </c>
      <c r="E99" s="15" t="s">
        <v>158</v>
      </c>
      <c r="F99" s="15"/>
      <c r="G99" s="115">
        <f t="shared" ref="G99:I100" si="10">G100</f>
        <v>0</v>
      </c>
      <c r="H99" s="115">
        <f t="shared" si="10"/>
        <v>0</v>
      </c>
      <c r="I99" s="115">
        <f t="shared" si="10"/>
        <v>0</v>
      </c>
    </row>
    <row r="100" spans="1:9" ht="21" hidden="1" customHeight="1">
      <c r="A100" s="16" t="s">
        <v>304</v>
      </c>
      <c r="B100" s="14">
        <v>793</v>
      </c>
      <c r="C100" s="15" t="s">
        <v>101</v>
      </c>
      <c r="D100" s="15" t="s">
        <v>102</v>
      </c>
      <c r="E100" s="15" t="s">
        <v>158</v>
      </c>
      <c r="F100" s="15" t="s">
        <v>305</v>
      </c>
      <c r="G100" s="115">
        <f t="shared" si="10"/>
        <v>0</v>
      </c>
      <c r="H100" s="115">
        <f t="shared" si="10"/>
        <v>0</v>
      </c>
      <c r="I100" s="115">
        <f t="shared" si="10"/>
        <v>0</v>
      </c>
    </row>
    <row r="101" spans="1:9" ht="30.75" hidden="1" customHeight="1">
      <c r="A101" s="16" t="s">
        <v>306</v>
      </c>
      <c r="B101" s="14">
        <v>793</v>
      </c>
      <c r="C101" s="15" t="s">
        <v>101</v>
      </c>
      <c r="D101" s="15" t="s">
        <v>102</v>
      </c>
      <c r="E101" s="15" t="s">
        <v>158</v>
      </c>
      <c r="F101" s="15" t="s">
        <v>307</v>
      </c>
      <c r="G101" s="115">
        <f>'прил 4'!G1447</f>
        <v>0</v>
      </c>
      <c r="H101" s="115">
        <f>'прил 4'!AG1447</f>
        <v>0</v>
      </c>
      <c r="I101" s="115">
        <f>'прил 4'!AH1447</f>
        <v>0</v>
      </c>
    </row>
    <row r="102" spans="1:9" ht="67.5" hidden="1" customHeight="1">
      <c r="A102" s="54" t="s">
        <v>468</v>
      </c>
      <c r="B102" s="14">
        <v>793</v>
      </c>
      <c r="C102" s="15" t="s">
        <v>101</v>
      </c>
      <c r="D102" s="15" t="s">
        <v>102</v>
      </c>
      <c r="E102" s="15" t="s">
        <v>160</v>
      </c>
      <c r="F102" s="15"/>
      <c r="G102" s="115">
        <f t="shared" ref="G102:I103" si="11">G103</f>
        <v>0</v>
      </c>
      <c r="H102" s="115">
        <f t="shared" si="11"/>
        <v>0</v>
      </c>
      <c r="I102" s="115">
        <f t="shared" si="11"/>
        <v>0</v>
      </c>
    </row>
    <row r="103" spans="1:9" ht="21" hidden="1" customHeight="1">
      <c r="A103" s="16" t="s">
        <v>304</v>
      </c>
      <c r="B103" s="14">
        <v>793</v>
      </c>
      <c r="C103" s="15" t="s">
        <v>101</v>
      </c>
      <c r="D103" s="15" t="s">
        <v>102</v>
      </c>
      <c r="E103" s="15" t="s">
        <v>160</v>
      </c>
      <c r="F103" s="15" t="s">
        <v>305</v>
      </c>
      <c r="G103" s="115">
        <f t="shared" si="11"/>
        <v>0</v>
      </c>
      <c r="H103" s="115">
        <f t="shared" si="11"/>
        <v>0</v>
      </c>
      <c r="I103" s="115">
        <f t="shared" si="11"/>
        <v>0</v>
      </c>
    </row>
    <row r="104" spans="1:9" ht="30.75" hidden="1" customHeight="1">
      <c r="A104" s="16" t="s">
        <v>306</v>
      </c>
      <c r="B104" s="14">
        <v>793</v>
      </c>
      <c r="C104" s="15" t="s">
        <v>101</v>
      </c>
      <c r="D104" s="15" t="s">
        <v>102</v>
      </c>
      <c r="E104" s="15" t="s">
        <v>160</v>
      </c>
      <c r="F104" s="15" t="s">
        <v>307</v>
      </c>
      <c r="G104" s="115">
        <f>'прил 4'!G1450</f>
        <v>0</v>
      </c>
      <c r="H104" s="115">
        <f>'прил 4'!AG1450</f>
        <v>0</v>
      </c>
      <c r="I104" s="115">
        <f>'прил 4'!AH1450</f>
        <v>0</v>
      </c>
    </row>
    <row r="105" spans="1:9" ht="46.5" hidden="1" customHeight="1">
      <c r="A105" s="54" t="s">
        <v>372</v>
      </c>
      <c r="B105" s="14">
        <v>793</v>
      </c>
      <c r="C105" s="15" t="s">
        <v>101</v>
      </c>
      <c r="D105" s="15" t="s">
        <v>102</v>
      </c>
      <c r="E105" s="15" t="s">
        <v>370</v>
      </c>
      <c r="F105" s="15"/>
      <c r="G105" s="115" t="e">
        <f>G106</f>
        <v>#REF!</v>
      </c>
      <c r="H105" s="115" t="e">
        <f t="shared" ref="H105:I107" si="12">H106</f>
        <v>#REF!</v>
      </c>
      <c r="I105" s="115" t="e">
        <f t="shared" si="12"/>
        <v>#REF!</v>
      </c>
    </row>
    <row r="106" spans="1:9" ht="67.5" hidden="1" customHeight="1">
      <c r="A106" s="54" t="s">
        <v>468</v>
      </c>
      <c r="B106" s="14">
        <v>793</v>
      </c>
      <c r="C106" s="15" t="s">
        <v>101</v>
      </c>
      <c r="D106" s="15" t="s">
        <v>102</v>
      </c>
      <c r="E106" s="15" t="s">
        <v>371</v>
      </c>
      <c r="F106" s="15"/>
      <c r="G106" s="115" t="e">
        <f>G107</f>
        <v>#REF!</v>
      </c>
      <c r="H106" s="115" t="e">
        <f t="shared" si="12"/>
        <v>#REF!</v>
      </c>
      <c r="I106" s="115" t="e">
        <f t="shared" si="12"/>
        <v>#REF!</v>
      </c>
    </row>
    <row r="107" spans="1:9" ht="21" hidden="1" customHeight="1">
      <c r="A107" s="16" t="s">
        <v>304</v>
      </c>
      <c r="B107" s="14">
        <v>793</v>
      </c>
      <c r="C107" s="15" t="s">
        <v>101</v>
      </c>
      <c r="D107" s="15" t="s">
        <v>102</v>
      </c>
      <c r="E107" s="15" t="s">
        <v>371</v>
      </c>
      <c r="F107" s="15" t="s">
        <v>305</v>
      </c>
      <c r="G107" s="115" t="e">
        <f>G108</f>
        <v>#REF!</v>
      </c>
      <c r="H107" s="115" t="e">
        <f t="shared" si="12"/>
        <v>#REF!</v>
      </c>
      <c r="I107" s="115" t="e">
        <f t="shared" si="12"/>
        <v>#REF!</v>
      </c>
    </row>
    <row r="108" spans="1:9" ht="30.75" hidden="1" customHeight="1">
      <c r="A108" s="16" t="s">
        <v>306</v>
      </c>
      <c r="B108" s="14">
        <v>793</v>
      </c>
      <c r="C108" s="15" t="s">
        <v>101</v>
      </c>
      <c r="D108" s="15" t="s">
        <v>102</v>
      </c>
      <c r="E108" s="15" t="s">
        <v>371</v>
      </c>
      <c r="F108" s="15" t="s">
        <v>307</v>
      </c>
      <c r="G108" s="115" t="e">
        <f>'прил 4'!#REF!</f>
        <v>#REF!</v>
      </c>
      <c r="H108" s="115" t="e">
        <f>'прил 4'!#REF!</f>
        <v>#REF!</v>
      </c>
      <c r="I108" s="115" t="e">
        <f>'прил 4'!#REF!</f>
        <v>#REF!</v>
      </c>
    </row>
    <row r="109" spans="1:9" ht="46.5" hidden="1" customHeight="1">
      <c r="A109" s="54" t="s">
        <v>375</v>
      </c>
      <c r="B109" s="14">
        <v>793</v>
      </c>
      <c r="C109" s="15" t="s">
        <v>101</v>
      </c>
      <c r="D109" s="15" t="s">
        <v>102</v>
      </c>
      <c r="E109" s="15" t="s">
        <v>373</v>
      </c>
      <c r="F109" s="15"/>
      <c r="G109" s="115" t="e">
        <f>G110</f>
        <v>#REF!</v>
      </c>
      <c r="H109" s="115" t="e">
        <f t="shared" ref="H109:I111" si="13">H110</f>
        <v>#REF!</v>
      </c>
      <c r="I109" s="115" t="e">
        <f t="shared" si="13"/>
        <v>#REF!</v>
      </c>
    </row>
    <row r="110" spans="1:9" ht="67.5" hidden="1" customHeight="1">
      <c r="A110" s="54" t="s">
        <v>468</v>
      </c>
      <c r="B110" s="14">
        <v>793</v>
      </c>
      <c r="C110" s="15" t="s">
        <v>101</v>
      </c>
      <c r="D110" s="15" t="s">
        <v>102</v>
      </c>
      <c r="E110" s="15" t="s">
        <v>374</v>
      </c>
      <c r="F110" s="15"/>
      <c r="G110" s="115" t="e">
        <f>G111</f>
        <v>#REF!</v>
      </c>
      <c r="H110" s="115" t="e">
        <f t="shared" si="13"/>
        <v>#REF!</v>
      </c>
      <c r="I110" s="115" t="e">
        <f t="shared" si="13"/>
        <v>#REF!</v>
      </c>
    </row>
    <row r="111" spans="1:9" ht="21" hidden="1" customHeight="1">
      <c r="A111" s="16" t="s">
        <v>304</v>
      </c>
      <c r="B111" s="14">
        <v>793</v>
      </c>
      <c r="C111" s="15" t="s">
        <v>101</v>
      </c>
      <c r="D111" s="15" t="s">
        <v>102</v>
      </c>
      <c r="E111" s="15" t="s">
        <v>374</v>
      </c>
      <c r="F111" s="15" t="s">
        <v>305</v>
      </c>
      <c r="G111" s="115" t="e">
        <f>G112</f>
        <v>#REF!</v>
      </c>
      <c r="H111" s="115" t="e">
        <f t="shared" si="13"/>
        <v>#REF!</v>
      </c>
      <c r="I111" s="115" t="e">
        <f t="shared" si="13"/>
        <v>#REF!</v>
      </c>
    </row>
    <row r="112" spans="1:9" ht="30.75" hidden="1" customHeight="1">
      <c r="A112" s="16" t="s">
        <v>306</v>
      </c>
      <c r="B112" s="14">
        <v>793</v>
      </c>
      <c r="C112" s="15" t="s">
        <v>101</v>
      </c>
      <c r="D112" s="15" t="s">
        <v>102</v>
      </c>
      <c r="E112" s="15" t="s">
        <v>374</v>
      </c>
      <c r="F112" s="15" t="s">
        <v>307</v>
      </c>
      <c r="G112" s="115" t="e">
        <f>'прил 4'!#REF!</f>
        <v>#REF!</v>
      </c>
      <c r="H112" s="115" t="e">
        <f>'прил 4'!#REF!</f>
        <v>#REF!</v>
      </c>
      <c r="I112" s="115" t="e">
        <f>'прил 4'!#REF!</f>
        <v>#REF!</v>
      </c>
    </row>
    <row r="113" spans="1:10" ht="42.75" hidden="1" customHeight="1">
      <c r="A113" s="16" t="s">
        <v>653</v>
      </c>
      <c r="B113" s="14">
        <v>793</v>
      </c>
      <c r="C113" s="15" t="s">
        <v>101</v>
      </c>
      <c r="D113" s="15" t="s">
        <v>102</v>
      </c>
      <c r="E113" s="15" t="s">
        <v>487</v>
      </c>
      <c r="F113" s="15"/>
      <c r="G113" s="115">
        <f t="shared" ref="G113:I114" si="14">G114</f>
        <v>0</v>
      </c>
      <c r="H113" s="115">
        <f t="shared" si="14"/>
        <v>0</v>
      </c>
      <c r="I113" s="115">
        <f t="shared" si="14"/>
        <v>0</v>
      </c>
    </row>
    <row r="114" spans="1:10" ht="20.25" hidden="1" customHeight="1">
      <c r="A114" s="16" t="s">
        <v>304</v>
      </c>
      <c r="B114" s="14">
        <v>793</v>
      </c>
      <c r="C114" s="15" t="s">
        <v>101</v>
      </c>
      <c r="D114" s="15" t="s">
        <v>102</v>
      </c>
      <c r="E114" s="15" t="s">
        <v>487</v>
      </c>
      <c r="F114" s="15" t="s">
        <v>305</v>
      </c>
      <c r="G114" s="115">
        <f t="shared" si="14"/>
        <v>0</v>
      </c>
      <c r="H114" s="115">
        <f t="shared" si="14"/>
        <v>0</v>
      </c>
      <c r="I114" s="115">
        <f t="shared" si="14"/>
        <v>0</v>
      </c>
    </row>
    <row r="115" spans="1:10" ht="30.75" hidden="1" customHeight="1">
      <c r="A115" s="16" t="s">
        <v>306</v>
      </c>
      <c r="B115" s="14">
        <v>793</v>
      </c>
      <c r="C115" s="15" t="s">
        <v>101</v>
      </c>
      <c r="D115" s="15" t="s">
        <v>102</v>
      </c>
      <c r="E115" s="15" t="s">
        <v>487</v>
      </c>
      <c r="F115" s="15" t="s">
        <v>307</v>
      </c>
      <c r="G115" s="115">
        <f>'прил 4'!G1453</f>
        <v>0</v>
      </c>
      <c r="H115" s="115">
        <f>'прил 4'!AG1453</f>
        <v>0</v>
      </c>
      <c r="I115" s="115">
        <f>'прил 4'!AH1453</f>
        <v>0</v>
      </c>
    </row>
    <row r="116" spans="1:10" ht="50.25" hidden="1" customHeight="1">
      <c r="A116" s="16" t="s">
        <v>651</v>
      </c>
      <c r="B116" s="14">
        <v>793</v>
      </c>
      <c r="C116" s="15" t="s">
        <v>101</v>
      </c>
      <c r="D116" s="15" t="s">
        <v>102</v>
      </c>
      <c r="E116" s="15" t="s">
        <v>182</v>
      </c>
      <c r="F116" s="15"/>
      <c r="G116" s="115">
        <f>G117</f>
        <v>0</v>
      </c>
      <c r="H116" s="115">
        <f>H117</f>
        <v>0</v>
      </c>
      <c r="I116" s="115">
        <f>I117</f>
        <v>0</v>
      </c>
    </row>
    <row r="117" spans="1:10" ht="30.75" hidden="1" customHeight="1">
      <c r="A117" s="16" t="s">
        <v>103</v>
      </c>
      <c r="B117" s="14">
        <v>793</v>
      </c>
      <c r="C117" s="15" t="s">
        <v>101</v>
      </c>
      <c r="D117" s="15" t="s">
        <v>102</v>
      </c>
      <c r="E117" s="15" t="s">
        <v>182</v>
      </c>
      <c r="F117" s="15" t="s">
        <v>104</v>
      </c>
      <c r="G117" s="115"/>
      <c r="H117" s="115"/>
      <c r="I117" s="115"/>
    </row>
    <row r="118" spans="1:10" ht="78.75" hidden="1" customHeight="1">
      <c r="A118" s="16" t="s">
        <v>652</v>
      </c>
      <c r="B118" s="14">
        <v>793</v>
      </c>
      <c r="C118" s="15" t="s">
        <v>101</v>
      </c>
      <c r="D118" s="15" t="s">
        <v>102</v>
      </c>
      <c r="E118" s="15" t="s">
        <v>183</v>
      </c>
      <c r="F118" s="15"/>
      <c r="G118" s="115">
        <f>G119</f>
        <v>0</v>
      </c>
      <c r="H118" s="115">
        <f>H119</f>
        <v>0</v>
      </c>
      <c r="I118" s="115">
        <f>I119</f>
        <v>0</v>
      </c>
    </row>
    <row r="119" spans="1:10" ht="22.5" hidden="1" customHeight="1">
      <c r="A119" s="16" t="s">
        <v>103</v>
      </c>
      <c r="B119" s="14">
        <v>793</v>
      </c>
      <c r="C119" s="15" t="s">
        <v>101</v>
      </c>
      <c r="D119" s="15" t="s">
        <v>102</v>
      </c>
      <c r="E119" s="15" t="s">
        <v>183</v>
      </c>
      <c r="F119" s="15" t="s">
        <v>104</v>
      </c>
      <c r="G119" s="115"/>
      <c r="H119" s="115"/>
      <c r="I119" s="115"/>
    </row>
    <row r="120" spans="1:10" ht="65.25" hidden="1" customHeight="1">
      <c r="A120" s="16" t="s">
        <v>653</v>
      </c>
      <c r="B120" s="14">
        <v>793</v>
      </c>
      <c r="C120" s="15" t="s">
        <v>101</v>
      </c>
      <c r="D120" s="15" t="s">
        <v>102</v>
      </c>
      <c r="E120" s="15" t="s">
        <v>184</v>
      </c>
      <c r="F120" s="15"/>
      <c r="G120" s="115">
        <f>G121</f>
        <v>0</v>
      </c>
      <c r="H120" s="115">
        <f t="shared" ref="H120:I122" si="15">H121</f>
        <v>0</v>
      </c>
      <c r="I120" s="115">
        <f t="shared" si="15"/>
        <v>0</v>
      </c>
    </row>
    <row r="121" spans="1:10" ht="27.75" hidden="1" customHeight="1">
      <c r="A121" s="16" t="s">
        <v>304</v>
      </c>
      <c r="B121" s="14">
        <v>793</v>
      </c>
      <c r="C121" s="15" t="s">
        <v>101</v>
      </c>
      <c r="D121" s="15" t="s">
        <v>102</v>
      </c>
      <c r="E121" s="15" t="s">
        <v>184</v>
      </c>
      <c r="F121" s="15" t="s">
        <v>305</v>
      </c>
      <c r="G121" s="115">
        <f>G122</f>
        <v>0</v>
      </c>
      <c r="H121" s="115">
        <f t="shared" si="15"/>
        <v>0</v>
      </c>
      <c r="I121" s="115">
        <f t="shared" si="15"/>
        <v>0</v>
      </c>
    </row>
    <row r="122" spans="1:10" ht="43.5" hidden="1" customHeight="1">
      <c r="A122" s="16" t="s">
        <v>306</v>
      </c>
      <c r="B122" s="14">
        <v>793</v>
      </c>
      <c r="C122" s="15" t="s">
        <v>101</v>
      </c>
      <c r="D122" s="15" t="s">
        <v>102</v>
      </c>
      <c r="E122" s="15" t="s">
        <v>184</v>
      </c>
      <c r="F122" s="15" t="s">
        <v>307</v>
      </c>
      <c r="G122" s="115">
        <f>G123</f>
        <v>0</v>
      </c>
      <c r="H122" s="115">
        <f t="shared" si="15"/>
        <v>0</v>
      </c>
      <c r="I122" s="115">
        <f t="shared" si="15"/>
        <v>0</v>
      </c>
    </row>
    <row r="123" spans="1:10" ht="22.5" hidden="1" customHeight="1">
      <c r="A123" s="16" t="s">
        <v>103</v>
      </c>
      <c r="B123" s="14">
        <v>793</v>
      </c>
      <c r="C123" s="15" t="s">
        <v>101</v>
      </c>
      <c r="D123" s="15" t="s">
        <v>102</v>
      </c>
      <c r="E123" s="15" t="s">
        <v>184</v>
      </c>
      <c r="F123" s="15" t="s">
        <v>104</v>
      </c>
      <c r="G123" s="115"/>
      <c r="H123" s="115"/>
      <c r="I123" s="115"/>
    </row>
    <row r="124" spans="1:10" ht="48.75" hidden="1" customHeight="1">
      <c r="A124" s="16" t="s">
        <v>511</v>
      </c>
      <c r="B124" s="14">
        <v>793</v>
      </c>
      <c r="C124" s="15" t="s">
        <v>101</v>
      </c>
      <c r="D124" s="15" t="s">
        <v>102</v>
      </c>
      <c r="E124" s="15" t="s">
        <v>510</v>
      </c>
      <c r="F124" s="15"/>
      <c r="G124" s="115">
        <f t="shared" ref="G124:I125" si="16">G125</f>
        <v>0</v>
      </c>
      <c r="H124" s="115">
        <f t="shared" si="16"/>
        <v>0</v>
      </c>
      <c r="I124" s="115">
        <f t="shared" si="16"/>
        <v>0</v>
      </c>
    </row>
    <row r="125" spans="1:10" ht="30.75" hidden="1" customHeight="1">
      <c r="A125" s="16" t="s">
        <v>304</v>
      </c>
      <c r="B125" s="14">
        <v>793</v>
      </c>
      <c r="C125" s="15" t="s">
        <v>101</v>
      </c>
      <c r="D125" s="15" t="s">
        <v>102</v>
      </c>
      <c r="E125" s="15" t="s">
        <v>510</v>
      </c>
      <c r="F125" s="15" t="s">
        <v>305</v>
      </c>
      <c r="G125" s="115">
        <f t="shared" si="16"/>
        <v>0</v>
      </c>
      <c r="H125" s="115">
        <f t="shared" si="16"/>
        <v>0</v>
      </c>
      <c r="I125" s="115">
        <f t="shared" si="16"/>
        <v>0</v>
      </c>
    </row>
    <row r="126" spans="1:10" ht="30.75" hidden="1" customHeight="1">
      <c r="A126" s="16" t="s">
        <v>306</v>
      </c>
      <c r="B126" s="14">
        <v>793</v>
      </c>
      <c r="C126" s="15" t="s">
        <v>101</v>
      </c>
      <c r="D126" s="15" t="s">
        <v>102</v>
      </c>
      <c r="E126" s="15" t="s">
        <v>510</v>
      </c>
      <c r="F126" s="15" t="s">
        <v>307</v>
      </c>
      <c r="G126" s="115">
        <f>'прил 4'!G1456</f>
        <v>0</v>
      </c>
      <c r="H126" s="115">
        <f>'прил 4'!AG1456</f>
        <v>0</v>
      </c>
      <c r="I126" s="115">
        <f>'прил 4'!AH1456</f>
        <v>0</v>
      </c>
    </row>
    <row r="127" spans="1:10" ht="22.5" hidden="1" customHeight="1">
      <c r="A127" s="16"/>
      <c r="B127" s="14"/>
      <c r="C127" s="15"/>
      <c r="D127" s="15"/>
      <c r="E127" s="15"/>
      <c r="F127" s="15"/>
      <c r="G127" s="115"/>
      <c r="H127" s="115"/>
      <c r="I127" s="115"/>
    </row>
    <row r="128" spans="1:10" s="18" customFormat="1" ht="25.5" hidden="1">
      <c r="A128" s="16" t="s">
        <v>876</v>
      </c>
      <c r="B128" s="15" t="s">
        <v>146</v>
      </c>
      <c r="C128" s="15" t="s">
        <v>32</v>
      </c>
      <c r="D128" s="15" t="s">
        <v>34</v>
      </c>
      <c r="E128" s="15" t="s">
        <v>486</v>
      </c>
      <c r="F128" s="15"/>
      <c r="G128" s="85"/>
      <c r="H128" s="85"/>
      <c r="I128" s="85"/>
      <c r="J128" s="17"/>
    </row>
    <row r="129" spans="1:10" s="18" customFormat="1" ht="25.5">
      <c r="A129" s="16" t="s">
        <v>921</v>
      </c>
      <c r="B129" s="15" t="s">
        <v>146</v>
      </c>
      <c r="C129" s="15" t="s">
        <v>32</v>
      </c>
      <c r="D129" s="15" t="s">
        <v>34</v>
      </c>
      <c r="E129" s="15" t="s">
        <v>887</v>
      </c>
      <c r="F129" s="15"/>
      <c r="G129" s="85">
        <f>G130</f>
        <v>100000</v>
      </c>
      <c r="H129" s="85">
        <f t="shared" ref="H129:I129" si="17">H130</f>
        <v>100000</v>
      </c>
      <c r="I129" s="85">
        <f t="shared" si="17"/>
        <v>100000</v>
      </c>
      <c r="J129" s="17"/>
    </row>
    <row r="130" spans="1:10" s="18" customFormat="1" ht="25.5">
      <c r="A130" s="16" t="s">
        <v>148</v>
      </c>
      <c r="B130" s="15" t="s">
        <v>146</v>
      </c>
      <c r="C130" s="15" t="s">
        <v>32</v>
      </c>
      <c r="D130" s="15" t="s">
        <v>34</v>
      </c>
      <c r="E130" s="15" t="s">
        <v>887</v>
      </c>
      <c r="F130" s="15" t="s">
        <v>641</v>
      </c>
      <c r="G130" s="85">
        <f>G131</f>
        <v>100000</v>
      </c>
      <c r="H130" s="85">
        <f>H131</f>
        <v>100000</v>
      </c>
      <c r="I130" s="85">
        <f>I131</f>
        <v>100000</v>
      </c>
      <c r="J130" s="17"/>
    </row>
    <row r="131" spans="1:10" s="18" customFormat="1" ht="89.25">
      <c r="A131" s="54" t="s">
        <v>817</v>
      </c>
      <c r="B131" s="15" t="s">
        <v>146</v>
      </c>
      <c r="C131" s="15" t="s">
        <v>32</v>
      </c>
      <c r="D131" s="15" t="s">
        <v>34</v>
      </c>
      <c r="E131" s="15" t="s">
        <v>887</v>
      </c>
      <c r="F131" s="15" t="s">
        <v>816</v>
      </c>
      <c r="G131" s="85">
        <f>'прил 4'!G724+'прил 4'!G433</f>
        <v>100000</v>
      </c>
      <c r="H131" s="29">
        <f>'прил 4'!H724+'прил 4'!H724</f>
        <v>100000</v>
      </c>
      <c r="I131" s="29">
        <f>'прил 4'!I724+'прил 4'!I724</f>
        <v>100000</v>
      </c>
      <c r="J131" s="17"/>
    </row>
    <row r="132" spans="1:10" s="18" customFormat="1" ht="25.5" customHeight="1">
      <c r="A132" s="16" t="s">
        <v>985</v>
      </c>
      <c r="B132" s="53">
        <v>795</v>
      </c>
      <c r="C132" s="15" t="s">
        <v>337</v>
      </c>
      <c r="D132" s="15" t="s">
        <v>34</v>
      </c>
      <c r="E132" s="15" t="s">
        <v>984</v>
      </c>
      <c r="F132" s="15"/>
      <c r="G132" s="85">
        <f>G133+G135</f>
        <v>285575949.99000001</v>
      </c>
      <c r="H132" s="85">
        <f t="shared" ref="H132:I132" si="18">H133+H135</f>
        <v>285796221.25999999</v>
      </c>
      <c r="I132" s="85">
        <f t="shared" si="18"/>
        <v>0</v>
      </c>
    </row>
    <row r="133" spans="1:10" s="18" customFormat="1" ht="25.5" hidden="1">
      <c r="A133" s="16" t="s">
        <v>148</v>
      </c>
      <c r="B133" s="53">
        <v>795</v>
      </c>
      <c r="C133" s="15" t="s">
        <v>337</v>
      </c>
      <c r="D133" s="15" t="s">
        <v>34</v>
      </c>
      <c r="E133" s="15" t="s">
        <v>984</v>
      </c>
      <c r="F133" s="15" t="s">
        <v>641</v>
      </c>
      <c r="G133" s="85">
        <f>G134</f>
        <v>0</v>
      </c>
      <c r="H133" s="85">
        <f t="shared" ref="H133:I133" si="19">H134</f>
        <v>0</v>
      </c>
      <c r="I133" s="85">
        <f t="shared" si="19"/>
        <v>0</v>
      </c>
    </row>
    <row r="134" spans="1:10" s="18" customFormat="1" hidden="1">
      <c r="A134" s="16" t="s">
        <v>643</v>
      </c>
      <c r="B134" s="53">
        <v>795</v>
      </c>
      <c r="C134" s="15" t="s">
        <v>337</v>
      </c>
      <c r="D134" s="15" t="s">
        <v>34</v>
      </c>
      <c r="E134" s="15" t="s">
        <v>984</v>
      </c>
      <c r="F134" s="15" t="s">
        <v>644</v>
      </c>
      <c r="G134" s="85"/>
      <c r="H134" s="85">
        <v>0</v>
      </c>
      <c r="I134" s="85">
        <v>0</v>
      </c>
    </row>
    <row r="135" spans="1:10" s="18" customFormat="1" ht="48" customHeight="1">
      <c r="A135" s="16" t="s">
        <v>1031</v>
      </c>
      <c r="B135" s="53">
        <v>795</v>
      </c>
      <c r="C135" s="15" t="s">
        <v>337</v>
      </c>
      <c r="D135" s="15" t="s">
        <v>34</v>
      </c>
      <c r="E135" s="15" t="s">
        <v>1030</v>
      </c>
      <c r="F135" s="15"/>
      <c r="G135" s="85">
        <f>G136</f>
        <v>285575949.99000001</v>
      </c>
      <c r="H135" s="85">
        <f t="shared" ref="H135:I136" si="20">H136</f>
        <v>285796221.25999999</v>
      </c>
      <c r="I135" s="85">
        <f t="shared" si="20"/>
        <v>0</v>
      </c>
    </row>
    <row r="136" spans="1:10" s="18" customFormat="1">
      <c r="A136" s="16" t="s">
        <v>315</v>
      </c>
      <c r="B136" s="53">
        <v>795</v>
      </c>
      <c r="C136" s="15" t="s">
        <v>337</v>
      </c>
      <c r="D136" s="15" t="s">
        <v>34</v>
      </c>
      <c r="E136" s="15" t="s">
        <v>1030</v>
      </c>
      <c r="F136" s="15" t="s">
        <v>316</v>
      </c>
      <c r="G136" s="85">
        <f>G137</f>
        <v>285575949.99000001</v>
      </c>
      <c r="H136" s="85">
        <f t="shared" si="20"/>
        <v>285796221.25999999</v>
      </c>
      <c r="I136" s="85">
        <f t="shared" si="20"/>
        <v>0</v>
      </c>
    </row>
    <row r="137" spans="1:10" s="18" customFormat="1">
      <c r="A137" s="16" t="s">
        <v>333</v>
      </c>
      <c r="B137" s="53">
        <v>795</v>
      </c>
      <c r="C137" s="15" t="s">
        <v>337</v>
      </c>
      <c r="D137" s="15" t="s">
        <v>34</v>
      </c>
      <c r="E137" s="15" t="s">
        <v>1030</v>
      </c>
      <c r="F137" s="15" t="s">
        <v>334</v>
      </c>
      <c r="G137" s="85">
        <f>'прил 4'!G1937</f>
        <v>285575949.99000001</v>
      </c>
      <c r="H137" s="85">
        <f>'прил 4'!H1937</f>
        <v>285796221.25999999</v>
      </c>
      <c r="I137" s="85">
        <v>0</v>
      </c>
    </row>
    <row r="138" spans="1:10" s="18" customFormat="1" ht="56.25" customHeight="1">
      <c r="A138" s="16" t="s">
        <v>1083</v>
      </c>
      <c r="B138" s="14">
        <v>757</v>
      </c>
      <c r="C138" s="15" t="s">
        <v>66</v>
      </c>
      <c r="D138" s="15" t="s">
        <v>23</v>
      </c>
      <c r="E138" s="15" t="s">
        <v>1082</v>
      </c>
      <c r="F138" s="15"/>
      <c r="G138" s="85">
        <f>G139</f>
        <v>3704783.6</v>
      </c>
      <c r="H138" s="85">
        <f t="shared" ref="H138:I139" si="21">H139</f>
        <v>0</v>
      </c>
      <c r="I138" s="85">
        <f t="shared" si="21"/>
        <v>0</v>
      </c>
    </row>
    <row r="139" spans="1:10" s="18" customFormat="1" ht="25.5">
      <c r="A139" s="16" t="s">
        <v>37</v>
      </c>
      <c r="B139" s="14">
        <v>757</v>
      </c>
      <c r="C139" s="15" t="s">
        <v>66</v>
      </c>
      <c r="D139" s="15" t="s">
        <v>23</v>
      </c>
      <c r="E139" s="15" t="s">
        <v>1082</v>
      </c>
      <c r="F139" s="15" t="s">
        <v>38</v>
      </c>
      <c r="G139" s="85">
        <f>G140</f>
        <v>3704783.6</v>
      </c>
      <c r="H139" s="85">
        <f t="shared" si="21"/>
        <v>0</v>
      </c>
      <c r="I139" s="85">
        <f t="shared" si="21"/>
        <v>0</v>
      </c>
    </row>
    <row r="140" spans="1:10" s="18" customFormat="1">
      <c r="A140" s="16" t="s">
        <v>39</v>
      </c>
      <c r="B140" s="14">
        <v>757</v>
      </c>
      <c r="C140" s="15" t="s">
        <v>66</v>
      </c>
      <c r="D140" s="15" t="s">
        <v>23</v>
      </c>
      <c r="E140" s="15" t="s">
        <v>1082</v>
      </c>
      <c r="F140" s="15" t="s">
        <v>40</v>
      </c>
      <c r="G140" s="85">
        <f>'прил 4'!G390</f>
        <v>3704783.6</v>
      </c>
      <c r="H140" s="85">
        <v>0</v>
      </c>
      <c r="I140" s="85">
        <v>0</v>
      </c>
    </row>
    <row r="141" spans="1:10" s="18" customFormat="1" ht="52.5" customHeight="1">
      <c r="A141" s="16" t="s">
        <v>1027</v>
      </c>
      <c r="B141" s="15" t="s">
        <v>146</v>
      </c>
      <c r="C141" s="15" t="s">
        <v>32</v>
      </c>
      <c r="D141" s="15" t="s">
        <v>23</v>
      </c>
      <c r="E141" s="15" t="s">
        <v>1026</v>
      </c>
      <c r="F141" s="15"/>
      <c r="G141" s="85">
        <f>G142</f>
        <v>19936008.890000001</v>
      </c>
      <c r="H141" s="85">
        <f t="shared" ref="H141:I142" si="22">H142</f>
        <v>0</v>
      </c>
      <c r="I141" s="85">
        <f t="shared" si="22"/>
        <v>0</v>
      </c>
    </row>
    <row r="142" spans="1:10" s="18" customFormat="1" ht="25.5">
      <c r="A142" s="16" t="s">
        <v>37</v>
      </c>
      <c r="B142" s="15" t="s">
        <v>146</v>
      </c>
      <c r="C142" s="15" t="s">
        <v>32</v>
      </c>
      <c r="D142" s="15" t="s">
        <v>23</v>
      </c>
      <c r="E142" s="15" t="s">
        <v>1026</v>
      </c>
      <c r="F142" s="15" t="s">
        <v>38</v>
      </c>
      <c r="G142" s="85">
        <f>G143</f>
        <v>19936008.890000001</v>
      </c>
      <c r="H142" s="85">
        <f t="shared" si="22"/>
        <v>0</v>
      </c>
      <c r="I142" s="85">
        <f t="shared" si="22"/>
        <v>0</v>
      </c>
    </row>
    <row r="143" spans="1:10" s="18" customFormat="1">
      <c r="A143" s="16" t="s">
        <v>39</v>
      </c>
      <c r="B143" s="15" t="s">
        <v>146</v>
      </c>
      <c r="C143" s="15" t="s">
        <v>32</v>
      </c>
      <c r="D143" s="15" t="s">
        <v>23</v>
      </c>
      <c r="E143" s="15" t="s">
        <v>1026</v>
      </c>
      <c r="F143" s="15" t="s">
        <v>40</v>
      </c>
      <c r="G143" s="85">
        <v>19936008.890000001</v>
      </c>
      <c r="H143" s="85">
        <v>0</v>
      </c>
      <c r="I143" s="85">
        <v>0</v>
      </c>
    </row>
    <row r="144" spans="1:10" ht="21.75" customHeight="1">
      <c r="A144" s="54" t="s">
        <v>983</v>
      </c>
      <c r="B144" s="14">
        <v>793</v>
      </c>
      <c r="C144" s="15" t="s">
        <v>337</v>
      </c>
      <c r="D144" s="15" t="s">
        <v>102</v>
      </c>
      <c r="E144" s="15" t="s">
        <v>982</v>
      </c>
      <c r="F144" s="15"/>
      <c r="G144" s="85">
        <f>G145</f>
        <v>749300</v>
      </c>
      <c r="H144" s="85">
        <v>0</v>
      </c>
      <c r="I144" s="85">
        <v>0</v>
      </c>
      <c r="J144" s="1"/>
    </row>
    <row r="145" spans="1:16" ht="21" customHeight="1">
      <c r="A145" s="16" t="s">
        <v>315</v>
      </c>
      <c r="B145" s="14">
        <v>793</v>
      </c>
      <c r="C145" s="15" t="s">
        <v>337</v>
      </c>
      <c r="D145" s="15" t="s">
        <v>102</v>
      </c>
      <c r="E145" s="15" t="s">
        <v>988</v>
      </c>
      <c r="F145" s="15" t="s">
        <v>316</v>
      </c>
      <c r="G145" s="85">
        <f>G146</f>
        <v>749300</v>
      </c>
      <c r="H145" s="85">
        <v>0</v>
      </c>
      <c r="I145" s="85">
        <v>0</v>
      </c>
      <c r="J145" s="1"/>
    </row>
    <row r="146" spans="1:16" ht="30.75" customHeight="1">
      <c r="A146" s="16" t="s">
        <v>333</v>
      </c>
      <c r="B146" s="14">
        <v>793</v>
      </c>
      <c r="C146" s="15" t="s">
        <v>337</v>
      </c>
      <c r="D146" s="15" t="s">
        <v>102</v>
      </c>
      <c r="E146" s="15" t="s">
        <v>988</v>
      </c>
      <c r="F146" s="15" t="s">
        <v>334</v>
      </c>
      <c r="G146" s="85">
        <f>'прил 4'!G1420</f>
        <v>749300</v>
      </c>
      <c r="H146" s="85">
        <v>0</v>
      </c>
      <c r="I146" s="85">
        <v>0</v>
      </c>
      <c r="J146" s="1"/>
    </row>
    <row r="147" spans="1:16" ht="60" customHeight="1">
      <c r="A147" s="54" t="s">
        <v>981</v>
      </c>
      <c r="B147" s="14">
        <v>793</v>
      </c>
      <c r="C147" s="15" t="s">
        <v>101</v>
      </c>
      <c r="D147" s="15" t="s">
        <v>102</v>
      </c>
      <c r="E147" s="15" t="s">
        <v>989</v>
      </c>
      <c r="F147" s="15"/>
      <c r="G147" s="85">
        <f>G148</f>
        <v>1340266.05</v>
      </c>
      <c r="H147" s="85">
        <f t="shared" ref="H147:I147" si="23">H148</f>
        <v>1026973.96</v>
      </c>
      <c r="I147" s="85">
        <f t="shared" si="23"/>
        <v>3930212.26</v>
      </c>
      <c r="J147" s="1"/>
    </row>
    <row r="148" spans="1:16" ht="21" customHeight="1">
      <c r="A148" s="16" t="s">
        <v>304</v>
      </c>
      <c r="B148" s="14">
        <v>793</v>
      </c>
      <c r="C148" s="15" t="s">
        <v>101</v>
      </c>
      <c r="D148" s="15" t="s">
        <v>102</v>
      </c>
      <c r="E148" s="15" t="s">
        <v>989</v>
      </c>
      <c r="F148" s="15" t="s">
        <v>305</v>
      </c>
      <c r="G148" s="85">
        <f>G149</f>
        <v>1340266.05</v>
      </c>
      <c r="H148" s="85">
        <f t="shared" ref="H148:I148" si="24">H149</f>
        <v>1026973.96</v>
      </c>
      <c r="I148" s="85">
        <f t="shared" si="24"/>
        <v>3930212.26</v>
      </c>
      <c r="J148" s="1"/>
    </row>
    <row r="149" spans="1:16" ht="30.75" customHeight="1">
      <c r="A149" s="16" t="s">
        <v>306</v>
      </c>
      <c r="B149" s="14">
        <v>793</v>
      </c>
      <c r="C149" s="15" t="s">
        <v>101</v>
      </c>
      <c r="D149" s="15" t="s">
        <v>102</v>
      </c>
      <c r="E149" s="15" t="s">
        <v>989</v>
      </c>
      <c r="F149" s="15" t="s">
        <v>307</v>
      </c>
      <c r="G149" s="85">
        <f>'прил 4'!G1461</f>
        <v>1340266.05</v>
      </c>
      <c r="H149" s="85">
        <f>'прил 4'!H1461</f>
        <v>1026973.96</v>
      </c>
      <c r="I149" s="85">
        <f>'прил 4'!I1461</f>
        <v>3930212.26</v>
      </c>
      <c r="J149" s="1"/>
    </row>
    <row r="150" spans="1:16" ht="60" customHeight="1">
      <c r="A150" s="54" t="s">
        <v>511</v>
      </c>
      <c r="B150" s="14">
        <v>793</v>
      </c>
      <c r="C150" s="15" t="s">
        <v>101</v>
      </c>
      <c r="D150" s="15" t="s">
        <v>102</v>
      </c>
      <c r="E150" s="15" t="s">
        <v>510</v>
      </c>
      <c r="F150" s="15"/>
      <c r="G150" s="85">
        <f>G151</f>
        <v>2119194.7200000002</v>
      </c>
      <c r="H150" s="85">
        <f t="shared" ref="H150:I150" si="25">H151</f>
        <v>2164224.0499999998</v>
      </c>
      <c r="I150" s="85">
        <f t="shared" si="25"/>
        <v>1873931.44</v>
      </c>
      <c r="J150" s="1"/>
    </row>
    <row r="151" spans="1:16" ht="21" customHeight="1">
      <c r="A151" s="16" t="s">
        <v>304</v>
      </c>
      <c r="B151" s="14">
        <v>793</v>
      </c>
      <c r="C151" s="15" t="s">
        <v>101</v>
      </c>
      <c r="D151" s="15" t="s">
        <v>102</v>
      </c>
      <c r="E151" s="15" t="s">
        <v>510</v>
      </c>
      <c r="F151" s="15" t="s">
        <v>305</v>
      </c>
      <c r="G151" s="85">
        <f>G152</f>
        <v>2119194.7200000002</v>
      </c>
      <c r="H151" s="85">
        <f t="shared" ref="H151:I151" si="26">H152</f>
        <v>2164224.0499999998</v>
      </c>
      <c r="I151" s="85">
        <f t="shared" si="26"/>
        <v>1873931.44</v>
      </c>
      <c r="J151" s="1"/>
    </row>
    <row r="152" spans="1:16" ht="30.75" customHeight="1">
      <c r="A152" s="16" t="s">
        <v>306</v>
      </c>
      <c r="B152" s="14">
        <v>793</v>
      </c>
      <c r="C152" s="15" t="s">
        <v>101</v>
      </c>
      <c r="D152" s="15" t="s">
        <v>102</v>
      </c>
      <c r="E152" s="15" t="s">
        <v>510</v>
      </c>
      <c r="F152" s="15" t="s">
        <v>307</v>
      </c>
      <c r="G152" s="85">
        <f>'прил 4'!G1465</f>
        <v>2119194.7200000002</v>
      </c>
      <c r="H152" s="85">
        <f>'прил 4'!H1465</f>
        <v>2164224.0499999998</v>
      </c>
      <c r="I152" s="85">
        <f>'прил 4'!I1465</f>
        <v>1873931.44</v>
      </c>
      <c r="J152" s="1"/>
    </row>
    <row r="153" spans="1:16" ht="30.75" hidden="1" customHeight="1">
      <c r="A153" s="16" t="s">
        <v>755</v>
      </c>
      <c r="B153" s="14">
        <v>793</v>
      </c>
      <c r="C153" s="15" t="s">
        <v>101</v>
      </c>
      <c r="D153" s="15" t="s">
        <v>102</v>
      </c>
      <c r="E153" s="15" t="s">
        <v>754</v>
      </c>
      <c r="F153" s="15"/>
      <c r="G153" s="115">
        <f t="shared" ref="G153:I154" si="27">G154</f>
        <v>0</v>
      </c>
      <c r="H153" s="115">
        <f t="shared" si="27"/>
        <v>0</v>
      </c>
      <c r="I153" s="115">
        <f t="shared" si="27"/>
        <v>0</v>
      </c>
    </row>
    <row r="154" spans="1:16" ht="30.75" hidden="1" customHeight="1">
      <c r="A154" s="16" t="s">
        <v>148</v>
      </c>
      <c r="B154" s="14">
        <v>793</v>
      </c>
      <c r="C154" s="15" t="s">
        <v>101</v>
      </c>
      <c r="D154" s="15" t="s">
        <v>102</v>
      </c>
      <c r="E154" s="15" t="s">
        <v>754</v>
      </c>
      <c r="F154" s="15" t="s">
        <v>641</v>
      </c>
      <c r="G154" s="115">
        <f t="shared" si="27"/>
        <v>0</v>
      </c>
      <c r="H154" s="115">
        <f t="shared" si="27"/>
        <v>0</v>
      </c>
      <c r="I154" s="115">
        <f t="shared" si="27"/>
        <v>0</v>
      </c>
    </row>
    <row r="155" spans="1:16" ht="30.75" hidden="1" customHeight="1">
      <c r="A155" s="16" t="s">
        <v>643</v>
      </c>
      <c r="B155" s="14">
        <v>793</v>
      </c>
      <c r="C155" s="15" t="s">
        <v>101</v>
      </c>
      <c r="D155" s="15" t="s">
        <v>102</v>
      </c>
      <c r="E155" s="15" t="s">
        <v>754</v>
      </c>
      <c r="F155" s="15" t="s">
        <v>644</v>
      </c>
      <c r="G155" s="115"/>
      <c r="H155" s="115"/>
      <c r="I155" s="115"/>
    </row>
    <row r="156" spans="1:16" ht="30.75" customHeight="1">
      <c r="A156" s="16" t="s">
        <v>894</v>
      </c>
      <c r="B156" s="14">
        <v>793</v>
      </c>
      <c r="C156" s="15" t="s">
        <v>101</v>
      </c>
      <c r="D156" s="15" t="s">
        <v>102</v>
      </c>
      <c r="E156" s="15" t="s">
        <v>893</v>
      </c>
      <c r="F156" s="15"/>
      <c r="G156" s="85">
        <f t="shared" ref="G156:I157" si="28">G157</f>
        <v>1000</v>
      </c>
      <c r="H156" s="8">
        <f t="shared" si="28"/>
        <v>11000</v>
      </c>
      <c r="I156" s="8">
        <f t="shared" si="28"/>
        <v>11000</v>
      </c>
    </row>
    <row r="157" spans="1:16" ht="30.75" customHeight="1">
      <c r="A157" s="16" t="s">
        <v>93</v>
      </c>
      <c r="B157" s="14">
        <v>793</v>
      </c>
      <c r="C157" s="15" t="s">
        <v>101</v>
      </c>
      <c r="D157" s="15" t="s">
        <v>102</v>
      </c>
      <c r="E157" s="15" t="s">
        <v>893</v>
      </c>
      <c r="F157" s="15" t="s">
        <v>94</v>
      </c>
      <c r="G157" s="85">
        <f t="shared" si="28"/>
        <v>1000</v>
      </c>
      <c r="H157" s="8">
        <f t="shared" si="28"/>
        <v>11000</v>
      </c>
      <c r="I157" s="8">
        <f t="shared" si="28"/>
        <v>11000</v>
      </c>
    </row>
    <row r="158" spans="1:16" ht="30.75" customHeight="1">
      <c r="A158" s="16" t="s">
        <v>345</v>
      </c>
      <c r="B158" s="14">
        <v>793</v>
      </c>
      <c r="C158" s="15" t="s">
        <v>101</v>
      </c>
      <c r="D158" s="15" t="s">
        <v>102</v>
      </c>
      <c r="E158" s="15" t="s">
        <v>893</v>
      </c>
      <c r="F158" s="15" t="s">
        <v>346</v>
      </c>
      <c r="G158" s="85">
        <f>'прил 4'!G1468</f>
        <v>1000</v>
      </c>
      <c r="H158" s="8">
        <f>'прил 4'!H1468</f>
        <v>11000</v>
      </c>
      <c r="I158" s="8">
        <f>'прил 4'!I1468</f>
        <v>11000</v>
      </c>
    </row>
    <row r="159" spans="1:16" s="170" customFormat="1" ht="43.5" customHeight="1">
      <c r="A159" s="169" t="s">
        <v>917</v>
      </c>
      <c r="B159" s="161">
        <v>793</v>
      </c>
      <c r="C159" s="162" t="s">
        <v>23</v>
      </c>
      <c r="D159" s="162" t="s">
        <v>83</v>
      </c>
      <c r="E159" s="161" t="s">
        <v>450</v>
      </c>
      <c r="F159" s="161"/>
      <c r="G159" s="163">
        <f>G160+G165+G164+G173+G168</f>
        <v>798300</v>
      </c>
      <c r="H159" s="163">
        <f>H160+H165+H164+H173+H168</f>
        <v>615700</v>
      </c>
      <c r="I159" s="163">
        <f>I160+I165+I164+I173+I168</f>
        <v>615300</v>
      </c>
      <c r="J159" s="193">
        <v>25000</v>
      </c>
      <c r="P159" s="193"/>
    </row>
    <row r="160" spans="1:16" ht="25.5">
      <c r="A160" s="16" t="s">
        <v>597</v>
      </c>
      <c r="B160" s="14">
        <v>793</v>
      </c>
      <c r="C160" s="15" t="s">
        <v>23</v>
      </c>
      <c r="D160" s="15" t="s">
        <v>83</v>
      </c>
      <c r="E160" s="15" t="s">
        <v>451</v>
      </c>
      <c r="F160" s="15"/>
      <c r="G160" s="85">
        <f t="shared" ref="G160:I161" si="29">G161</f>
        <v>25000</v>
      </c>
      <c r="H160" s="115">
        <f t="shared" si="29"/>
        <v>25000</v>
      </c>
      <c r="I160" s="115">
        <f t="shared" si="29"/>
        <v>25000</v>
      </c>
      <c r="J160" s="2">
        <v>190700</v>
      </c>
    </row>
    <row r="161" spans="1:10">
      <c r="A161" s="16" t="s">
        <v>598</v>
      </c>
      <c r="B161" s="14">
        <v>793</v>
      </c>
      <c r="C161" s="15" t="s">
        <v>23</v>
      </c>
      <c r="D161" s="15" t="s">
        <v>83</v>
      </c>
      <c r="E161" s="15" t="s">
        <v>451</v>
      </c>
      <c r="F161" s="15" t="s">
        <v>47</v>
      </c>
      <c r="G161" s="85">
        <f t="shared" si="29"/>
        <v>25000</v>
      </c>
      <c r="H161" s="115">
        <f t="shared" si="29"/>
        <v>25000</v>
      </c>
      <c r="I161" s="115">
        <f t="shared" si="29"/>
        <v>25000</v>
      </c>
      <c r="J161" s="2">
        <v>400000</v>
      </c>
    </row>
    <row r="162" spans="1:10" ht="25.5">
      <c r="A162" s="16" t="s">
        <v>48</v>
      </c>
      <c r="B162" s="14">
        <v>793</v>
      </c>
      <c r="C162" s="15" t="s">
        <v>23</v>
      </c>
      <c r="D162" s="15" t="s">
        <v>83</v>
      </c>
      <c r="E162" s="15" t="s">
        <v>451</v>
      </c>
      <c r="F162" s="15" t="s">
        <v>49</v>
      </c>
      <c r="G162" s="85">
        <f>'прил 4'!G1023</f>
        <v>25000</v>
      </c>
      <c r="H162" s="115">
        <f>'прил 4'!H1023</f>
        <v>25000</v>
      </c>
      <c r="I162" s="115">
        <f>'прил 4'!I1023</f>
        <v>25000</v>
      </c>
      <c r="J162" s="2">
        <f>SUM(J159:J161)</f>
        <v>615700</v>
      </c>
    </row>
    <row r="163" spans="1:10" ht="45.75" customHeight="1">
      <c r="A163" s="16" t="s">
        <v>636</v>
      </c>
      <c r="B163" s="14">
        <v>793</v>
      </c>
      <c r="C163" s="15" t="s">
        <v>83</v>
      </c>
      <c r="D163" s="15" t="s">
        <v>130</v>
      </c>
      <c r="E163" s="14" t="s">
        <v>736</v>
      </c>
      <c r="F163" s="14"/>
      <c r="G163" s="85">
        <f>G164</f>
        <v>188300</v>
      </c>
      <c r="H163" s="115">
        <f>H164</f>
        <v>190700</v>
      </c>
      <c r="I163" s="115">
        <f>I164</f>
        <v>190300</v>
      </c>
    </row>
    <row r="164" spans="1:10" ht="45.75" customHeight="1">
      <c r="A164" s="16" t="s">
        <v>632</v>
      </c>
      <c r="B164" s="14">
        <v>793</v>
      </c>
      <c r="C164" s="15" t="s">
        <v>83</v>
      </c>
      <c r="D164" s="15" t="s">
        <v>130</v>
      </c>
      <c r="E164" s="14" t="s">
        <v>736</v>
      </c>
      <c r="F164" s="14">
        <v>810</v>
      </c>
      <c r="G164" s="85">
        <f>'прил 4'!G1355</f>
        <v>188300</v>
      </c>
      <c r="H164" s="115">
        <f>'прил 4'!H1355</f>
        <v>190700</v>
      </c>
      <c r="I164" s="115">
        <f>'прил 4'!I1355</f>
        <v>190300</v>
      </c>
    </row>
    <row r="165" spans="1:10" ht="47.25" customHeight="1">
      <c r="A165" s="16" t="s">
        <v>185</v>
      </c>
      <c r="B165" s="14">
        <v>793</v>
      </c>
      <c r="C165" s="15" t="s">
        <v>83</v>
      </c>
      <c r="D165" s="15" t="s">
        <v>130</v>
      </c>
      <c r="E165" s="14" t="s">
        <v>481</v>
      </c>
      <c r="F165" s="14"/>
      <c r="G165" s="85">
        <f t="shared" ref="G165:I166" si="30">G166</f>
        <v>400000</v>
      </c>
      <c r="H165" s="115">
        <f t="shared" si="30"/>
        <v>400000</v>
      </c>
      <c r="I165" s="115">
        <f t="shared" si="30"/>
        <v>400000</v>
      </c>
    </row>
    <row r="166" spans="1:10">
      <c r="A166" s="16" t="s">
        <v>93</v>
      </c>
      <c r="B166" s="14">
        <v>793</v>
      </c>
      <c r="C166" s="15" t="s">
        <v>83</v>
      </c>
      <c r="D166" s="15" t="s">
        <v>130</v>
      </c>
      <c r="E166" s="14" t="s">
        <v>481</v>
      </c>
      <c r="F166" s="14">
        <v>800</v>
      </c>
      <c r="G166" s="85">
        <f t="shared" si="30"/>
        <v>400000</v>
      </c>
      <c r="H166" s="115">
        <f t="shared" si="30"/>
        <v>400000</v>
      </c>
      <c r="I166" s="115">
        <f t="shared" si="30"/>
        <v>400000</v>
      </c>
    </row>
    <row r="167" spans="1:10" ht="51" customHeight="1">
      <c r="A167" s="16" t="s">
        <v>632</v>
      </c>
      <c r="B167" s="14">
        <v>793</v>
      </c>
      <c r="C167" s="15" t="s">
        <v>83</v>
      </c>
      <c r="D167" s="15" t="s">
        <v>130</v>
      </c>
      <c r="E167" s="14" t="s">
        <v>481</v>
      </c>
      <c r="F167" s="14">
        <v>810</v>
      </c>
      <c r="G167" s="85">
        <f>'прил 4'!G1360</f>
        <v>400000</v>
      </c>
      <c r="H167" s="115">
        <f>'прил 4'!H1360</f>
        <v>400000</v>
      </c>
      <c r="I167" s="115">
        <f>'прил 4'!I1360</f>
        <v>400000</v>
      </c>
    </row>
    <row r="168" spans="1:10" ht="47.25" customHeight="1">
      <c r="A168" s="16" t="s">
        <v>1139</v>
      </c>
      <c r="B168" s="14">
        <v>793</v>
      </c>
      <c r="C168" s="15" t="s">
        <v>83</v>
      </c>
      <c r="D168" s="15" t="s">
        <v>130</v>
      </c>
      <c r="E168" s="14" t="s">
        <v>1140</v>
      </c>
      <c r="F168" s="14"/>
      <c r="G168" s="85">
        <f>G169+G171</f>
        <v>85000</v>
      </c>
      <c r="H168" s="85">
        <f>H169</f>
        <v>0</v>
      </c>
      <c r="I168" s="85">
        <f>I169</f>
        <v>0</v>
      </c>
      <c r="J168" s="1"/>
    </row>
    <row r="169" spans="1:10" ht="30.75" customHeight="1">
      <c r="A169" s="16" t="s">
        <v>598</v>
      </c>
      <c r="B169" s="14">
        <v>793</v>
      </c>
      <c r="C169" s="15" t="s">
        <v>83</v>
      </c>
      <c r="D169" s="15" t="s">
        <v>130</v>
      </c>
      <c r="E169" s="14" t="s">
        <v>1140</v>
      </c>
      <c r="F169" s="14">
        <v>200</v>
      </c>
      <c r="G169" s="85">
        <f t="shared" ref="G169:I169" si="31">G170</f>
        <v>35000</v>
      </c>
      <c r="H169" s="85">
        <f t="shared" si="31"/>
        <v>0</v>
      </c>
      <c r="I169" s="85">
        <f t="shared" si="31"/>
        <v>0</v>
      </c>
      <c r="J169" s="1"/>
    </row>
    <row r="170" spans="1:10" ht="45" customHeight="1">
      <c r="A170" s="16" t="s">
        <v>48</v>
      </c>
      <c r="B170" s="14">
        <v>793</v>
      </c>
      <c r="C170" s="15" t="s">
        <v>83</v>
      </c>
      <c r="D170" s="15" t="s">
        <v>130</v>
      </c>
      <c r="E170" s="14" t="s">
        <v>1140</v>
      </c>
      <c r="F170" s="14">
        <v>240</v>
      </c>
      <c r="G170" s="85">
        <f>'прил 4'!G1371</f>
        <v>35000</v>
      </c>
      <c r="H170" s="85">
        <v>0</v>
      </c>
      <c r="I170" s="85">
        <v>0</v>
      </c>
      <c r="J170" s="1"/>
    </row>
    <row r="171" spans="1:10" ht="31.5" customHeight="1">
      <c r="A171" s="16" t="s">
        <v>315</v>
      </c>
      <c r="B171" s="14"/>
      <c r="C171" s="15"/>
      <c r="D171" s="15"/>
      <c r="E171" s="14" t="s">
        <v>1140</v>
      </c>
      <c r="F171" s="14">
        <v>500</v>
      </c>
      <c r="G171" s="85">
        <f>G172</f>
        <v>50000</v>
      </c>
      <c r="H171" s="85"/>
      <c r="I171" s="85"/>
      <c r="J171" s="1"/>
    </row>
    <row r="172" spans="1:10" ht="27" customHeight="1">
      <c r="A172" s="16" t="s">
        <v>333</v>
      </c>
      <c r="B172" s="14"/>
      <c r="C172" s="15"/>
      <c r="D172" s="15"/>
      <c r="E172" s="14" t="s">
        <v>1140</v>
      </c>
      <c r="F172" s="14">
        <v>520</v>
      </c>
      <c r="G172" s="85">
        <f>'прил 4'!G1373</f>
        <v>50000</v>
      </c>
      <c r="H172" s="85"/>
      <c r="I172" s="85"/>
      <c r="J172" s="1"/>
    </row>
    <row r="173" spans="1:10" ht="57" customHeight="1">
      <c r="A173" s="16" t="s">
        <v>896</v>
      </c>
      <c r="B173" s="14">
        <v>793</v>
      </c>
      <c r="C173" s="15" t="s">
        <v>83</v>
      </c>
      <c r="D173" s="15" t="s">
        <v>130</v>
      </c>
      <c r="E173" s="14" t="s">
        <v>895</v>
      </c>
      <c r="F173" s="14"/>
      <c r="G173" s="85">
        <f t="shared" ref="G173:I174" si="32">G174</f>
        <v>100000</v>
      </c>
      <c r="H173" s="8">
        <f t="shared" si="32"/>
        <v>0</v>
      </c>
      <c r="I173" s="8">
        <f t="shared" si="32"/>
        <v>0</v>
      </c>
    </row>
    <row r="174" spans="1:10" ht="34.5" customHeight="1">
      <c r="A174" s="16" t="s">
        <v>93</v>
      </c>
      <c r="B174" s="14">
        <v>793</v>
      </c>
      <c r="C174" s="15" t="s">
        <v>83</v>
      </c>
      <c r="D174" s="15" t="s">
        <v>130</v>
      </c>
      <c r="E174" s="14" t="s">
        <v>895</v>
      </c>
      <c r="F174" s="14">
        <v>800</v>
      </c>
      <c r="G174" s="85">
        <f t="shared" si="32"/>
        <v>100000</v>
      </c>
      <c r="H174" s="8">
        <f t="shared" si="32"/>
        <v>0</v>
      </c>
      <c r="I174" s="8">
        <f t="shared" si="32"/>
        <v>0</v>
      </c>
    </row>
    <row r="175" spans="1:10" ht="42" customHeight="1">
      <c r="A175" s="16" t="s">
        <v>632</v>
      </c>
      <c r="B175" s="14">
        <v>793</v>
      </c>
      <c r="C175" s="15" t="s">
        <v>83</v>
      </c>
      <c r="D175" s="15" t="s">
        <v>130</v>
      </c>
      <c r="E175" s="14" t="s">
        <v>895</v>
      </c>
      <c r="F175" s="14">
        <v>810</v>
      </c>
      <c r="G175" s="85">
        <v>100000</v>
      </c>
      <c r="H175" s="8">
        <f>'прил 4'!H1376</f>
        <v>0</v>
      </c>
      <c r="I175" s="8">
        <f>'прил 4'!I1376</f>
        <v>0</v>
      </c>
    </row>
    <row r="176" spans="1:10" s="166" customFormat="1" ht="28.5" customHeight="1">
      <c r="A176" s="165" t="s">
        <v>939</v>
      </c>
      <c r="B176" s="161">
        <v>792</v>
      </c>
      <c r="C176" s="162" t="s">
        <v>83</v>
      </c>
      <c r="D176" s="162" t="s">
        <v>211</v>
      </c>
      <c r="E176" s="162" t="s">
        <v>440</v>
      </c>
      <c r="F176" s="162"/>
      <c r="G176" s="163">
        <f>G177+G195+G233+G394</f>
        <v>70643294.479999989</v>
      </c>
      <c r="H176" s="163">
        <f>H177+H195+H233+H394</f>
        <v>35903000</v>
      </c>
      <c r="I176" s="163">
        <f>I177+I195+I233+I394</f>
        <v>38694500</v>
      </c>
      <c r="J176" s="194">
        <v>1500000</v>
      </c>
    </row>
    <row r="177" spans="1:10" s="50" customFormat="1" ht="18" customHeight="1">
      <c r="A177" s="16" t="s">
        <v>635</v>
      </c>
      <c r="B177" s="14">
        <v>793</v>
      </c>
      <c r="C177" s="15" t="s">
        <v>83</v>
      </c>
      <c r="D177" s="15" t="s">
        <v>66</v>
      </c>
      <c r="E177" s="15" t="s">
        <v>153</v>
      </c>
      <c r="F177" s="15"/>
      <c r="G177" s="115">
        <f>G178+G184</f>
        <v>1774800</v>
      </c>
      <c r="H177" s="85">
        <f>H178+H184</f>
        <v>2000000</v>
      </c>
      <c r="I177" s="115">
        <f>I178+I184</f>
        <v>2000000</v>
      </c>
      <c r="J177" s="186">
        <v>2835500</v>
      </c>
    </row>
    <row r="178" spans="1:10" s="50" customFormat="1" ht="44.25" customHeight="1">
      <c r="A178" s="16" t="s">
        <v>630</v>
      </c>
      <c r="B178" s="14">
        <v>793</v>
      </c>
      <c r="C178" s="15" t="s">
        <v>83</v>
      </c>
      <c r="D178" s="15" t="s">
        <v>66</v>
      </c>
      <c r="E178" s="15" t="s">
        <v>629</v>
      </c>
      <c r="F178" s="15"/>
      <c r="G178" s="115">
        <f t="shared" ref="G178:I179" si="33">G179</f>
        <v>1774800</v>
      </c>
      <c r="H178" s="115">
        <f t="shared" si="33"/>
        <v>2000000</v>
      </c>
      <c r="I178" s="115">
        <f t="shared" si="33"/>
        <v>2000000</v>
      </c>
      <c r="J178" s="186">
        <v>10491350</v>
      </c>
    </row>
    <row r="179" spans="1:10" s="50" customFormat="1" ht="15.75" customHeight="1">
      <c r="A179" s="16" t="s">
        <v>598</v>
      </c>
      <c r="B179" s="14">
        <v>793</v>
      </c>
      <c r="C179" s="15" t="s">
        <v>83</v>
      </c>
      <c r="D179" s="15" t="s">
        <v>66</v>
      </c>
      <c r="E179" s="15" t="s">
        <v>629</v>
      </c>
      <c r="F179" s="15" t="s">
        <v>47</v>
      </c>
      <c r="G179" s="115">
        <f t="shared" si="33"/>
        <v>1774800</v>
      </c>
      <c r="H179" s="115">
        <f t="shared" si="33"/>
        <v>2000000</v>
      </c>
      <c r="I179" s="115">
        <f t="shared" si="33"/>
        <v>2000000</v>
      </c>
      <c r="J179" s="186">
        <v>15028150</v>
      </c>
    </row>
    <row r="180" spans="1:10" s="50" customFormat="1" ht="44.25" customHeight="1">
      <c r="A180" s="16" t="s">
        <v>48</v>
      </c>
      <c r="B180" s="14">
        <v>793</v>
      </c>
      <c r="C180" s="15" t="s">
        <v>83</v>
      </c>
      <c r="D180" s="15" t="s">
        <v>66</v>
      </c>
      <c r="E180" s="15" t="s">
        <v>629</v>
      </c>
      <c r="F180" s="15" t="s">
        <v>49</v>
      </c>
      <c r="G180" s="85">
        <f>'прил 4'!G1304</f>
        <v>1774800</v>
      </c>
      <c r="H180" s="85">
        <f>'прил 4'!H1304</f>
        <v>2000000</v>
      </c>
      <c r="I180" s="85">
        <f>'прил 4'!I1304</f>
        <v>2000000</v>
      </c>
      <c r="J180" s="186">
        <v>5548000</v>
      </c>
    </row>
    <row r="181" spans="1:10" ht="34.5" hidden="1" customHeight="1">
      <c r="A181" s="16" t="s">
        <v>187</v>
      </c>
      <c r="B181" s="14">
        <v>793</v>
      </c>
      <c r="C181" s="15" t="s">
        <v>83</v>
      </c>
      <c r="D181" s="15" t="s">
        <v>66</v>
      </c>
      <c r="E181" s="15" t="s">
        <v>628</v>
      </c>
      <c r="F181" s="15"/>
      <c r="G181" s="115">
        <f t="shared" ref="G181:I182" si="34">G182</f>
        <v>0</v>
      </c>
      <c r="H181" s="115">
        <f t="shared" si="34"/>
        <v>0</v>
      </c>
      <c r="I181" s="115">
        <f t="shared" si="34"/>
        <v>0</v>
      </c>
    </row>
    <row r="182" spans="1:10" ht="21" hidden="1" customHeight="1">
      <c r="A182" s="16" t="s">
        <v>598</v>
      </c>
      <c r="B182" s="14">
        <v>793</v>
      </c>
      <c r="C182" s="15" t="s">
        <v>83</v>
      </c>
      <c r="D182" s="15" t="s">
        <v>66</v>
      </c>
      <c r="E182" s="15" t="s">
        <v>628</v>
      </c>
      <c r="F182" s="15" t="s">
        <v>47</v>
      </c>
      <c r="G182" s="115">
        <f t="shared" si="34"/>
        <v>0</v>
      </c>
      <c r="H182" s="115">
        <f t="shared" si="34"/>
        <v>0</v>
      </c>
      <c r="I182" s="115">
        <f t="shared" si="34"/>
        <v>0</v>
      </c>
    </row>
    <row r="183" spans="1:10" ht="39.75" hidden="1" customHeight="1">
      <c r="A183" s="16" t="s">
        <v>48</v>
      </c>
      <c r="B183" s="14">
        <v>793</v>
      </c>
      <c r="C183" s="15" t="s">
        <v>83</v>
      </c>
      <c r="D183" s="15" t="s">
        <v>66</v>
      </c>
      <c r="E183" s="15" t="s">
        <v>628</v>
      </c>
      <c r="F183" s="15" t="s">
        <v>49</v>
      </c>
      <c r="G183" s="115">
        <f>'прил 4'!G1307</f>
        <v>0</v>
      </c>
      <c r="H183" s="115">
        <f>'прил 4'!AG1307</f>
        <v>0</v>
      </c>
      <c r="I183" s="115">
        <f>'прил 4'!AH1307</f>
        <v>0</v>
      </c>
    </row>
    <row r="184" spans="1:10" ht="39.75" hidden="1" customHeight="1">
      <c r="A184" s="16" t="s">
        <v>756</v>
      </c>
      <c r="B184" s="14">
        <v>793</v>
      </c>
      <c r="C184" s="15" t="s">
        <v>83</v>
      </c>
      <c r="D184" s="15" t="s">
        <v>66</v>
      </c>
      <c r="E184" s="15" t="s">
        <v>757</v>
      </c>
      <c r="F184" s="15"/>
      <c r="G184" s="115">
        <f t="shared" ref="G184:I185" si="35">G185</f>
        <v>0</v>
      </c>
      <c r="H184" s="115">
        <f t="shared" si="35"/>
        <v>0</v>
      </c>
      <c r="I184" s="115">
        <f t="shared" si="35"/>
        <v>0</v>
      </c>
    </row>
    <row r="185" spans="1:10" ht="39.75" hidden="1" customHeight="1">
      <c r="A185" s="16" t="s">
        <v>48</v>
      </c>
      <c r="B185" s="14">
        <v>793</v>
      </c>
      <c r="C185" s="15" t="s">
        <v>83</v>
      </c>
      <c r="D185" s="15" t="s">
        <v>66</v>
      </c>
      <c r="E185" s="15" t="s">
        <v>757</v>
      </c>
      <c r="F185" s="15" t="s">
        <v>47</v>
      </c>
      <c r="G185" s="115">
        <f t="shared" si="35"/>
        <v>0</v>
      </c>
      <c r="H185" s="115">
        <f t="shared" si="35"/>
        <v>0</v>
      </c>
      <c r="I185" s="115">
        <f t="shared" si="35"/>
        <v>0</v>
      </c>
    </row>
    <row r="186" spans="1:10" ht="39.75" hidden="1" customHeight="1">
      <c r="A186" s="16" t="s">
        <v>48</v>
      </c>
      <c r="B186" s="14">
        <v>793</v>
      </c>
      <c r="C186" s="15" t="s">
        <v>83</v>
      </c>
      <c r="D186" s="15" t="s">
        <v>66</v>
      </c>
      <c r="E186" s="15" t="s">
        <v>757</v>
      </c>
      <c r="F186" s="15" t="s">
        <v>49</v>
      </c>
      <c r="G186" s="115"/>
      <c r="H186" s="115"/>
      <c r="I186" s="115"/>
    </row>
    <row r="187" spans="1:10" s="3" customFormat="1">
      <c r="A187" s="94" t="s">
        <v>335</v>
      </c>
      <c r="B187" s="53">
        <v>795</v>
      </c>
      <c r="C187" s="15" t="s">
        <v>83</v>
      </c>
      <c r="D187" s="15" t="s">
        <v>211</v>
      </c>
      <c r="E187" s="15"/>
      <c r="F187" s="15"/>
      <c r="G187" s="122">
        <f>G188+G347</f>
        <v>38460220.979999997</v>
      </c>
      <c r="H187" s="122">
        <f>H188+H347</f>
        <v>28063000</v>
      </c>
      <c r="I187" s="122">
        <f>I188+I347</f>
        <v>30621325</v>
      </c>
      <c r="J187" s="188">
        <f>SUM(J176:J186)</f>
        <v>35403000</v>
      </c>
    </row>
    <row r="188" spans="1:10" s="18" customFormat="1" ht="27" hidden="1" customHeight="1">
      <c r="A188" s="16" t="s">
        <v>939</v>
      </c>
      <c r="B188" s="53">
        <v>795</v>
      </c>
      <c r="C188" s="15" t="s">
        <v>83</v>
      </c>
      <c r="D188" s="15" t="s">
        <v>211</v>
      </c>
      <c r="E188" s="15" t="s">
        <v>440</v>
      </c>
      <c r="F188" s="15"/>
      <c r="G188" s="115">
        <f>G195+G233+G343+G288+G248+G281+G364+G189+G300+G407+G414</f>
        <v>38460220.979999997</v>
      </c>
      <c r="H188" s="115">
        <f>H195+H233+H343+H288+H248+H281+H364+H189+H300+H406</f>
        <v>28063000</v>
      </c>
      <c r="I188" s="115">
        <f>I195+I233+I343+I288+I248+I281+I364+I189+I300+I406</f>
        <v>30621325</v>
      </c>
      <c r="J188" s="17"/>
    </row>
    <row r="189" spans="1:10" s="18" customFormat="1" ht="39.75" hidden="1" customHeight="1">
      <c r="A189" s="16" t="s">
        <v>743</v>
      </c>
      <c r="B189" s="53">
        <v>795</v>
      </c>
      <c r="C189" s="15" t="s">
        <v>83</v>
      </c>
      <c r="D189" s="15" t="s">
        <v>211</v>
      </c>
      <c r="E189" s="15" t="s">
        <v>742</v>
      </c>
      <c r="F189" s="15"/>
      <c r="G189" s="115">
        <f t="shared" ref="G189:I190" si="36">G190</f>
        <v>0</v>
      </c>
      <c r="H189" s="115">
        <f t="shared" si="36"/>
        <v>0</v>
      </c>
      <c r="I189" s="115">
        <f t="shared" si="36"/>
        <v>0</v>
      </c>
      <c r="J189" s="17"/>
    </row>
    <row r="190" spans="1:10" s="18" customFormat="1" ht="27" hidden="1" customHeight="1">
      <c r="A190" s="16" t="s">
        <v>315</v>
      </c>
      <c r="B190" s="53">
        <v>795</v>
      </c>
      <c r="C190" s="15" t="s">
        <v>83</v>
      </c>
      <c r="D190" s="15" t="s">
        <v>211</v>
      </c>
      <c r="E190" s="15" t="s">
        <v>742</v>
      </c>
      <c r="F190" s="15" t="s">
        <v>316</v>
      </c>
      <c r="G190" s="115">
        <f t="shared" si="36"/>
        <v>0</v>
      </c>
      <c r="H190" s="115">
        <f t="shared" si="36"/>
        <v>0</v>
      </c>
      <c r="I190" s="115">
        <f t="shared" si="36"/>
        <v>0</v>
      </c>
      <c r="J190" s="17"/>
    </row>
    <row r="191" spans="1:10" s="18" customFormat="1" ht="27" hidden="1" customHeight="1">
      <c r="A191" s="16" t="s">
        <v>333</v>
      </c>
      <c r="B191" s="53">
        <v>795</v>
      </c>
      <c r="C191" s="15" t="s">
        <v>83</v>
      </c>
      <c r="D191" s="15" t="s">
        <v>211</v>
      </c>
      <c r="E191" s="15" t="s">
        <v>742</v>
      </c>
      <c r="F191" s="15" t="s">
        <v>334</v>
      </c>
      <c r="G191" s="115"/>
      <c r="H191" s="115"/>
      <c r="I191" s="115"/>
      <c r="J191" s="17"/>
    </row>
    <row r="192" spans="1:10" s="18" customFormat="1" ht="27" hidden="1" customHeight="1">
      <c r="A192" s="16"/>
      <c r="B192" s="53"/>
      <c r="C192" s="15"/>
      <c r="D192" s="15"/>
      <c r="E192" s="15"/>
      <c r="F192" s="15"/>
      <c r="G192" s="115"/>
      <c r="H192" s="115"/>
      <c r="I192" s="115"/>
      <c r="J192" s="17"/>
    </row>
    <row r="193" spans="1:12" s="18" customFormat="1" ht="27" hidden="1" customHeight="1">
      <c r="A193" s="16"/>
      <c r="B193" s="53"/>
      <c r="C193" s="15"/>
      <c r="D193" s="15"/>
      <c r="E193" s="15"/>
      <c r="F193" s="15"/>
      <c r="G193" s="115"/>
      <c r="H193" s="115"/>
      <c r="I193" s="115"/>
      <c r="J193" s="17"/>
    </row>
    <row r="194" spans="1:12" s="18" customFormat="1" ht="27" hidden="1" customHeight="1">
      <c r="A194" s="16"/>
      <c r="B194" s="53"/>
      <c r="C194" s="15"/>
      <c r="D194" s="15"/>
      <c r="E194" s="15"/>
      <c r="F194" s="15"/>
      <c r="G194" s="115"/>
      <c r="H194" s="115"/>
      <c r="I194" s="115"/>
      <c r="J194" s="17"/>
    </row>
    <row r="195" spans="1:12" s="18" customFormat="1" ht="66" customHeight="1">
      <c r="A195" s="54" t="s">
        <v>173</v>
      </c>
      <c r="B195" s="14">
        <v>793</v>
      </c>
      <c r="C195" s="15" t="s">
        <v>83</v>
      </c>
      <c r="D195" s="15" t="s">
        <v>211</v>
      </c>
      <c r="E195" s="15" t="s">
        <v>171</v>
      </c>
      <c r="F195" s="15"/>
      <c r="G195" s="85">
        <f>G196+G201+G204+G209+G228+G225+G222</f>
        <v>20313800.68</v>
      </c>
      <c r="H195" s="85">
        <f>H196+H201+H204+H209</f>
        <v>13034850</v>
      </c>
      <c r="I195" s="115">
        <f>I196+I201+I204+I209</f>
        <v>14231075</v>
      </c>
      <c r="J195" s="17"/>
      <c r="L195" s="17">
        <f>G208+G232+G247+G379+G387</f>
        <v>21361747.59</v>
      </c>
    </row>
    <row r="196" spans="1:12" s="18" customFormat="1" ht="53.25" customHeight="1">
      <c r="A196" s="54" t="s">
        <v>174</v>
      </c>
      <c r="B196" s="53">
        <v>795</v>
      </c>
      <c r="C196" s="15" t="s">
        <v>83</v>
      </c>
      <c r="D196" s="15" t="s">
        <v>211</v>
      </c>
      <c r="E196" s="15" t="s">
        <v>172</v>
      </c>
      <c r="F196" s="15"/>
      <c r="G196" s="115">
        <f t="shared" ref="G196:I197" si="37">G197</f>
        <v>7167925.2300000004</v>
      </c>
      <c r="H196" s="115">
        <f t="shared" si="37"/>
        <v>2543500</v>
      </c>
      <c r="I196" s="115">
        <f t="shared" si="37"/>
        <v>2788825</v>
      </c>
      <c r="J196" s="17"/>
    </row>
    <row r="197" spans="1:12" s="18" customFormat="1" ht="18" customHeight="1">
      <c r="A197" s="16" t="s">
        <v>598</v>
      </c>
      <c r="B197" s="53">
        <v>795</v>
      </c>
      <c r="C197" s="15" t="s">
        <v>83</v>
      </c>
      <c r="D197" s="15" t="s">
        <v>211</v>
      </c>
      <c r="E197" s="15" t="s">
        <v>172</v>
      </c>
      <c r="F197" s="15" t="s">
        <v>47</v>
      </c>
      <c r="G197" s="115">
        <f t="shared" si="37"/>
        <v>7167925.2300000004</v>
      </c>
      <c r="H197" s="115">
        <f t="shared" si="37"/>
        <v>2543500</v>
      </c>
      <c r="I197" s="115">
        <f t="shared" si="37"/>
        <v>2788825</v>
      </c>
      <c r="J197" s="17"/>
    </row>
    <row r="198" spans="1:12" s="18" customFormat="1" ht="32.25" customHeight="1">
      <c r="A198" s="16" t="s">
        <v>48</v>
      </c>
      <c r="B198" s="53">
        <v>795</v>
      </c>
      <c r="C198" s="15" t="s">
        <v>83</v>
      </c>
      <c r="D198" s="15" t="s">
        <v>211</v>
      </c>
      <c r="E198" s="15" t="s">
        <v>172</v>
      </c>
      <c r="F198" s="15" t="s">
        <v>49</v>
      </c>
      <c r="G198" s="85">
        <f>'прил 4'!G1617</f>
        <v>7167925.2300000004</v>
      </c>
      <c r="H198" s="85">
        <f>'прил 4'!H1617</f>
        <v>2543500</v>
      </c>
      <c r="I198" s="85">
        <f>'прил 4'!I1617</f>
        <v>2788825</v>
      </c>
      <c r="J198" s="17"/>
    </row>
    <row r="199" spans="1:12" hidden="1">
      <c r="A199" s="16" t="s">
        <v>315</v>
      </c>
      <c r="B199" s="53">
        <v>795</v>
      </c>
      <c r="C199" s="15" t="s">
        <v>337</v>
      </c>
      <c r="D199" s="15" t="s">
        <v>102</v>
      </c>
      <c r="E199" s="15" t="s">
        <v>172</v>
      </c>
      <c r="F199" s="15" t="s">
        <v>316</v>
      </c>
      <c r="G199" s="85">
        <f>G200</f>
        <v>0</v>
      </c>
      <c r="H199" s="85">
        <f>H200</f>
        <v>0</v>
      </c>
      <c r="I199" s="85">
        <f>I200</f>
        <v>0</v>
      </c>
    </row>
    <row r="200" spans="1:12" hidden="1">
      <c r="A200" s="16" t="s">
        <v>343</v>
      </c>
      <c r="B200" s="53">
        <v>795</v>
      </c>
      <c r="C200" s="15" t="s">
        <v>337</v>
      </c>
      <c r="D200" s="15" t="s">
        <v>102</v>
      </c>
      <c r="E200" s="15" t="s">
        <v>172</v>
      </c>
      <c r="F200" s="15" t="s">
        <v>344</v>
      </c>
      <c r="G200" s="85"/>
      <c r="H200" s="85"/>
      <c r="I200" s="85"/>
    </row>
    <row r="201" spans="1:12" ht="22.5" hidden="1" customHeight="1">
      <c r="A201" s="54" t="s">
        <v>774</v>
      </c>
      <c r="B201" s="53">
        <v>795</v>
      </c>
      <c r="C201" s="15" t="s">
        <v>83</v>
      </c>
      <c r="D201" s="15" t="s">
        <v>211</v>
      </c>
      <c r="E201" s="15" t="s">
        <v>773</v>
      </c>
      <c r="F201" s="15"/>
      <c r="G201" s="85">
        <f t="shared" ref="G201:I202" si="38">G202</f>
        <v>0</v>
      </c>
      <c r="H201" s="85">
        <f t="shared" si="38"/>
        <v>0</v>
      </c>
      <c r="I201" s="85">
        <f t="shared" si="38"/>
        <v>0</v>
      </c>
    </row>
    <row r="202" spans="1:12" ht="18" hidden="1" customHeight="1">
      <c r="A202" s="16" t="s">
        <v>315</v>
      </c>
      <c r="B202" s="53">
        <v>795</v>
      </c>
      <c r="C202" s="15" t="s">
        <v>83</v>
      </c>
      <c r="D202" s="15" t="s">
        <v>211</v>
      </c>
      <c r="E202" s="15" t="s">
        <v>773</v>
      </c>
      <c r="F202" s="15" t="s">
        <v>316</v>
      </c>
      <c r="G202" s="85">
        <f t="shared" si="38"/>
        <v>0</v>
      </c>
      <c r="H202" s="85">
        <f t="shared" si="38"/>
        <v>0</v>
      </c>
      <c r="I202" s="85">
        <f t="shared" si="38"/>
        <v>0</v>
      </c>
    </row>
    <row r="203" spans="1:12" ht="15" hidden="1" customHeight="1">
      <c r="A203" s="16" t="s">
        <v>343</v>
      </c>
      <c r="B203" s="53">
        <v>795</v>
      </c>
      <c r="C203" s="15" t="s">
        <v>83</v>
      </c>
      <c r="D203" s="15" t="s">
        <v>211</v>
      </c>
      <c r="E203" s="15" t="s">
        <v>773</v>
      </c>
      <c r="F203" s="15" t="s">
        <v>344</v>
      </c>
      <c r="G203" s="85">
        <f>'прил 4'!G1622</f>
        <v>0</v>
      </c>
      <c r="H203" s="85">
        <f>'прил 4'!AG1622</f>
        <v>0</v>
      </c>
      <c r="I203" s="85">
        <f>'прил 4'!AH1622</f>
        <v>0</v>
      </c>
    </row>
    <row r="204" spans="1:12" ht="80.25" customHeight="1">
      <c r="A204" s="54" t="s">
        <v>173</v>
      </c>
      <c r="B204" s="53">
        <v>795</v>
      </c>
      <c r="C204" s="15" t="s">
        <v>83</v>
      </c>
      <c r="D204" s="15" t="s">
        <v>211</v>
      </c>
      <c r="E204" s="15" t="s">
        <v>242</v>
      </c>
      <c r="F204" s="15"/>
      <c r="G204" s="85">
        <f>G207+G205</f>
        <v>7688015</v>
      </c>
      <c r="H204" s="85">
        <f>H207+H205</f>
        <v>10491350</v>
      </c>
      <c r="I204" s="85">
        <f>I207+I205</f>
        <v>11442250</v>
      </c>
    </row>
    <row r="205" spans="1:12" s="18" customFormat="1" ht="15.75" hidden="1" customHeight="1">
      <c r="A205" s="16" t="s">
        <v>93</v>
      </c>
      <c r="B205" s="53">
        <v>795</v>
      </c>
      <c r="C205" s="15" t="s">
        <v>83</v>
      </c>
      <c r="D205" s="15" t="s">
        <v>211</v>
      </c>
      <c r="E205" s="15" t="s">
        <v>240</v>
      </c>
      <c r="F205" s="15" t="s">
        <v>94</v>
      </c>
      <c r="G205" s="85">
        <f>G206</f>
        <v>0</v>
      </c>
      <c r="H205" s="85">
        <f>H206</f>
        <v>0</v>
      </c>
      <c r="I205" s="85">
        <f>I206</f>
        <v>0</v>
      </c>
      <c r="J205" s="17"/>
    </row>
    <row r="206" spans="1:12" s="18" customFormat="1" ht="15.75" hidden="1" customHeight="1">
      <c r="A206" s="16" t="s">
        <v>345</v>
      </c>
      <c r="B206" s="53">
        <v>795</v>
      </c>
      <c r="C206" s="15" t="s">
        <v>83</v>
      </c>
      <c r="D206" s="15" t="s">
        <v>211</v>
      </c>
      <c r="E206" s="15" t="s">
        <v>240</v>
      </c>
      <c r="F206" s="15" t="s">
        <v>346</v>
      </c>
      <c r="G206" s="85">
        <f>'прил 4'!G1631</f>
        <v>0</v>
      </c>
      <c r="H206" s="85">
        <f>'прил 4'!AG1631</f>
        <v>0</v>
      </c>
      <c r="I206" s="85">
        <f>'прил 4'!AH1631</f>
        <v>0</v>
      </c>
      <c r="J206" s="17"/>
    </row>
    <row r="207" spans="1:12" ht="15" customHeight="1">
      <c r="A207" s="16" t="s">
        <v>315</v>
      </c>
      <c r="B207" s="53">
        <v>795</v>
      </c>
      <c r="C207" s="15" t="s">
        <v>83</v>
      </c>
      <c r="D207" s="15" t="s">
        <v>211</v>
      </c>
      <c r="E207" s="15" t="s">
        <v>240</v>
      </c>
      <c r="F207" s="15" t="s">
        <v>316</v>
      </c>
      <c r="G207" s="85">
        <f>G208</f>
        <v>7688015</v>
      </c>
      <c r="H207" s="85">
        <f>H208</f>
        <v>10491350</v>
      </c>
      <c r="I207" s="85">
        <f>I208</f>
        <v>11442250</v>
      </c>
    </row>
    <row r="208" spans="1:12" ht="15" customHeight="1">
      <c r="A208" s="16" t="s">
        <v>343</v>
      </c>
      <c r="B208" s="53">
        <v>795</v>
      </c>
      <c r="C208" s="15" t="s">
        <v>83</v>
      </c>
      <c r="D208" s="15" t="s">
        <v>211</v>
      </c>
      <c r="E208" s="15" t="s">
        <v>240</v>
      </c>
      <c r="F208" s="15" t="s">
        <v>344</v>
      </c>
      <c r="G208" s="85">
        <f>'прил 4'!G1625</f>
        <v>7688015</v>
      </c>
      <c r="H208" s="85">
        <f>'прил 4'!H1625</f>
        <v>10491350</v>
      </c>
      <c r="I208" s="85">
        <f>'прил 4'!I1625</f>
        <v>11442250</v>
      </c>
    </row>
    <row r="209" spans="1:10" ht="102.75" hidden="1" customHeight="1">
      <c r="A209" s="54" t="s">
        <v>823</v>
      </c>
      <c r="B209" s="53">
        <v>795</v>
      </c>
      <c r="C209" s="15" t="s">
        <v>83</v>
      </c>
      <c r="D209" s="15" t="s">
        <v>211</v>
      </c>
      <c r="E209" s="15" t="s">
        <v>243</v>
      </c>
      <c r="F209" s="15"/>
      <c r="G209" s="85">
        <f t="shared" ref="G209:I210" si="39">G210</f>
        <v>0</v>
      </c>
      <c r="H209" s="85">
        <f t="shared" si="39"/>
        <v>0</v>
      </c>
      <c r="I209" s="85">
        <f t="shared" si="39"/>
        <v>0</v>
      </c>
    </row>
    <row r="210" spans="1:10" ht="18" hidden="1" customHeight="1">
      <c r="A210" s="16" t="s">
        <v>315</v>
      </c>
      <c r="B210" s="53">
        <v>795</v>
      </c>
      <c r="C210" s="15" t="s">
        <v>83</v>
      </c>
      <c r="D210" s="15" t="s">
        <v>211</v>
      </c>
      <c r="E210" s="15" t="s">
        <v>241</v>
      </c>
      <c r="F210" s="15" t="s">
        <v>316</v>
      </c>
      <c r="G210" s="115">
        <f t="shared" si="39"/>
        <v>0</v>
      </c>
      <c r="H210" s="115">
        <f t="shared" si="39"/>
        <v>0</v>
      </c>
      <c r="I210" s="115">
        <f t="shared" si="39"/>
        <v>0</v>
      </c>
    </row>
    <row r="211" spans="1:10" ht="15" hidden="1" customHeight="1">
      <c r="A211" s="16" t="s">
        <v>343</v>
      </c>
      <c r="B211" s="53">
        <v>795</v>
      </c>
      <c r="C211" s="15" t="s">
        <v>83</v>
      </c>
      <c r="D211" s="15" t="s">
        <v>211</v>
      </c>
      <c r="E211" s="15" t="s">
        <v>241</v>
      </c>
      <c r="F211" s="15" t="s">
        <v>344</v>
      </c>
      <c r="G211" s="85">
        <f>'прил 4'!G1634+'прил 4'!G1641</f>
        <v>0</v>
      </c>
      <c r="H211" s="85">
        <f>'прил 4'!AG1634+'прил 4'!AG1641</f>
        <v>0</v>
      </c>
      <c r="I211" s="85">
        <f>'прил 4'!AH1634+'прил 4'!AH1641</f>
        <v>0</v>
      </c>
    </row>
    <row r="212" spans="1:10" ht="21" hidden="1" customHeight="1">
      <c r="A212" s="16" t="s">
        <v>315</v>
      </c>
      <c r="B212" s="53">
        <v>795</v>
      </c>
      <c r="C212" s="15" t="s">
        <v>83</v>
      </c>
      <c r="D212" s="15" t="s">
        <v>211</v>
      </c>
      <c r="E212" s="15" t="s">
        <v>172</v>
      </c>
      <c r="F212" s="15" t="s">
        <v>316</v>
      </c>
      <c r="G212" s="85">
        <f>G213</f>
        <v>0</v>
      </c>
      <c r="H212" s="85">
        <f>H213</f>
        <v>0</v>
      </c>
      <c r="I212" s="85">
        <f>I213</f>
        <v>0</v>
      </c>
    </row>
    <row r="213" spans="1:10" ht="18.75" hidden="1" customHeight="1">
      <c r="A213" s="16" t="s">
        <v>343</v>
      </c>
      <c r="B213" s="53">
        <v>795</v>
      </c>
      <c r="C213" s="15" t="s">
        <v>83</v>
      </c>
      <c r="D213" s="15" t="s">
        <v>211</v>
      </c>
      <c r="E213" s="15" t="s">
        <v>172</v>
      </c>
      <c r="F213" s="15" t="s">
        <v>344</v>
      </c>
      <c r="G213" s="85"/>
      <c r="H213" s="85"/>
      <c r="I213" s="85"/>
    </row>
    <row r="214" spans="1:10" hidden="1">
      <c r="A214" s="16"/>
      <c r="B214" s="53"/>
      <c r="C214" s="15"/>
      <c r="D214" s="15"/>
      <c r="E214" s="15"/>
      <c r="F214" s="15"/>
      <c r="G214" s="85"/>
      <c r="H214" s="85"/>
      <c r="I214" s="85"/>
    </row>
    <row r="215" spans="1:10" hidden="1">
      <c r="A215" s="16"/>
      <c r="B215" s="53"/>
      <c r="C215" s="15"/>
      <c r="D215" s="15"/>
      <c r="E215" s="15"/>
      <c r="F215" s="15"/>
      <c r="G215" s="85"/>
      <c r="H215" s="85"/>
      <c r="I215" s="85"/>
    </row>
    <row r="216" spans="1:10" s="18" customFormat="1" ht="94.5" hidden="1" customHeight="1">
      <c r="A216" s="54" t="s">
        <v>384</v>
      </c>
      <c r="B216" s="53">
        <v>795</v>
      </c>
      <c r="C216" s="15" t="s">
        <v>83</v>
      </c>
      <c r="D216" s="15" t="s">
        <v>211</v>
      </c>
      <c r="E216" s="15" t="s">
        <v>166</v>
      </c>
      <c r="F216" s="15"/>
      <c r="G216" s="85">
        <f>G217</f>
        <v>0</v>
      </c>
      <c r="H216" s="85">
        <f>H217</f>
        <v>0</v>
      </c>
      <c r="I216" s="85">
        <f>I217</f>
        <v>0</v>
      </c>
      <c r="J216" s="17"/>
    </row>
    <row r="217" spans="1:10" s="18" customFormat="1" ht="54" hidden="1" customHeight="1">
      <c r="A217" s="16" t="s">
        <v>174</v>
      </c>
      <c r="B217" s="53">
        <v>795</v>
      </c>
      <c r="C217" s="15" t="s">
        <v>83</v>
      </c>
      <c r="D217" s="15" t="s">
        <v>211</v>
      </c>
      <c r="E217" s="15" t="s">
        <v>358</v>
      </c>
      <c r="F217" s="15"/>
      <c r="G217" s="85">
        <f>G218+G220</f>
        <v>0</v>
      </c>
      <c r="H217" s="85">
        <f>H218+H220</f>
        <v>0</v>
      </c>
      <c r="I217" s="85">
        <f>I218+I220</f>
        <v>0</v>
      </c>
      <c r="J217" s="17"/>
    </row>
    <row r="218" spans="1:10" s="18" customFormat="1" ht="21.75" hidden="1" customHeight="1">
      <c r="A218" s="16" t="s">
        <v>598</v>
      </c>
      <c r="B218" s="53">
        <v>795</v>
      </c>
      <c r="C218" s="15" t="s">
        <v>83</v>
      </c>
      <c r="D218" s="15" t="s">
        <v>211</v>
      </c>
      <c r="E218" s="15" t="s">
        <v>358</v>
      </c>
      <c r="F218" s="15" t="s">
        <v>47</v>
      </c>
      <c r="G218" s="85">
        <f>G219</f>
        <v>0</v>
      </c>
      <c r="H218" s="85">
        <f>H219</f>
        <v>0</v>
      </c>
      <c r="I218" s="85">
        <f>I219</f>
        <v>0</v>
      </c>
      <c r="J218" s="17"/>
    </row>
    <row r="219" spans="1:10" s="18" customFormat="1" ht="32.25" hidden="1" customHeight="1">
      <c r="A219" s="16" t="s">
        <v>48</v>
      </c>
      <c r="B219" s="53">
        <v>795</v>
      </c>
      <c r="C219" s="15" t="s">
        <v>83</v>
      </c>
      <c r="D219" s="15" t="s">
        <v>211</v>
      </c>
      <c r="E219" s="15" t="s">
        <v>358</v>
      </c>
      <c r="F219" s="15" t="s">
        <v>49</v>
      </c>
      <c r="G219" s="85">
        <f>'прил 4'!G1629</f>
        <v>0</v>
      </c>
      <c r="H219" s="85">
        <f>'прил 4'!AG1629</f>
        <v>0</v>
      </c>
      <c r="I219" s="85">
        <f>'прил 4'!AH1629</f>
        <v>0</v>
      </c>
      <c r="J219" s="17"/>
    </row>
    <row r="220" spans="1:10" s="18" customFormat="1" ht="22.5" hidden="1" customHeight="1">
      <c r="A220" s="16" t="s">
        <v>315</v>
      </c>
      <c r="B220" s="53">
        <v>795</v>
      </c>
      <c r="C220" s="15" t="s">
        <v>83</v>
      </c>
      <c r="D220" s="15" t="s">
        <v>211</v>
      </c>
      <c r="E220" s="15" t="s">
        <v>358</v>
      </c>
      <c r="F220" s="15" t="s">
        <v>316</v>
      </c>
      <c r="G220" s="85">
        <f>G221</f>
        <v>0</v>
      </c>
      <c r="H220" s="85">
        <f>H221</f>
        <v>0</v>
      </c>
      <c r="I220" s="85">
        <f>I221</f>
        <v>0</v>
      </c>
      <c r="J220" s="17"/>
    </row>
    <row r="221" spans="1:10" s="18" customFormat="1" ht="17.25" hidden="1" customHeight="1">
      <c r="A221" s="16" t="s">
        <v>343</v>
      </c>
      <c r="B221" s="53">
        <v>795</v>
      </c>
      <c r="C221" s="15" t="s">
        <v>83</v>
      </c>
      <c r="D221" s="15" t="s">
        <v>211</v>
      </c>
      <c r="E221" s="15" t="s">
        <v>358</v>
      </c>
      <c r="F221" s="15" t="s">
        <v>344</v>
      </c>
      <c r="G221" s="85">
        <f>'прил 4'!G1315</f>
        <v>0</v>
      </c>
      <c r="H221" s="85">
        <f>'прил 4'!AG1315</f>
        <v>0</v>
      </c>
      <c r="I221" s="85">
        <f>'прил 4'!AH1315</f>
        <v>0</v>
      </c>
      <c r="J221" s="17"/>
    </row>
    <row r="222" spans="1:10" s="18" customFormat="1" ht="83.25" customHeight="1">
      <c r="A222" s="54" t="s">
        <v>823</v>
      </c>
      <c r="B222" s="53"/>
      <c r="C222" s="15"/>
      <c r="D222" s="15"/>
      <c r="E222" s="15" t="s">
        <v>243</v>
      </c>
      <c r="F222" s="15"/>
      <c r="G222" s="85">
        <f>G223</f>
        <v>423091</v>
      </c>
      <c r="H222" s="85">
        <v>0</v>
      </c>
      <c r="I222" s="85">
        <v>0</v>
      </c>
      <c r="J222" s="17"/>
    </row>
    <row r="223" spans="1:10" s="18" customFormat="1" ht="26.25" customHeight="1">
      <c r="A223" s="16" t="s">
        <v>598</v>
      </c>
      <c r="B223" s="53"/>
      <c r="C223" s="15"/>
      <c r="D223" s="15"/>
      <c r="E223" s="15" t="s">
        <v>241</v>
      </c>
      <c r="F223" s="15" t="s">
        <v>47</v>
      </c>
      <c r="G223" s="85">
        <f>G224</f>
        <v>423091</v>
      </c>
      <c r="H223" s="85">
        <v>0</v>
      </c>
      <c r="I223" s="85">
        <v>0</v>
      </c>
      <c r="J223" s="17"/>
    </row>
    <row r="224" spans="1:10" s="18" customFormat="1" ht="47.25" customHeight="1">
      <c r="A224" s="16" t="s">
        <v>48</v>
      </c>
      <c r="B224" s="53"/>
      <c r="C224" s="15"/>
      <c r="D224" s="15"/>
      <c r="E224" s="15" t="s">
        <v>241</v>
      </c>
      <c r="F224" s="15" t="s">
        <v>49</v>
      </c>
      <c r="G224" s="85">
        <f>'прил 4'!G1644</f>
        <v>423091</v>
      </c>
      <c r="H224" s="85">
        <v>0</v>
      </c>
      <c r="I224" s="85">
        <v>0</v>
      </c>
      <c r="J224" s="17"/>
    </row>
    <row r="225" spans="1:10" ht="78" customHeight="1">
      <c r="A225" s="54" t="s">
        <v>1000</v>
      </c>
      <c r="B225" s="53">
        <v>795</v>
      </c>
      <c r="C225" s="15" t="s">
        <v>83</v>
      </c>
      <c r="D225" s="15" t="s">
        <v>211</v>
      </c>
      <c r="E225" s="15" t="s">
        <v>999</v>
      </c>
      <c r="F225" s="15"/>
      <c r="G225" s="85">
        <f>G226</f>
        <v>4563626.29</v>
      </c>
      <c r="H225" s="85">
        <v>0</v>
      </c>
      <c r="I225" s="85">
        <v>0</v>
      </c>
      <c r="J225" s="1"/>
    </row>
    <row r="226" spans="1:10" ht="18" customHeight="1">
      <c r="A226" s="16" t="s">
        <v>598</v>
      </c>
      <c r="B226" s="53">
        <v>795</v>
      </c>
      <c r="C226" s="15" t="s">
        <v>83</v>
      </c>
      <c r="D226" s="15" t="s">
        <v>211</v>
      </c>
      <c r="E226" s="15" t="s">
        <v>998</v>
      </c>
      <c r="F226" s="15" t="s">
        <v>47</v>
      </c>
      <c r="G226" s="85">
        <f>G227</f>
        <v>4563626.29</v>
      </c>
      <c r="H226" s="85">
        <v>0</v>
      </c>
      <c r="I226" s="85">
        <v>0</v>
      </c>
      <c r="J226" s="1"/>
    </row>
    <row r="227" spans="1:10" ht="15" customHeight="1">
      <c r="A227" s="16" t="s">
        <v>48</v>
      </c>
      <c r="B227" s="53">
        <v>795</v>
      </c>
      <c r="C227" s="15" t="s">
        <v>83</v>
      </c>
      <c r="D227" s="15" t="s">
        <v>211</v>
      </c>
      <c r="E227" s="15" t="s">
        <v>998</v>
      </c>
      <c r="F227" s="15" t="s">
        <v>49</v>
      </c>
      <c r="G227" s="85">
        <v>4563626.29</v>
      </c>
      <c r="H227" s="85">
        <v>0</v>
      </c>
      <c r="I227" s="85">
        <v>0</v>
      </c>
      <c r="J227" s="1"/>
    </row>
    <row r="228" spans="1:10" s="18" customFormat="1" ht="62.25" customHeight="1">
      <c r="A228" s="16" t="s">
        <v>997</v>
      </c>
      <c r="B228" s="53">
        <v>795</v>
      </c>
      <c r="C228" s="15" t="s">
        <v>83</v>
      </c>
      <c r="D228" s="15" t="s">
        <v>211</v>
      </c>
      <c r="E228" s="15" t="s">
        <v>358</v>
      </c>
      <c r="F228" s="15"/>
      <c r="G228" s="85">
        <f>G229+G231</f>
        <v>471143.16</v>
      </c>
      <c r="H228" s="85">
        <v>0</v>
      </c>
      <c r="I228" s="85">
        <v>0</v>
      </c>
    </row>
    <row r="229" spans="1:10" s="18" customFormat="1" ht="32.25" customHeight="1">
      <c r="A229" s="16" t="s">
        <v>598</v>
      </c>
      <c r="B229" s="53">
        <v>795</v>
      </c>
      <c r="C229" s="15" t="s">
        <v>83</v>
      </c>
      <c r="D229" s="15" t="s">
        <v>211</v>
      </c>
      <c r="E229" s="15" t="s">
        <v>358</v>
      </c>
      <c r="F229" s="15" t="s">
        <v>47</v>
      </c>
      <c r="G229" s="85">
        <f>G230</f>
        <v>197400</v>
      </c>
      <c r="H229" s="85">
        <v>0</v>
      </c>
      <c r="I229" s="85">
        <v>0</v>
      </c>
    </row>
    <row r="230" spans="1:10" s="18" customFormat="1" ht="32.25" customHeight="1">
      <c r="A230" s="16" t="s">
        <v>48</v>
      </c>
      <c r="B230" s="53">
        <v>795</v>
      </c>
      <c r="C230" s="15" t="s">
        <v>83</v>
      </c>
      <c r="D230" s="15" t="s">
        <v>211</v>
      </c>
      <c r="E230" s="15" t="s">
        <v>358</v>
      </c>
      <c r="F230" s="15" t="s">
        <v>49</v>
      </c>
      <c r="G230" s="85">
        <v>197400</v>
      </c>
      <c r="H230" s="85">
        <v>0</v>
      </c>
      <c r="I230" s="85">
        <v>0</v>
      </c>
    </row>
    <row r="231" spans="1:10" ht="18" customHeight="1">
      <c r="A231" s="16" t="s">
        <v>315</v>
      </c>
      <c r="B231" s="53">
        <v>795</v>
      </c>
      <c r="C231" s="15" t="s">
        <v>83</v>
      </c>
      <c r="D231" s="15" t="s">
        <v>211</v>
      </c>
      <c r="E231" s="15" t="s">
        <v>358</v>
      </c>
      <c r="F231" s="15" t="s">
        <v>316</v>
      </c>
      <c r="G231" s="85">
        <f>G232</f>
        <v>273743.15999999997</v>
      </c>
      <c r="H231" s="85">
        <v>0</v>
      </c>
      <c r="I231" s="85">
        <v>0</v>
      </c>
      <c r="J231" s="1"/>
    </row>
    <row r="232" spans="1:10" ht="15" customHeight="1">
      <c r="A232" s="16" t="s">
        <v>343</v>
      </c>
      <c r="B232" s="53">
        <v>795</v>
      </c>
      <c r="C232" s="15" t="s">
        <v>83</v>
      </c>
      <c r="D232" s="15" t="s">
        <v>211</v>
      </c>
      <c r="E232" s="15" t="s">
        <v>358</v>
      </c>
      <c r="F232" s="15" t="s">
        <v>344</v>
      </c>
      <c r="G232" s="85">
        <f>'прил 4'!G1652</f>
        <v>273743.15999999997</v>
      </c>
      <c r="H232" s="85">
        <v>0</v>
      </c>
      <c r="I232" s="85">
        <v>0</v>
      </c>
      <c r="J232" s="1"/>
    </row>
    <row r="233" spans="1:10" ht="78.75" customHeight="1">
      <c r="A233" s="16" t="s">
        <v>177</v>
      </c>
      <c r="B233" s="53">
        <v>795</v>
      </c>
      <c r="C233" s="15" t="s">
        <v>83</v>
      </c>
      <c r="D233" s="15" t="s">
        <v>211</v>
      </c>
      <c r="E233" s="15" t="s">
        <v>175</v>
      </c>
      <c r="F233" s="15"/>
      <c r="G233" s="85">
        <f>G237+G234+G268+G275+G262+G265+G351+G375+G380+G244+G388+G391</f>
        <v>18146420.299999997</v>
      </c>
      <c r="H233" s="115">
        <f>H237+H234+H268+H275+H262+H265+H351</f>
        <v>15028150</v>
      </c>
      <c r="I233" s="85">
        <f>I237+I234+I268+I275+I262+I265+I351</f>
        <v>16390250</v>
      </c>
    </row>
    <row r="234" spans="1:10" s="18" customFormat="1" ht="80.25" hidden="1" customHeight="1">
      <c r="A234" s="16" t="s">
        <v>533</v>
      </c>
      <c r="B234" s="53">
        <v>795</v>
      </c>
      <c r="C234" s="15" t="s">
        <v>83</v>
      </c>
      <c r="D234" s="15" t="s">
        <v>211</v>
      </c>
      <c r="E234" s="15" t="s">
        <v>110</v>
      </c>
      <c r="F234" s="15"/>
      <c r="G234" s="85">
        <f t="shared" ref="G234:I235" si="40">G235</f>
        <v>0</v>
      </c>
      <c r="H234" s="85">
        <f t="shared" si="40"/>
        <v>0</v>
      </c>
      <c r="I234" s="85">
        <f t="shared" si="40"/>
        <v>0</v>
      </c>
      <c r="J234" s="17"/>
    </row>
    <row r="235" spans="1:10" hidden="1">
      <c r="A235" s="16" t="s">
        <v>315</v>
      </c>
      <c r="B235" s="53">
        <v>795</v>
      </c>
      <c r="C235" s="15" t="s">
        <v>83</v>
      </c>
      <c r="D235" s="15" t="s">
        <v>211</v>
      </c>
      <c r="E235" s="15" t="s">
        <v>110</v>
      </c>
      <c r="F235" s="15" t="s">
        <v>316</v>
      </c>
      <c r="G235" s="85">
        <f t="shared" si="40"/>
        <v>0</v>
      </c>
      <c r="H235" s="85">
        <f t="shared" si="40"/>
        <v>0</v>
      </c>
      <c r="I235" s="85">
        <f t="shared" si="40"/>
        <v>0</v>
      </c>
    </row>
    <row r="236" spans="1:10" hidden="1">
      <c r="A236" s="16" t="s">
        <v>343</v>
      </c>
      <c r="B236" s="53">
        <v>795</v>
      </c>
      <c r="C236" s="15" t="s">
        <v>83</v>
      </c>
      <c r="D236" s="15" t="s">
        <v>211</v>
      </c>
      <c r="E236" s="15" t="s">
        <v>110</v>
      </c>
      <c r="F236" s="15" t="s">
        <v>344</v>
      </c>
      <c r="G236" s="85"/>
      <c r="H236" s="85"/>
      <c r="I236" s="85"/>
    </row>
    <row r="237" spans="1:10" ht="47.25" customHeight="1">
      <c r="A237" s="16" t="s">
        <v>178</v>
      </c>
      <c r="B237" s="53">
        <v>795</v>
      </c>
      <c r="C237" s="15" t="s">
        <v>83</v>
      </c>
      <c r="D237" s="15" t="s">
        <v>211</v>
      </c>
      <c r="E237" s="15" t="s">
        <v>176</v>
      </c>
      <c r="F237" s="15"/>
      <c r="G237" s="85">
        <f>G246+G238+G240+G260+G242+G341</f>
        <v>16594357</v>
      </c>
      <c r="H237" s="85">
        <f>H246+H238+H240+H260+H242</f>
        <v>15028150</v>
      </c>
      <c r="I237" s="85">
        <f>I246+I238+I240+I260+I242</f>
        <v>16390250</v>
      </c>
    </row>
    <row r="238" spans="1:10" s="18" customFormat="1" ht="20.25" hidden="1" customHeight="1">
      <c r="A238" s="16" t="s">
        <v>598</v>
      </c>
      <c r="B238" s="53">
        <v>795</v>
      </c>
      <c r="C238" s="15" t="s">
        <v>83</v>
      </c>
      <c r="D238" s="15" t="s">
        <v>211</v>
      </c>
      <c r="E238" s="15" t="s">
        <v>176</v>
      </c>
      <c r="F238" s="15" t="s">
        <v>47</v>
      </c>
      <c r="G238" s="85">
        <f>G239</f>
        <v>0</v>
      </c>
      <c r="H238" s="85">
        <f>H239</f>
        <v>0</v>
      </c>
      <c r="I238" s="85">
        <f>I239</f>
        <v>0</v>
      </c>
      <c r="J238" s="17"/>
    </row>
    <row r="239" spans="1:10" s="18" customFormat="1" ht="32.25" hidden="1" customHeight="1">
      <c r="A239" s="16" t="s">
        <v>48</v>
      </c>
      <c r="B239" s="53">
        <v>795</v>
      </c>
      <c r="C239" s="15" t="s">
        <v>83</v>
      </c>
      <c r="D239" s="15" t="s">
        <v>211</v>
      </c>
      <c r="E239" s="15" t="s">
        <v>176</v>
      </c>
      <c r="F239" s="15" t="s">
        <v>49</v>
      </c>
      <c r="G239" s="85">
        <v>0</v>
      </c>
      <c r="H239" s="85">
        <v>0</v>
      </c>
      <c r="I239" s="85">
        <v>0</v>
      </c>
      <c r="J239" s="17"/>
    </row>
    <row r="240" spans="1:10" s="18" customFormat="1" ht="31.5" hidden="1" customHeight="1">
      <c r="A240" s="16" t="s">
        <v>598</v>
      </c>
      <c r="B240" s="53">
        <v>795</v>
      </c>
      <c r="C240" s="15" t="s">
        <v>83</v>
      </c>
      <c r="D240" s="15" t="s">
        <v>211</v>
      </c>
      <c r="E240" s="15" t="s">
        <v>176</v>
      </c>
      <c r="F240" s="15" t="s">
        <v>47</v>
      </c>
      <c r="G240" s="85">
        <f>G241</f>
        <v>0</v>
      </c>
      <c r="H240" s="85">
        <f>H241</f>
        <v>0</v>
      </c>
      <c r="I240" s="85">
        <f>I241</f>
        <v>0</v>
      </c>
      <c r="J240" s="17"/>
    </row>
    <row r="241" spans="1:10" s="18" customFormat="1" ht="32.25" hidden="1" customHeight="1">
      <c r="A241" s="16" t="s">
        <v>48</v>
      </c>
      <c r="B241" s="53">
        <v>795</v>
      </c>
      <c r="C241" s="15" t="s">
        <v>83</v>
      </c>
      <c r="D241" s="15" t="s">
        <v>211</v>
      </c>
      <c r="E241" s="15" t="s">
        <v>176</v>
      </c>
      <c r="F241" s="15" t="s">
        <v>49</v>
      </c>
      <c r="G241" s="85">
        <f>'прил 4'!G1658</f>
        <v>0</v>
      </c>
      <c r="H241" s="85">
        <f>'прил 4'!AG1658</f>
        <v>0</v>
      </c>
      <c r="I241" s="85">
        <f>'прил 4'!AH1658</f>
        <v>0</v>
      </c>
      <c r="J241" s="17"/>
    </row>
    <row r="242" spans="1:10" s="18" customFormat="1" ht="32.25" hidden="1" customHeight="1">
      <c r="A242" s="16" t="s">
        <v>598</v>
      </c>
      <c r="B242" s="53"/>
      <c r="C242" s="15"/>
      <c r="D242" s="15"/>
      <c r="E242" s="15" t="s">
        <v>176</v>
      </c>
      <c r="F242" s="15" t="s">
        <v>47</v>
      </c>
      <c r="G242" s="85">
        <f>G243</f>
        <v>0</v>
      </c>
      <c r="H242" s="85">
        <f>H243</f>
        <v>0</v>
      </c>
      <c r="I242" s="85">
        <f>I243</f>
        <v>0</v>
      </c>
      <c r="J242" s="17"/>
    </row>
    <row r="243" spans="1:10" s="18" customFormat="1" ht="32.25" hidden="1" customHeight="1">
      <c r="A243" s="16" t="s">
        <v>48</v>
      </c>
      <c r="B243" s="53"/>
      <c r="C243" s="15"/>
      <c r="D243" s="15"/>
      <c r="E243" s="15" t="s">
        <v>176</v>
      </c>
      <c r="F243" s="15" t="s">
        <v>49</v>
      </c>
      <c r="G243" s="85">
        <f>'прил 4'!G1661</f>
        <v>0</v>
      </c>
      <c r="H243" s="85">
        <f>'прил 4'!AG1661</f>
        <v>0</v>
      </c>
      <c r="I243" s="85">
        <f>'прил 4'!AH1661</f>
        <v>0</v>
      </c>
      <c r="J243" s="17"/>
    </row>
    <row r="244" spans="1:10" s="18" customFormat="1" ht="15.75" customHeight="1">
      <c r="A244" s="16" t="s">
        <v>93</v>
      </c>
      <c r="B244" s="53">
        <v>795</v>
      </c>
      <c r="C244" s="15" t="s">
        <v>83</v>
      </c>
      <c r="D244" s="15" t="s">
        <v>211</v>
      </c>
      <c r="E244" s="15" t="s">
        <v>176</v>
      </c>
      <c r="F244" s="15" t="s">
        <v>94</v>
      </c>
      <c r="G244" s="85">
        <f>G245</f>
        <v>0</v>
      </c>
      <c r="H244" s="85">
        <v>0</v>
      </c>
      <c r="I244" s="85">
        <v>0</v>
      </c>
      <c r="J244" s="208"/>
    </row>
    <row r="245" spans="1:10" s="18" customFormat="1" ht="15.75" customHeight="1">
      <c r="A245" s="16" t="s">
        <v>345</v>
      </c>
      <c r="B245" s="53">
        <v>795</v>
      </c>
      <c r="C245" s="15" t="s">
        <v>83</v>
      </c>
      <c r="D245" s="15" t="s">
        <v>211</v>
      </c>
      <c r="E245" s="15" t="s">
        <v>176</v>
      </c>
      <c r="F245" s="15" t="s">
        <v>346</v>
      </c>
      <c r="G245" s="85">
        <f>'прил 4'!G1663</f>
        <v>0</v>
      </c>
      <c r="H245" s="85">
        <v>0</v>
      </c>
      <c r="I245" s="85">
        <v>0</v>
      </c>
      <c r="J245" s="208"/>
    </row>
    <row r="246" spans="1:10" ht="16.5" customHeight="1">
      <c r="A246" s="16" t="s">
        <v>315</v>
      </c>
      <c r="B246" s="53">
        <v>795</v>
      </c>
      <c r="C246" s="15" t="s">
        <v>83</v>
      </c>
      <c r="D246" s="15" t="s">
        <v>211</v>
      </c>
      <c r="E246" s="15" t="s">
        <v>176</v>
      </c>
      <c r="F246" s="15" t="s">
        <v>316</v>
      </c>
      <c r="G246" s="85">
        <f>G247</f>
        <v>12385385</v>
      </c>
      <c r="H246" s="85">
        <f>H247</f>
        <v>15028150</v>
      </c>
      <c r="I246" s="85">
        <f>I247</f>
        <v>16390250</v>
      </c>
    </row>
    <row r="247" spans="1:10" ht="19.5" customHeight="1">
      <c r="A247" s="16" t="s">
        <v>343</v>
      </c>
      <c r="B247" s="53">
        <v>795</v>
      </c>
      <c r="C247" s="15" t="s">
        <v>83</v>
      </c>
      <c r="D247" s="15" t="s">
        <v>211</v>
      </c>
      <c r="E247" s="15" t="s">
        <v>176</v>
      </c>
      <c r="F247" s="15" t="s">
        <v>344</v>
      </c>
      <c r="G247" s="85">
        <f>'прил 4'!G1665</f>
        <v>12385385</v>
      </c>
      <c r="H247" s="85">
        <f>'прил 4'!H1665</f>
        <v>15028150</v>
      </c>
      <c r="I247" s="85">
        <f>'прил 4'!I1665</f>
        <v>16390250</v>
      </c>
    </row>
    <row r="248" spans="1:10" s="18" customFormat="1" ht="62.25" hidden="1" customHeight="1">
      <c r="A248" s="16" t="s">
        <v>169</v>
      </c>
      <c r="B248" s="53">
        <v>795</v>
      </c>
      <c r="C248" s="15" t="s">
        <v>83</v>
      </c>
      <c r="D248" s="15" t="s">
        <v>211</v>
      </c>
      <c r="E248" s="15" t="s">
        <v>170</v>
      </c>
      <c r="F248" s="15"/>
      <c r="G248" s="85">
        <f>G256+G249</f>
        <v>0</v>
      </c>
      <c r="H248" s="85">
        <f>H256+H249</f>
        <v>0</v>
      </c>
      <c r="I248" s="85">
        <f>I256+I249</f>
        <v>0</v>
      </c>
      <c r="J248" s="17"/>
    </row>
    <row r="249" spans="1:10" s="18" customFormat="1" ht="55.5" hidden="1" customHeight="1">
      <c r="A249" s="16" t="s">
        <v>225</v>
      </c>
      <c r="B249" s="53">
        <v>795</v>
      </c>
      <c r="C249" s="15" t="s">
        <v>83</v>
      </c>
      <c r="D249" s="15" t="s">
        <v>211</v>
      </c>
      <c r="E249" s="15" t="s">
        <v>224</v>
      </c>
      <c r="F249" s="15"/>
      <c r="G249" s="85">
        <f>G250+G254</f>
        <v>0</v>
      </c>
      <c r="H249" s="85">
        <f>H250+H254</f>
        <v>0</v>
      </c>
      <c r="I249" s="85">
        <f>I250+I254</f>
        <v>0</v>
      </c>
      <c r="J249" s="17"/>
    </row>
    <row r="250" spans="1:10" ht="37.5" hidden="1" customHeight="1">
      <c r="A250" s="16" t="s">
        <v>46</v>
      </c>
      <c r="B250" s="53">
        <v>795</v>
      </c>
      <c r="C250" s="15" t="s">
        <v>83</v>
      </c>
      <c r="D250" s="15" t="s">
        <v>211</v>
      </c>
      <c r="E250" s="15" t="s">
        <v>224</v>
      </c>
      <c r="F250" s="15" t="s">
        <v>47</v>
      </c>
      <c r="G250" s="85">
        <f>G251</f>
        <v>0</v>
      </c>
      <c r="H250" s="85">
        <f>H251</f>
        <v>0</v>
      </c>
      <c r="I250" s="85">
        <f>I251</f>
        <v>0</v>
      </c>
    </row>
    <row r="251" spans="1:10" ht="25.5" hidden="1" customHeight="1">
      <c r="A251" s="16" t="s">
        <v>48</v>
      </c>
      <c r="B251" s="53">
        <v>795</v>
      </c>
      <c r="C251" s="15" t="s">
        <v>83</v>
      </c>
      <c r="D251" s="15" t="s">
        <v>211</v>
      </c>
      <c r="E251" s="15" t="s">
        <v>224</v>
      </c>
      <c r="F251" s="15" t="s">
        <v>49</v>
      </c>
      <c r="G251" s="85">
        <f>'прил 4'!G1684</f>
        <v>0</v>
      </c>
      <c r="H251" s="85">
        <f>'прил 4'!AG1684</f>
        <v>0</v>
      </c>
      <c r="I251" s="85">
        <f>'прил 4'!AH1684</f>
        <v>0</v>
      </c>
    </row>
    <row r="252" spans="1:10" s="18" customFormat="1" ht="55.5" hidden="1" customHeight="1">
      <c r="A252" s="16"/>
      <c r="B252" s="53"/>
      <c r="C252" s="15"/>
      <c r="D252" s="15"/>
      <c r="E252" s="15"/>
      <c r="F252" s="15"/>
      <c r="G252" s="85"/>
      <c r="H252" s="85"/>
      <c r="I252" s="85"/>
      <c r="J252" s="17"/>
    </row>
    <row r="253" spans="1:10" s="18" customFormat="1" ht="55.5" hidden="1" customHeight="1">
      <c r="A253" s="16"/>
      <c r="B253" s="53"/>
      <c r="C253" s="15"/>
      <c r="D253" s="15"/>
      <c r="E253" s="15"/>
      <c r="F253" s="15"/>
      <c r="G253" s="85"/>
      <c r="H253" s="85"/>
      <c r="I253" s="85"/>
      <c r="J253" s="17"/>
    </row>
    <row r="254" spans="1:10" ht="21.75" hidden="1" customHeight="1">
      <c r="A254" s="16" t="s">
        <v>315</v>
      </c>
      <c r="B254" s="53">
        <v>795</v>
      </c>
      <c r="C254" s="15" t="s">
        <v>83</v>
      </c>
      <c r="D254" s="15" t="s">
        <v>211</v>
      </c>
      <c r="E254" s="15" t="s">
        <v>224</v>
      </c>
      <c r="F254" s="15" t="s">
        <v>316</v>
      </c>
      <c r="G254" s="85">
        <f>G255</f>
        <v>0</v>
      </c>
      <c r="H254" s="85">
        <f>H255</f>
        <v>0</v>
      </c>
      <c r="I254" s="85">
        <f>I255</f>
        <v>0</v>
      </c>
    </row>
    <row r="255" spans="1:10" ht="13.5" hidden="1" customHeight="1">
      <c r="A255" s="16" t="s">
        <v>343</v>
      </c>
      <c r="B255" s="53">
        <v>795</v>
      </c>
      <c r="C255" s="15" t="s">
        <v>83</v>
      </c>
      <c r="D255" s="15" t="s">
        <v>211</v>
      </c>
      <c r="E255" s="15" t="s">
        <v>224</v>
      </c>
      <c r="F255" s="15" t="s">
        <v>344</v>
      </c>
      <c r="G255" s="85">
        <f>'прил 4'!G1688</f>
        <v>0</v>
      </c>
      <c r="H255" s="85">
        <f>'прил 4'!AG1688</f>
        <v>0</v>
      </c>
      <c r="I255" s="85">
        <f>'прил 4'!AH1688</f>
        <v>0</v>
      </c>
    </row>
    <row r="256" spans="1:10" s="18" customFormat="1" ht="38.25" hidden="1" customHeight="1">
      <c r="A256" s="16" t="s">
        <v>436</v>
      </c>
      <c r="B256" s="53">
        <v>795</v>
      </c>
      <c r="C256" s="15" t="s">
        <v>83</v>
      </c>
      <c r="D256" s="15" t="s">
        <v>211</v>
      </c>
      <c r="E256" s="15" t="s">
        <v>434</v>
      </c>
      <c r="F256" s="15"/>
      <c r="G256" s="85">
        <f>G257</f>
        <v>0</v>
      </c>
      <c r="H256" s="85">
        <f t="shared" ref="H256:I258" si="41">H257</f>
        <v>0</v>
      </c>
      <c r="I256" s="85">
        <f t="shared" si="41"/>
        <v>0</v>
      </c>
      <c r="J256" s="17"/>
    </row>
    <row r="257" spans="1:10" s="18" customFormat="1" ht="83.25" hidden="1" customHeight="1">
      <c r="A257" s="16" t="s">
        <v>533</v>
      </c>
      <c r="B257" s="53">
        <v>795</v>
      </c>
      <c r="C257" s="15" t="s">
        <v>83</v>
      </c>
      <c r="D257" s="15" t="s">
        <v>211</v>
      </c>
      <c r="E257" s="15" t="s">
        <v>435</v>
      </c>
      <c r="F257" s="15"/>
      <c r="G257" s="85">
        <f>G258</f>
        <v>0</v>
      </c>
      <c r="H257" s="85">
        <f t="shared" si="41"/>
        <v>0</v>
      </c>
      <c r="I257" s="85">
        <f t="shared" si="41"/>
        <v>0</v>
      </c>
      <c r="J257" s="17"/>
    </row>
    <row r="258" spans="1:10" s="18" customFormat="1" ht="42" hidden="1" customHeight="1">
      <c r="A258" s="16" t="s">
        <v>46</v>
      </c>
      <c r="B258" s="53">
        <v>795</v>
      </c>
      <c r="C258" s="15" t="s">
        <v>83</v>
      </c>
      <c r="D258" s="15" t="s">
        <v>211</v>
      </c>
      <c r="E258" s="15" t="s">
        <v>435</v>
      </c>
      <c r="F258" s="15" t="s">
        <v>47</v>
      </c>
      <c r="G258" s="85">
        <f>G259</f>
        <v>0</v>
      </c>
      <c r="H258" s="85">
        <f t="shared" si="41"/>
        <v>0</v>
      </c>
      <c r="I258" s="85">
        <f t="shared" si="41"/>
        <v>0</v>
      </c>
      <c r="J258" s="17"/>
    </row>
    <row r="259" spans="1:10" s="18" customFormat="1" ht="42" hidden="1" customHeight="1">
      <c r="A259" s="16" t="s">
        <v>48</v>
      </c>
      <c r="B259" s="53">
        <v>795</v>
      </c>
      <c r="C259" s="15" t="s">
        <v>83</v>
      </c>
      <c r="D259" s="15" t="s">
        <v>211</v>
      </c>
      <c r="E259" s="15" t="s">
        <v>435</v>
      </c>
      <c r="F259" s="15" t="s">
        <v>49</v>
      </c>
      <c r="G259" s="85"/>
      <c r="H259" s="85"/>
      <c r="I259" s="85"/>
      <c r="J259" s="17"/>
    </row>
    <row r="260" spans="1:10" s="18" customFormat="1" ht="15.75" hidden="1" customHeight="1">
      <c r="A260" s="16" t="s">
        <v>93</v>
      </c>
      <c r="B260" s="53">
        <v>795</v>
      </c>
      <c r="C260" s="15" t="s">
        <v>83</v>
      </c>
      <c r="D260" s="15" t="s">
        <v>211</v>
      </c>
      <c r="E260" s="15" t="s">
        <v>176</v>
      </c>
      <c r="F260" s="15" t="s">
        <v>94</v>
      </c>
      <c r="G260" s="85">
        <f>G261</f>
        <v>0</v>
      </c>
      <c r="H260" s="85">
        <f>H261</f>
        <v>0</v>
      </c>
      <c r="I260" s="85">
        <f>I261</f>
        <v>0</v>
      </c>
      <c r="J260" s="17"/>
    </row>
    <row r="261" spans="1:10" s="18" customFormat="1" ht="15.75" hidden="1" customHeight="1">
      <c r="A261" s="16" t="s">
        <v>345</v>
      </c>
      <c r="B261" s="53">
        <v>795</v>
      </c>
      <c r="C261" s="15" t="s">
        <v>83</v>
      </c>
      <c r="D261" s="15" t="s">
        <v>211</v>
      </c>
      <c r="E261" s="15" t="s">
        <v>176</v>
      </c>
      <c r="F261" s="15" t="s">
        <v>346</v>
      </c>
      <c r="G261" s="85">
        <f>'прил 4'!G1707</f>
        <v>0</v>
      </c>
      <c r="H261" s="85">
        <f>'прил 4'!AG1707</f>
        <v>0</v>
      </c>
      <c r="I261" s="85">
        <f>'прил 4'!AH1707</f>
        <v>0</v>
      </c>
      <c r="J261" s="17"/>
    </row>
    <row r="262" spans="1:10" s="18" customFormat="1" ht="64.5" hidden="1" customHeight="1">
      <c r="A262" s="16" t="s">
        <v>164</v>
      </c>
      <c r="B262" s="53">
        <v>795</v>
      </c>
      <c r="C262" s="15" t="s">
        <v>83</v>
      </c>
      <c r="D262" s="15" t="s">
        <v>211</v>
      </c>
      <c r="E262" s="15" t="s">
        <v>163</v>
      </c>
      <c r="F262" s="15"/>
      <c r="G262" s="85">
        <f t="shared" ref="G262:I263" si="42">G263</f>
        <v>0</v>
      </c>
      <c r="H262" s="85">
        <f t="shared" si="42"/>
        <v>0</v>
      </c>
      <c r="I262" s="85">
        <f t="shared" si="42"/>
        <v>0</v>
      </c>
      <c r="J262" s="17"/>
    </row>
    <row r="263" spans="1:10" s="18" customFormat="1" ht="15.75" hidden="1" customHeight="1">
      <c r="A263" s="16" t="s">
        <v>315</v>
      </c>
      <c r="B263" s="53">
        <v>795</v>
      </c>
      <c r="C263" s="15" t="s">
        <v>83</v>
      </c>
      <c r="D263" s="15" t="s">
        <v>211</v>
      </c>
      <c r="E263" s="15" t="s">
        <v>163</v>
      </c>
      <c r="F263" s="15" t="s">
        <v>316</v>
      </c>
      <c r="G263" s="85">
        <f t="shared" si="42"/>
        <v>0</v>
      </c>
      <c r="H263" s="85">
        <f t="shared" si="42"/>
        <v>0</v>
      </c>
      <c r="I263" s="85">
        <f t="shared" si="42"/>
        <v>0</v>
      </c>
      <c r="J263" s="17"/>
    </row>
    <row r="264" spans="1:10" s="18" customFormat="1" ht="15.75" hidden="1" customHeight="1">
      <c r="A264" s="16" t="s">
        <v>343</v>
      </c>
      <c r="B264" s="53">
        <v>795</v>
      </c>
      <c r="C264" s="15" t="s">
        <v>83</v>
      </c>
      <c r="D264" s="15" t="s">
        <v>211</v>
      </c>
      <c r="E264" s="15" t="s">
        <v>163</v>
      </c>
      <c r="F264" s="15" t="s">
        <v>344</v>
      </c>
      <c r="G264" s="85">
        <f>'прил 4'!G1672</f>
        <v>0</v>
      </c>
      <c r="H264" s="85">
        <f>'прил 4'!AG1672</f>
        <v>0</v>
      </c>
      <c r="I264" s="85">
        <f>'прил 4'!AH1672</f>
        <v>0</v>
      </c>
      <c r="J264" s="17"/>
    </row>
    <row r="265" spans="1:10" ht="34.5" hidden="1" customHeight="1">
      <c r="A265" s="16" t="s">
        <v>24</v>
      </c>
      <c r="B265" s="53">
        <v>795</v>
      </c>
      <c r="C265" s="15" t="s">
        <v>83</v>
      </c>
      <c r="D265" s="15" t="s">
        <v>211</v>
      </c>
      <c r="E265" s="15" t="s">
        <v>25</v>
      </c>
      <c r="F265" s="15"/>
      <c r="G265" s="85">
        <f t="shared" ref="G265:I266" si="43">G266</f>
        <v>0</v>
      </c>
      <c r="H265" s="85">
        <f t="shared" si="43"/>
        <v>0</v>
      </c>
      <c r="I265" s="85">
        <f t="shared" si="43"/>
        <v>0</v>
      </c>
    </row>
    <row r="266" spans="1:10" ht="37.5" hidden="1" customHeight="1">
      <c r="A266" s="16" t="s">
        <v>46</v>
      </c>
      <c r="B266" s="53">
        <v>795</v>
      </c>
      <c r="C266" s="15" t="s">
        <v>83</v>
      </c>
      <c r="D266" s="15" t="s">
        <v>211</v>
      </c>
      <c r="E266" s="15" t="s">
        <v>25</v>
      </c>
      <c r="F266" s="15" t="s">
        <v>47</v>
      </c>
      <c r="G266" s="85">
        <f t="shared" si="43"/>
        <v>0</v>
      </c>
      <c r="H266" s="85">
        <f t="shared" si="43"/>
        <v>0</v>
      </c>
      <c r="I266" s="85">
        <f t="shared" si="43"/>
        <v>0</v>
      </c>
    </row>
    <row r="267" spans="1:10" ht="25.5" hidden="1" customHeight="1">
      <c r="A267" s="16" t="s">
        <v>48</v>
      </c>
      <c r="B267" s="53">
        <v>795</v>
      </c>
      <c r="C267" s="15" t="s">
        <v>83</v>
      </c>
      <c r="D267" s="15" t="s">
        <v>211</v>
      </c>
      <c r="E267" s="15" t="s">
        <v>25</v>
      </c>
      <c r="F267" s="15" t="s">
        <v>49</v>
      </c>
      <c r="G267" s="85">
        <f>'прил 4'!G1675</f>
        <v>0</v>
      </c>
      <c r="H267" s="85">
        <f>'прил 4'!AG1675</f>
        <v>0</v>
      </c>
      <c r="I267" s="85">
        <f>'прил 4'!AH1675</f>
        <v>0</v>
      </c>
    </row>
    <row r="268" spans="1:10" ht="66" hidden="1" customHeight="1">
      <c r="A268" s="16" t="s">
        <v>256</v>
      </c>
      <c r="B268" s="53">
        <v>795</v>
      </c>
      <c r="C268" s="15" t="s">
        <v>83</v>
      </c>
      <c r="D268" s="15" t="s">
        <v>211</v>
      </c>
      <c r="E268" s="15" t="s">
        <v>12</v>
      </c>
      <c r="F268" s="15"/>
      <c r="G268" s="85">
        <f>G273+G271</f>
        <v>0</v>
      </c>
      <c r="H268" s="85">
        <f>H273+H271</f>
        <v>0</v>
      </c>
      <c r="I268" s="85">
        <f>I273+I271</f>
        <v>0</v>
      </c>
    </row>
    <row r="269" spans="1:10" ht="85.5" hidden="1" customHeight="1">
      <c r="A269" s="16" t="s">
        <v>256</v>
      </c>
      <c r="B269" s="53">
        <v>795</v>
      </c>
      <c r="C269" s="15" t="s">
        <v>83</v>
      </c>
      <c r="D269" s="15" t="s">
        <v>211</v>
      </c>
      <c r="E269" s="15" t="s">
        <v>12</v>
      </c>
      <c r="F269" s="15"/>
      <c r="G269" s="85"/>
      <c r="H269" s="85"/>
      <c r="I269" s="85"/>
    </row>
    <row r="270" spans="1:10" ht="37.5" hidden="1" customHeight="1">
      <c r="A270" s="16" t="s">
        <v>46</v>
      </c>
      <c r="B270" s="53">
        <v>795</v>
      </c>
      <c r="C270" s="15" t="s">
        <v>83</v>
      </c>
      <c r="D270" s="15" t="s">
        <v>211</v>
      </c>
      <c r="E270" s="15" t="s">
        <v>12</v>
      </c>
      <c r="F270" s="15" t="s">
        <v>47</v>
      </c>
      <c r="G270" s="85">
        <f>G271</f>
        <v>0</v>
      </c>
      <c r="H270" s="85">
        <f>H271</f>
        <v>0</v>
      </c>
      <c r="I270" s="85">
        <f>I271</f>
        <v>0</v>
      </c>
    </row>
    <row r="271" spans="1:10" ht="25.5" hidden="1" customHeight="1">
      <c r="A271" s="16" t="s">
        <v>48</v>
      </c>
      <c r="B271" s="53">
        <v>795</v>
      </c>
      <c r="C271" s="15" t="s">
        <v>83</v>
      </c>
      <c r="D271" s="15" t="s">
        <v>211</v>
      </c>
      <c r="E271" s="15" t="s">
        <v>12</v>
      </c>
      <c r="F271" s="15" t="s">
        <v>49</v>
      </c>
      <c r="G271" s="85">
        <f>'прил 4'!G1678</f>
        <v>0</v>
      </c>
      <c r="H271" s="85">
        <f>'прил 4'!AG1678</f>
        <v>0</v>
      </c>
      <c r="I271" s="85">
        <f>'прил 4'!AH1678</f>
        <v>0</v>
      </c>
    </row>
    <row r="272" spans="1:10" ht="66" hidden="1" customHeight="1">
      <c r="A272" s="16"/>
      <c r="B272" s="53"/>
      <c r="C272" s="15"/>
      <c r="D272" s="15"/>
      <c r="E272" s="15"/>
      <c r="F272" s="15"/>
      <c r="G272" s="85"/>
      <c r="H272" s="85"/>
      <c r="I272" s="85"/>
    </row>
    <row r="273" spans="1:10" ht="17.25" hidden="1" customHeight="1">
      <c r="A273" s="16" t="s">
        <v>315</v>
      </c>
      <c r="B273" s="53">
        <v>795</v>
      </c>
      <c r="C273" s="15" t="s">
        <v>83</v>
      </c>
      <c r="D273" s="15" t="s">
        <v>211</v>
      </c>
      <c r="E273" s="15" t="s">
        <v>12</v>
      </c>
      <c r="F273" s="15" t="s">
        <v>316</v>
      </c>
      <c r="G273" s="85">
        <f>G274</f>
        <v>0</v>
      </c>
      <c r="H273" s="85">
        <f>H274</f>
        <v>0</v>
      </c>
      <c r="I273" s="85">
        <f>I274</f>
        <v>0</v>
      </c>
    </row>
    <row r="274" spans="1:10" ht="23.25" hidden="1" customHeight="1">
      <c r="A274" s="16" t="s">
        <v>343</v>
      </c>
      <c r="B274" s="53">
        <v>795</v>
      </c>
      <c r="C274" s="15" t="s">
        <v>83</v>
      </c>
      <c r="D274" s="15" t="s">
        <v>211</v>
      </c>
      <c r="E274" s="15" t="s">
        <v>12</v>
      </c>
      <c r="F274" s="15" t="s">
        <v>344</v>
      </c>
      <c r="G274" s="85">
        <f>'прил 4'!G1680</f>
        <v>0</v>
      </c>
      <c r="H274" s="85">
        <f>'прил 4'!AG1680</f>
        <v>0</v>
      </c>
      <c r="I274" s="85">
        <f>'прил 4'!AH1680</f>
        <v>0</v>
      </c>
    </row>
    <row r="275" spans="1:10" s="18" customFormat="1" ht="101.25" hidden="1" customHeight="1">
      <c r="A275" s="16" t="s">
        <v>71</v>
      </c>
      <c r="B275" s="53">
        <v>795</v>
      </c>
      <c r="C275" s="15" t="s">
        <v>83</v>
      </c>
      <c r="D275" s="15" t="s">
        <v>211</v>
      </c>
      <c r="E275" s="15" t="s">
        <v>165</v>
      </c>
      <c r="F275" s="15"/>
      <c r="G275" s="85">
        <f>G276</f>
        <v>0</v>
      </c>
      <c r="H275" s="85">
        <f>H276</f>
        <v>0</v>
      </c>
      <c r="I275" s="85">
        <f>I276</f>
        <v>0</v>
      </c>
      <c r="J275" s="17"/>
    </row>
    <row r="276" spans="1:10" s="18" customFormat="1" ht="60" hidden="1" customHeight="1">
      <c r="A276" s="16" t="s">
        <v>178</v>
      </c>
      <c r="B276" s="53"/>
      <c r="C276" s="15"/>
      <c r="D276" s="15"/>
      <c r="E276" s="15" t="s">
        <v>70</v>
      </c>
      <c r="F276" s="15"/>
      <c r="G276" s="85">
        <f>G277+G279</f>
        <v>0</v>
      </c>
      <c r="H276" s="85">
        <f>H277+H279</f>
        <v>0</v>
      </c>
      <c r="I276" s="85">
        <f>I277+I279</f>
        <v>0</v>
      </c>
      <c r="J276" s="17"/>
    </row>
    <row r="277" spans="1:10" s="18" customFormat="1" ht="34.5" hidden="1" customHeight="1">
      <c r="A277" s="16" t="s">
        <v>46</v>
      </c>
      <c r="B277" s="53">
        <v>795</v>
      </c>
      <c r="C277" s="15" t="s">
        <v>83</v>
      </c>
      <c r="D277" s="15" t="s">
        <v>211</v>
      </c>
      <c r="E277" s="15" t="s">
        <v>70</v>
      </c>
      <c r="F277" s="15" t="s">
        <v>47</v>
      </c>
      <c r="G277" s="85">
        <f>G278</f>
        <v>0</v>
      </c>
      <c r="H277" s="85">
        <f>H278</f>
        <v>0</v>
      </c>
      <c r="I277" s="85">
        <f>I278</f>
        <v>0</v>
      </c>
      <c r="J277" s="17"/>
    </row>
    <row r="278" spans="1:10" s="18" customFormat="1" ht="30" hidden="1" customHeight="1">
      <c r="A278" s="16" t="s">
        <v>48</v>
      </c>
      <c r="B278" s="53">
        <v>795</v>
      </c>
      <c r="C278" s="15" t="s">
        <v>83</v>
      </c>
      <c r="D278" s="15" t="s">
        <v>211</v>
      </c>
      <c r="E278" s="15" t="s">
        <v>70</v>
      </c>
      <c r="F278" s="15" t="s">
        <v>49</v>
      </c>
      <c r="G278" s="85">
        <f>'прил 4'!G1669</f>
        <v>0</v>
      </c>
      <c r="H278" s="85">
        <f>'прил 4'!AG1669</f>
        <v>0</v>
      </c>
      <c r="I278" s="85">
        <f>'прил 4'!AH1669</f>
        <v>0</v>
      </c>
      <c r="J278" s="17"/>
    </row>
    <row r="279" spans="1:10" ht="15" hidden="1" customHeight="1">
      <c r="A279" s="16" t="s">
        <v>315</v>
      </c>
      <c r="B279" s="53">
        <v>795</v>
      </c>
      <c r="C279" s="15" t="s">
        <v>83</v>
      </c>
      <c r="D279" s="15" t="s">
        <v>211</v>
      </c>
      <c r="E279" s="15" t="s">
        <v>70</v>
      </c>
      <c r="F279" s="15" t="s">
        <v>316</v>
      </c>
      <c r="G279" s="85">
        <f>G280</f>
        <v>0</v>
      </c>
      <c r="H279" s="85">
        <f>H280</f>
        <v>0</v>
      </c>
      <c r="I279" s="85">
        <f>I280</f>
        <v>0</v>
      </c>
    </row>
    <row r="280" spans="1:10" ht="16.5" hidden="1" customHeight="1">
      <c r="A280" s="16" t="s">
        <v>343</v>
      </c>
      <c r="B280" s="53">
        <v>795</v>
      </c>
      <c r="C280" s="15" t="s">
        <v>83</v>
      </c>
      <c r="D280" s="15" t="s">
        <v>211</v>
      </c>
      <c r="E280" s="15" t="s">
        <v>70</v>
      </c>
      <c r="F280" s="15" t="s">
        <v>344</v>
      </c>
      <c r="G280" s="85">
        <f>'прил 4'!G1319</f>
        <v>0</v>
      </c>
      <c r="H280" s="85">
        <f>'прил 4'!AG1319</f>
        <v>0</v>
      </c>
      <c r="I280" s="85">
        <f>'прил 4'!AH1319</f>
        <v>0</v>
      </c>
    </row>
    <row r="281" spans="1:10" s="18" customFormat="1" ht="84" hidden="1" customHeight="1">
      <c r="A281" s="16" t="s">
        <v>169</v>
      </c>
      <c r="B281" s="53">
        <v>795</v>
      </c>
      <c r="C281" s="15" t="s">
        <v>83</v>
      </c>
      <c r="D281" s="15" t="s">
        <v>211</v>
      </c>
      <c r="E281" s="15" t="s">
        <v>170</v>
      </c>
      <c r="F281" s="15"/>
      <c r="G281" s="85">
        <f>G282+G285</f>
        <v>0</v>
      </c>
      <c r="H281" s="85">
        <f>H282+H285</f>
        <v>0</v>
      </c>
      <c r="I281" s="85">
        <f>I282+I285</f>
        <v>0</v>
      </c>
      <c r="J281" s="17"/>
    </row>
    <row r="282" spans="1:10" s="18" customFormat="1" ht="84.75" hidden="1" customHeight="1">
      <c r="A282" s="16" t="s">
        <v>533</v>
      </c>
      <c r="B282" s="53">
        <v>795</v>
      </c>
      <c r="C282" s="15" t="s">
        <v>83</v>
      </c>
      <c r="D282" s="15" t="s">
        <v>211</v>
      </c>
      <c r="E282" s="15" t="s">
        <v>255</v>
      </c>
      <c r="F282" s="15"/>
      <c r="G282" s="85">
        <f>G275+G283</f>
        <v>0</v>
      </c>
      <c r="H282" s="85">
        <f>H275+H283</f>
        <v>0</v>
      </c>
      <c r="I282" s="85">
        <f>I275+I283</f>
        <v>0</v>
      </c>
      <c r="J282" s="17"/>
    </row>
    <row r="283" spans="1:10" s="18" customFormat="1" ht="32.25" hidden="1" customHeight="1">
      <c r="A283" s="16" t="s">
        <v>93</v>
      </c>
      <c r="B283" s="53">
        <v>795</v>
      </c>
      <c r="C283" s="15" t="s">
        <v>83</v>
      </c>
      <c r="D283" s="15" t="s">
        <v>211</v>
      </c>
      <c r="E283" s="15" t="s">
        <v>255</v>
      </c>
      <c r="F283" s="15" t="s">
        <v>94</v>
      </c>
      <c r="G283" s="85">
        <f>G284</f>
        <v>0</v>
      </c>
      <c r="H283" s="85">
        <f>H284</f>
        <v>0</v>
      </c>
      <c r="I283" s="85">
        <f>I284</f>
        <v>0</v>
      </c>
      <c r="J283" s="17"/>
    </row>
    <row r="284" spans="1:10" s="18" customFormat="1" ht="32.25" hidden="1" customHeight="1">
      <c r="A284" s="16" t="s">
        <v>345</v>
      </c>
      <c r="B284" s="53">
        <v>795</v>
      </c>
      <c r="C284" s="15" t="s">
        <v>83</v>
      </c>
      <c r="D284" s="15" t="s">
        <v>211</v>
      </c>
      <c r="E284" s="15" t="s">
        <v>255</v>
      </c>
      <c r="F284" s="15" t="s">
        <v>346</v>
      </c>
      <c r="G284" s="85">
        <f>'прил 4'!G1697</f>
        <v>0</v>
      </c>
      <c r="H284" s="85">
        <f>'прил 4'!AG1697</f>
        <v>0</v>
      </c>
      <c r="I284" s="85">
        <f>'прил 4'!AH1697</f>
        <v>0</v>
      </c>
      <c r="J284" s="17"/>
    </row>
    <row r="285" spans="1:10" s="18" customFormat="1" ht="60.75" hidden="1" customHeight="1">
      <c r="A285" s="16" t="s">
        <v>258</v>
      </c>
      <c r="B285" s="53">
        <v>795</v>
      </c>
      <c r="C285" s="15" t="s">
        <v>83</v>
      </c>
      <c r="D285" s="15" t="s">
        <v>211</v>
      </c>
      <c r="E285" s="15" t="s">
        <v>257</v>
      </c>
      <c r="F285" s="15"/>
      <c r="G285" s="85">
        <f t="shared" ref="G285:I286" si="44">G286</f>
        <v>0</v>
      </c>
      <c r="H285" s="85">
        <f t="shared" si="44"/>
        <v>0</v>
      </c>
      <c r="I285" s="85">
        <f t="shared" si="44"/>
        <v>0</v>
      </c>
      <c r="J285" s="17"/>
    </row>
    <row r="286" spans="1:10" s="18" customFormat="1" ht="15.75" hidden="1" customHeight="1">
      <c r="A286" s="16" t="s">
        <v>93</v>
      </c>
      <c r="B286" s="53">
        <v>795</v>
      </c>
      <c r="C286" s="15" t="s">
        <v>83</v>
      </c>
      <c r="D286" s="15" t="s">
        <v>211</v>
      </c>
      <c r="E286" s="15" t="s">
        <v>257</v>
      </c>
      <c r="F286" s="15" t="s">
        <v>94</v>
      </c>
      <c r="G286" s="85">
        <f t="shared" si="44"/>
        <v>0</v>
      </c>
      <c r="H286" s="85">
        <f t="shared" si="44"/>
        <v>0</v>
      </c>
      <c r="I286" s="85">
        <f t="shared" si="44"/>
        <v>0</v>
      </c>
      <c r="J286" s="17"/>
    </row>
    <row r="287" spans="1:10" s="18" customFormat="1" ht="15.75" hidden="1" customHeight="1">
      <c r="A287" s="16" t="s">
        <v>345</v>
      </c>
      <c r="B287" s="53">
        <v>795</v>
      </c>
      <c r="C287" s="15" t="s">
        <v>83</v>
      </c>
      <c r="D287" s="15" t="s">
        <v>211</v>
      </c>
      <c r="E287" s="15" t="s">
        <v>257</v>
      </c>
      <c r="F287" s="15" t="s">
        <v>346</v>
      </c>
      <c r="G287" s="85"/>
      <c r="H287" s="85"/>
      <c r="I287" s="85"/>
      <c r="J287" s="17"/>
    </row>
    <row r="288" spans="1:10" s="18" customFormat="1" ht="72.75" hidden="1" customHeight="1">
      <c r="A288" s="16" t="s">
        <v>169</v>
      </c>
      <c r="B288" s="53">
        <v>795</v>
      </c>
      <c r="C288" s="15" t="s">
        <v>83</v>
      </c>
      <c r="D288" s="15" t="s">
        <v>211</v>
      </c>
      <c r="E288" s="15" t="s">
        <v>595</v>
      </c>
      <c r="F288" s="15"/>
      <c r="G288" s="85">
        <f>G291</f>
        <v>0</v>
      </c>
      <c r="H288" s="85">
        <f>H291</f>
        <v>0</v>
      </c>
      <c r="I288" s="85">
        <f>I291</f>
        <v>0</v>
      </c>
      <c r="J288" s="17"/>
    </row>
    <row r="289" spans="1:10" s="18" customFormat="1" ht="31.5" hidden="1" customHeight="1">
      <c r="A289" s="16"/>
      <c r="B289" s="53"/>
      <c r="C289" s="15"/>
      <c r="D289" s="15"/>
      <c r="E289" s="15"/>
      <c r="F289" s="15"/>
      <c r="G289" s="85"/>
      <c r="H289" s="85"/>
      <c r="I289" s="85"/>
      <c r="J289" s="17"/>
    </row>
    <row r="290" spans="1:10" s="18" customFormat="1" ht="32.25" hidden="1" customHeight="1">
      <c r="A290" s="16"/>
      <c r="B290" s="53"/>
      <c r="C290" s="15"/>
      <c r="D290" s="15"/>
      <c r="E290" s="15"/>
      <c r="F290" s="15"/>
      <c r="G290" s="85"/>
      <c r="H290" s="85"/>
      <c r="I290" s="85"/>
      <c r="J290" s="17"/>
    </row>
    <row r="291" spans="1:10" s="18" customFormat="1" ht="32.25" hidden="1" customHeight="1">
      <c r="A291" s="16"/>
      <c r="B291" s="53">
        <v>795</v>
      </c>
      <c r="C291" s="15" t="s">
        <v>83</v>
      </c>
      <c r="D291" s="15" t="s">
        <v>211</v>
      </c>
      <c r="E291" s="15" t="s">
        <v>255</v>
      </c>
      <c r="F291" s="15"/>
      <c r="G291" s="85">
        <f t="shared" ref="G291:I292" si="45">G292</f>
        <v>0</v>
      </c>
      <c r="H291" s="85">
        <f t="shared" si="45"/>
        <v>0</v>
      </c>
      <c r="I291" s="85">
        <f t="shared" si="45"/>
        <v>0</v>
      </c>
      <c r="J291" s="17"/>
    </row>
    <row r="292" spans="1:10" s="18" customFormat="1" ht="32.25" hidden="1" customHeight="1">
      <c r="A292" s="16" t="s">
        <v>598</v>
      </c>
      <c r="B292" s="53">
        <v>795</v>
      </c>
      <c r="C292" s="15" t="s">
        <v>83</v>
      </c>
      <c r="D292" s="15" t="s">
        <v>211</v>
      </c>
      <c r="E292" s="15" t="s">
        <v>255</v>
      </c>
      <c r="F292" s="15" t="s">
        <v>47</v>
      </c>
      <c r="G292" s="85">
        <f t="shared" si="45"/>
        <v>0</v>
      </c>
      <c r="H292" s="85">
        <f t="shared" si="45"/>
        <v>0</v>
      </c>
      <c r="I292" s="85">
        <f t="shared" si="45"/>
        <v>0</v>
      </c>
      <c r="J292" s="17"/>
    </row>
    <row r="293" spans="1:10" s="18" customFormat="1" ht="32.25" hidden="1" customHeight="1">
      <c r="A293" s="16" t="s">
        <v>48</v>
      </c>
      <c r="B293" s="53">
        <v>795</v>
      </c>
      <c r="C293" s="15" t="s">
        <v>83</v>
      </c>
      <c r="D293" s="15" t="s">
        <v>211</v>
      </c>
      <c r="E293" s="15" t="s">
        <v>255</v>
      </c>
      <c r="F293" s="15" t="s">
        <v>49</v>
      </c>
      <c r="G293" s="85">
        <f>'прил 4'!G1690+'прил 4'!G1323</f>
        <v>0</v>
      </c>
      <c r="H293" s="85">
        <f>'прил 4'!AG1690+'прил 4'!AG1323</f>
        <v>0</v>
      </c>
      <c r="I293" s="85">
        <f>'прил 4'!AH1690+'прил 4'!AH1323</f>
        <v>0</v>
      </c>
      <c r="J293" s="17"/>
    </row>
    <row r="294" spans="1:10" s="18" customFormat="1" ht="39.75" hidden="1" customHeight="1">
      <c r="A294" s="16" t="s">
        <v>743</v>
      </c>
      <c r="B294" s="53">
        <v>795</v>
      </c>
      <c r="C294" s="15" t="s">
        <v>83</v>
      </c>
      <c r="D294" s="15" t="s">
        <v>211</v>
      </c>
      <c r="E294" s="15" t="s">
        <v>775</v>
      </c>
      <c r="F294" s="15"/>
      <c r="G294" s="115">
        <f t="shared" ref="G294:I295" si="46">G295</f>
        <v>0</v>
      </c>
      <c r="H294" s="115">
        <f t="shared" si="46"/>
        <v>0</v>
      </c>
      <c r="I294" s="115">
        <f t="shared" si="46"/>
        <v>0</v>
      </c>
      <c r="J294" s="17"/>
    </row>
    <row r="295" spans="1:10" s="18" customFormat="1" ht="27" hidden="1" customHeight="1">
      <c r="A295" s="16" t="s">
        <v>315</v>
      </c>
      <c r="B295" s="53">
        <v>795</v>
      </c>
      <c r="C295" s="15" t="s">
        <v>83</v>
      </c>
      <c r="D295" s="15" t="s">
        <v>211</v>
      </c>
      <c r="E295" s="15" t="s">
        <v>775</v>
      </c>
      <c r="F295" s="15" t="s">
        <v>316</v>
      </c>
      <c r="G295" s="115">
        <f t="shared" si="46"/>
        <v>0</v>
      </c>
      <c r="H295" s="115">
        <f t="shared" si="46"/>
        <v>0</v>
      </c>
      <c r="I295" s="115">
        <f t="shared" si="46"/>
        <v>0</v>
      </c>
      <c r="J295" s="17"/>
    </row>
    <row r="296" spans="1:10" s="18" customFormat="1" ht="27" hidden="1" customHeight="1">
      <c r="A296" s="16" t="s">
        <v>333</v>
      </c>
      <c r="B296" s="53">
        <v>795</v>
      </c>
      <c r="C296" s="15" t="s">
        <v>83</v>
      </c>
      <c r="D296" s="15" t="s">
        <v>211</v>
      </c>
      <c r="E296" s="15" t="s">
        <v>775</v>
      </c>
      <c r="F296" s="15" t="s">
        <v>334</v>
      </c>
      <c r="G296" s="85">
        <f>'прил 4'!G1730</f>
        <v>0</v>
      </c>
      <c r="H296" s="85">
        <f>'прил 4'!AG1730</f>
        <v>0</v>
      </c>
      <c r="I296" s="85">
        <f>'прил 4'!AH1730</f>
        <v>0</v>
      </c>
      <c r="J296" s="17"/>
    </row>
    <row r="297" spans="1:10" s="18" customFormat="1" ht="42" hidden="1" customHeight="1">
      <c r="A297" s="16" t="s">
        <v>778</v>
      </c>
      <c r="B297" s="53">
        <v>795</v>
      </c>
      <c r="C297" s="15" t="s">
        <v>83</v>
      </c>
      <c r="D297" s="15" t="s">
        <v>211</v>
      </c>
      <c r="E297" s="15" t="s">
        <v>777</v>
      </c>
      <c r="F297" s="15"/>
      <c r="G297" s="85">
        <f t="shared" ref="G297:I298" si="47">G298</f>
        <v>0</v>
      </c>
      <c r="H297" s="85">
        <f t="shared" si="47"/>
        <v>0</v>
      </c>
      <c r="I297" s="85">
        <f t="shared" si="47"/>
        <v>0</v>
      </c>
      <c r="J297" s="17"/>
    </row>
    <row r="298" spans="1:10" s="18" customFormat="1" ht="21.75" hidden="1" customHeight="1">
      <c r="A298" s="16" t="s">
        <v>315</v>
      </c>
      <c r="B298" s="53">
        <v>795</v>
      </c>
      <c r="C298" s="15" t="s">
        <v>83</v>
      </c>
      <c r="D298" s="15" t="s">
        <v>211</v>
      </c>
      <c r="E298" s="15" t="s">
        <v>777</v>
      </c>
      <c r="F298" s="15" t="s">
        <v>316</v>
      </c>
      <c r="G298" s="85">
        <f t="shared" si="47"/>
        <v>0</v>
      </c>
      <c r="H298" s="85">
        <f t="shared" si="47"/>
        <v>0</v>
      </c>
      <c r="I298" s="85">
        <f t="shared" si="47"/>
        <v>0</v>
      </c>
      <c r="J298" s="17"/>
    </row>
    <row r="299" spans="1:10" s="18" customFormat="1" ht="20.25" hidden="1" customHeight="1">
      <c r="A299" s="16" t="s">
        <v>333</v>
      </c>
      <c r="B299" s="53">
        <v>795</v>
      </c>
      <c r="C299" s="15" t="s">
        <v>83</v>
      </c>
      <c r="D299" s="15" t="s">
        <v>211</v>
      </c>
      <c r="E299" s="15" t="s">
        <v>777</v>
      </c>
      <c r="F299" s="15" t="s">
        <v>334</v>
      </c>
      <c r="G299" s="85"/>
      <c r="H299" s="85"/>
      <c r="I299" s="85"/>
      <c r="J299" s="17"/>
    </row>
    <row r="300" spans="1:10" ht="24.75" hidden="1" customHeight="1">
      <c r="A300" s="16" t="s">
        <v>770</v>
      </c>
      <c r="B300" s="14">
        <v>793</v>
      </c>
      <c r="C300" s="15" t="s">
        <v>83</v>
      </c>
      <c r="D300" s="15" t="s">
        <v>211</v>
      </c>
      <c r="E300" s="15" t="s">
        <v>769</v>
      </c>
      <c r="F300" s="15"/>
      <c r="G300" s="85">
        <f>G301</f>
        <v>0</v>
      </c>
      <c r="H300" s="85">
        <f t="shared" ref="H300:I302" si="48">H301</f>
        <v>0</v>
      </c>
      <c r="I300" s="85">
        <f t="shared" si="48"/>
        <v>0</v>
      </c>
    </row>
    <row r="301" spans="1:10" ht="75" hidden="1" customHeight="1">
      <c r="A301" s="16" t="s">
        <v>289</v>
      </c>
      <c r="B301" s="14">
        <v>793</v>
      </c>
      <c r="C301" s="15" t="s">
        <v>83</v>
      </c>
      <c r="D301" s="15" t="s">
        <v>211</v>
      </c>
      <c r="E301" s="15" t="s">
        <v>768</v>
      </c>
      <c r="F301" s="15"/>
      <c r="G301" s="85">
        <f>G302</f>
        <v>0</v>
      </c>
      <c r="H301" s="85">
        <f t="shared" si="48"/>
        <v>0</v>
      </c>
      <c r="I301" s="85">
        <f t="shared" si="48"/>
        <v>0</v>
      </c>
    </row>
    <row r="302" spans="1:10" ht="21.75" hidden="1" customHeight="1">
      <c r="A302" s="16" t="s">
        <v>315</v>
      </c>
      <c r="B302" s="14">
        <v>793</v>
      </c>
      <c r="C302" s="15" t="s">
        <v>83</v>
      </c>
      <c r="D302" s="15" t="s">
        <v>211</v>
      </c>
      <c r="E302" s="15" t="s">
        <v>768</v>
      </c>
      <c r="F302" s="15" t="s">
        <v>316</v>
      </c>
      <c r="G302" s="85">
        <f>G303</f>
        <v>0</v>
      </c>
      <c r="H302" s="85">
        <f t="shared" si="48"/>
        <v>0</v>
      </c>
      <c r="I302" s="85">
        <f t="shared" si="48"/>
        <v>0</v>
      </c>
    </row>
    <row r="303" spans="1:10" ht="22.5" hidden="1" customHeight="1">
      <c r="A303" s="16" t="s">
        <v>343</v>
      </c>
      <c r="B303" s="14">
        <v>793</v>
      </c>
      <c r="C303" s="15" t="s">
        <v>83</v>
      </c>
      <c r="D303" s="15" t="s">
        <v>211</v>
      </c>
      <c r="E303" s="15" t="s">
        <v>768</v>
      </c>
      <c r="F303" s="15" t="s">
        <v>344</v>
      </c>
      <c r="G303" s="85">
        <f>'прил 4'!G1343</f>
        <v>0</v>
      </c>
      <c r="H303" s="85">
        <f>'прил 4'!AG1343</f>
        <v>0</v>
      </c>
      <c r="I303" s="85">
        <f>'прил 4'!AH1343</f>
        <v>0</v>
      </c>
    </row>
    <row r="304" spans="1:10" s="156" customFormat="1" ht="78" hidden="1" customHeight="1">
      <c r="A304" s="147" t="s">
        <v>722</v>
      </c>
      <c r="B304" s="146">
        <v>795</v>
      </c>
      <c r="C304" s="155" t="s">
        <v>83</v>
      </c>
      <c r="D304" s="155" t="s">
        <v>130</v>
      </c>
      <c r="E304" s="149" t="s">
        <v>412</v>
      </c>
      <c r="F304" s="149"/>
      <c r="G304" s="150">
        <f>G320+G326+G323+G314+G317+G329+G334+G338+G308</f>
        <v>0</v>
      </c>
      <c r="H304" s="150">
        <f t="shared" ref="H304:I304" si="49">H320+H326+H323+H314+H317+H329+H334+H338+H308</f>
        <v>0</v>
      </c>
      <c r="I304" s="150">
        <f t="shared" si="49"/>
        <v>0</v>
      </c>
      <c r="J304" s="195"/>
    </row>
    <row r="305" spans="1:10" ht="60" hidden="1" customHeight="1">
      <c r="A305" s="16" t="s">
        <v>149</v>
      </c>
      <c r="B305" s="53">
        <v>795</v>
      </c>
      <c r="C305" s="15" t="s">
        <v>32</v>
      </c>
      <c r="D305" s="15" t="s">
        <v>34</v>
      </c>
      <c r="E305" s="15" t="s">
        <v>412</v>
      </c>
      <c r="F305" s="15"/>
      <c r="G305" s="115"/>
      <c r="H305" s="115"/>
      <c r="I305" s="115"/>
    </row>
    <row r="306" spans="1:10" hidden="1">
      <c r="A306" s="16"/>
      <c r="B306" s="53">
        <v>795</v>
      </c>
      <c r="C306" s="15"/>
      <c r="D306" s="15"/>
      <c r="E306" s="15"/>
      <c r="F306" s="15"/>
      <c r="G306" s="115"/>
      <c r="H306" s="115"/>
      <c r="I306" s="115"/>
    </row>
    <row r="307" spans="1:10" s="50" customFormat="1" ht="63.75" hidden="1" customHeight="1">
      <c r="A307" s="16"/>
      <c r="B307" s="53"/>
      <c r="C307" s="77"/>
      <c r="D307" s="77"/>
      <c r="E307" s="15"/>
      <c r="F307" s="15"/>
      <c r="G307" s="115"/>
      <c r="H307" s="115"/>
      <c r="I307" s="115"/>
      <c r="J307" s="186"/>
    </row>
    <row r="308" spans="1:10" s="144" customFormat="1" ht="82.5" hidden="1" customHeight="1">
      <c r="A308" s="139" t="s">
        <v>875</v>
      </c>
      <c r="B308" s="140">
        <v>795</v>
      </c>
      <c r="C308" s="141" t="s">
        <v>337</v>
      </c>
      <c r="D308" s="141" t="s">
        <v>23</v>
      </c>
      <c r="E308" s="142" t="s">
        <v>874</v>
      </c>
      <c r="F308" s="142"/>
      <c r="G308" s="143">
        <f>G309</f>
        <v>0</v>
      </c>
      <c r="H308" s="143">
        <f t="shared" ref="H308:I308" si="50">H309</f>
        <v>0</v>
      </c>
      <c r="I308" s="143">
        <f t="shared" si="50"/>
        <v>0</v>
      </c>
      <c r="J308" s="196"/>
    </row>
    <row r="309" spans="1:10" s="144" customFormat="1" ht="33" hidden="1" customHeight="1">
      <c r="A309" s="139" t="s">
        <v>315</v>
      </c>
      <c r="B309" s="140">
        <v>795</v>
      </c>
      <c r="C309" s="141" t="s">
        <v>337</v>
      </c>
      <c r="D309" s="141" t="s">
        <v>23</v>
      </c>
      <c r="E309" s="142" t="s">
        <v>874</v>
      </c>
      <c r="F309" s="142" t="s">
        <v>316</v>
      </c>
      <c r="G309" s="143">
        <f>G310</f>
        <v>0</v>
      </c>
      <c r="H309" s="143">
        <f t="shared" ref="H309:I309" si="51">H310</f>
        <v>0</v>
      </c>
      <c r="I309" s="143">
        <f t="shared" si="51"/>
        <v>0</v>
      </c>
      <c r="J309" s="196"/>
    </row>
    <row r="310" spans="1:10" s="144" customFormat="1" ht="33" hidden="1" customHeight="1">
      <c r="A310" s="139" t="s">
        <v>333</v>
      </c>
      <c r="B310" s="140">
        <v>795</v>
      </c>
      <c r="C310" s="141" t="s">
        <v>337</v>
      </c>
      <c r="D310" s="141" t="s">
        <v>23</v>
      </c>
      <c r="E310" s="142" t="s">
        <v>874</v>
      </c>
      <c r="F310" s="142" t="s">
        <v>334</v>
      </c>
      <c r="G310" s="143"/>
      <c r="H310" s="145"/>
      <c r="I310" s="145"/>
      <c r="J310" s="196"/>
    </row>
    <row r="311" spans="1:10" s="144" customFormat="1" ht="82.5" hidden="1" customHeight="1">
      <c r="A311" s="139" t="s">
        <v>878</v>
      </c>
      <c r="B311" s="140">
        <v>795</v>
      </c>
      <c r="C311" s="141" t="s">
        <v>337</v>
      </c>
      <c r="D311" s="141" t="s">
        <v>23</v>
      </c>
      <c r="E311" s="142" t="s">
        <v>877</v>
      </c>
      <c r="F311" s="142"/>
      <c r="G311" s="143">
        <f t="shared" ref="G311:I312" si="52">G312</f>
        <v>0</v>
      </c>
      <c r="H311" s="145">
        <f t="shared" si="52"/>
        <v>0</v>
      </c>
      <c r="I311" s="145">
        <f t="shared" si="52"/>
        <v>0</v>
      </c>
      <c r="J311" s="196"/>
    </row>
    <row r="312" spans="1:10" s="144" customFormat="1" ht="33" hidden="1" customHeight="1">
      <c r="A312" s="139" t="s">
        <v>315</v>
      </c>
      <c r="B312" s="140">
        <v>795</v>
      </c>
      <c r="C312" s="141" t="s">
        <v>337</v>
      </c>
      <c r="D312" s="141" t="s">
        <v>23</v>
      </c>
      <c r="E312" s="142" t="s">
        <v>877</v>
      </c>
      <c r="F312" s="142" t="s">
        <v>316</v>
      </c>
      <c r="G312" s="143">
        <f t="shared" si="52"/>
        <v>0</v>
      </c>
      <c r="H312" s="145">
        <f t="shared" si="52"/>
        <v>0</v>
      </c>
      <c r="I312" s="145">
        <f t="shared" si="52"/>
        <v>0</v>
      </c>
      <c r="J312" s="196"/>
    </row>
    <row r="313" spans="1:10" s="144" customFormat="1" ht="33" hidden="1" customHeight="1">
      <c r="A313" s="139" t="s">
        <v>333</v>
      </c>
      <c r="B313" s="140">
        <v>795</v>
      </c>
      <c r="C313" s="141" t="s">
        <v>337</v>
      </c>
      <c r="D313" s="141" t="s">
        <v>23</v>
      </c>
      <c r="E313" s="142" t="s">
        <v>877</v>
      </c>
      <c r="F313" s="142" t="s">
        <v>334</v>
      </c>
      <c r="G313" s="143"/>
      <c r="H313" s="145"/>
      <c r="I313" s="145"/>
      <c r="J313" s="196"/>
    </row>
    <row r="314" spans="1:10" s="50" customFormat="1" ht="48.75" hidden="1" customHeight="1">
      <c r="A314" s="16" t="s">
        <v>692</v>
      </c>
      <c r="B314" s="53">
        <v>795</v>
      </c>
      <c r="C314" s="77" t="s">
        <v>83</v>
      </c>
      <c r="D314" s="77" t="s">
        <v>130</v>
      </c>
      <c r="E314" s="15" t="s">
        <v>688</v>
      </c>
      <c r="F314" s="15"/>
      <c r="G314" s="115">
        <f t="shared" ref="G314:I315" si="53">G315</f>
        <v>0</v>
      </c>
      <c r="H314" s="115">
        <f t="shared" si="53"/>
        <v>0</v>
      </c>
      <c r="I314" s="115">
        <f t="shared" si="53"/>
        <v>0</v>
      </c>
      <c r="J314" s="186"/>
    </row>
    <row r="315" spans="1:10" s="50" customFormat="1" ht="28.5" hidden="1" customHeight="1">
      <c r="A315" s="16" t="s">
        <v>598</v>
      </c>
      <c r="B315" s="53">
        <v>795</v>
      </c>
      <c r="C315" s="77" t="s">
        <v>83</v>
      </c>
      <c r="D315" s="77" t="s">
        <v>130</v>
      </c>
      <c r="E315" s="15" t="s">
        <v>688</v>
      </c>
      <c r="F315" s="15" t="s">
        <v>47</v>
      </c>
      <c r="G315" s="115">
        <f t="shared" si="53"/>
        <v>0</v>
      </c>
      <c r="H315" s="115">
        <f t="shared" si="53"/>
        <v>0</v>
      </c>
      <c r="I315" s="115">
        <f t="shared" si="53"/>
        <v>0</v>
      </c>
      <c r="J315" s="186"/>
    </row>
    <row r="316" spans="1:10" s="50" customFormat="1" ht="28.5" hidden="1" customHeight="1">
      <c r="A316" s="16" t="s">
        <v>48</v>
      </c>
      <c r="B316" s="53">
        <v>795</v>
      </c>
      <c r="C316" s="77" t="s">
        <v>83</v>
      </c>
      <c r="D316" s="77" t="s">
        <v>130</v>
      </c>
      <c r="E316" s="15" t="s">
        <v>688</v>
      </c>
      <c r="F316" s="15" t="s">
        <v>49</v>
      </c>
      <c r="G316" s="115">
        <f>'прил 4'!G1825</f>
        <v>0</v>
      </c>
      <c r="H316" s="115">
        <f>'прил 4'!AG1825</f>
        <v>0</v>
      </c>
      <c r="I316" s="115">
        <f>'прил 4'!AH1825</f>
        <v>0</v>
      </c>
      <c r="J316" s="186"/>
    </row>
    <row r="317" spans="1:10" s="50" customFormat="1" ht="48.75" hidden="1" customHeight="1">
      <c r="A317" s="16" t="s">
        <v>825</v>
      </c>
      <c r="B317" s="53">
        <v>795</v>
      </c>
      <c r="C317" s="77" t="s">
        <v>83</v>
      </c>
      <c r="D317" s="77" t="s">
        <v>130</v>
      </c>
      <c r="E317" s="15" t="s">
        <v>689</v>
      </c>
      <c r="F317" s="15"/>
      <c r="G317" s="115">
        <f t="shared" ref="G317:I318" si="54">G318</f>
        <v>0</v>
      </c>
      <c r="H317" s="115">
        <f t="shared" si="54"/>
        <v>0</v>
      </c>
      <c r="I317" s="115">
        <f t="shared" si="54"/>
        <v>0</v>
      </c>
      <c r="J317" s="186"/>
    </row>
    <row r="318" spans="1:10" s="50" customFormat="1" ht="28.5" hidden="1" customHeight="1">
      <c r="A318" s="16" t="s">
        <v>598</v>
      </c>
      <c r="B318" s="53">
        <v>795</v>
      </c>
      <c r="C318" s="77" t="s">
        <v>83</v>
      </c>
      <c r="D318" s="77" t="s">
        <v>130</v>
      </c>
      <c r="E318" s="15" t="s">
        <v>689</v>
      </c>
      <c r="F318" s="15" t="s">
        <v>47</v>
      </c>
      <c r="G318" s="115">
        <f t="shared" si="54"/>
        <v>0</v>
      </c>
      <c r="H318" s="115">
        <f t="shared" si="54"/>
        <v>0</v>
      </c>
      <c r="I318" s="115">
        <f t="shared" si="54"/>
        <v>0</v>
      </c>
      <c r="J318" s="186"/>
    </row>
    <row r="319" spans="1:10" s="50" customFormat="1" ht="28.5" hidden="1" customHeight="1">
      <c r="A319" s="16" t="s">
        <v>48</v>
      </c>
      <c r="B319" s="53">
        <v>795</v>
      </c>
      <c r="C319" s="77" t="s">
        <v>83</v>
      </c>
      <c r="D319" s="77" t="s">
        <v>130</v>
      </c>
      <c r="E319" s="15" t="s">
        <v>689</v>
      </c>
      <c r="F319" s="15" t="s">
        <v>49</v>
      </c>
      <c r="G319" s="115">
        <f>'прил 4'!G1828</f>
        <v>0</v>
      </c>
      <c r="H319" s="115"/>
      <c r="I319" s="115"/>
      <c r="J319" s="186"/>
    </row>
    <row r="320" spans="1:10" s="23" customFormat="1" ht="29.25" hidden="1" customHeight="1">
      <c r="A320" s="16" t="s">
        <v>516</v>
      </c>
      <c r="B320" s="53">
        <v>795</v>
      </c>
      <c r="C320" s="77" t="s">
        <v>83</v>
      </c>
      <c r="D320" s="77" t="s">
        <v>130</v>
      </c>
      <c r="E320" s="15" t="s">
        <v>150</v>
      </c>
      <c r="F320" s="43"/>
      <c r="G320" s="123">
        <f t="shared" ref="G320:I321" si="55">G321</f>
        <v>0</v>
      </c>
      <c r="H320" s="123">
        <f t="shared" si="55"/>
        <v>0</v>
      </c>
      <c r="I320" s="123">
        <f t="shared" si="55"/>
        <v>0</v>
      </c>
      <c r="J320" s="22"/>
    </row>
    <row r="321" spans="1:10" s="23" customFormat="1" ht="20.25" hidden="1" customHeight="1">
      <c r="A321" s="16" t="s">
        <v>598</v>
      </c>
      <c r="B321" s="53">
        <v>795</v>
      </c>
      <c r="C321" s="77" t="s">
        <v>83</v>
      </c>
      <c r="D321" s="77" t="s">
        <v>130</v>
      </c>
      <c r="E321" s="15" t="s">
        <v>150</v>
      </c>
      <c r="F321" s="43" t="s">
        <v>47</v>
      </c>
      <c r="G321" s="123">
        <f t="shared" si="55"/>
        <v>0</v>
      </c>
      <c r="H321" s="123">
        <f t="shared" si="55"/>
        <v>0</v>
      </c>
      <c r="I321" s="123">
        <f t="shared" si="55"/>
        <v>0</v>
      </c>
      <c r="J321" s="22"/>
    </row>
    <row r="322" spans="1:10" s="23" customFormat="1" ht="35.25" hidden="1" customHeight="1">
      <c r="A322" s="16" t="s">
        <v>48</v>
      </c>
      <c r="B322" s="53">
        <v>795</v>
      </c>
      <c r="C322" s="77" t="s">
        <v>83</v>
      </c>
      <c r="D322" s="77" t="s">
        <v>130</v>
      </c>
      <c r="E322" s="15" t="s">
        <v>150</v>
      </c>
      <c r="F322" s="43" t="s">
        <v>49</v>
      </c>
      <c r="G322" s="123">
        <f>'прил 4'!G1795</f>
        <v>0</v>
      </c>
      <c r="H322" s="123">
        <f>'прил 4'!AG1795</f>
        <v>0</v>
      </c>
      <c r="I322" s="123">
        <f>'прил 4'!AH1795</f>
        <v>0</v>
      </c>
      <c r="J322" s="22"/>
    </row>
    <row r="323" spans="1:10" ht="25.5" hidden="1">
      <c r="A323" s="16" t="s">
        <v>558</v>
      </c>
      <c r="B323" s="53">
        <v>795</v>
      </c>
      <c r="C323" s="15" t="s">
        <v>32</v>
      </c>
      <c r="D323" s="15" t="s">
        <v>34</v>
      </c>
      <c r="E323" s="15" t="s">
        <v>548</v>
      </c>
      <c r="F323" s="15"/>
      <c r="G323" s="115">
        <f t="shared" ref="G323:I324" si="56">G324</f>
        <v>0</v>
      </c>
      <c r="H323" s="115">
        <f t="shared" si="56"/>
        <v>0</v>
      </c>
      <c r="I323" s="115">
        <f t="shared" si="56"/>
        <v>0</v>
      </c>
    </row>
    <row r="324" spans="1:10" ht="25.5" hidden="1">
      <c r="A324" s="16" t="s">
        <v>640</v>
      </c>
      <c r="B324" s="53">
        <v>795</v>
      </c>
      <c r="C324" s="15" t="s">
        <v>32</v>
      </c>
      <c r="D324" s="15" t="s">
        <v>34</v>
      </c>
      <c r="E324" s="15" t="s">
        <v>548</v>
      </c>
      <c r="F324" s="15" t="s">
        <v>641</v>
      </c>
      <c r="G324" s="115">
        <f t="shared" si="56"/>
        <v>0</v>
      </c>
      <c r="H324" s="115">
        <f t="shared" si="56"/>
        <v>0</v>
      </c>
      <c r="I324" s="115">
        <f t="shared" si="56"/>
        <v>0</v>
      </c>
    </row>
    <row r="325" spans="1:10" hidden="1">
      <c r="A325" s="16" t="s">
        <v>643</v>
      </c>
      <c r="B325" s="53">
        <v>795</v>
      </c>
      <c r="C325" s="15" t="s">
        <v>32</v>
      </c>
      <c r="D325" s="15" t="s">
        <v>34</v>
      </c>
      <c r="E325" s="15" t="s">
        <v>548</v>
      </c>
      <c r="F325" s="15" t="s">
        <v>644</v>
      </c>
      <c r="G325" s="115">
        <f>'прил 4'!G2090</f>
        <v>0</v>
      </c>
      <c r="H325" s="115">
        <f>'прил 4'!AG2090</f>
        <v>0</v>
      </c>
      <c r="I325" s="115">
        <f>'прил 4'!AH2090</f>
        <v>0</v>
      </c>
    </row>
    <row r="326" spans="1:10" ht="38.25" hidden="1">
      <c r="A326" s="16" t="s">
        <v>550</v>
      </c>
      <c r="B326" s="53">
        <v>795</v>
      </c>
      <c r="C326" s="15" t="s">
        <v>32</v>
      </c>
      <c r="D326" s="15" t="s">
        <v>34</v>
      </c>
      <c r="E326" s="15" t="s">
        <v>549</v>
      </c>
      <c r="F326" s="15"/>
      <c r="G326" s="115">
        <f t="shared" ref="G326:I327" si="57">G327</f>
        <v>0</v>
      </c>
      <c r="H326" s="115">
        <f t="shared" si="57"/>
        <v>0</v>
      </c>
      <c r="I326" s="115">
        <f t="shared" si="57"/>
        <v>0</v>
      </c>
    </row>
    <row r="327" spans="1:10" ht="25.5" hidden="1">
      <c r="A327" s="16" t="s">
        <v>640</v>
      </c>
      <c r="B327" s="53">
        <v>795</v>
      </c>
      <c r="C327" s="15" t="s">
        <v>32</v>
      </c>
      <c r="D327" s="15" t="s">
        <v>34</v>
      </c>
      <c r="E327" s="15" t="s">
        <v>549</v>
      </c>
      <c r="F327" s="15" t="s">
        <v>641</v>
      </c>
      <c r="G327" s="115">
        <f t="shared" si="57"/>
        <v>0</v>
      </c>
      <c r="H327" s="115">
        <f t="shared" si="57"/>
        <v>0</v>
      </c>
      <c r="I327" s="115">
        <f t="shared" si="57"/>
        <v>0</v>
      </c>
    </row>
    <row r="328" spans="1:10" hidden="1">
      <c r="A328" s="16" t="s">
        <v>643</v>
      </c>
      <c r="B328" s="53">
        <v>795</v>
      </c>
      <c r="C328" s="15" t="s">
        <v>32</v>
      </c>
      <c r="D328" s="15" t="s">
        <v>34</v>
      </c>
      <c r="E328" s="15" t="s">
        <v>549</v>
      </c>
      <c r="F328" s="15" t="s">
        <v>644</v>
      </c>
      <c r="G328" s="115">
        <f>'прил 4'!G2093</f>
        <v>0</v>
      </c>
      <c r="H328" s="115">
        <f>'прил 4'!AG2093</f>
        <v>0</v>
      </c>
      <c r="I328" s="115">
        <f>'прил 4'!AH2093</f>
        <v>0</v>
      </c>
    </row>
    <row r="329" spans="1:10" ht="25.5" hidden="1">
      <c r="A329" s="16" t="s">
        <v>746</v>
      </c>
      <c r="B329" s="53">
        <v>795</v>
      </c>
      <c r="C329" s="15" t="s">
        <v>32</v>
      </c>
      <c r="D329" s="15" t="s">
        <v>34</v>
      </c>
      <c r="E329" s="15" t="s">
        <v>844</v>
      </c>
      <c r="F329" s="15"/>
      <c r="G329" s="115">
        <f>G332</f>
        <v>0</v>
      </c>
      <c r="H329" s="115">
        <f>H332</f>
        <v>0</v>
      </c>
      <c r="I329" s="115">
        <f>I332</f>
        <v>0</v>
      </c>
    </row>
    <row r="330" spans="1:10" ht="40.5" hidden="1" customHeight="1">
      <c r="A330" s="16" t="s">
        <v>148</v>
      </c>
      <c r="B330" s="53">
        <v>774</v>
      </c>
      <c r="C330" s="15" t="s">
        <v>32</v>
      </c>
      <c r="D330" s="15" t="s">
        <v>34</v>
      </c>
      <c r="E330" s="15" t="s">
        <v>844</v>
      </c>
      <c r="F330" s="15" t="s">
        <v>641</v>
      </c>
      <c r="G330" s="85">
        <f>G332</f>
        <v>0</v>
      </c>
      <c r="H330" s="85">
        <f>H332</f>
        <v>0</v>
      </c>
      <c r="I330" s="85">
        <f>I332</f>
        <v>0</v>
      </c>
    </row>
    <row r="331" spans="1:10" hidden="1">
      <c r="A331" s="16"/>
      <c r="B331" s="53"/>
      <c r="C331" s="15"/>
      <c r="D331" s="15"/>
      <c r="E331" s="15" t="s">
        <v>844</v>
      </c>
      <c r="F331" s="15"/>
      <c r="G331" s="115"/>
      <c r="H331" s="115"/>
      <c r="I331" s="115"/>
    </row>
    <row r="332" spans="1:10" ht="89.25" hidden="1">
      <c r="A332" s="54" t="s">
        <v>817</v>
      </c>
      <c r="B332" s="53">
        <v>795</v>
      </c>
      <c r="C332" s="15" t="s">
        <v>32</v>
      </c>
      <c r="D332" s="15" t="s">
        <v>34</v>
      </c>
      <c r="E332" s="15" t="s">
        <v>844</v>
      </c>
      <c r="F332" s="15" t="s">
        <v>816</v>
      </c>
      <c r="G332" s="115">
        <f>'прил 4'!G594</f>
        <v>0</v>
      </c>
      <c r="H332" s="115">
        <f>'прил 4'!AG594</f>
        <v>0</v>
      </c>
      <c r="I332" s="115">
        <f>'прил 4'!AH594</f>
        <v>0</v>
      </c>
    </row>
    <row r="333" spans="1:10" hidden="1">
      <c r="A333" s="16"/>
      <c r="B333" s="53">
        <v>795</v>
      </c>
      <c r="C333" s="15" t="s">
        <v>32</v>
      </c>
      <c r="D333" s="15" t="s">
        <v>34</v>
      </c>
      <c r="E333" s="15"/>
      <c r="F333" s="15"/>
      <c r="G333" s="115"/>
      <c r="H333" s="115"/>
      <c r="I333" s="115"/>
    </row>
    <row r="334" spans="1:10" ht="51" hidden="1">
      <c r="A334" s="16" t="s">
        <v>722</v>
      </c>
      <c r="B334" s="53">
        <v>774</v>
      </c>
      <c r="C334" s="15" t="s">
        <v>32</v>
      </c>
      <c r="D334" s="15" t="s">
        <v>102</v>
      </c>
      <c r="E334" s="15" t="s">
        <v>412</v>
      </c>
      <c r="F334" s="15"/>
      <c r="G334" s="85">
        <f>G335</f>
        <v>0</v>
      </c>
      <c r="H334" s="85">
        <f>H335</f>
        <v>0</v>
      </c>
      <c r="I334" s="85">
        <f>I335</f>
        <v>0</v>
      </c>
    </row>
    <row r="335" spans="1:10" ht="25.5" hidden="1">
      <c r="A335" s="16" t="s">
        <v>858</v>
      </c>
      <c r="B335" s="53">
        <v>774</v>
      </c>
      <c r="C335" s="15" t="s">
        <v>32</v>
      </c>
      <c r="D335" s="15" t="s">
        <v>102</v>
      </c>
      <c r="E335" s="15" t="s">
        <v>861</v>
      </c>
      <c r="F335" s="15"/>
      <c r="G335" s="85">
        <f>G337</f>
        <v>0</v>
      </c>
      <c r="H335" s="85">
        <f>H337</f>
        <v>0</v>
      </c>
      <c r="I335" s="85">
        <f>I337</f>
        <v>0</v>
      </c>
    </row>
    <row r="336" spans="1:10" ht="40.5" hidden="1" customHeight="1">
      <c r="A336" s="16" t="s">
        <v>148</v>
      </c>
      <c r="B336" s="53">
        <v>774</v>
      </c>
      <c r="C336" s="15" t="s">
        <v>32</v>
      </c>
      <c r="D336" s="15" t="s">
        <v>102</v>
      </c>
      <c r="E336" s="15" t="s">
        <v>861</v>
      </c>
      <c r="F336" s="15" t="s">
        <v>641</v>
      </c>
      <c r="G336" s="85">
        <f>G337</f>
        <v>0</v>
      </c>
      <c r="H336" s="85">
        <f>H337</f>
        <v>0</v>
      </c>
      <c r="I336" s="85">
        <f>I337</f>
        <v>0</v>
      </c>
    </row>
    <row r="337" spans="1:10" ht="66" hidden="1" customHeight="1">
      <c r="A337" s="54" t="s">
        <v>817</v>
      </c>
      <c r="B337" s="53">
        <v>774</v>
      </c>
      <c r="C337" s="15" t="s">
        <v>32</v>
      </c>
      <c r="D337" s="15" t="s">
        <v>102</v>
      </c>
      <c r="E337" s="15" t="s">
        <v>861</v>
      </c>
      <c r="F337" s="15" t="s">
        <v>816</v>
      </c>
      <c r="G337" s="85"/>
      <c r="H337" s="85"/>
      <c r="I337" s="85"/>
    </row>
    <row r="338" spans="1:10" ht="25.5" hidden="1">
      <c r="A338" s="16" t="s">
        <v>859</v>
      </c>
      <c r="B338" s="53">
        <v>774</v>
      </c>
      <c r="C338" s="15" t="s">
        <v>32</v>
      </c>
      <c r="D338" s="15" t="s">
        <v>102</v>
      </c>
      <c r="E338" s="15" t="s">
        <v>860</v>
      </c>
      <c r="F338" s="15"/>
      <c r="G338" s="85">
        <f>G340</f>
        <v>0</v>
      </c>
      <c r="H338" s="85">
        <f>H340</f>
        <v>0</v>
      </c>
      <c r="I338" s="85">
        <f>I340</f>
        <v>0</v>
      </c>
    </row>
    <row r="339" spans="1:10" ht="40.5" hidden="1" customHeight="1">
      <c r="A339" s="16" t="s">
        <v>148</v>
      </c>
      <c r="B339" s="53">
        <v>774</v>
      </c>
      <c r="C339" s="15" t="s">
        <v>32</v>
      </c>
      <c r="D339" s="15" t="s">
        <v>102</v>
      </c>
      <c r="E339" s="15" t="s">
        <v>860</v>
      </c>
      <c r="F339" s="15" t="s">
        <v>641</v>
      </c>
      <c r="G339" s="85">
        <f>G340</f>
        <v>0</v>
      </c>
      <c r="H339" s="85">
        <f>H340</f>
        <v>0</v>
      </c>
      <c r="I339" s="85">
        <f>I340</f>
        <v>0</v>
      </c>
    </row>
    <row r="340" spans="1:10" ht="66" hidden="1" customHeight="1">
      <c r="A340" s="54" t="s">
        <v>817</v>
      </c>
      <c r="B340" s="53">
        <v>774</v>
      </c>
      <c r="C340" s="15" t="s">
        <v>32</v>
      </c>
      <c r="D340" s="15" t="s">
        <v>102</v>
      </c>
      <c r="E340" s="15" t="s">
        <v>860</v>
      </c>
      <c r="F340" s="15" t="s">
        <v>816</v>
      </c>
      <c r="G340" s="85"/>
      <c r="H340" s="85"/>
      <c r="I340" s="85"/>
    </row>
    <row r="341" spans="1:10" ht="22.5" customHeight="1">
      <c r="A341" s="16" t="s">
        <v>598</v>
      </c>
      <c r="B341" s="53">
        <v>795</v>
      </c>
      <c r="C341" s="15" t="s">
        <v>83</v>
      </c>
      <c r="D341" s="15" t="s">
        <v>211</v>
      </c>
      <c r="E341" s="15" t="s">
        <v>176</v>
      </c>
      <c r="F341" s="15" t="s">
        <v>47</v>
      </c>
      <c r="G341" s="85">
        <f>G342</f>
        <v>4208972</v>
      </c>
      <c r="H341" s="85">
        <f>H342</f>
        <v>0</v>
      </c>
      <c r="I341" s="85">
        <f>I342</f>
        <v>0</v>
      </c>
      <c r="J341" s="1"/>
    </row>
    <row r="342" spans="1:10" ht="16.5" customHeight="1">
      <c r="A342" s="16" t="s">
        <v>48</v>
      </c>
      <c r="B342" s="53">
        <v>795</v>
      </c>
      <c r="C342" s="15" t="s">
        <v>83</v>
      </c>
      <c r="D342" s="15" t="s">
        <v>211</v>
      </c>
      <c r="E342" s="15" t="s">
        <v>176</v>
      </c>
      <c r="F342" s="15" t="s">
        <v>49</v>
      </c>
      <c r="G342" s="85">
        <f>'прил 4'!G1743</f>
        <v>4208972</v>
      </c>
      <c r="H342" s="85">
        <v>0</v>
      </c>
      <c r="I342" s="85">
        <v>0</v>
      </c>
      <c r="J342" s="1"/>
    </row>
    <row r="343" spans="1:10" s="18" customFormat="1" ht="74.25" hidden="1" customHeight="1">
      <c r="A343" s="16" t="s">
        <v>13</v>
      </c>
      <c r="B343" s="53">
        <v>795</v>
      </c>
      <c r="C343" s="15" t="s">
        <v>83</v>
      </c>
      <c r="D343" s="15" t="s">
        <v>211</v>
      </c>
      <c r="E343" s="15" t="s">
        <v>14</v>
      </c>
      <c r="F343" s="15"/>
      <c r="G343" s="85">
        <f>G373</f>
        <v>0</v>
      </c>
      <c r="H343" s="85">
        <f t="shared" ref="H343:I345" si="58">H344</f>
        <v>0</v>
      </c>
      <c r="I343" s="85">
        <f t="shared" si="58"/>
        <v>0</v>
      </c>
      <c r="J343" s="17"/>
    </row>
    <row r="344" spans="1:10" s="18" customFormat="1" ht="75" hidden="1" customHeight="1">
      <c r="A344" s="16" t="s">
        <v>533</v>
      </c>
      <c r="B344" s="53">
        <v>795</v>
      </c>
      <c r="C344" s="15" t="s">
        <v>83</v>
      </c>
      <c r="D344" s="15" t="s">
        <v>211</v>
      </c>
      <c r="E344" s="15" t="s">
        <v>15</v>
      </c>
      <c r="F344" s="15"/>
      <c r="G344" s="85">
        <f>G345</f>
        <v>0</v>
      </c>
      <c r="H344" s="85">
        <f t="shared" si="58"/>
        <v>0</v>
      </c>
      <c r="I344" s="85">
        <f t="shared" si="58"/>
        <v>0</v>
      </c>
      <c r="J344" s="17"/>
    </row>
    <row r="345" spans="1:10" s="18" customFormat="1" ht="23.25" hidden="1" customHeight="1">
      <c r="A345" s="16" t="s">
        <v>315</v>
      </c>
      <c r="B345" s="53">
        <v>795</v>
      </c>
      <c r="C345" s="15" t="s">
        <v>83</v>
      </c>
      <c r="D345" s="15" t="s">
        <v>211</v>
      </c>
      <c r="E345" s="15" t="s">
        <v>15</v>
      </c>
      <c r="F345" s="15" t="s">
        <v>316</v>
      </c>
      <c r="G345" s="85">
        <f>G346</f>
        <v>0</v>
      </c>
      <c r="H345" s="85">
        <f t="shared" si="58"/>
        <v>0</v>
      </c>
      <c r="I345" s="85">
        <f t="shared" si="58"/>
        <v>0</v>
      </c>
      <c r="J345" s="17"/>
    </row>
    <row r="346" spans="1:10" s="18" customFormat="1" ht="19.5" hidden="1" customHeight="1">
      <c r="A346" s="16" t="s">
        <v>343</v>
      </c>
      <c r="B346" s="53">
        <v>795</v>
      </c>
      <c r="C346" s="15" t="s">
        <v>83</v>
      </c>
      <c r="D346" s="15" t="s">
        <v>211</v>
      </c>
      <c r="E346" s="15" t="s">
        <v>15</v>
      </c>
      <c r="F346" s="15" t="s">
        <v>344</v>
      </c>
      <c r="G346" s="85">
        <f>'прил 4'!G1694</f>
        <v>0</v>
      </c>
      <c r="H346" s="85">
        <f>'прил 4'!AG1694</f>
        <v>0</v>
      </c>
      <c r="I346" s="85">
        <f>'прил 4'!AH1694</f>
        <v>0</v>
      </c>
      <c r="J346" s="17"/>
    </row>
    <row r="347" spans="1:10" s="18" customFormat="1" ht="66" hidden="1" customHeight="1">
      <c r="A347" s="54" t="s">
        <v>169</v>
      </c>
      <c r="B347" s="53">
        <v>793</v>
      </c>
      <c r="C347" s="15" t="s">
        <v>83</v>
      </c>
      <c r="D347" s="15" t="s">
        <v>211</v>
      </c>
      <c r="E347" s="15" t="s">
        <v>170</v>
      </c>
      <c r="F347" s="15"/>
      <c r="G347" s="85">
        <f>G348</f>
        <v>0</v>
      </c>
      <c r="H347" s="85">
        <f t="shared" ref="H347:I349" si="59">H348</f>
        <v>0</v>
      </c>
      <c r="I347" s="85">
        <f t="shared" si="59"/>
        <v>0</v>
      </c>
      <c r="J347" s="17"/>
    </row>
    <row r="348" spans="1:10" s="18" customFormat="1" ht="53.25" hidden="1" customHeight="1">
      <c r="A348" s="54" t="s">
        <v>565</v>
      </c>
      <c r="B348" s="53">
        <v>793</v>
      </c>
      <c r="C348" s="15" t="s">
        <v>83</v>
      </c>
      <c r="D348" s="15" t="s">
        <v>211</v>
      </c>
      <c r="E348" s="15" t="s">
        <v>566</v>
      </c>
      <c r="F348" s="15"/>
      <c r="G348" s="85">
        <f>G349</f>
        <v>0</v>
      </c>
      <c r="H348" s="85">
        <f t="shared" si="59"/>
        <v>0</v>
      </c>
      <c r="I348" s="85">
        <f t="shared" si="59"/>
        <v>0</v>
      </c>
      <c r="J348" s="17"/>
    </row>
    <row r="349" spans="1:10" s="18" customFormat="1" ht="31.5" hidden="1" customHeight="1">
      <c r="A349" s="16" t="s">
        <v>598</v>
      </c>
      <c r="B349" s="53">
        <v>793</v>
      </c>
      <c r="C349" s="15" t="s">
        <v>83</v>
      </c>
      <c r="D349" s="15" t="s">
        <v>211</v>
      </c>
      <c r="E349" s="15" t="s">
        <v>566</v>
      </c>
      <c r="F349" s="15" t="s">
        <v>47</v>
      </c>
      <c r="G349" s="85">
        <f>G350</f>
        <v>0</v>
      </c>
      <c r="H349" s="85">
        <f t="shared" si="59"/>
        <v>0</v>
      </c>
      <c r="I349" s="85">
        <f t="shared" si="59"/>
        <v>0</v>
      </c>
      <c r="J349" s="17"/>
    </row>
    <row r="350" spans="1:10" s="18" customFormat="1" ht="32.25" hidden="1" customHeight="1">
      <c r="A350" s="16" t="s">
        <v>48</v>
      </c>
      <c r="B350" s="53">
        <v>793</v>
      </c>
      <c r="C350" s="15" t="s">
        <v>83</v>
      </c>
      <c r="D350" s="15" t="s">
        <v>211</v>
      </c>
      <c r="E350" s="15" t="s">
        <v>566</v>
      </c>
      <c r="F350" s="15" t="s">
        <v>49</v>
      </c>
      <c r="G350" s="85">
        <f>'прил 4'!G1327</f>
        <v>0</v>
      </c>
      <c r="H350" s="85">
        <f>'прил 4'!AG1327</f>
        <v>0</v>
      </c>
      <c r="I350" s="85">
        <f>'прил 4'!AH1327</f>
        <v>0</v>
      </c>
      <c r="J350" s="17"/>
    </row>
    <row r="351" spans="1:10" ht="68.25" hidden="1" customHeight="1">
      <c r="A351" s="16" t="s">
        <v>824</v>
      </c>
      <c r="B351" s="53">
        <v>795</v>
      </c>
      <c r="C351" s="15" t="s">
        <v>83</v>
      </c>
      <c r="D351" s="15" t="s">
        <v>211</v>
      </c>
      <c r="E351" s="15" t="s">
        <v>12</v>
      </c>
      <c r="F351" s="15"/>
      <c r="G351" s="85">
        <f>G357</f>
        <v>0</v>
      </c>
      <c r="H351" s="85">
        <f>H357</f>
        <v>0</v>
      </c>
      <c r="I351" s="85">
        <f>I357</f>
        <v>0</v>
      </c>
    </row>
    <row r="352" spans="1:10" s="18" customFormat="1" ht="31.5" hidden="1" customHeight="1">
      <c r="A352" s="16" t="s">
        <v>598</v>
      </c>
      <c r="B352" s="53">
        <v>795</v>
      </c>
      <c r="C352" s="15" t="s">
        <v>83</v>
      </c>
      <c r="D352" s="15" t="s">
        <v>211</v>
      </c>
      <c r="E352" s="15" t="s">
        <v>176</v>
      </c>
      <c r="F352" s="15" t="s">
        <v>47</v>
      </c>
      <c r="G352" s="85">
        <f>G353</f>
        <v>0</v>
      </c>
      <c r="H352" s="85">
        <f>H353</f>
        <v>0</v>
      </c>
      <c r="I352" s="85">
        <f>I353</f>
        <v>0</v>
      </c>
      <c r="J352" s="17"/>
    </row>
    <row r="353" spans="1:10" s="18" customFormat="1" ht="32.25" hidden="1" customHeight="1">
      <c r="A353" s="16" t="s">
        <v>48</v>
      </c>
      <c r="B353" s="53">
        <v>795</v>
      </c>
      <c r="C353" s="15" t="s">
        <v>83</v>
      </c>
      <c r="D353" s="15" t="s">
        <v>211</v>
      </c>
      <c r="E353" s="15" t="s">
        <v>176</v>
      </c>
      <c r="F353" s="15" t="s">
        <v>49</v>
      </c>
      <c r="G353" s="85"/>
      <c r="H353" s="85"/>
      <c r="I353" s="85"/>
      <c r="J353" s="17"/>
    </row>
    <row r="354" spans="1:10" s="18" customFormat="1" ht="31.5" hidden="1" customHeight="1">
      <c r="A354" s="16" t="s">
        <v>598</v>
      </c>
      <c r="B354" s="53">
        <v>795</v>
      </c>
      <c r="C354" s="15" t="s">
        <v>83</v>
      </c>
      <c r="D354" s="15" t="s">
        <v>211</v>
      </c>
      <c r="E354" s="15" t="s">
        <v>176</v>
      </c>
      <c r="F354" s="15" t="s">
        <v>47</v>
      </c>
      <c r="G354" s="85">
        <f>G355</f>
        <v>0</v>
      </c>
      <c r="H354" s="85">
        <f>H355</f>
        <v>0</v>
      </c>
      <c r="I354" s="85">
        <f>I355</f>
        <v>0</v>
      </c>
      <c r="J354" s="17"/>
    </row>
    <row r="355" spans="1:10" s="18" customFormat="1" ht="32.25" hidden="1" customHeight="1">
      <c r="A355" s="16" t="s">
        <v>48</v>
      </c>
      <c r="B355" s="53">
        <v>795</v>
      </c>
      <c r="C355" s="15" t="s">
        <v>83</v>
      </c>
      <c r="D355" s="15" t="s">
        <v>211</v>
      </c>
      <c r="E355" s="15" t="s">
        <v>176</v>
      </c>
      <c r="F355" s="15" t="s">
        <v>49</v>
      </c>
      <c r="G355" s="85"/>
      <c r="H355" s="85"/>
      <c r="I355" s="85"/>
      <c r="J355" s="17"/>
    </row>
    <row r="356" spans="1:10" s="18" customFormat="1" ht="32.25" hidden="1" customHeight="1">
      <c r="A356" s="16"/>
      <c r="B356" s="53"/>
      <c r="C356" s="15"/>
      <c r="D356" s="15"/>
      <c r="E356" s="15"/>
      <c r="F356" s="15"/>
      <c r="G356" s="85"/>
      <c r="H356" s="85"/>
      <c r="I356" s="85"/>
      <c r="J356" s="17"/>
    </row>
    <row r="357" spans="1:10" ht="22.5" hidden="1" customHeight="1">
      <c r="A357" s="16" t="s">
        <v>315</v>
      </c>
      <c r="B357" s="53">
        <v>795</v>
      </c>
      <c r="C357" s="15" t="s">
        <v>83</v>
      </c>
      <c r="D357" s="15" t="s">
        <v>211</v>
      </c>
      <c r="E357" s="15" t="s">
        <v>12</v>
      </c>
      <c r="F357" s="15" t="s">
        <v>316</v>
      </c>
      <c r="G357" s="85">
        <f>G358</f>
        <v>0</v>
      </c>
      <c r="H357" s="85">
        <f>H358</f>
        <v>0</v>
      </c>
      <c r="I357" s="85">
        <f>I358</f>
        <v>0</v>
      </c>
    </row>
    <row r="358" spans="1:10" ht="16.5" hidden="1" customHeight="1">
      <c r="A358" s="16" t="s">
        <v>343</v>
      </c>
      <c r="B358" s="53">
        <v>795</v>
      </c>
      <c r="C358" s="15" t="s">
        <v>83</v>
      </c>
      <c r="D358" s="15" t="s">
        <v>211</v>
      </c>
      <c r="E358" s="15" t="s">
        <v>12</v>
      </c>
      <c r="F358" s="15" t="s">
        <v>344</v>
      </c>
      <c r="G358" s="85">
        <f>'прил 4'!G1715</f>
        <v>0</v>
      </c>
      <c r="H358" s="85">
        <f>'прил 4'!AG1715</f>
        <v>0</v>
      </c>
      <c r="I358" s="85">
        <f>'прил 4'!AH1715</f>
        <v>0</v>
      </c>
    </row>
    <row r="359" spans="1:10" s="18" customFormat="1" ht="84.75" hidden="1" customHeight="1">
      <c r="A359" s="16" t="s">
        <v>13</v>
      </c>
      <c r="B359" s="53">
        <v>795</v>
      </c>
      <c r="C359" s="15" t="s">
        <v>83</v>
      </c>
      <c r="D359" s="15" t="s">
        <v>211</v>
      </c>
      <c r="E359" s="15" t="s">
        <v>14</v>
      </c>
      <c r="F359" s="15"/>
      <c r="G359" s="85">
        <f>G363+G365+G296</f>
        <v>0</v>
      </c>
      <c r="H359" s="85">
        <f>H363+H365+H296</f>
        <v>0</v>
      </c>
      <c r="I359" s="85">
        <f>I363+I365+I296</f>
        <v>0</v>
      </c>
      <c r="J359" s="17"/>
    </row>
    <row r="360" spans="1:10" ht="16.5" hidden="1" customHeight="1">
      <c r="A360" s="16"/>
      <c r="B360" s="53"/>
      <c r="C360" s="15"/>
      <c r="D360" s="15"/>
      <c r="E360" s="15"/>
      <c r="F360" s="15"/>
      <c r="G360" s="85"/>
      <c r="H360" s="85"/>
      <c r="I360" s="85"/>
    </row>
    <row r="361" spans="1:10" s="18" customFormat="1" ht="49.5" hidden="1" customHeight="1">
      <c r="A361" s="16" t="s">
        <v>784</v>
      </c>
      <c r="B361" s="53">
        <v>795</v>
      </c>
      <c r="C361" s="15" t="s">
        <v>83</v>
      </c>
      <c r="D361" s="15" t="s">
        <v>211</v>
      </c>
      <c r="E361" s="15" t="s">
        <v>783</v>
      </c>
      <c r="F361" s="15"/>
      <c r="G361" s="85">
        <f t="shared" ref="G361:I362" si="60">G362</f>
        <v>0</v>
      </c>
      <c r="H361" s="85">
        <f t="shared" si="60"/>
        <v>0</v>
      </c>
      <c r="I361" s="85">
        <f t="shared" si="60"/>
        <v>0</v>
      </c>
      <c r="J361" s="17"/>
    </row>
    <row r="362" spans="1:10" s="18" customFormat="1" ht="20.25" hidden="1" customHeight="1">
      <c r="A362" s="16" t="s">
        <v>315</v>
      </c>
      <c r="B362" s="53">
        <v>795</v>
      </c>
      <c r="C362" s="15" t="s">
        <v>83</v>
      </c>
      <c r="D362" s="15" t="s">
        <v>211</v>
      </c>
      <c r="E362" s="15" t="s">
        <v>783</v>
      </c>
      <c r="F362" s="15" t="s">
        <v>334</v>
      </c>
      <c r="G362" s="85">
        <f t="shared" si="60"/>
        <v>0</v>
      </c>
      <c r="H362" s="85">
        <f t="shared" si="60"/>
        <v>0</v>
      </c>
      <c r="I362" s="85">
        <f t="shared" si="60"/>
        <v>0</v>
      </c>
      <c r="J362" s="17"/>
    </row>
    <row r="363" spans="1:10" s="18" customFormat="1" ht="20.25" hidden="1" customHeight="1">
      <c r="A363" s="16" t="s">
        <v>333</v>
      </c>
      <c r="B363" s="53">
        <v>795</v>
      </c>
      <c r="C363" s="15" t="s">
        <v>83</v>
      </c>
      <c r="D363" s="15" t="s">
        <v>211</v>
      </c>
      <c r="E363" s="15" t="s">
        <v>783</v>
      </c>
      <c r="F363" s="15" t="s">
        <v>334</v>
      </c>
      <c r="G363" s="85">
        <f>'прил 4'!G1719</f>
        <v>0</v>
      </c>
      <c r="H363" s="85">
        <f>'прил 4'!AG1719</f>
        <v>0</v>
      </c>
      <c r="I363" s="85">
        <f>'прил 4'!AH1719</f>
        <v>0</v>
      </c>
      <c r="J363" s="17"/>
    </row>
    <row r="364" spans="1:10" s="18" customFormat="1" ht="84.75" hidden="1" customHeight="1">
      <c r="A364" s="16" t="s">
        <v>13</v>
      </c>
      <c r="B364" s="53">
        <v>795</v>
      </c>
      <c r="C364" s="15" t="s">
        <v>83</v>
      </c>
      <c r="D364" s="15" t="s">
        <v>211</v>
      </c>
      <c r="E364" s="15" t="s">
        <v>14</v>
      </c>
      <c r="F364" s="15"/>
      <c r="G364" s="85"/>
      <c r="H364" s="85"/>
      <c r="I364" s="85"/>
      <c r="J364" s="17"/>
    </row>
    <row r="365" spans="1:10" s="18" customFormat="1" ht="99.75" hidden="1" customHeight="1">
      <c r="A365" s="97" t="s">
        <v>681</v>
      </c>
      <c r="B365" s="53">
        <v>795</v>
      </c>
      <c r="C365" s="15" t="s">
        <v>83</v>
      </c>
      <c r="D365" s="15" t="s">
        <v>211</v>
      </c>
      <c r="E365" s="15" t="s">
        <v>680</v>
      </c>
      <c r="F365" s="15"/>
      <c r="G365" s="85">
        <f>G373</f>
        <v>0</v>
      </c>
      <c r="H365" s="85">
        <f t="shared" ref="H365:I365" si="61">H373</f>
        <v>0</v>
      </c>
      <c r="I365" s="85">
        <f t="shared" si="61"/>
        <v>0</v>
      </c>
      <c r="J365" s="17"/>
    </row>
    <row r="366" spans="1:10" s="18" customFormat="1" ht="18.75" hidden="1" customHeight="1">
      <c r="A366" s="16" t="s">
        <v>315</v>
      </c>
      <c r="B366" s="53">
        <v>795</v>
      </c>
      <c r="C366" s="15" t="s">
        <v>83</v>
      </c>
      <c r="D366" s="15" t="s">
        <v>211</v>
      </c>
      <c r="E366" s="15" t="s">
        <v>680</v>
      </c>
      <c r="F366" s="15" t="s">
        <v>316</v>
      </c>
      <c r="G366" s="115">
        <f>G367</f>
        <v>0</v>
      </c>
      <c r="H366" s="115">
        <f>H367</f>
        <v>0</v>
      </c>
      <c r="I366" s="115">
        <f>I367</f>
        <v>0</v>
      </c>
      <c r="J366" s="17"/>
    </row>
    <row r="367" spans="1:10" s="18" customFormat="1" ht="15.75" hidden="1" customHeight="1">
      <c r="A367" s="16" t="s">
        <v>333</v>
      </c>
      <c r="B367" s="53">
        <v>795</v>
      </c>
      <c r="C367" s="15" t="s">
        <v>83</v>
      </c>
      <c r="D367" s="15" t="s">
        <v>211</v>
      </c>
      <c r="E367" s="15" t="s">
        <v>680</v>
      </c>
      <c r="F367" s="15" t="s">
        <v>334</v>
      </c>
      <c r="G367" s="115">
        <f>'прил 4'!G1723</f>
        <v>0</v>
      </c>
      <c r="H367" s="115">
        <f>'прил 4'!AG1723</f>
        <v>0</v>
      </c>
      <c r="I367" s="115">
        <f>'прил 4'!AH1723</f>
        <v>0</v>
      </c>
      <c r="J367" s="17"/>
    </row>
    <row r="368" spans="1:10" s="18" customFormat="1" ht="18.75" hidden="1" customHeight="1">
      <c r="A368" s="16" t="s">
        <v>598</v>
      </c>
      <c r="B368" s="53">
        <v>795</v>
      </c>
      <c r="C368" s="15" t="s">
        <v>83</v>
      </c>
      <c r="D368" s="15" t="s">
        <v>211</v>
      </c>
      <c r="E368" s="15" t="s">
        <v>680</v>
      </c>
      <c r="F368" s="15" t="s">
        <v>47</v>
      </c>
      <c r="G368" s="85">
        <f>G369</f>
        <v>0</v>
      </c>
      <c r="H368" s="85">
        <f>H369</f>
        <v>0</v>
      </c>
      <c r="I368" s="85">
        <f>I369</f>
        <v>0</v>
      </c>
      <c r="J368" s="17"/>
    </row>
    <row r="369" spans="1:10" s="18" customFormat="1" ht="15.75" hidden="1" customHeight="1">
      <c r="A369" s="16" t="s">
        <v>48</v>
      </c>
      <c r="B369" s="53">
        <v>795</v>
      </c>
      <c r="C369" s="15" t="s">
        <v>83</v>
      </c>
      <c r="D369" s="15" t="s">
        <v>211</v>
      </c>
      <c r="E369" s="15" t="s">
        <v>680</v>
      </c>
      <c r="F369" s="15" t="s">
        <v>49</v>
      </c>
      <c r="G369" s="85"/>
      <c r="H369" s="85"/>
      <c r="I369" s="85"/>
      <c r="J369" s="17"/>
    </row>
    <row r="370" spans="1:10" s="18" customFormat="1" ht="49.5" hidden="1" customHeight="1">
      <c r="A370" s="16" t="s">
        <v>784</v>
      </c>
      <c r="B370" s="53">
        <v>795</v>
      </c>
      <c r="C370" s="15" t="s">
        <v>83</v>
      </c>
      <c r="D370" s="15" t="s">
        <v>211</v>
      </c>
      <c r="E370" s="15" t="s">
        <v>783</v>
      </c>
      <c r="F370" s="15"/>
      <c r="G370" s="85">
        <f t="shared" ref="G370:I371" si="62">G371</f>
        <v>0</v>
      </c>
      <c r="H370" s="85">
        <f t="shared" si="62"/>
        <v>0</v>
      </c>
      <c r="I370" s="85">
        <f t="shared" si="62"/>
        <v>0</v>
      </c>
      <c r="J370" s="17"/>
    </row>
    <row r="371" spans="1:10" s="18" customFormat="1" ht="20.25" hidden="1" customHeight="1">
      <c r="A371" s="16" t="s">
        <v>315</v>
      </c>
      <c r="B371" s="53">
        <v>795</v>
      </c>
      <c r="C371" s="15" t="s">
        <v>83</v>
      </c>
      <c r="D371" s="15" t="s">
        <v>211</v>
      </c>
      <c r="E371" s="15" t="s">
        <v>783</v>
      </c>
      <c r="F371" s="15" t="s">
        <v>334</v>
      </c>
      <c r="G371" s="85">
        <f t="shared" si="62"/>
        <v>0</v>
      </c>
      <c r="H371" s="85">
        <f t="shared" si="62"/>
        <v>0</v>
      </c>
      <c r="I371" s="85">
        <f t="shared" si="62"/>
        <v>0</v>
      </c>
      <c r="J371" s="17"/>
    </row>
    <row r="372" spans="1:10" s="18" customFormat="1" ht="20.25" hidden="1" customHeight="1">
      <c r="A372" s="16" t="s">
        <v>333</v>
      </c>
      <c r="B372" s="53">
        <v>795</v>
      </c>
      <c r="C372" s="15" t="s">
        <v>83</v>
      </c>
      <c r="D372" s="15" t="s">
        <v>211</v>
      </c>
      <c r="E372" s="15" t="s">
        <v>783</v>
      </c>
      <c r="F372" s="15" t="s">
        <v>334</v>
      </c>
      <c r="G372" s="85"/>
      <c r="H372" s="85"/>
      <c r="I372" s="85"/>
      <c r="J372" s="17"/>
    </row>
    <row r="373" spans="1:10" s="18" customFormat="1" ht="15.75" hidden="1" customHeight="1">
      <c r="A373" s="16" t="s">
        <v>93</v>
      </c>
      <c r="B373" s="53">
        <v>795</v>
      </c>
      <c r="C373" s="15" t="s">
        <v>83</v>
      </c>
      <c r="D373" s="15" t="s">
        <v>211</v>
      </c>
      <c r="E373" s="15" t="s">
        <v>680</v>
      </c>
      <c r="F373" s="15" t="s">
        <v>94</v>
      </c>
      <c r="G373" s="85">
        <f>G374</f>
        <v>0</v>
      </c>
      <c r="H373" s="85">
        <f t="shared" ref="H373:I373" si="63">H374</f>
        <v>0</v>
      </c>
      <c r="I373" s="85">
        <f t="shared" si="63"/>
        <v>0</v>
      </c>
      <c r="J373" s="17"/>
    </row>
    <row r="374" spans="1:10" s="18" customFormat="1" ht="15.75" hidden="1" customHeight="1">
      <c r="A374" s="16" t="s">
        <v>345</v>
      </c>
      <c r="B374" s="53">
        <v>795</v>
      </c>
      <c r="C374" s="15" t="s">
        <v>83</v>
      </c>
      <c r="D374" s="15" t="s">
        <v>211</v>
      </c>
      <c r="E374" s="15" t="s">
        <v>680</v>
      </c>
      <c r="F374" s="15" t="s">
        <v>346</v>
      </c>
      <c r="G374" s="85">
        <f>'прил 4'!G1727</f>
        <v>0</v>
      </c>
      <c r="H374" s="85"/>
      <c r="I374" s="85"/>
      <c r="J374" s="17"/>
    </row>
    <row r="375" spans="1:10" s="18" customFormat="1" ht="65.25" customHeight="1">
      <c r="A375" s="16" t="s">
        <v>996</v>
      </c>
      <c r="B375" s="53">
        <v>795</v>
      </c>
      <c r="C375" s="15" t="s">
        <v>83</v>
      </c>
      <c r="D375" s="15" t="s">
        <v>211</v>
      </c>
      <c r="E375" s="15" t="s">
        <v>70</v>
      </c>
      <c r="F375" s="15"/>
      <c r="G375" s="85">
        <f>G376+G378</f>
        <v>858330.57999999984</v>
      </c>
      <c r="H375" s="29">
        <v>0</v>
      </c>
      <c r="I375" s="29">
        <v>0</v>
      </c>
      <c r="J375" s="208"/>
    </row>
    <row r="376" spans="1:10" s="18" customFormat="1" ht="15.75" customHeight="1">
      <c r="A376" s="16" t="s">
        <v>598</v>
      </c>
      <c r="B376" s="53">
        <v>795</v>
      </c>
      <c r="C376" s="15" t="s">
        <v>83</v>
      </c>
      <c r="D376" s="15" t="s">
        <v>211</v>
      </c>
      <c r="E376" s="15" t="s">
        <v>70</v>
      </c>
      <c r="F376" s="15" t="s">
        <v>47</v>
      </c>
      <c r="G376" s="85">
        <f>G377</f>
        <v>537458.86999999988</v>
      </c>
      <c r="H376" s="29">
        <v>0</v>
      </c>
      <c r="I376" s="29">
        <v>0</v>
      </c>
      <c r="J376" s="208"/>
    </row>
    <row r="377" spans="1:10" s="18" customFormat="1" ht="15.75" customHeight="1">
      <c r="A377" s="16" t="s">
        <v>48</v>
      </c>
      <c r="B377" s="53">
        <v>795</v>
      </c>
      <c r="C377" s="15" t="s">
        <v>83</v>
      </c>
      <c r="D377" s="15" t="s">
        <v>211</v>
      </c>
      <c r="E377" s="15" t="s">
        <v>70</v>
      </c>
      <c r="F377" s="15" t="s">
        <v>49</v>
      </c>
      <c r="G377" s="85">
        <f>'прил 4'!G1746</f>
        <v>537458.86999999988</v>
      </c>
      <c r="H377" s="29">
        <v>0</v>
      </c>
      <c r="I377" s="29">
        <v>0</v>
      </c>
      <c r="J377" s="208"/>
    </row>
    <row r="378" spans="1:10" ht="22.5" customHeight="1">
      <c r="A378" s="16" t="s">
        <v>315</v>
      </c>
      <c r="B378" s="53">
        <v>795</v>
      </c>
      <c r="C378" s="15" t="s">
        <v>83</v>
      </c>
      <c r="D378" s="15" t="s">
        <v>211</v>
      </c>
      <c r="E378" s="15" t="s">
        <v>70</v>
      </c>
      <c r="F378" s="15" t="s">
        <v>316</v>
      </c>
      <c r="G378" s="85">
        <f>G379</f>
        <v>320871.70999999996</v>
      </c>
      <c r="H378" s="29">
        <v>0</v>
      </c>
      <c r="I378" s="29">
        <v>0</v>
      </c>
      <c r="J378" s="1"/>
    </row>
    <row r="379" spans="1:10" ht="16.5" customHeight="1">
      <c r="A379" s="16" t="s">
        <v>343</v>
      </c>
      <c r="B379" s="53">
        <v>795</v>
      </c>
      <c r="C379" s="15" t="s">
        <v>83</v>
      </c>
      <c r="D379" s="15" t="s">
        <v>211</v>
      </c>
      <c r="E379" s="15" t="s">
        <v>70</v>
      </c>
      <c r="F379" s="15" t="s">
        <v>344</v>
      </c>
      <c r="G379" s="85">
        <f>'прил 4'!G1748</f>
        <v>320871.70999999996</v>
      </c>
      <c r="H379" s="29">
        <v>0</v>
      </c>
      <c r="I379" s="29">
        <v>0</v>
      </c>
      <c r="J379" s="1"/>
    </row>
    <row r="380" spans="1:10" ht="68.25" customHeight="1">
      <c r="A380" s="16" t="s">
        <v>824</v>
      </c>
      <c r="B380" s="53">
        <v>795</v>
      </c>
      <c r="C380" s="15" t="s">
        <v>83</v>
      </c>
      <c r="D380" s="15" t="s">
        <v>211</v>
      </c>
      <c r="E380" s="15" t="s">
        <v>12</v>
      </c>
      <c r="F380" s="15"/>
      <c r="G380" s="85">
        <f>G386</f>
        <v>693732.72</v>
      </c>
      <c r="H380" s="29">
        <v>0</v>
      </c>
      <c r="I380" s="29">
        <v>0</v>
      </c>
      <c r="J380" s="1"/>
    </row>
    <row r="381" spans="1:10" s="18" customFormat="1" ht="31.5" hidden="1" customHeight="1">
      <c r="A381" s="16" t="s">
        <v>598</v>
      </c>
      <c r="B381" s="53">
        <v>795</v>
      </c>
      <c r="C381" s="15" t="s">
        <v>83</v>
      </c>
      <c r="D381" s="15" t="s">
        <v>211</v>
      </c>
      <c r="E381" s="15" t="s">
        <v>176</v>
      </c>
      <c r="F381" s="15" t="s">
        <v>47</v>
      </c>
      <c r="G381" s="85">
        <f>G382</f>
        <v>0</v>
      </c>
      <c r="H381" s="29">
        <v>0</v>
      </c>
      <c r="I381" s="29">
        <v>0</v>
      </c>
    </row>
    <row r="382" spans="1:10" s="18" customFormat="1" ht="32.25" hidden="1" customHeight="1">
      <c r="A382" s="16" t="s">
        <v>48</v>
      </c>
      <c r="B382" s="53">
        <v>795</v>
      </c>
      <c r="C382" s="15" t="s">
        <v>83</v>
      </c>
      <c r="D382" s="15" t="s">
        <v>211</v>
      </c>
      <c r="E382" s="15" t="s">
        <v>176</v>
      </c>
      <c r="F382" s="15" t="s">
        <v>49</v>
      </c>
      <c r="G382" s="85"/>
      <c r="H382" s="29">
        <v>0</v>
      </c>
      <c r="I382" s="29">
        <v>0</v>
      </c>
    </row>
    <row r="383" spans="1:10" s="18" customFormat="1" ht="31.5" hidden="1" customHeight="1">
      <c r="A383" s="16" t="s">
        <v>598</v>
      </c>
      <c r="B383" s="53">
        <v>795</v>
      </c>
      <c r="C383" s="15" t="s">
        <v>83</v>
      </c>
      <c r="D383" s="15" t="s">
        <v>211</v>
      </c>
      <c r="E383" s="15" t="s">
        <v>176</v>
      </c>
      <c r="F383" s="15" t="s">
        <v>47</v>
      </c>
      <c r="G383" s="85">
        <f>G384</f>
        <v>0</v>
      </c>
      <c r="H383" s="29">
        <v>0</v>
      </c>
      <c r="I383" s="29">
        <v>0</v>
      </c>
    </row>
    <row r="384" spans="1:10" s="18" customFormat="1" ht="32.25" hidden="1" customHeight="1">
      <c r="A384" s="16" t="s">
        <v>48</v>
      </c>
      <c r="B384" s="53">
        <v>795</v>
      </c>
      <c r="C384" s="15" t="s">
        <v>83</v>
      </c>
      <c r="D384" s="15" t="s">
        <v>211</v>
      </c>
      <c r="E384" s="15" t="s">
        <v>176</v>
      </c>
      <c r="F384" s="15" t="s">
        <v>49</v>
      </c>
      <c r="G384" s="85"/>
      <c r="H384" s="29">
        <v>0</v>
      </c>
      <c r="I384" s="29">
        <v>0</v>
      </c>
    </row>
    <row r="385" spans="1:10" s="18" customFormat="1" ht="32.25" hidden="1" customHeight="1">
      <c r="A385" s="16"/>
      <c r="B385" s="53"/>
      <c r="C385" s="15"/>
      <c r="D385" s="15"/>
      <c r="E385" s="15"/>
      <c r="F385" s="15"/>
      <c r="G385" s="85"/>
      <c r="H385" s="29">
        <v>0</v>
      </c>
      <c r="I385" s="29">
        <v>0</v>
      </c>
    </row>
    <row r="386" spans="1:10" ht="22.5" customHeight="1">
      <c r="A386" s="16" t="s">
        <v>315</v>
      </c>
      <c r="B386" s="53">
        <v>795</v>
      </c>
      <c r="C386" s="15" t="s">
        <v>83</v>
      </c>
      <c r="D386" s="15" t="s">
        <v>211</v>
      </c>
      <c r="E386" s="15" t="s">
        <v>12</v>
      </c>
      <c r="F386" s="15" t="s">
        <v>316</v>
      </c>
      <c r="G386" s="85">
        <f>G387</f>
        <v>693732.72</v>
      </c>
      <c r="H386" s="29">
        <v>0</v>
      </c>
      <c r="I386" s="29">
        <v>0</v>
      </c>
      <c r="J386" s="1"/>
    </row>
    <row r="387" spans="1:10" ht="16.5" customHeight="1">
      <c r="A387" s="16" t="s">
        <v>343</v>
      </c>
      <c r="B387" s="53">
        <v>795</v>
      </c>
      <c r="C387" s="15" t="s">
        <v>83</v>
      </c>
      <c r="D387" s="15" t="s">
        <v>211</v>
      </c>
      <c r="E387" s="15" t="s">
        <v>12</v>
      </c>
      <c r="F387" s="15" t="s">
        <v>344</v>
      </c>
      <c r="G387" s="85">
        <f>'прил 4'!G1756</f>
        <v>693732.72</v>
      </c>
      <c r="H387" s="29">
        <v>0</v>
      </c>
      <c r="I387" s="29">
        <v>0</v>
      </c>
      <c r="J387" s="1"/>
    </row>
    <row r="388" spans="1:10" ht="77.25" customHeight="1">
      <c r="A388" s="16" t="s">
        <v>1075</v>
      </c>
      <c r="B388" s="53">
        <v>795</v>
      </c>
      <c r="C388" s="15" t="s">
        <v>83</v>
      </c>
      <c r="D388" s="15" t="s">
        <v>211</v>
      </c>
      <c r="E388" s="15" t="s">
        <v>1074</v>
      </c>
      <c r="F388" s="15"/>
      <c r="G388" s="85">
        <f>G389</f>
        <v>0</v>
      </c>
      <c r="H388" s="29">
        <v>0</v>
      </c>
      <c r="I388" s="29">
        <v>0</v>
      </c>
      <c r="J388" s="1"/>
    </row>
    <row r="389" spans="1:10" ht="22.5" customHeight="1">
      <c r="A389" s="16" t="s">
        <v>315</v>
      </c>
      <c r="B389" s="53">
        <v>795</v>
      </c>
      <c r="C389" s="15" t="s">
        <v>83</v>
      </c>
      <c r="D389" s="15" t="s">
        <v>211</v>
      </c>
      <c r="E389" s="15" t="s">
        <v>1074</v>
      </c>
      <c r="F389" s="15" t="s">
        <v>316</v>
      </c>
      <c r="G389" s="85">
        <f>G390</f>
        <v>0</v>
      </c>
      <c r="H389" s="29">
        <v>0</v>
      </c>
      <c r="I389" s="29">
        <v>0</v>
      </c>
      <c r="J389" s="1"/>
    </row>
    <row r="390" spans="1:10" ht="16.5" customHeight="1">
      <c r="A390" s="16" t="s">
        <v>333</v>
      </c>
      <c r="B390" s="53">
        <v>795</v>
      </c>
      <c r="C390" s="15" t="s">
        <v>83</v>
      </c>
      <c r="D390" s="15" t="s">
        <v>211</v>
      </c>
      <c r="E390" s="15" t="s">
        <v>1074</v>
      </c>
      <c r="F390" s="15" t="s">
        <v>334</v>
      </c>
      <c r="G390" s="85"/>
      <c r="H390" s="29">
        <v>0</v>
      </c>
      <c r="I390" s="29">
        <v>0</v>
      </c>
      <c r="J390" s="1"/>
    </row>
    <row r="391" spans="1:10" ht="48" customHeight="1">
      <c r="A391" s="16" t="s">
        <v>1095</v>
      </c>
      <c r="B391" s="53">
        <v>795</v>
      </c>
      <c r="C391" s="15" t="s">
        <v>83</v>
      </c>
      <c r="D391" s="15" t="s">
        <v>211</v>
      </c>
      <c r="E391" s="101" t="s">
        <v>1094</v>
      </c>
      <c r="F391" s="15"/>
      <c r="G391" s="85">
        <f>G392</f>
        <v>0</v>
      </c>
      <c r="H391" s="85">
        <v>0</v>
      </c>
      <c r="I391" s="85">
        <v>0</v>
      </c>
      <c r="J391" s="1"/>
    </row>
    <row r="392" spans="1:10" ht="22.5" customHeight="1">
      <c r="A392" s="16" t="s">
        <v>315</v>
      </c>
      <c r="B392" s="53">
        <v>795</v>
      </c>
      <c r="C392" s="15" t="s">
        <v>83</v>
      </c>
      <c r="D392" s="15" t="s">
        <v>211</v>
      </c>
      <c r="E392" s="15" t="s">
        <v>1094</v>
      </c>
      <c r="F392" s="15" t="s">
        <v>316</v>
      </c>
      <c r="G392" s="85">
        <f>G393</f>
        <v>0</v>
      </c>
      <c r="H392" s="85">
        <v>0</v>
      </c>
      <c r="I392" s="85">
        <v>0</v>
      </c>
      <c r="J392" s="1"/>
    </row>
    <row r="393" spans="1:10" ht="16.5" customHeight="1">
      <c r="A393" s="16" t="s">
        <v>333</v>
      </c>
      <c r="B393" s="53">
        <v>795</v>
      </c>
      <c r="C393" s="15" t="s">
        <v>83</v>
      </c>
      <c r="D393" s="15" t="s">
        <v>211</v>
      </c>
      <c r="E393" s="15" t="s">
        <v>1094</v>
      </c>
      <c r="F393" s="15" t="s">
        <v>334</v>
      </c>
      <c r="G393" s="85"/>
      <c r="H393" s="85">
        <v>0</v>
      </c>
      <c r="I393" s="85">
        <v>0</v>
      </c>
      <c r="J393" s="1"/>
    </row>
    <row r="394" spans="1:10" ht="87" customHeight="1">
      <c r="A394" s="16" t="s">
        <v>13</v>
      </c>
      <c r="B394" s="53">
        <v>795</v>
      </c>
      <c r="C394" s="15" t="s">
        <v>83</v>
      </c>
      <c r="D394" s="15" t="s">
        <v>211</v>
      </c>
      <c r="E394" s="15" t="s">
        <v>14</v>
      </c>
      <c r="F394" s="15"/>
      <c r="G394" s="85">
        <f>G395+G398+G401</f>
        <v>30408273.5</v>
      </c>
      <c r="H394" s="115">
        <f t="shared" ref="H394:I394" si="64">H395+H398+H401</f>
        <v>5840000</v>
      </c>
      <c r="I394" s="85">
        <f t="shared" si="64"/>
        <v>6073175</v>
      </c>
      <c r="J394" s="1"/>
    </row>
    <row r="395" spans="1:10" ht="91.5" customHeight="1">
      <c r="A395" s="16" t="s">
        <v>1111</v>
      </c>
      <c r="B395" s="53">
        <v>795</v>
      </c>
      <c r="C395" s="15" t="s">
        <v>83</v>
      </c>
      <c r="D395" s="15" t="s">
        <v>211</v>
      </c>
      <c r="E395" s="101" t="s">
        <v>1110</v>
      </c>
      <c r="F395" s="15"/>
      <c r="G395" s="85">
        <f>G396</f>
        <v>2879290</v>
      </c>
      <c r="H395" s="85">
        <v>0</v>
      </c>
      <c r="I395" s="85">
        <v>0</v>
      </c>
      <c r="J395" s="1"/>
    </row>
    <row r="396" spans="1:10" ht="22.5" customHeight="1">
      <c r="A396" s="16" t="s">
        <v>315</v>
      </c>
      <c r="B396" s="53">
        <v>795</v>
      </c>
      <c r="C396" s="15" t="s">
        <v>83</v>
      </c>
      <c r="D396" s="15" t="s">
        <v>211</v>
      </c>
      <c r="E396" s="101" t="s">
        <v>1110</v>
      </c>
      <c r="F396" s="15" t="s">
        <v>316</v>
      </c>
      <c r="G396" s="85">
        <f>G397</f>
        <v>2879290</v>
      </c>
      <c r="H396" s="85">
        <v>0</v>
      </c>
      <c r="I396" s="85">
        <v>0</v>
      </c>
      <c r="J396" s="1"/>
    </row>
    <row r="397" spans="1:10" ht="16.5" customHeight="1">
      <c r="A397" s="16" t="s">
        <v>333</v>
      </c>
      <c r="B397" s="53">
        <v>795</v>
      </c>
      <c r="C397" s="15" t="s">
        <v>83</v>
      </c>
      <c r="D397" s="15" t="s">
        <v>211</v>
      </c>
      <c r="E397" s="101" t="s">
        <v>1110</v>
      </c>
      <c r="F397" s="15" t="s">
        <v>334</v>
      </c>
      <c r="G397" s="85">
        <v>2879290</v>
      </c>
      <c r="H397" s="85">
        <v>0</v>
      </c>
      <c r="I397" s="85">
        <v>0</v>
      </c>
      <c r="J397" s="1"/>
    </row>
    <row r="398" spans="1:10" ht="48" customHeight="1">
      <c r="A398" s="16" t="s">
        <v>1095</v>
      </c>
      <c r="B398" s="53">
        <v>795</v>
      </c>
      <c r="C398" s="15" t="s">
        <v>83</v>
      </c>
      <c r="D398" s="15" t="s">
        <v>211</v>
      </c>
      <c r="E398" s="101" t="s">
        <v>783</v>
      </c>
      <c r="F398" s="15"/>
      <c r="G398" s="85">
        <f>G399</f>
        <v>21880826</v>
      </c>
      <c r="H398" s="85">
        <v>0</v>
      </c>
      <c r="I398" s="85">
        <v>0</v>
      </c>
      <c r="J398" s="1"/>
    </row>
    <row r="399" spans="1:10" ht="22.5" customHeight="1">
      <c r="A399" s="16" t="s">
        <v>315</v>
      </c>
      <c r="B399" s="53">
        <v>795</v>
      </c>
      <c r="C399" s="15" t="s">
        <v>83</v>
      </c>
      <c r="D399" s="15" t="s">
        <v>211</v>
      </c>
      <c r="E399" s="15" t="s">
        <v>783</v>
      </c>
      <c r="F399" s="15" t="s">
        <v>316</v>
      </c>
      <c r="G399" s="85">
        <f>G400</f>
        <v>21880826</v>
      </c>
      <c r="H399" s="85">
        <v>0</v>
      </c>
      <c r="I399" s="85">
        <v>0</v>
      </c>
      <c r="J399" s="1"/>
    </row>
    <row r="400" spans="1:10" ht="16.5" customHeight="1">
      <c r="A400" s="16" t="s">
        <v>333</v>
      </c>
      <c r="B400" s="53">
        <v>795</v>
      </c>
      <c r="C400" s="15" t="s">
        <v>83</v>
      </c>
      <c r="D400" s="15" t="s">
        <v>211</v>
      </c>
      <c r="E400" s="15" t="s">
        <v>783</v>
      </c>
      <c r="F400" s="15" t="s">
        <v>334</v>
      </c>
      <c r="G400" s="85">
        <v>21880826</v>
      </c>
      <c r="H400" s="85">
        <v>0</v>
      </c>
      <c r="I400" s="85">
        <v>0</v>
      </c>
      <c r="J400" s="1"/>
    </row>
    <row r="401" spans="1:10" s="18" customFormat="1" ht="96" customHeight="1">
      <c r="A401" s="97" t="s">
        <v>1092</v>
      </c>
      <c r="B401" s="53">
        <v>795</v>
      </c>
      <c r="C401" s="15" t="s">
        <v>83</v>
      </c>
      <c r="D401" s="15" t="s">
        <v>211</v>
      </c>
      <c r="E401" s="15" t="s">
        <v>1112</v>
      </c>
      <c r="F401" s="15"/>
      <c r="G401" s="85">
        <f>G402+G404</f>
        <v>5648157.5</v>
      </c>
      <c r="H401" s="85">
        <f>H404</f>
        <v>5840000</v>
      </c>
      <c r="I401" s="85">
        <f>I404</f>
        <v>6073175</v>
      </c>
    </row>
    <row r="402" spans="1:10" s="18" customFormat="1" ht="24.75" hidden="1" customHeight="1">
      <c r="A402" s="16" t="s">
        <v>598</v>
      </c>
      <c r="B402" s="53">
        <v>795</v>
      </c>
      <c r="C402" s="15" t="s">
        <v>83</v>
      </c>
      <c r="D402" s="15" t="s">
        <v>211</v>
      </c>
      <c r="E402" s="15" t="s">
        <v>1112</v>
      </c>
      <c r="F402" s="15" t="s">
        <v>47</v>
      </c>
      <c r="G402" s="85">
        <f t="shared" ref="G402:I402" si="65">G403</f>
        <v>0</v>
      </c>
      <c r="H402" s="85">
        <f t="shared" si="65"/>
        <v>5825400</v>
      </c>
      <c r="I402" s="85">
        <f t="shared" si="65"/>
        <v>6057975</v>
      </c>
    </row>
    <row r="403" spans="1:10" s="18" customFormat="1" ht="30.75" hidden="1" customHeight="1">
      <c r="A403" s="16" t="s">
        <v>48</v>
      </c>
      <c r="B403" s="53">
        <v>795</v>
      </c>
      <c r="C403" s="15" t="s">
        <v>83</v>
      </c>
      <c r="D403" s="15" t="s">
        <v>211</v>
      </c>
      <c r="E403" s="15" t="s">
        <v>1019</v>
      </c>
      <c r="F403" s="15" t="s">
        <v>49</v>
      </c>
      <c r="G403" s="85">
        <f>5365800-50+268287.5-5634037.5</f>
        <v>0</v>
      </c>
      <c r="H403" s="85">
        <f>5548000+277400</f>
        <v>5825400</v>
      </c>
      <c r="I403" s="85">
        <f>5769500+288475</f>
        <v>6057975</v>
      </c>
    </row>
    <row r="404" spans="1:10" s="118" customFormat="1" ht="22.5" customHeight="1">
      <c r="A404" s="99" t="s">
        <v>315</v>
      </c>
      <c r="B404" s="100">
        <v>795</v>
      </c>
      <c r="C404" s="101" t="s">
        <v>83</v>
      </c>
      <c r="D404" s="101" t="s">
        <v>211</v>
      </c>
      <c r="E404" s="101" t="s">
        <v>1112</v>
      </c>
      <c r="F404" s="101" t="s">
        <v>316</v>
      </c>
      <c r="G404" s="115">
        <f>G405</f>
        <v>5648157.5</v>
      </c>
      <c r="H404" s="241">
        <f>H405</f>
        <v>5840000</v>
      </c>
      <c r="I404" s="241">
        <f>I405</f>
        <v>6073175</v>
      </c>
    </row>
    <row r="405" spans="1:10" s="118" customFormat="1" ht="16.5" customHeight="1">
      <c r="A405" s="99" t="s">
        <v>333</v>
      </c>
      <c r="B405" s="100">
        <v>795</v>
      </c>
      <c r="C405" s="101" t="s">
        <v>83</v>
      </c>
      <c r="D405" s="101" t="s">
        <v>211</v>
      </c>
      <c r="E405" s="101" t="s">
        <v>1112</v>
      </c>
      <c r="F405" s="101" t="s">
        <v>334</v>
      </c>
      <c r="G405" s="115">
        <f>'прил 4'!G1768</f>
        <v>5648157.5</v>
      </c>
      <c r="H405" s="241">
        <f>'прил 4'!H1768</f>
        <v>5840000</v>
      </c>
      <c r="I405" s="241">
        <f>'прил 4'!I1768</f>
        <v>6073175</v>
      </c>
    </row>
    <row r="406" spans="1:10" s="18" customFormat="1" ht="31.5" hidden="1" customHeight="1">
      <c r="A406" s="16"/>
      <c r="B406" s="53"/>
      <c r="C406" s="15"/>
      <c r="D406" s="15"/>
      <c r="E406" s="15"/>
      <c r="F406" s="15"/>
      <c r="G406" s="85"/>
      <c r="H406" s="85"/>
      <c r="I406" s="85"/>
    </row>
    <row r="407" spans="1:10" s="18" customFormat="1" ht="95.25" hidden="1" customHeight="1">
      <c r="A407" s="97"/>
      <c r="B407" s="53"/>
      <c r="C407" s="15"/>
      <c r="D407" s="15"/>
      <c r="E407" s="15"/>
      <c r="F407" s="15"/>
      <c r="G407" s="85"/>
      <c r="H407" s="85"/>
      <c r="I407" s="85"/>
    </row>
    <row r="408" spans="1:10" s="18" customFormat="1" ht="18.75" hidden="1" customHeight="1">
      <c r="A408" s="16"/>
      <c r="B408" s="53"/>
      <c r="C408" s="15"/>
      <c r="D408" s="15"/>
      <c r="E408" s="15"/>
      <c r="F408" s="15"/>
      <c r="G408" s="85"/>
      <c r="H408" s="85"/>
      <c r="I408" s="85"/>
    </row>
    <row r="409" spans="1:10" s="18" customFormat="1" ht="15.75" hidden="1" customHeight="1">
      <c r="A409" s="16"/>
      <c r="B409" s="53"/>
      <c r="C409" s="15"/>
      <c r="D409" s="15"/>
      <c r="E409" s="15"/>
      <c r="F409" s="15"/>
      <c r="G409" s="85"/>
      <c r="H409" s="85"/>
      <c r="I409" s="85"/>
    </row>
    <row r="410" spans="1:10" s="18" customFormat="1" ht="18.75" hidden="1" customHeight="1">
      <c r="A410" s="16"/>
      <c r="B410" s="53"/>
      <c r="C410" s="15"/>
      <c r="D410" s="15"/>
      <c r="E410" s="15"/>
      <c r="F410" s="15"/>
      <c r="G410" s="85"/>
      <c r="H410" s="85"/>
      <c r="I410" s="85"/>
    </row>
    <row r="411" spans="1:10" s="18" customFormat="1" ht="15.75" hidden="1" customHeight="1">
      <c r="A411" s="16"/>
      <c r="B411" s="53"/>
      <c r="C411" s="15"/>
      <c r="D411" s="15"/>
      <c r="E411" s="15"/>
      <c r="F411" s="15"/>
      <c r="G411" s="85"/>
      <c r="H411" s="85"/>
      <c r="I411" s="85"/>
    </row>
    <row r="412" spans="1:10" s="18" customFormat="1" ht="24" hidden="1" customHeight="1">
      <c r="A412" s="16"/>
      <c r="B412" s="53"/>
      <c r="C412" s="15"/>
      <c r="D412" s="15"/>
      <c r="E412" s="15"/>
      <c r="F412" s="15"/>
      <c r="G412" s="85"/>
      <c r="H412" s="85"/>
      <c r="I412" s="85"/>
    </row>
    <row r="413" spans="1:10" s="18" customFormat="1" ht="36.75" hidden="1" customHeight="1">
      <c r="A413" s="16"/>
      <c r="B413" s="53"/>
      <c r="C413" s="15"/>
      <c r="D413" s="15"/>
      <c r="E413" s="15"/>
      <c r="F413" s="15"/>
      <c r="G413" s="85"/>
      <c r="H413" s="85"/>
      <c r="I413" s="85"/>
    </row>
    <row r="414" spans="1:10" ht="22.5" hidden="1" customHeight="1">
      <c r="A414" s="16"/>
      <c r="B414" s="53"/>
      <c r="C414" s="15"/>
      <c r="D414" s="15"/>
      <c r="E414" s="15"/>
      <c r="F414" s="15"/>
      <c r="G414" s="85"/>
      <c r="H414" s="29"/>
      <c r="I414" s="29"/>
      <c r="J414" s="1"/>
    </row>
    <row r="415" spans="1:10" ht="16.5" hidden="1" customHeight="1">
      <c r="A415" s="16"/>
      <c r="B415" s="53"/>
      <c r="C415" s="15"/>
      <c r="D415" s="15"/>
      <c r="E415" s="15"/>
      <c r="F415" s="15"/>
      <c r="G415" s="85"/>
      <c r="H415" s="29"/>
      <c r="I415" s="29"/>
      <c r="J415" s="1"/>
    </row>
    <row r="416" spans="1:10" s="166" customFormat="1" ht="63.75">
      <c r="A416" s="165" t="s">
        <v>973</v>
      </c>
      <c r="B416" s="162" t="s">
        <v>146</v>
      </c>
      <c r="C416" s="162" t="s">
        <v>32</v>
      </c>
      <c r="D416" s="162" t="s">
        <v>34</v>
      </c>
      <c r="E416" s="162" t="s">
        <v>412</v>
      </c>
      <c r="F416" s="162"/>
      <c r="G416" s="163">
        <f>G420+G425+G428+G431+G434</f>
        <v>2016401</v>
      </c>
      <c r="H416" s="163">
        <f>H420+H425+H428+H431+H434+H417</f>
        <v>37905750</v>
      </c>
      <c r="I416" s="163">
        <f>I420+I425+I428+I431+I434</f>
        <v>461507486.16000003</v>
      </c>
    </row>
    <row r="417" spans="1:9" s="18" customFormat="1" ht="38.25">
      <c r="A417" s="16" t="s">
        <v>1091</v>
      </c>
      <c r="B417" s="14">
        <v>757</v>
      </c>
      <c r="C417" s="15" t="s">
        <v>32</v>
      </c>
      <c r="D417" s="15" t="s">
        <v>102</v>
      </c>
      <c r="E417" s="15" t="s">
        <v>1065</v>
      </c>
      <c r="F417" s="15"/>
      <c r="G417" s="85">
        <f>G418</f>
        <v>0</v>
      </c>
      <c r="H417" s="85">
        <f t="shared" ref="H417:I418" si="66">H418</f>
        <v>7300000</v>
      </c>
      <c r="I417" s="85">
        <f t="shared" si="66"/>
        <v>0</v>
      </c>
    </row>
    <row r="418" spans="1:9" s="18" customFormat="1" ht="36" customHeight="1">
      <c r="A418" s="16" t="s">
        <v>148</v>
      </c>
      <c r="B418" s="14">
        <v>757</v>
      </c>
      <c r="C418" s="15" t="s">
        <v>32</v>
      </c>
      <c r="D418" s="15" t="s">
        <v>102</v>
      </c>
      <c r="E418" s="15" t="s">
        <v>1065</v>
      </c>
      <c r="F418" s="15" t="s">
        <v>641</v>
      </c>
      <c r="G418" s="85">
        <f>G419</f>
        <v>0</v>
      </c>
      <c r="H418" s="85">
        <f t="shared" si="66"/>
        <v>7300000</v>
      </c>
      <c r="I418" s="85">
        <f t="shared" si="66"/>
        <v>0</v>
      </c>
    </row>
    <row r="419" spans="1:9" s="18" customFormat="1" ht="99" customHeight="1">
      <c r="A419" s="54" t="s">
        <v>817</v>
      </c>
      <c r="B419" s="14">
        <v>757</v>
      </c>
      <c r="C419" s="15" t="s">
        <v>32</v>
      </c>
      <c r="D419" s="15" t="s">
        <v>102</v>
      </c>
      <c r="E419" s="15" t="s">
        <v>1065</v>
      </c>
      <c r="F419" s="15" t="s">
        <v>816</v>
      </c>
      <c r="G419" s="85">
        <v>0</v>
      </c>
      <c r="H419" s="85">
        <v>7300000</v>
      </c>
      <c r="I419" s="85">
        <v>0</v>
      </c>
    </row>
    <row r="420" spans="1:9" s="18" customFormat="1" ht="25.5">
      <c r="A420" s="16" t="s">
        <v>964</v>
      </c>
      <c r="B420" s="15" t="s">
        <v>146</v>
      </c>
      <c r="C420" s="15" t="s">
        <v>32</v>
      </c>
      <c r="D420" s="15" t="s">
        <v>34</v>
      </c>
      <c r="E420" s="15" t="s">
        <v>963</v>
      </c>
      <c r="F420" s="15"/>
      <c r="G420" s="85">
        <f>G421</f>
        <v>0</v>
      </c>
      <c r="H420" s="85">
        <f t="shared" ref="H420:I421" si="67">H421</f>
        <v>100000</v>
      </c>
      <c r="I420" s="85">
        <f t="shared" si="67"/>
        <v>0</v>
      </c>
    </row>
    <row r="421" spans="1:9" s="18" customFormat="1" ht="36" customHeight="1">
      <c r="A421" s="16" t="s">
        <v>148</v>
      </c>
      <c r="B421" s="15" t="s">
        <v>146</v>
      </c>
      <c r="C421" s="15" t="s">
        <v>32</v>
      </c>
      <c r="D421" s="15" t="s">
        <v>34</v>
      </c>
      <c r="E421" s="15" t="s">
        <v>963</v>
      </c>
      <c r="F421" s="15" t="s">
        <v>641</v>
      </c>
      <c r="G421" s="85">
        <f>G422</f>
        <v>0</v>
      </c>
      <c r="H421" s="85">
        <f t="shared" si="67"/>
        <v>100000</v>
      </c>
      <c r="I421" s="85">
        <f t="shared" si="67"/>
        <v>0</v>
      </c>
    </row>
    <row r="422" spans="1:9" s="18" customFormat="1" ht="99" customHeight="1">
      <c r="A422" s="54" t="s">
        <v>817</v>
      </c>
      <c r="B422" s="15" t="s">
        <v>146</v>
      </c>
      <c r="C422" s="15" t="s">
        <v>32</v>
      </c>
      <c r="D422" s="15" t="s">
        <v>34</v>
      </c>
      <c r="E422" s="15" t="s">
        <v>963</v>
      </c>
      <c r="F422" s="15" t="s">
        <v>816</v>
      </c>
      <c r="G422" s="85">
        <v>0</v>
      </c>
      <c r="H422" s="85">
        <v>100000</v>
      </c>
      <c r="I422" s="85">
        <v>0</v>
      </c>
    </row>
    <row r="423" spans="1:9" s="18" customFormat="1" ht="15.75" hidden="1" customHeight="1">
      <c r="A423" s="16"/>
      <c r="B423" s="53"/>
      <c r="C423" s="15"/>
      <c r="D423" s="15"/>
      <c r="E423" s="15"/>
      <c r="F423" s="15"/>
      <c r="G423" s="85"/>
      <c r="H423" s="85"/>
      <c r="I423" s="85"/>
    </row>
    <row r="424" spans="1:9" s="18" customFormat="1" ht="15.75" hidden="1" customHeight="1">
      <c r="A424" s="16"/>
      <c r="B424" s="53"/>
      <c r="C424" s="15"/>
      <c r="D424" s="15"/>
      <c r="E424" s="15"/>
      <c r="F424" s="15"/>
      <c r="G424" s="85"/>
      <c r="H424" s="85"/>
      <c r="I424" s="85"/>
    </row>
    <row r="425" spans="1:9" s="18" customFormat="1" ht="25.5">
      <c r="A425" s="16" t="s">
        <v>966</v>
      </c>
      <c r="B425" s="15" t="s">
        <v>146</v>
      </c>
      <c r="C425" s="15" t="s">
        <v>32</v>
      </c>
      <c r="D425" s="15" t="s">
        <v>34</v>
      </c>
      <c r="E425" s="15" t="s">
        <v>965</v>
      </c>
      <c r="F425" s="15"/>
      <c r="G425" s="85">
        <f>G426</f>
        <v>0</v>
      </c>
      <c r="H425" s="85">
        <f t="shared" ref="H425:I426" si="68">H426</f>
        <v>100000</v>
      </c>
      <c r="I425" s="85">
        <f t="shared" si="68"/>
        <v>0</v>
      </c>
    </row>
    <row r="426" spans="1:9" s="18" customFormat="1" ht="36" customHeight="1">
      <c r="A426" s="16" t="s">
        <v>148</v>
      </c>
      <c r="B426" s="15" t="s">
        <v>146</v>
      </c>
      <c r="C426" s="15" t="s">
        <v>32</v>
      </c>
      <c r="D426" s="15" t="s">
        <v>34</v>
      </c>
      <c r="E426" s="15" t="s">
        <v>965</v>
      </c>
      <c r="F426" s="15" t="s">
        <v>641</v>
      </c>
      <c r="G426" s="85">
        <f>G427</f>
        <v>0</v>
      </c>
      <c r="H426" s="85">
        <f t="shared" si="68"/>
        <v>100000</v>
      </c>
      <c r="I426" s="85">
        <f t="shared" si="68"/>
        <v>0</v>
      </c>
    </row>
    <row r="427" spans="1:9" s="18" customFormat="1" ht="99" customHeight="1">
      <c r="A427" s="54" t="s">
        <v>817</v>
      </c>
      <c r="B427" s="15" t="s">
        <v>146</v>
      </c>
      <c r="C427" s="15" t="s">
        <v>32</v>
      </c>
      <c r="D427" s="15" t="s">
        <v>34</v>
      </c>
      <c r="E427" s="15" t="s">
        <v>965</v>
      </c>
      <c r="F427" s="15" t="s">
        <v>816</v>
      </c>
      <c r="G427" s="85">
        <v>0</v>
      </c>
      <c r="H427" s="85">
        <v>100000</v>
      </c>
      <c r="I427" s="85">
        <v>0</v>
      </c>
    </row>
    <row r="428" spans="1:9" s="18" customFormat="1" ht="89.25">
      <c r="A428" s="16" t="s">
        <v>875</v>
      </c>
      <c r="B428" s="53">
        <v>795</v>
      </c>
      <c r="C428" s="10" t="s">
        <v>337</v>
      </c>
      <c r="D428" s="10" t="s">
        <v>23</v>
      </c>
      <c r="E428" s="15" t="s">
        <v>994</v>
      </c>
      <c r="F428" s="15"/>
      <c r="G428" s="85">
        <f>G429</f>
        <v>0</v>
      </c>
      <c r="H428" s="85">
        <f t="shared" ref="H428:I429" si="69">H429</f>
        <v>28455035</v>
      </c>
      <c r="I428" s="85">
        <f t="shared" si="69"/>
        <v>450374766.24000001</v>
      </c>
    </row>
    <row r="429" spans="1:9" s="18" customFormat="1" ht="36" customHeight="1">
      <c r="A429" s="16" t="s">
        <v>148</v>
      </c>
      <c r="B429" s="53">
        <v>795</v>
      </c>
      <c r="C429" s="10" t="s">
        <v>337</v>
      </c>
      <c r="D429" s="10" t="s">
        <v>23</v>
      </c>
      <c r="E429" s="15" t="s">
        <v>994</v>
      </c>
      <c r="F429" s="15" t="s">
        <v>641</v>
      </c>
      <c r="G429" s="85">
        <f>G430</f>
        <v>0</v>
      </c>
      <c r="H429" s="85">
        <f t="shared" si="69"/>
        <v>28455035</v>
      </c>
      <c r="I429" s="85">
        <f t="shared" si="69"/>
        <v>450374766.24000001</v>
      </c>
    </row>
    <row r="430" spans="1:9" s="18" customFormat="1" ht="33.75" customHeight="1">
      <c r="A430" s="54" t="s">
        <v>643</v>
      </c>
      <c r="B430" s="53">
        <v>795</v>
      </c>
      <c r="C430" s="10" t="s">
        <v>337</v>
      </c>
      <c r="D430" s="10" t="s">
        <v>23</v>
      </c>
      <c r="E430" s="15" t="s">
        <v>994</v>
      </c>
      <c r="F430" s="15" t="s">
        <v>644</v>
      </c>
      <c r="G430" s="85">
        <v>0</v>
      </c>
      <c r="H430" s="85">
        <f>'прил 4'!H1854</f>
        <v>28455035</v>
      </c>
      <c r="I430" s="85">
        <f>'прил 4'!I1854</f>
        <v>450374766.24000001</v>
      </c>
    </row>
    <row r="431" spans="1:9" s="18" customFormat="1" ht="76.5">
      <c r="A431" s="16" t="s">
        <v>878</v>
      </c>
      <c r="B431" s="53">
        <v>795</v>
      </c>
      <c r="C431" s="10" t="s">
        <v>337</v>
      </c>
      <c r="D431" s="10" t="s">
        <v>23</v>
      </c>
      <c r="E431" s="15" t="s">
        <v>995</v>
      </c>
      <c r="F431" s="15"/>
      <c r="G431" s="85">
        <f>G432</f>
        <v>0</v>
      </c>
      <c r="H431" s="85">
        <f t="shared" ref="H431:I432" si="70">H432</f>
        <v>550715</v>
      </c>
      <c r="I431" s="85">
        <f t="shared" si="70"/>
        <v>8732719.9199999999</v>
      </c>
    </row>
    <row r="432" spans="1:9" s="18" customFormat="1" ht="36" customHeight="1">
      <c r="A432" s="16" t="s">
        <v>148</v>
      </c>
      <c r="B432" s="53">
        <v>795</v>
      </c>
      <c r="C432" s="10" t="s">
        <v>337</v>
      </c>
      <c r="D432" s="10" t="s">
        <v>23</v>
      </c>
      <c r="E432" s="15" t="s">
        <v>995</v>
      </c>
      <c r="F432" s="15" t="s">
        <v>641</v>
      </c>
      <c r="G432" s="85">
        <f>G433</f>
        <v>0</v>
      </c>
      <c r="H432" s="85">
        <f t="shared" si="70"/>
        <v>550715</v>
      </c>
      <c r="I432" s="85">
        <f t="shared" si="70"/>
        <v>8732719.9199999999</v>
      </c>
    </row>
    <row r="433" spans="1:10" s="18" customFormat="1" ht="33.75" customHeight="1">
      <c r="A433" s="54" t="s">
        <v>643</v>
      </c>
      <c r="B433" s="53">
        <v>795</v>
      </c>
      <c r="C433" s="10" t="s">
        <v>337</v>
      </c>
      <c r="D433" s="10" t="s">
        <v>23</v>
      </c>
      <c r="E433" s="15" t="s">
        <v>995</v>
      </c>
      <c r="F433" s="15" t="s">
        <v>644</v>
      </c>
      <c r="G433" s="85">
        <v>0</v>
      </c>
      <c r="H433" s="85">
        <f>'прил 4'!H1857</f>
        <v>550715</v>
      </c>
      <c r="I433" s="85">
        <f>'прил 4'!I1857</f>
        <v>8732719.9199999999</v>
      </c>
    </row>
    <row r="434" spans="1:10" s="50" customFormat="1" ht="48.75" customHeight="1">
      <c r="A434" s="16" t="s">
        <v>825</v>
      </c>
      <c r="B434" s="53">
        <v>795</v>
      </c>
      <c r="C434" s="10" t="s">
        <v>337</v>
      </c>
      <c r="D434" s="10" t="s">
        <v>23</v>
      </c>
      <c r="E434" s="15" t="s">
        <v>689</v>
      </c>
      <c r="F434" s="15"/>
      <c r="G434" s="85">
        <f t="shared" ref="G434:I435" si="71">G435</f>
        <v>2016401</v>
      </c>
      <c r="H434" s="85">
        <f t="shared" si="71"/>
        <v>1400000</v>
      </c>
      <c r="I434" s="85">
        <f t="shared" si="71"/>
        <v>2400000</v>
      </c>
    </row>
    <row r="435" spans="1:10" s="50" customFormat="1" ht="28.5" customHeight="1">
      <c r="A435" s="16" t="s">
        <v>598</v>
      </c>
      <c r="B435" s="53">
        <v>795</v>
      </c>
      <c r="C435" s="10" t="s">
        <v>337</v>
      </c>
      <c r="D435" s="10" t="s">
        <v>23</v>
      </c>
      <c r="E435" s="15" t="s">
        <v>689</v>
      </c>
      <c r="F435" s="15" t="s">
        <v>47</v>
      </c>
      <c r="G435" s="85">
        <f t="shared" si="71"/>
        <v>2016401</v>
      </c>
      <c r="H435" s="85">
        <f t="shared" si="71"/>
        <v>1400000</v>
      </c>
      <c r="I435" s="85">
        <f t="shared" si="71"/>
        <v>2400000</v>
      </c>
    </row>
    <row r="436" spans="1:10" s="50" customFormat="1" ht="28.5" customHeight="1">
      <c r="A436" s="16" t="s">
        <v>48</v>
      </c>
      <c r="B436" s="53">
        <v>795</v>
      </c>
      <c r="C436" s="10" t="s">
        <v>337</v>
      </c>
      <c r="D436" s="10" t="s">
        <v>23</v>
      </c>
      <c r="E436" s="15" t="s">
        <v>689</v>
      </c>
      <c r="F436" s="15" t="s">
        <v>49</v>
      </c>
      <c r="G436" s="85">
        <f>'прил 4'!G1863</f>
        <v>2016401</v>
      </c>
      <c r="H436" s="85">
        <f>'прил 4'!H1863</f>
        <v>1400000</v>
      </c>
      <c r="I436" s="85">
        <f>'прил 4'!I1863</f>
        <v>2400000</v>
      </c>
    </row>
    <row r="437" spans="1:10" s="166" customFormat="1" ht="31.5" customHeight="1">
      <c r="A437" s="165" t="s">
        <v>927</v>
      </c>
      <c r="B437" s="161">
        <v>774</v>
      </c>
      <c r="C437" s="162" t="s">
        <v>32</v>
      </c>
      <c r="D437" s="162" t="s">
        <v>23</v>
      </c>
      <c r="E437" s="162" t="s">
        <v>385</v>
      </c>
      <c r="F437" s="162"/>
      <c r="G437" s="163">
        <f>G445+G520+G591+G617+G621</f>
        <v>935477864.16999984</v>
      </c>
      <c r="H437" s="163">
        <f>H445+H520+H591+H617+H621</f>
        <v>934530348</v>
      </c>
      <c r="I437" s="163">
        <f>I445+I520+I591+I617+I621</f>
        <v>971562494</v>
      </c>
      <c r="J437" s="194">
        <v>2402500</v>
      </c>
    </row>
    <row r="438" spans="1:10" s="18" customFormat="1" ht="63.75" hidden="1">
      <c r="A438" s="13" t="s">
        <v>231</v>
      </c>
      <c r="B438" s="15" t="s">
        <v>146</v>
      </c>
      <c r="C438" s="15" t="s">
        <v>32</v>
      </c>
      <c r="D438" s="15" t="s">
        <v>32</v>
      </c>
      <c r="E438" s="15" t="s">
        <v>715</v>
      </c>
      <c r="F438" s="15"/>
      <c r="G438" s="115">
        <f>G443</f>
        <v>0</v>
      </c>
      <c r="H438" s="115">
        <f>H443</f>
        <v>0</v>
      </c>
      <c r="I438" s="115">
        <f>I443</f>
        <v>0</v>
      </c>
      <c r="J438" s="17"/>
    </row>
    <row r="439" spans="1:10" s="18" customFormat="1" ht="25.5" hidden="1">
      <c r="A439" s="16" t="s">
        <v>46</v>
      </c>
      <c r="B439" s="15" t="s">
        <v>146</v>
      </c>
      <c r="C439" s="15" t="s">
        <v>32</v>
      </c>
      <c r="D439" s="15" t="s">
        <v>32</v>
      </c>
      <c r="E439" s="15" t="s">
        <v>253</v>
      </c>
      <c r="F439" s="15" t="s">
        <v>47</v>
      </c>
      <c r="G439" s="115">
        <f>G440</f>
        <v>100000</v>
      </c>
      <c r="H439" s="115">
        <f>H440</f>
        <v>0</v>
      </c>
      <c r="I439" s="115">
        <f>I440</f>
        <v>0</v>
      </c>
      <c r="J439" s="17"/>
    </row>
    <row r="440" spans="1:10" s="18" customFormat="1" ht="25.5" hidden="1">
      <c r="A440" s="16" t="s">
        <v>48</v>
      </c>
      <c r="B440" s="15" t="s">
        <v>146</v>
      </c>
      <c r="C440" s="15" t="s">
        <v>32</v>
      </c>
      <c r="D440" s="15" t="s">
        <v>32</v>
      </c>
      <c r="E440" s="15" t="s">
        <v>253</v>
      </c>
      <c r="F440" s="15" t="s">
        <v>49</v>
      </c>
      <c r="G440" s="115">
        <f>'прил 4'!G624</f>
        <v>100000</v>
      </c>
      <c r="H440" s="115">
        <f>'прил 4'!AG624</f>
        <v>0</v>
      </c>
      <c r="I440" s="115">
        <f>'прил 4'!AH624</f>
        <v>0</v>
      </c>
      <c r="J440" s="17"/>
    </row>
    <row r="441" spans="1:10" s="18" customFormat="1" ht="14.25" hidden="1" customHeight="1">
      <c r="A441" s="16" t="s">
        <v>304</v>
      </c>
      <c r="B441" s="15" t="s">
        <v>146</v>
      </c>
      <c r="C441" s="15" t="s">
        <v>32</v>
      </c>
      <c r="D441" s="15" t="s">
        <v>32</v>
      </c>
      <c r="E441" s="15" t="s">
        <v>387</v>
      </c>
      <c r="F441" s="15" t="s">
        <v>305</v>
      </c>
      <c r="G441" s="115">
        <f>G442</f>
        <v>0</v>
      </c>
      <c r="H441" s="115">
        <f>H442</f>
        <v>0</v>
      </c>
      <c r="I441" s="115">
        <f>I442</f>
        <v>0</v>
      </c>
      <c r="J441" s="17"/>
    </row>
    <row r="442" spans="1:10" s="18" customFormat="1" ht="27" hidden="1" customHeight="1">
      <c r="A442" s="16" t="s">
        <v>306</v>
      </c>
      <c r="B442" s="15" t="s">
        <v>146</v>
      </c>
      <c r="C442" s="15" t="s">
        <v>32</v>
      </c>
      <c r="D442" s="15" t="s">
        <v>32</v>
      </c>
      <c r="E442" s="15" t="s">
        <v>387</v>
      </c>
      <c r="F442" s="15" t="s">
        <v>307</v>
      </c>
      <c r="G442" s="115"/>
      <c r="H442" s="115"/>
      <c r="I442" s="115"/>
      <c r="J442" s="17"/>
    </row>
    <row r="443" spans="1:10" s="18" customFormat="1" ht="25.5" hidden="1">
      <c r="A443" s="16" t="s">
        <v>37</v>
      </c>
      <c r="B443" s="15" t="s">
        <v>146</v>
      </c>
      <c r="C443" s="15" t="s">
        <v>32</v>
      </c>
      <c r="D443" s="15" t="s">
        <v>32</v>
      </c>
      <c r="E443" s="15" t="s">
        <v>715</v>
      </c>
      <c r="F443" s="15" t="s">
        <v>38</v>
      </c>
      <c r="G443" s="115">
        <f>G444</f>
        <v>0</v>
      </c>
      <c r="H443" s="115">
        <f>H444</f>
        <v>0</v>
      </c>
      <c r="I443" s="115">
        <f>I444</f>
        <v>0</v>
      </c>
      <c r="J443" s="17"/>
    </row>
    <row r="444" spans="1:10" s="18" customFormat="1" hidden="1">
      <c r="A444" s="16" t="s">
        <v>39</v>
      </c>
      <c r="B444" s="15" t="s">
        <v>146</v>
      </c>
      <c r="C444" s="15" t="s">
        <v>32</v>
      </c>
      <c r="D444" s="15" t="s">
        <v>32</v>
      </c>
      <c r="E444" s="15" t="s">
        <v>715</v>
      </c>
      <c r="F444" s="15" t="s">
        <v>40</v>
      </c>
      <c r="G444" s="115">
        <f>'прил 4'!G199</f>
        <v>0</v>
      </c>
      <c r="H444" s="115">
        <f>'прил 4'!AG199</f>
        <v>0</v>
      </c>
      <c r="I444" s="115">
        <f>'прил 4'!AH199</f>
        <v>0</v>
      </c>
      <c r="J444" s="17"/>
    </row>
    <row r="445" spans="1:10" s="18" customFormat="1" ht="29.25" customHeight="1">
      <c r="A445" s="16" t="s">
        <v>142</v>
      </c>
      <c r="B445" s="14">
        <v>774</v>
      </c>
      <c r="C445" s="15" t="s">
        <v>32</v>
      </c>
      <c r="D445" s="15" t="s">
        <v>23</v>
      </c>
      <c r="E445" s="15" t="s">
        <v>413</v>
      </c>
      <c r="F445" s="15"/>
      <c r="G445" s="85">
        <f>G448+G451+G459+G463+G473+G476+G481+G484+G497+G504+G491+G496+G502+G519+G509+G510+G470</f>
        <v>895161914.23999989</v>
      </c>
      <c r="H445" s="85">
        <f>H448+H451+H459+H463+H473+H476+H481+H484+H497+H504+H491+H496</f>
        <v>905584177</v>
      </c>
      <c r="I445" s="85">
        <f>I448+I451+I459+I463+I473+I476+I481+I484+I497+I504+I491+I496</f>
        <v>942416323</v>
      </c>
      <c r="J445" s="17">
        <v>18738720</v>
      </c>
    </row>
    <row r="446" spans="1:10" s="18" customFormat="1" ht="56.25" customHeight="1">
      <c r="A446" s="97" t="s">
        <v>95</v>
      </c>
      <c r="B446" s="15" t="s">
        <v>146</v>
      </c>
      <c r="C446" s="15" t="s">
        <v>32</v>
      </c>
      <c r="D446" s="15" t="s">
        <v>34</v>
      </c>
      <c r="E446" s="15" t="s">
        <v>869</v>
      </c>
      <c r="F446" s="15"/>
      <c r="G446" s="115">
        <f t="shared" ref="G446:I447" si="72">G447</f>
        <v>616700</v>
      </c>
      <c r="H446" s="115">
        <f t="shared" si="72"/>
        <v>649200</v>
      </c>
      <c r="I446" s="115">
        <f t="shared" si="72"/>
        <v>658900</v>
      </c>
      <c r="J446" s="17">
        <v>188298123</v>
      </c>
    </row>
    <row r="447" spans="1:10" s="18" customFormat="1" ht="25.5">
      <c r="A447" s="16" t="s">
        <v>37</v>
      </c>
      <c r="B447" s="15" t="s">
        <v>146</v>
      </c>
      <c r="C447" s="15" t="s">
        <v>32</v>
      </c>
      <c r="D447" s="15" t="s">
        <v>34</v>
      </c>
      <c r="E447" s="15" t="s">
        <v>869</v>
      </c>
      <c r="F447" s="15" t="s">
        <v>38</v>
      </c>
      <c r="G447" s="115">
        <f t="shared" si="72"/>
        <v>616700</v>
      </c>
      <c r="H447" s="115">
        <f t="shared" si="72"/>
        <v>649200</v>
      </c>
      <c r="I447" s="115">
        <f t="shared" si="72"/>
        <v>658900</v>
      </c>
      <c r="J447" s="17">
        <v>100473040</v>
      </c>
    </row>
    <row r="448" spans="1:10" s="18" customFormat="1">
      <c r="A448" s="16" t="s">
        <v>39</v>
      </c>
      <c r="B448" s="15" t="s">
        <v>146</v>
      </c>
      <c r="C448" s="15" t="s">
        <v>32</v>
      </c>
      <c r="D448" s="15" t="s">
        <v>34</v>
      </c>
      <c r="E448" s="15" t="s">
        <v>869</v>
      </c>
      <c r="F448" s="15" t="s">
        <v>40</v>
      </c>
      <c r="G448" s="85">
        <f>'прил 4'!G876</f>
        <v>616700</v>
      </c>
      <c r="H448" s="115">
        <f>'прил 4'!H876</f>
        <v>649200</v>
      </c>
      <c r="I448" s="115">
        <f>'прил 4'!I876</f>
        <v>658900</v>
      </c>
      <c r="J448" s="17">
        <v>1481975</v>
      </c>
    </row>
    <row r="449" spans="1:10" s="18" customFormat="1" ht="60" customHeight="1">
      <c r="A449" s="16" t="s">
        <v>5</v>
      </c>
      <c r="B449" s="15"/>
      <c r="C449" s="15"/>
      <c r="D449" s="15"/>
      <c r="E449" s="15" t="s">
        <v>248</v>
      </c>
      <c r="F449" s="15"/>
      <c r="G449" s="85">
        <f t="shared" ref="G449:I450" si="73">G450</f>
        <v>49372000</v>
      </c>
      <c r="H449" s="115">
        <f t="shared" si="73"/>
        <v>51346800</v>
      </c>
      <c r="I449" s="115">
        <f t="shared" si="73"/>
        <v>53400700</v>
      </c>
      <c r="J449" s="17">
        <v>1277362</v>
      </c>
    </row>
    <row r="450" spans="1:10" s="18" customFormat="1" ht="25.5">
      <c r="A450" s="16" t="s">
        <v>37</v>
      </c>
      <c r="B450" s="15" t="s">
        <v>146</v>
      </c>
      <c r="C450" s="15" t="s">
        <v>32</v>
      </c>
      <c r="D450" s="15" t="s">
        <v>34</v>
      </c>
      <c r="E450" s="15" t="s">
        <v>248</v>
      </c>
      <c r="F450" s="15" t="s">
        <v>38</v>
      </c>
      <c r="G450" s="85">
        <f t="shared" si="73"/>
        <v>49372000</v>
      </c>
      <c r="H450" s="115">
        <f t="shared" si="73"/>
        <v>51346800</v>
      </c>
      <c r="I450" s="115">
        <f t="shared" si="73"/>
        <v>53400700</v>
      </c>
      <c r="J450" s="17">
        <v>442381</v>
      </c>
    </row>
    <row r="451" spans="1:10" s="18" customFormat="1">
      <c r="A451" s="16" t="s">
        <v>39</v>
      </c>
      <c r="B451" s="15" t="s">
        <v>146</v>
      </c>
      <c r="C451" s="15" t="s">
        <v>32</v>
      </c>
      <c r="D451" s="15" t="s">
        <v>34</v>
      </c>
      <c r="E451" s="15" t="s">
        <v>248</v>
      </c>
      <c r="F451" s="15" t="s">
        <v>40</v>
      </c>
      <c r="G451" s="85">
        <f>'прил 4'!G604+'прил 4'!G525+'прил 4'!G758+'прил 4'!G125</f>
        <v>49372000</v>
      </c>
      <c r="H451" s="115">
        <f>'прил 4'!H125+'прил 4'!H525+'прил 4'!H604+'прил 4'!H758</f>
        <v>51346800</v>
      </c>
      <c r="I451" s="115">
        <f>'прил 4'!I125+'прил 4'!I525+'прил 4'!I604+'прил 4'!I758</f>
        <v>53400700</v>
      </c>
      <c r="J451" s="17">
        <v>100000</v>
      </c>
    </row>
    <row r="452" spans="1:10" s="18" customFormat="1" ht="25.5" hidden="1">
      <c r="A452" s="16" t="s">
        <v>560</v>
      </c>
      <c r="B452" s="15" t="s">
        <v>146</v>
      </c>
      <c r="C452" s="15" t="s">
        <v>32</v>
      </c>
      <c r="D452" s="15" t="s">
        <v>34</v>
      </c>
      <c r="E452" s="15" t="s">
        <v>186</v>
      </c>
      <c r="F452" s="15"/>
      <c r="G452" s="85">
        <f>G457</f>
        <v>5705049</v>
      </c>
      <c r="H452" s="115">
        <f>H457</f>
        <v>6074133</v>
      </c>
      <c r="I452" s="115">
        <f>I457</f>
        <v>6366828</v>
      </c>
      <c r="J452" s="17"/>
    </row>
    <row r="453" spans="1:10" ht="33.75" hidden="1" customHeight="1">
      <c r="A453" s="16" t="s">
        <v>779</v>
      </c>
      <c r="B453" s="15" t="s">
        <v>146</v>
      </c>
      <c r="C453" s="15" t="s">
        <v>32</v>
      </c>
      <c r="D453" s="15" t="s">
        <v>102</v>
      </c>
      <c r="E453" s="15" t="s">
        <v>763</v>
      </c>
      <c r="F453" s="15"/>
      <c r="G453" s="85">
        <f t="shared" ref="G453:I454" si="74">G454</f>
        <v>0</v>
      </c>
      <c r="H453" s="115">
        <f t="shared" si="74"/>
        <v>0</v>
      </c>
      <c r="I453" s="115">
        <f t="shared" si="74"/>
        <v>0</v>
      </c>
    </row>
    <row r="454" spans="1:10" ht="25.5" hidden="1">
      <c r="A454" s="16" t="s">
        <v>37</v>
      </c>
      <c r="B454" s="15" t="s">
        <v>146</v>
      </c>
      <c r="C454" s="15" t="s">
        <v>32</v>
      </c>
      <c r="D454" s="15" t="s">
        <v>102</v>
      </c>
      <c r="E454" s="15" t="s">
        <v>763</v>
      </c>
      <c r="F454" s="15" t="s">
        <v>38</v>
      </c>
      <c r="G454" s="85">
        <f t="shared" si="74"/>
        <v>0</v>
      </c>
      <c r="H454" s="115">
        <f t="shared" si="74"/>
        <v>0</v>
      </c>
      <c r="I454" s="115">
        <f t="shared" si="74"/>
        <v>0</v>
      </c>
    </row>
    <row r="455" spans="1:10" hidden="1">
      <c r="A455" s="16" t="s">
        <v>39</v>
      </c>
      <c r="B455" s="15" t="s">
        <v>146</v>
      </c>
      <c r="C455" s="15" t="s">
        <v>32</v>
      </c>
      <c r="D455" s="15" t="s">
        <v>102</v>
      </c>
      <c r="E455" s="15" t="s">
        <v>763</v>
      </c>
      <c r="F455" s="15" t="s">
        <v>40</v>
      </c>
      <c r="G455" s="85">
        <f>'прил 4'!G761</f>
        <v>0</v>
      </c>
      <c r="H455" s="115">
        <f>'прил 4'!AG761</f>
        <v>0</v>
      </c>
      <c r="I455" s="115">
        <f>'прил 4'!AH761</f>
        <v>0</v>
      </c>
    </row>
    <row r="456" spans="1:10" s="18" customFormat="1">
      <c r="A456" s="16" t="s">
        <v>143</v>
      </c>
      <c r="B456" s="15" t="s">
        <v>146</v>
      </c>
      <c r="C456" s="15" t="s">
        <v>32</v>
      </c>
      <c r="D456" s="15" t="s">
        <v>34</v>
      </c>
      <c r="E456" s="15" t="s">
        <v>247</v>
      </c>
      <c r="F456" s="15"/>
      <c r="G456" s="85">
        <f>G457+G461</f>
        <v>583361640</v>
      </c>
      <c r="H456" s="115">
        <f>H457+H461</f>
        <v>607413300</v>
      </c>
      <c r="I456" s="115">
        <f>I457+I461</f>
        <v>636682800</v>
      </c>
      <c r="J456" s="17">
        <v>1000000</v>
      </c>
    </row>
    <row r="457" spans="1:10" s="18" customFormat="1" hidden="1">
      <c r="A457" s="16" t="s">
        <v>143</v>
      </c>
      <c r="B457" s="15" t="s">
        <v>146</v>
      </c>
      <c r="C457" s="15" t="s">
        <v>32</v>
      </c>
      <c r="D457" s="15" t="s">
        <v>34</v>
      </c>
      <c r="E457" s="15" t="s">
        <v>247</v>
      </c>
      <c r="F457" s="15"/>
      <c r="G457" s="85">
        <f t="shared" ref="G457:I458" si="75">G458</f>
        <v>5705049</v>
      </c>
      <c r="H457" s="115">
        <f t="shared" si="75"/>
        <v>6074133</v>
      </c>
      <c r="I457" s="115">
        <f t="shared" si="75"/>
        <v>6366828</v>
      </c>
      <c r="J457" s="17"/>
    </row>
    <row r="458" spans="1:10" s="18" customFormat="1">
      <c r="A458" s="16" t="s">
        <v>93</v>
      </c>
      <c r="B458" s="15" t="s">
        <v>146</v>
      </c>
      <c r="C458" s="15" t="s">
        <v>32</v>
      </c>
      <c r="D458" s="15" t="s">
        <v>34</v>
      </c>
      <c r="E458" s="15" t="s">
        <v>247</v>
      </c>
      <c r="F458" s="15" t="s">
        <v>94</v>
      </c>
      <c r="G458" s="85">
        <f t="shared" si="75"/>
        <v>5705049</v>
      </c>
      <c r="H458" s="115">
        <f t="shared" si="75"/>
        <v>6074133</v>
      </c>
      <c r="I458" s="115">
        <f t="shared" si="75"/>
        <v>6366828</v>
      </c>
      <c r="J458" s="17">
        <v>28108080</v>
      </c>
    </row>
    <row r="459" spans="1:10" s="18" customFormat="1">
      <c r="A459" s="16" t="s">
        <v>345</v>
      </c>
      <c r="B459" s="15" t="s">
        <v>146</v>
      </c>
      <c r="C459" s="15" t="s">
        <v>32</v>
      </c>
      <c r="D459" s="15" t="s">
        <v>34</v>
      </c>
      <c r="E459" s="15" t="s">
        <v>247</v>
      </c>
      <c r="F459" s="15" t="s">
        <v>346</v>
      </c>
      <c r="G459" s="85">
        <f>'прил 4'!G610</f>
        <v>5705049</v>
      </c>
      <c r="H459" s="115">
        <f>'прил 4'!H610</f>
        <v>6074133</v>
      </c>
      <c r="I459" s="115">
        <f>'прил 4'!I610</f>
        <v>6366828</v>
      </c>
      <c r="J459" s="17">
        <v>346225581</v>
      </c>
    </row>
    <row r="460" spans="1:10" s="18" customFormat="1" hidden="1">
      <c r="A460" s="16"/>
      <c r="B460" s="15"/>
      <c r="C460" s="15"/>
      <c r="D460" s="15"/>
      <c r="E460" s="15"/>
      <c r="F460" s="15"/>
      <c r="G460" s="85"/>
      <c r="H460" s="115"/>
      <c r="I460" s="115"/>
      <c r="J460" s="17"/>
    </row>
    <row r="461" spans="1:10" s="18" customFormat="1" ht="15" hidden="1" customHeight="1">
      <c r="A461" s="16" t="s">
        <v>143</v>
      </c>
      <c r="B461" s="14">
        <v>774</v>
      </c>
      <c r="C461" s="15" t="s">
        <v>32</v>
      </c>
      <c r="D461" s="15" t="s">
        <v>23</v>
      </c>
      <c r="E461" s="15" t="s">
        <v>247</v>
      </c>
      <c r="F461" s="15"/>
      <c r="G461" s="85">
        <f t="shared" ref="G461:I462" si="76">G462</f>
        <v>577656591</v>
      </c>
      <c r="H461" s="115">
        <f t="shared" si="76"/>
        <v>601339167</v>
      </c>
      <c r="I461" s="115">
        <f t="shared" si="76"/>
        <v>630315972</v>
      </c>
      <c r="J461" s="17"/>
    </row>
    <row r="462" spans="1:10" s="18" customFormat="1" ht="25.5">
      <c r="A462" s="16" t="s">
        <v>37</v>
      </c>
      <c r="B462" s="14">
        <v>774</v>
      </c>
      <c r="C462" s="15" t="s">
        <v>32</v>
      </c>
      <c r="D462" s="15" t="s">
        <v>23</v>
      </c>
      <c r="E462" s="15" t="s">
        <v>247</v>
      </c>
      <c r="F462" s="15" t="s">
        <v>38</v>
      </c>
      <c r="G462" s="85">
        <f t="shared" si="76"/>
        <v>577656591</v>
      </c>
      <c r="H462" s="115">
        <f t="shared" si="76"/>
        <v>601339167</v>
      </c>
      <c r="I462" s="115">
        <f t="shared" si="76"/>
        <v>630315972</v>
      </c>
      <c r="J462" s="17">
        <v>6074133</v>
      </c>
    </row>
    <row r="463" spans="1:10" s="18" customFormat="1">
      <c r="A463" s="16" t="s">
        <v>39</v>
      </c>
      <c r="B463" s="14">
        <v>774</v>
      </c>
      <c r="C463" s="15" t="s">
        <v>32</v>
      </c>
      <c r="D463" s="15" t="s">
        <v>23</v>
      </c>
      <c r="E463" s="15" t="s">
        <v>247</v>
      </c>
      <c r="F463" s="15" t="s">
        <v>40</v>
      </c>
      <c r="G463" s="85">
        <f>'прил 4'!G528+'прил 4'!G607+'прил 4'!G764</f>
        <v>577656591</v>
      </c>
      <c r="H463" s="115">
        <f>'прил 4'!H607+'прил 4'!H528+'прил 4'!H764</f>
        <v>601339167</v>
      </c>
      <c r="I463" s="115">
        <f>'прил 4'!I607+'прил 4'!I528+'прил 4'!I764</f>
        <v>630315972</v>
      </c>
      <c r="J463" s="17">
        <v>123332466</v>
      </c>
    </row>
    <row r="464" spans="1:10" s="18" customFormat="1" ht="15" hidden="1" customHeight="1">
      <c r="A464" s="16" t="s">
        <v>143</v>
      </c>
      <c r="B464" s="14">
        <v>774</v>
      </c>
      <c r="C464" s="15" t="s">
        <v>32</v>
      </c>
      <c r="D464" s="15" t="s">
        <v>23</v>
      </c>
      <c r="E464" s="15" t="s">
        <v>415</v>
      </c>
      <c r="F464" s="15"/>
      <c r="G464" s="85">
        <f t="shared" ref="G464:I465" si="77">G465</f>
        <v>140204722</v>
      </c>
      <c r="H464" s="115">
        <f t="shared" si="77"/>
        <v>140204722</v>
      </c>
      <c r="I464" s="115">
        <f t="shared" si="77"/>
        <v>140204722</v>
      </c>
      <c r="J464" s="17"/>
    </row>
    <row r="465" spans="1:10" s="18" customFormat="1" ht="25.5" hidden="1">
      <c r="A465" s="16" t="s">
        <v>37</v>
      </c>
      <c r="B465" s="14">
        <v>774</v>
      </c>
      <c r="C465" s="15" t="s">
        <v>32</v>
      </c>
      <c r="D465" s="15" t="s">
        <v>23</v>
      </c>
      <c r="E465" s="15" t="s">
        <v>415</v>
      </c>
      <c r="F465" s="15" t="s">
        <v>38</v>
      </c>
      <c r="G465" s="85">
        <f t="shared" si="77"/>
        <v>140204722</v>
      </c>
      <c r="H465" s="115">
        <f t="shared" si="77"/>
        <v>140204722</v>
      </c>
      <c r="I465" s="115">
        <f t="shared" si="77"/>
        <v>140204722</v>
      </c>
      <c r="J465" s="17"/>
    </row>
    <row r="466" spans="1:10" s="18" customFormat="1" hidden="1">
      <c r="A466" s="16" t="s">
        <v>39</v>
      </c>
      <c r="B466" s="14">
        <v>774</v>
      </c>
      <c r="C466" s="15" t="s">
        <v>32</v>
      </c>
      <c r="D466" s="15" t="s">
        <v>23</v>
      </c>
      <c r="E466" s="15" t="s">
        <v>415</v>
      </c>
      <c r="F466" s="15" t="s">
        <v>40</v>
      </c>
      <c r="G466" s="85">
        <v>140204722</v>
      </c>
      <c r="H466" s="115">
        <v>140204722</v>
      </c>
      <c r="I466" s="115">
        <v>140204722</v>
      </c>
      <c r="J466" s="17"/>
    </row>
    <row r="467" spans="1:10" s="18" customFormat="1" ht="51" hidden="1">
      <c r="A467" s="16" t="s">
        <v>41</v>
      </c>
      <c r="B467" s="14">
        <v>774</v>
      </c>
      <c r="C467" s="15" t="s">
        <v>32</v>
      </c>
      <c r="D467" s="15" t="s">
        <v>23</v>
      </c>
      <c r="E467" s="15" t="s">
        <v>415</v>
      </c>
      <c r="F467" s="15" t="s">
        <v>144</v>
      </c>
      <c r="G467" s="85"/>
      <c r="H467" s="115"/>
      <c r="I467" s="115"/>
      <c r="J467" s="17"/>
    </row>
    <row r="468" spans="1:10" s="18" customFormat="1" ht="53.25" customHeight="1">
      <c r="A468" s="16" t="s">
        <v>1129</v>
      </c>
      <c r="B468" s="15" t="s">
        <v>146</v>
      </c>
      <c r="C468" s="15" t="s">
        <v>32</v>
      </c>
      <c r="D468" s="15" t="s">
        <v>102</v>
      </c>
      <c r="E468" s="15" t="s">
        <v>1128</v>
      </c>
      <c r="F468" s="15"/>
      <c r="G468" s="85">
        <f t="shared" ref="G468:I469" si="78">G469</f>
        <v>3768960</v>
      </c>
      <c r="H468" s="85">
        <f t="shared" si="78"/>
        <v>0</v>
      </c>
      <c r="I468" s="85">
        <f t="shared" si="78"/>
        <v>0</v>
      </c>
    </row>
    <row r="469" spans="1:10" s="18" customFormat="1" ht="25.5">
      <c r="A469" s="16" t="s">
        <v>37</v>
      </c>
      <c r="B469" s="15" t="s">
        <v>146</v>
      </c>
      <c r="C469" s="15" t="s">
        <v>32</v>
      </c>
      <c r="D469" s="15" t="s">
        <v>102</v>
      </c>
      <c r="E469" s="15" t="s">
        <v>1128</v>
      </c>
      <c r="F469" s="15" t="s">
        <v>38</v>
      </c>
      <c r="G469" s="85">
        <f t="shared" si="78"/>
        <v>3768960</v>
      </c>
      <c r="H469" s="85">
        <f t="shared" si="78"/>
        <v>0</v>
      </c>
      <c r="I469" s="85">
        <f t="shared" si="78"/>
        <v>0</v>
      </c>
    </row>
    <row r="470" spans="1:10" s="18" customFormat="1">
      <c r="A470" s="16" t="s">
        <v>39</v>
      </c>
      <c r="B470" s="15" t="s">
        <v>146</v>
      </c>
      <c r="C470" s="15" t="s">
        <v>32</v>
      </c>
      <c r="D470" s="15" t="s">
        <v>102</v>
      </c>
      <c r="E470" s="15" t="s">
        <v>1128</v>
      </c>
      <c r="F470" s="15" t="s">
        <v>40</v>
      </c>
      <c r="G470" s="85">
        <f>'прил 4'!G767</f>
        <v>3768960</v>
      </c>
      <c r="H470" s="85"/>
      <c r="I470" s="85"/>
    </row>
    <row r="471" spans="1:10" s="18" customFormat="1" ht="25.5">
      <c r="A471" s="16" t="s">
        <v>145</v>
      </c>
      <c r="B471" s="14">
        <v>774</v>
      </c>
      <c r="C471" s="15" t="s">
        <v>32</v>
      </c>
      <c r="D471" s="15" t="s">
        <v>23</v>
      </c>
      <c r="E471" s="15" t="s">
        <v>416</v>
      </c>
      <c r="F471" s="15"/>
      <c r="G471" s="85">
        <f t="shared" ref="G471:I472" si="79">G472</f>
        <v>97643093.040000007</v>
      </c>
      <c r="H471" s="115">
        <f t="shared" si="79"/>
        <v>100473040</v>
      </c>
      <c r="I471" s="115">
        <f t="shared" si="79"/>
        <v>102622586</v>
      </c>
      <c r="J471" s="17">
        <v>100000</v>
      </c>
    </row>
    <row r="472" spans="1:10" s="18" customFormat="1" ht="25.5">
      <c r="A472" s="16" t="s">
        <v>37</v>
      </c>
      <c r="B472" s="14">
        <v>774</v>
      </c>
      <c r="C472" s="15" t="s">
        <v>32</v>
      </c>
      <c r="D472" s="15" t="s">
        <v>23</v>
      </c>
      <c r="E472" s="15" t="s">
        <v>416</v>
      </c>
      <c r="F472" s="15" t="s">
        <v>38</v>
      </c>
      <c r="G472" s="85">
        <f t="shared" si="79"/>
        <v>97643093.040000007</v>
      </c>
      <c r="H472" s="115">
        <f t="shared" si="79"/>
        <v>100473040</v>
      </c>
      <c r="I472" s="115">
        <f t="shared" si="79"/>
        <v>102622586</v>
      </c>
      <c r="J472" s="17">
        <v>1000000</v>
      </c>
    </row>
    <row r="473" spans="1:10" s="18" customFormat="1">
      <c r="A473" s="16" t="s">
        <v>39</v>
      </c>
      <c r="B473" s="14">
        <v>774</v>
      </c>
      <c r="C473" s="15" t="s">
        <v>32</v>
      </c>
      <c r="D473" s="15" t="s">
        <v>23</v>
      </c>
      <c r="E473" s="15" t="s">
        <v>416</v>
      </c>
      <c r="F473" s="15" t="s">
        <v>40</v>
      </c>
      <c r="G473" s="85">
        <f>'прил 4'!G536</f>
        <v>97643093.040000007</v>
      </c>
      <c r="H473" s="115">
        <f>'прил 4'!H536</f>
        <v>100473040</v>
      </c>
      <c r="I473" s="115">
        <f>'прил 4'!I536</f>
        <v>102622586</v>
      </c>
      <c r="J473" s="17">
        <v>3557619</v>
      </c>
    </row>
    <row r="474" spans="1:10" ht="43.5" customHeight="1">
      <c r="A474" s="16" t="s">
        <v>205</v>
      </c>
      <c r="B474" s="15" t="s">
        <v>146</v>
      </c>
      <c r="C474" s="15" t="s">
        <v>32</v>
      </c>
      <c r="D474" s="15" t="s">
        <v>34</v>
      </c>
      <c r="E474" s="15" t="s">
        <v>422</v>
      </c>
      <c r="F474" s="15"/>
      <c r="G474" s="85">
        <f t="shared" ref="G474:I475" si="80">G475</f>
        <v>120139131.06</v>
      </c>
      <c r="H474" s="115">
        <f t="shared" si="80"/>
        <v>123332466</v>
      </c>
      <c r="I474" s="115">
        <f t="shared" si="80"/>
        <v>126681966</v>
      </c>
      <c r="J474" s="17">
        <v>1832238</v>
      </c>
    </row>
    <row r="475" spans="1:10" ht="25.5">
      <c r="A475" s="16" t="s">
        <v>37</v>
      </c>
      <c r="B475" s="15" t="s">
        <v>146</v>
      </c>
      <c r="C475" s="15" t="s">
        <v>32</v>
      </c>
      <c r="D475" s="15" t="s">
        <v>34</v>
      </c>
      <c r="E475" s="15" t="s">
        <v>422</v>
      </c>
      <c r="F475" s="15" t="s">
        <v>38</v>
      </c>
      <c r="G475" s="85">
        <f t="shared" si="80"/>
        <v>120139131.06</v>
      </c>
      <c r="H475" s="115">
        <f t="shared" si="80"/>
        <v>123332466</v>
      </c>
      <c r="I475" s="115">
        <f t="shared" si="80"/>
        <v>126681966</v>
      </c>
      <c r="J475" s="17">
        <v>275000</v>
      </c>
    </row>
    <row r="476" spans="1:10">
      <c r="A476" s="16" t="s">
        <v>39</v>
      </c>
      <c r="B476" s="15" t="s">
        <v>146</v>
      </c>
      <c r="C476" s="15" t="s">
        <v>32</v>
      </c>
      <c r="D476" s="15" t="s">
        <v>34</v>
      </c>
      <c r="E476" s="15" t="s">
        <v>422</v>
      </c>
      <c r="F476" s="15" t="s">
        <v>40</v>
      </c>
      <c r="G476" s="85">
        <f>'прил 4'!G613</f>
        <v>120139131.06</v>
      </c>
      <c r="H476" s="115">
        <f>'прил 4'!H613</f>
        <v>123332466</v>
      </c>
      <c r="I476" s="115">
        <f>'прил 4'!I613</f>
        <v>126681966</v>
      </c>
      <c r="J476" s="17">
        <v>2097500</v>
      </c>
    </row>
    <row r="477" spans="1:10" ht="51" hidden="1">
      <c r="A477" s="16" t="s">
        <v>41</v>
      </c>
      <c r="B477" s="15" t="s">
        <v>146</v>
      </c>
      <c r="C477" s="15" t="s">
        <v>32</v>
      </c>
      <c r="D477" s="15" t="s">
        <v>34</v>
      </c>
      <c r="E477" s="15" t="s">
        <v>422</v>
      </c>
      <c r="F477" s="15" t="s">
        <v>144</v>
      </c>
      <c r="G477" s="115"/>
      <c r="H477" s="115"/>
      <c r="I477" s="115"/>
    </row>
    <row r="478" spans="1:10" hidden="1">
      <c r="A478" s="16" t="s">
        <v>42</v>
      </c>
      <c r="B478" s="15" t="s">
        <v>146</v>
      </c>
      <c r="C478" s="15" t="s">
        <v>32</v>
      </c>
      <c r="D478" s="15" t="s">
        <v>34</v>
      </c>
      <c r="E478" s="15" t="s">
        <v>422</v>
      </c>
      <c r="F478" s="15" t="s">
        <v>81</v>
      </c>
      <c r="G478" s="115"/>
      <c r="H478" s="115"/>
      <c r="I478" s="115"/>
    </row>
    <row r="479" spans="1:10" ht="25.5">
      <c r="A479" s="16" t="s">
        <v>36</v>
      </c>
      <c r="B479" s="15" t="s">
        <v>146</v>
      </c>
      <c r="C479" s="15" t="s">
        <v>32</v>
      </c>
      <c r="D479" s="15" t="s">
        <v>34</v>
      </c>
      <c r="E479" s="15" t="s">
        <v>423</v>
      </c>
      <c r="F479" s="15"/>
      <c r="G479" s="115">
        <f t="shared" ref="G479:I480" si="81">G480</f>
        <v>11411720.800000001</v>
      </c>
      <c r="H479" s="115">
        <f t="shared" si="81"/>
        <v>11498996</v>
      </c>
      <c r="I479" s="115">
        <f t="shared" si="81"/>
        <v>11498996</v>
      </c>
      <c r="J479" s="2">
        <v>66815463</v>
      </c>
    </row>
    <row r="480" spans="1:10" ht="25.5">
      <c r="A480" s="16" t="s">
        <v>37</v>
      </c>
      <c r="B480" s="15" t="s">
        <v>146</v>
      </c>
      <c r="C480" s="15" t="s">
        <v>32</v>
      </c>
      <c r="D480" s="15" t="s">
        <v>34</v>
      </c>
      <c r="E480" s="15" t="s">
        <v>423</v>
      </c>
      <c r="F480" s="15" t="s">
        <v>38</v>
      </c>
      <c r="G480" s="115">
        <f t="shared" si="81"/>
        <v>11411720.800000001</v>
      </c>
      <c r="H480" s="115">
        <f t="shared" si="81"/>
        <v>11498996</v>
      </c>
      <c r="I480" s="115">
        <f t="shared" si="81"/>
        <v>11498996</v>
      </c>
      <c r="J480" s="2">
        <v>11498996</v>
      </c>
    </row>
    <row r="481" spans="1:10">
      <c r="A481" s="16" t="s">
        <v>39</v>
      </c>
      <c r="B481" s="15" t="s">
        <v>146</v>
      </c>
      <c r="C481" s="15" t="s">
        <v>32</v>
      </c>
      <c r="D481" s="15" t="s">
        <v>34</v>
      </c>
      <c r="E481" s="15" t="s">
        <v>423</v>
      </c>
      <c r="F481" s="15" t="s">
        <v>40</v>
      </c>
      <c r="G481" s="85">
        <f>'прил 4'!G770</f>
        <v>11411720.800000001</v>
      </c>
      <c r="H481" s="115">
        <f>'прил 4'!H770</f>
        <v>11498996</v>
      </c>
      <c r="I481" s="115">
        <f>'прил 4'!I770</f>
        <v>11498996</v>
      </c>
      <c r="J481" s="2">
        <v>90400</v>
      </c>
    </row>
    <row r="482" spans="1:10" s="18" customFormat="1" ht="31.5" customHeight="1">
      <c r="A482" s="44" t="s">
        <v>213</v>
      </c>
      <c r="B482" s="15" t="s">
        <v>146</v>
      </c>
      <c r="C482" s="15" t="s">
        <v>32</v>
      </c>
      <c r="D482" s="15" t="s">
        <v>211</v>
      </c>
      <c r="E482" s="15" t="s">
        <v>427</v>
      </c>
      <c r="F482" s="15"/>
      <c r="G482" s="85">
        <f t="shared" ref="G482:I483" si="82">G483</f>
        <v>1481975</v>
      </c>
      <c r="H482" s="115">
        <f t="shared" si="82"/>
        <v>1481975</v>
      </c>
      <c r="I482" s="115">
        <f t="shared" si="82"/>
        <v>1481975</v>
      </c>
      <c r="J482" s="186">
        <v>40000</v>
      </c>
    </row>
    <row r="483" spans="1:10" s="18" customFormat="1" ht="25.5">
      <c r="A483" s="16" t="s">
        <v>37</v>
      </c>
      <c r="B483" s="15" t="s">
        <v>146</v>
      </c>
      <c r="C483" s="15" t="s">
        <v>32</v>
      </c>
      <c r="D483" s="15" t="s">
        <v>211</v>
      </c>
      <c r="E483" s="15" t="s">
        <v>427</v>
      </c>
      <c r="F483" s="15" t="s">
        <v>38</v>
      </c>
      <c r="G483" s="85">
        <f t="shared" si="82"/>
        <v>1481975</v>
      </c>
      <c r="H483" s="115">
        <f t="shared" si="82"/>
        <v>1481975</v>
      </c>
      <c r="I483" s="115">
        <f t="shared" si="82"/>
        <v>1481975</v>
      </c>
      <c r="J483" s="186">
        <v>5480300</v>
      </c>
    </row>
    <row r="484" spans="1:10">
      <c r="A484" s="16" t="s">
        <v>39</v>
      </c>
      <c r="B484" s="15" t="s">
        <v>146</v>
      </c>
      <c r="C484" s="15" t="s">
        <v>32</v>
      </c>
      <c r="D484" s="15" t="s">
        <v>211</v>
      </c>
      <c r="E484" s="15" t="s">
        <v>427</v>
      </c>
      <c r="F484" s="15" t="s">
        <v>40</v>
      </c>
      <c r="G484" s="85">
        <f>'прил 4'!G545</f>
        <v>1481975</v>
      </c>
      <c r="H484" s="115">
        <f>'прил 4'!H545</f>
        <v>1481975</v>
      </c>
      <c r="I484" s="115">
        <f>'прил 4'!I545</f>
        <v>1481975</v>
      </c>
      <c r="J484" s="186">
        <v>500000</v>
      </c>
    </row>
    <row r="485" spans="1:10" s="3" customFormat="1" hidden="1">
      <c r="A485" s="16" t="s">
        <v>725</v>
      </c>
      <c r="B485" s="14">
        <v>774</v>
      </c>
      <c r="C485" s="15" t="s">
        <v>32</v>
      </c>
      <c r="D485" s="15" t="s">
        <v>34</v>
      </c>
      <c r="E485" s="15" t="s">
        <v>753</v>
      </c>
      <c r="F485" s="15"/>
      <c r="G485" s="85">
        <f t="shared" ref="G485:I486" si="83">G486</f>
        <v>0</v>
      </c>
      <c r="H485" s="115">
        <f t="shared" si="83"/>
        <v>0</v>
      </c>
      <c r="I485" s="115">
        <f t="shared" si="83"/>
        <v>0</v>
      </c>
      <c r="J485" s="188"/>
    </row>
    <row r="486" spans="1:10" s="3" customFormat="1" ht="25.5" hidden="1">
      <c r="A486" s="16" t="s">
        <v>37</v>
      </c>
      <c r="B486" s="14">
        <v>774</v>
      </c>
      <c r="C486" s="15" t="s">
        <v>32</v>
      </c>
      <c r="D486" s="15" t="s">
        <v>34</v>
      </c>
      <c r="E486" s="15" t="s">
        <v>753</v>
      </c>
      <c r="F486" s="15" t="s">
        <v>38</v>
      </c>
      <c r="G486" s="85">
        <f t="shared" si="83"/>
        <v>0</v>
      </c>
      <c r="H486" s="115">
        <f t="shared" si="83"/>
        <v>0</v>
      </c>
      <c r="I486" s="115">
        <f t="shared" si="83"/>
        <v>0</v>
      </c>
      <c r="J486" s="188"/>
    </row>
    <row r="487" spans="1:10" s="3" customFormat="1" hidden="1">
      <c r="A487" s="16" t="s">
        <v>39</v>
      </c>
      <c r="B487" s="14">
        <v>774</v>
      </c>
      <c r="C487" s="15" t="s">
        <v>32</v>
      </c>
      <c r="D487" s="15" t="s">
        <v>34</v>
      </c>
      <c r="E487" s="15" t="s">
        <v>753</v>
      </c>
      <c r="F487" s="15" t="s">
        <v>40</v>
      </c>
      <c r="G487" s="85">
        <f>'прил 4'!G619</f>
        <v>0</v>
      </c>
      <c r="H487" s="115">
        <f>'прил 4'!AG619</f>
        <v>0</v>
      </c>
      <c r="I487" s="115">
        <f>'прил 4'!AH619</f>
        <v>0</v>
      </c>
      <c r="J487" s="188"/>
    </row>
    <row r="488" spans="1:10" s="3" customFormat="1" ht="38.25" hidden="1">
      <c r="A488" s="16" t="s">
        <v>772</v>
      </c>
      <c r="B488" s="14">
        <v>774</v>
      </c>
      <c r="C488" s="15" t="s">
        <v>32</v>
      </c>
      <c r="D488" s="15" t="s">
        <v>34</v>
      </c>
      <c r="E488" s="15" t="s">
        <v>771</v>
      </c>
      <c r="F488" s="15"/>
      <c r="G488" s="85">
        <f t="shared" ref="G488:I489" si="84">G489</f>
        <v>0</v>
      </c>
      <c r="H488" s="115">
        <f t="shared" si="84"/>
        <v>0</v>
      </c>
      <c r="I488" s="115">
        <f t="shared" si="84"/>
        <v>0</v>
      </c>
      <c r="J488" s="188"/>
    </row>
    <row r="489" spans="1:10" s="3" customFormat="1" ht="25.5" hidden="1">
      <c r="A489" s="16" t="s">
        <v>37</v>
      </c>
      <c r="B489" s="14">
        <v>774</v>
      </c>
      <c r="C489" s="15" t="s">
        <v>32</v>
      </c>
      <c r="D489" s="15" t="s">
        <v>34</v>
      </c>
      <c r="E489" s="15" t="s">
        <v>771</v>
      </c>
      <c r="F489" s="15" t="s">
        <v>38</v>
      </c>
      <c r="G489" s="85">
        <f t="shared" si="84"/>
        <v>0</v>
      </c>
      <c r="H489" s="115">
        <f t="shared" si="84"/>
        <v>0</v>
      </c>
      <c r="I489" s="115">
        <f t="shared" si="84"/>
        <v>0</v>
      </c>
      <c r="J489" s="188"/>
    </row>
    <row r="490" spans="1:10" s="3" customFormat="1" hidden="1">
      <c r="A490" s="16" t="s">
        <v>39</v>
      </c>
      <c r="B490" s="14">
        <v>774</v>
      </c>
      <c r="C490" s="15" t="s">
        <v>32</v>
      </c>
      <c r="D490" s="15" t="s">
        <v>34</v>
      </c>
      <c r="E490" s="15" t="s">
        <v>771</v>
      </c>
      <c r="F490" s="15" t="s">
        <v>40</v>
      </c>
      <c r="G490" s="85">
        <f>'прил 4'!G622</f>
        <v>0</v>
      </c>
      <c r="H490" s="115">
        <f>'прил 4'!AG622</f>
        <v>0</v>
      </c>
      <c r="I490" s="115">
        <f>'прил 4'!AH622</f>
        <v>0</v>
      </c>
      <c r="J490" s="188"/>
    </row>
    <row r="491" spans="1:10" s="3" customFormat="1">
      <c r="A491" s="16" t="s">
        <v>1</v>
      </c>
      <c r="B491" s="14">
        <v>774</v>
      </c>
      <c r="C491" s="15" t="s">
        <v>32</v>
      </c>
      <c r="D491" s="15" t="s">
        <v>34</v>
      </c>
      <c r="E491" s="15" t="s">
        <v>1029</v>
      </c>
      <c r="F491" s="15"/>
      <c r="G491" s="85">
        <f t="shared" ref="G491:I492" si="85">G492</f>
        <v>393480</v>
      </c>
      <c r="H491" s="115">
        <f t="shared" si="85"/>
        <v>0</v>
      </c>
      <c r="I491" s="115">
        <f t="shared" si="85"/>
        <v>0</v>
      </c>
      <c r="J491" s="188"/>
    </row>
    <row r="492" spans="1:10" s="3" customFormat="1" ht="25.5">
      <c r="A492" s="16" t="s">
        <v>37</v>
      </c>
      <c r="B492" s="14">
        <v>774</v>
      </c>
      <c r="C492" s="15" t="s">
        <v>32</v>
      </c>
      <c r="D492" s="15" t="s">
        <v>34</v>
      </c>
      <c r="E492" s="15" t="s">
        <v>1029</v>
      </c>
      <c r="F492" s="15" t="s">
        <v>38</v>
      </c>
      <c r="G492" s="85">
        <f t="shared" si="85"/>
        <v>393480</v>
      </c>
      <c r="H492" s="115">
        <f t="shared" si="85"/>
        <v>0</v>
      </c>
      <c r="I492" s="115">
        <f t="shared" si="85"/>
        <v>0</v>
      </c>
      <c r="J492" s="188"/>
    </row>
    <row r="493" spans="1:10" s="3" customFormat="1">
      <c r="A493" s="16" t="s">
        <v>39</v>
      </c>
      <c r="B493" s="14">
        <v>774</v>
      </c>
      <c r="C493" s="15" t="s">
        <v>32</v>
      </c>
      <c r="D493" s="15" t="s">
        <v>34</v>
      </c>
      <c r="E493" s="15" t="s">
        <v>1029</v>
      </c>
      <c r="F493" s="15" t="s">
        <v>40</v>
      </c>
      <c r="G493" s="85">
        <f>'прил 4'!G631</f>
        <v>393480</v>
      </c>
      <c r="H493" s="115">
        <f>'прил 4'!H537+'прил 4'!H618</f>
        <v>0</v>
      </c>
      <c r="I493" s="115">
        <f>'прил 4'!I537+'прил 4'!I618</f>
        <v>0</v>
      </c>
      <c r="J493" s="188"/>
    </row>
    <row r="494" spans="1:10" s="18" customFormat="1" ht="63.75">
      <c r="A494" s="16" t="s">
        <v>209</v>
      </c>
      <c r="B494" s="15" t="s">
        <v>146</v>
      </c>
      <c r="C494" s="15" t="s">
        <v>32</v>
      </c>
      <c r="D494" s="15" t="s">
        <v>34</v>
      </c>
      <c r="E494" s="15" t="s">
        <v>716</v>
      </c>
      <c r="F494" s="15"/>
      <c r="G494" s="85">
        <f t="shared" ref="G494:I495" si="86">G495</f>
        <v>100000</v>
      </c>
      <c r="H494" s="115">
        <f t="shared" si="86"/>
        <v>100000</v>
      </c>
      <c r="I494" s="115">
        <f t="shared" si="86"/>
        <v>100000</v>
      </c>
      <c r="J494" s="17">
        <v>12965665</v>
      </c>
    </row>
    <row r="495" spans="1:10" s="18" customFormat="1" ht="25.5">
      <c r="A495" s="16" t="s">
        <v>37</v>
      </c>
      <c r="B495" s="15" t="s">
        <v>146</v>
      </c>
      <c r="C495" s="15" t="s">
        <v>32</v>
      </c>
      <c r="D495" s="15" t="s">
        <v>34</v>
      </c>
      <c r="E495" s="15" t="s">
        <v>716</v>
      </c>
      <c r="F495" s="15" t="s">
        <v>38</v>
      </c>
      <c r="G495" s="85">
        <f t="shared" si="86"/>
        <v>100000</v>
      </c>
      <c r="H495" s="115">
        <f t="shared" si="86"/>
        <v>100000</v>
      </c>
      <c r="I495" s="115">
        <f t="shared" si="86"/>
        <v>100000</v>
      </c>
      <c r="J495" s="17">
        <v>685206</v>
      </c>
    </row>
    <row r="496" spans="1:10" s="18" customFormat="1">
      <c r="A496" s="16" t="s">
        <v>39</v>
      </c>
      <c r="B496" s="15" t="s">
        <v>146</v>
      </c>
      <c r="C496" s="15" t="s">
        <v>32</v>
      </c>
      <c r="D496" s="15" t="s">
        <v>34</v>
      </c>
      <c r="E496" s="15" t="s">
        <v>716</v>
      </c>
      <c r="F496" s="15" t="s">
        <v>40</v>
      </c>
      <c r="G496" s="85">
        <f>'прил 4'!G625</f>
        <v>100000</v>
      </c>
      <c r="H496" s="115">
        <f>'прил 4'!H625</f>
        <v>100000</v>
      </c>
      <c r="I496" s="115">
        <f>'прил 4'!I625</f>
        <v>100000</v>
      </c>
      <c r="J496" s="17">
        <v>649200</v>
      </c>
    </row>
    <row r="497" spans="1:10" s="30" customFormat="1" ht="54.75" customHeight="1">
      <c r="A497" s="13" t="s">
        <v>311</v>
      </c>
      <c r="B497" s="15" t="s">
        <v>146</v>
      </c>
      <c r="C497" s="15" t="s">
        <v>101</v>
      </c>
      <c r="D497" s="15" t="s">
        <v>83</v>
      </c>
      <c r="E497" s="15" t="s">
        <v>872</v>
      </c>
      <c r="F497" s="41"/>
      <c r="G497" s="85">
        <f t="shared" ref="G497:G498" si="87">G498</f>
        <v>9166200</v>
      </c>
      <c r="H497" s="85">
        <f t="shared" ref="H497:H498" si="88">H498</f>
        <v>9188400</v>
      </c>
      <c r="I497" s="85">
        <f t="shared" ref="I497:I498" si="89">I498</f>
        <v>9188400</v>
      </c>
      <c r="J497" s="185">
        <v>9188400</v>
      </c>
    </row>
    <row r="498" spans="1:10" s="30" customFormat="1" ht="25.5">
      <c r="A498" s="16" t="s">
        <v>37</v>
      </c>
      <c r="B498" s="15" t="s">
        <v>146</v>
      </c>
      <c r="C498" s="15" t="s">
        <v>101</v>
      </c>
      <c r="D498" s="15" t="s">
        <v>83</v>
      </c>
      <c r="E498" s="15" t="s">
        <v>872</v>
      </c>
      <c r="F498" s="15" t="s">
        <v>38</v>
      </c>
      <c r="G498" s="85">
        <f t="shared" si="87"/>
        <v>9166200</v>
      </c>
      <c r="H498" s="85">
        <f t="shared" si="88"/>
        <v>9188400</v>
      </c>
      <c r="I498" s="85">
        <f t="shared" si="89"/>
        <v>9188400</v>
      </c>
      <c r="J498" s="185">
        <f>SUM(J437:J497)</f>
        <v>934730348</v>
      </c>
    </row>
    <row r="499" spans="1:10">
      <c r="A499" s="16" t="s">
        <v>39</v>
      </c>
      <c r="B499" s="15" t="s">
        <v>146</v>
      </c>
      <c r="C499" s="15" t="s">
        <v>101</v>
      </c>
      <c r="D499" s="15" t="s">
        <v>83</v>
      </c>
      <c r="E499" s="15" t="s">
        <v>872</v>
      </c>
      <c r="F499" s="15" t="s">
        <v>40</v>
      </c>
      <c r="G499" s="85">
        <v>9166200</v>
      </c>
      <c r="H499" s="135">
        <f>'прил 4'!H890</f>
        <v>9188400</v>
      </c>
      <c r="I499" s="135">
        <f>'прил 4'!I890</f>
        <v>9188400</v>
      </c>
    </row>
    <row r="500" spans="1:10" s="30" customFormat="1" ht="54.75" customHeight="1">
      <c r="A500" s="13" t="s">
        <v>1071</v>
      </c>
      <c r="B500" s="15" t="s">
        <v>146</v>
      </c>
      <c r="C500" s="15" t="s">
        <v>101</v>
      </c>
      <c r="D500" s="15" t="s">
        <v>83</v>
      </c>
      <c r="E500" s="15" t="s">
        <v>1070</v>
      </c>
      <c r="F500" s="41"/>
      <c r="G500" s="85">
        <f t="shared" ref="G500:I501" si="90">G501</f>
        <v>2064100</v>
      </c>
      <c r="H500" s="85">
        <f t="shared" si="90"/>
        <v>0</v>
      </c>
      <c r="I500" s="85">
        <f t="shared" si="90"/>
        <v>0</v>
      </c>
    </row>
    <row r="501" spans="1:10" s="30" customFormat="1" ht="25.5">
      <c r="A501" s="16" t="s">
        <v>37</v>
      </c>
      <c r="B501" s="15" t="s">
        <v>146</v>
      </c>
      <c r="C501" s="15" t="s">
        <v>101</v>
      </c>
      <c r="D501" s="15" t="s">
        <v>83</v>
      </c>
      <c r="E501" s="15" t="s">
        <v>1070</v>
      </c>
      <c r="F501" s="15" t="s">
        <v>38</v>
      </c>
      <c r="G501" s="85">
        <f t="shared" si="90"/>
        <v>2064100</v>
      </c>
      <c r="H501" s="85">
        <f t="shared" si="90"/>
        <v>0</v>
      </c>
      <c r="I501" s="85">
        <f t="shared" si="90"/>
        <v>0</v>
      </c>
    </row>
    <row r="502" spans="1:10">
      <c r="A502" s="16" t="s">
        <v>39</v>
      </c>
      <c r="B502" s="15" t="s">
        <v>146</v>
      </c>
      <c r="C502" s="15" t="s">
        <v>101</v>
      </c>
      <c r="D502" s="15" t="s">
        <v>83</v>
      </c>
      <c r="E502" s="15" t="s">
        <v>1070</v>
      </c>
      <c r="F502" s="15" t="s">
        <v>40</v>
      </c>
      <c r="G502" s="85">
        <v>2064100</v>
      </c>
      <c r="H502" s="85">
        <v>0</v>
      </c>
      <c r="I502" s="85">
        <v>0</v>
      </c>
      <c r="J502" s="1"/>
    </row>
    <row r="503" spans="1:10" s="3" customFormat="1">
      <c r="A503" s="16" t="s">
        <v>837</v>
      </c>
      <c r="B503" s="14">
        <v>774</v>
      </c>
      <c r="C503" s="15" t="s">
        <v>32</v>
      </c>
      <c r="D503" s="15" t="s">
        <v>23</v>
      </c>
      <c r="E503" s="15" t="s">
        <v>1028</v>
      </c>
      <c r="F503" s="15"/>
      <c r="G503" s="85">
        <f>G504</f>
        <v>104312.9</v>
      </c>
      <c r="H503" s="85">
        <f>H504</f>
        <v>100000</v>
      </c>
      <c r="I503" s="85">
        <f>I504</f>
        <v>100000</v>
      </c>
    </row>
    <row r="504" spans="1:10" s="3" customFormat="1">
      <c r="A504" s="16" t="s">
        <v>39</v>
      </c>
      <c r="B504" s="14">
        <v>774</v>
      </c>
      <c r="C504" s="15" t="s">
        <v>32</v>
      </c>
      <c r="D504" s="15" t="s">
        <v>23</v>
      </c>
      <c r="E504" s="15" t="s">
        <v>1028</v>
      </c>
      <c r="F504" s="15" t="s">
        <v>40</v>
      </c>
      <c r="G504" s="85">
        <f>'прил 4'!G547</f>
        <v>104312.9</v>
      </c>
      <c r="H504" s="85">
        <f>'прил 4'!H547</f>
        <v>100000</v>
      </c>
      <c r="I504" s="85">
        <f>'прил 4'!I547</f>
        <v>100000</v>
      </c>
    </row>
    <row r="505" spans="1:10" ht="25.5" hidden="1">
      <c r="A505" s="16" t="s">
        <v>37</v>
      </c>
      <c r="B505" s="14">
        <v>757</v>
      </c>
      <c r="C505" s="15" t="s">
        <v>32</v>
      </c>
      <c r="D505" s="15" t="s">
        <v>34</v>
      </c>
      <c r="E505" s="15" t="s">
        <v>61</v>
      </c>
      <c r="F505" s="15" t="s">
        <v>38</v>
      </c>
      <c r="G505" s="102">
        <f t="shared" ref="G505:I505" si="91">G506</f>
        <v>0</v>
      </c>
      <c r="H505" s="102">
        <f t="shared" si="91"/>
        <v>0</v>
      </c>
      <c r="I505" s="102">
        <f t="shared" si="91"/>
        <v>0</v>
      </c>
    </row>
    <row r="506" spans="1:10" hidden="1">
      <c r="A506" s="16" t="s">
        <v>39</v>
      </c>
      <c r="B506" s="14">
        <v>757</v>
      </c>
      <c r="C506" s="15" t="s">
        <v>32</v>
      </c>
      <c r="D506" s="15" t="s">
        <v>34</v>
      </c>
      <c r="E506" s="15" t="s">
        <v>61</v>
      </c>
      <c r="F506" s="15" t="s">
        <v>40</v>
      </c>
      <c r="G506" s="102">
        <f>'прил 4'!G632</f>
        <v>0</v>
      </c>
      <c r="H506" s="102">
        <f>'прил 4'!AG632</f>
        <v>0</v>
      </c>
      <c r="I506" s="102">
        <f>'прил 4'!AH632</f>
        <v>0</v>
      </c>
    </row>
    <row r="507" spans="1:10" s="18" customFormat="1" ht="45.75" customHeight="1">
      <c r="A507" s="44" t="s">
        <v>1106</v>
      </c>
      <c r="B507" s="15" t="s">
        <v>146</v>
      </c>
      <c r="C507" s="15" t="s">
        <v>32</v>
      </c>
      <c r="D507" s="15" t="s">
        <v>23</v>
      </c>
      <c r="E507" s="15" t="s">
        <v>1105</v>
      </c>
      <c r="F507" s="15"/>
      <c r="G507" s="85">
        <f t="shared" ref="G507:I508" si="92">G508</f>
        <v>2568957</v>
      </c>
      <c r="H507" s="85">
        <f t="shared" si="92"/>
        <v>0</v>
      </c>
      <c r="I507" s="85">
        <f t="shared" si="92"/>
        <v>0</v>
      </c>
    </row>
    <row r="508" spans="1:10" s="18" customFormat="1" ht="25.5">
      <c r="A508" s="16" t="s">
        <v>37</v>
      </c>
      <c r="B508" s="15" t="s">
        <v>146</v>
      </c>
      <c r="C508" s="15" t="s">
        <v>32</v>
      </c>
      <c r="D508" s="15" t="s">
        <v>23</v>
      </c>
      <c r="E508" s="15" t="s">
        <v>1105</v>
      </c>
      <c r="F508" s="15" t="s">
        <v>38</v>
      </c>
      <c r="G508" s="85">
        <f t="shared" si="92"/>
        <v>2568957</v>
      </c>
      <c r="H508" s="85">
        <f t="shared" si="92"/>
        <v>0</v>
      </c>
      <c r="I508" s="85">
        <f t="shared" si="92"/>
        <v>0</v>
      </c>
    </row>
    <row r="509" spans="1:10">
      <c r="A509" s="16" t="s">
        <v>39</v>
      </c>
      <c r="B509" s="15" t="s">
        <v>146</v>
      </c>
      <c r="C509" s="15" t="s">
        <v>32</v>
      </c>
      <c r="D509" s="15" t="s">
        <v>23</v>
      </c>
      <c r="E509" s="15" t="s">
        <v>1105</v>
      </c>
      <c r="F509" s="15" t="s">
        <v>40</v>
      </c>
      <c r="G509" s="85">
        <f>'прил 4'!G552</f>
        <v>2568957</v>
      </c>
      <c r="H509" s="85">
        <f>'прил 4'!H552</f>
        <v>0</v>
      </c>
      <c r="I509" s="85">
        <f>'прил 4'!I552</f>
        <v>0</v>
      </c>
      <c r="J509" s="1"/>
    </row>
    <row r="510" spans="1:10" ht="39.75" customHeight="1">
      <c r="A510" s="16" t="s">
        <v>1124</v>
      </c>
      <c r="B510" s="14">
        <v>774</v>
      </c>
      <c r="C510" s="15" t="s">
        <v>32</v>
      </c>
      <c r="D510" s="15" t="s">
        <v>102</v>
      </c>
      <c r="E510" s="15" t="s">
        <v>1127</v>
      </c>
      <c r="F510" s="15"/>
      <c r="G510" s="85">
        <f>G511+G515</f>
        <v>942473.44</v>
      </c>
      <c r="H510" s="85">
        <f t="shared" ref="H510:I510" si="93">H511+H515</f>
        <v>0</v>
      </c>
      <c r="I510" s="85">
        <f t="shared" si="93"/>
        <v>0</v>
      </c>
      <c r="J510" s="1"/>
    </row>
    <row r="511" spans="1:10" ht="34.5" customHeight="1">
      <c r="A511" s="16" t="s">
        <v>37</v>
      </c>
      <c r="B511" s="14">
        <v>774</v>
      </c>
      <c r="C511" s="15" t="s">
        <v>32</v>
      </c>
      <c r="D511" s="15" t="s">
        <v>102</v>
      </c>
      <c r="E511" s="15" t="s">
        <v>1127</v>
      </c>
      <c r="F511" s="15" t="s">
        <v>38</v>
      </c>
      <c r="G511" s="85">
        <f>G512+G513+G514</f>
        <v>918353.44</v>
      </c>
      <c r="H511" s="85">
        <f t="shared" ref="H511:I511" si="94">H512+H513+H514</f>
        <v>0</v>
      </c>
      <c r="I511" s="85">
        <f t="shared" si="94"/>
        <v>0</v>
      </c>
      <c r="J511" s="1"/>
    </row>
    <row r="512" spans="1:10" ht="15" customHeight="1">
      <c r="A512" s="16" t="s">
        <v>39</v>
      </c>
      <c r="B512" s="14">
        <v>774</v>
      </c>
      <c r="C512" s="15" t="s">
        <v>32</v>
      </c>
      <c r="D512" s="15" t="s">
        <v>102</v>
      </c>
      <c r="E512" s="15" t="s">
        <v>1127</v>
      </c>
      <c r="F512" s="15" t="s">
        <v>40</v>
      </c>
      <c r="G512" s="85">
        <f>'прил 4'!G776</f>
        <v>870110.48</v>
      </c>
      <c r="H512" s="85"/>
      <c r="I512" s="85"/>
      <c r="J512" s="1"/>
    </row>
    <row r="513" spans="1:10" ht="15" customHeight="1">
      <c r="A513" s="16" t="s">
        <v>1123</v>
      </c>
      <c r="B513" s="14">
        <v>774</v>
      </c>
      <c r="C513" s="15" t="s">
        <v>32</v>
      </c>
      <c r="D513" s="15" t="s">
        <v>102</v>
      </c>
      <c r="E513" s="15" t="s">
        <v>1127</v>
      </c>
      <c r="F513" s="15" t="s">
        <v>1122</v>
      </c>
      <c r="G513" s="85">
        <f>'прил 4'!G777</f>
        <v>24122.959999999999</v>
      </c>
      <c r="H513" s="85"/>
      <c r="I513" s="85"/>
      <c r="J513" s="1"/>
    </row>
    <row r="514" spans="1:10" ht="36" customHeight="1">
      <c r="A514" s="16" t="s">
        <v>11</v>
      </c>
      <c r="B514" s="14">
        <v>774</v>
      </c>
      <c r="C514" s="15" t="s">
        <v>32</v>
      </c>
      <c r="D514" s="15" t="s">
        <v>102</v>
      </c>
      <c r="E514" s="15" t="s">
        <v>1127</v>
      </c>
      <c r="F514" s="15" t="s">
        <v>10</v>
      </c>
      <c r="G514" s="85">
        <f>'прил 4'!G778</f>
        <v>24120</v>
      </c>
      <c r="H514" s="85"/>
      <c r="I514" s="85"/>
      <c r="J514" s="1"/>
    </row>
    <row r="515" spans="1:10" ht="15" customHeight="1">
      <c r="A515" s="16" t="s">
        <v>93</v>
      </c>
      <c r="B515" s="14">
        <v>774</v>
      </c>
      <c r="C515" s="15" t="s">
        <v>32</v>
      </c>
      <c r="D515" s="15" t="s">
        <v>102</v>
      </c>
      <c r="E515" s="15" t="s">
        <v>1127</v>
      </c>
      <c r="F515" s="15" t="s">
        <v>94</v>
      </c>
      <c r="G515" s="85">
        <f>G516</f>
        <v>24120</v>
      </c>
      <c r="H515" s="85">
        <f t="shared" ref="H515:I515" si="95">H516</f>
        <v>0</v>
      </c>
      <c r="I515" s="85">
        <f t="shared" si="95"/>
        <v>0</v>
      </c>
      <c r="J515" s="1"/>
    </row>
    <row r="516" spans="1:10" ht="51.75" customHeight="1">
      <c r="A516" s="16" t="s">
        <v>855</v>
      </c>
      <c r="B516" s="14">
        <v>774</v>
      </c>
      <c r="C516" s="15" t="s">
        <v>32</v>
      </c>
      <c r="D516" s="15" t="s">
        <v>102</v>
      </c>
      <c r="E516" s="15" t="s">
        <v>1127</v>
      </c>
      <c r="F516" s="15" t="s">
        <v>633</v>
      </c>
      <c r="G516" s="85">
        <f>'прил 4'!G780</f>
        <v>24120</v>
      </c>
      <c r="H516" s="85"/>
      <c r="I516" s="85"/>
      <c r="J516" s="1"/>
    </row>
    <row r="517" spans="1:10" s="3" customFormat="1" ht="52.5" customHeight="1">
      <c r="A517" s="16" t="s">
        <v>802</v>
      </c>
      <c r="B517" s="14">
        <v>774</v>
      </c>
      <c r="C517" s="15" t="s">
        <v>32</v>
      </c>
      <c r="D517" s="15" t="s">
        <v>34</v>
      </c>
      <c r="E517" s="15" t="s">
        <v>1102</v>
      </c>
      <c r="F517" s="15"/>
      <c r="G517" s="85">
        <f t="shared" ref="G517:I518" si="96">G518</f>
        <v>12027171</v>
      </c>
      <c r="H517" s="85">
        <f t="shared" si="96"/>
        <v>0</v>
      </c>
      <c r="I517" s="85">
        <f t="shared" si="96"/>
        <v>0</v>
      </c>
    </row>
    <row r="518" spans="1:10" s="3" customFormat="1" ht="25.5">
      <c r="A518" s="16" t="s">
        <v>37</v>
      </c>
      <c r="B518" s="14">
        <v>774</v>
      </c>
      <c r="C518" s="15" t="s">
        <v>32</v>
      </c>
      <c r="D518" s="15" t="s">
        <v>34</v>
      </c>
      <c r="E518" s="15" t="s">
        <v>1102</v>
      </c>
      <c r="F518" s="15" t="s">
        <v>38</v>
      </c>
      <c r="G518" s="85">
        <f t="shared" si="96"/>
        <v>12027171</v>
      </c>
      <c r="H518" s="85">
        <f t="shared" si="96"/>
        <v>0</v>
      </c>
      <c r="I518" s="85">
        <f t="shared" si="96"/>
        <v>0</v>
      </c>
    </row>
    <row r="519" spans="1:10" s="3" customFormat="1">
      <c r="A519" s="16" t="s">
        <v>39</v>
      </c>
      <c r="B519" s="14">
        <v>774</v>
      </c>
      <c r="C519" s="15" t="s">
        <v>32</v>
      </c>
      <c r="D519" s="15" t="s">
        <v>34</v>
      </c>
      <c r="E519" s="15" t="s">
        <v>1102</v>
      </c>
      <c r="F519" s="15" t="s">
        <v>40</v>
      </c>
      <c r="G519" s="85">
        <f>'прил 4'!G635</f>
        <v>12027171</v>
      </c>
      <c r="H519" s="85">
        <v>0</v>
      </c>
      <c r="I519" s="85">
        <v>0</v>
      </c>
    </row>
    <row r="520" spans="1:10" ht="25.5">
      <c r="A520" s="16" t="s">
        <v>0</v>
      </c>
      <c r="B520" s="14">
        <v>774</v>
      </c>
      <c r="C520" s="15" t="s">
        <v>32</v>
      </c>
      <c r="D520" s="15" t="s">
        <v>34</v>
      </c>
      <c r="E520" s="15" t="s">
        <v>417</v>
      </c>
      <c r="F520" s="15"/>
      <c r="G520" s="8">
        <f>G522+G537+G541+G573+G564+G582+G587+G559+G567+G570+G576</f>
        <v>19430227.800000001</v>
      </c>
      <c r="H520" s="8">
        <f>H522+H537+H541+H573+H564+H582+H587</f>
        <v>9000000</v>
      </c>
      <c r="I520" s="8">
        <f>I522+I537+I541+I573+I564+I582+I587</f>
        <v>9200000</v>
      </c>
      <c r="J520" s="1"/>
    </row>
    <row r="521" spans="1:10" s="3" customFormat="1" ht="25.5">
      <c r="A521" s="16" t="s">
        <v>835</v>
      </c>
      <c r="B521" s="14">
        <v>774</v>
      </c>
      <c r="C521" s="15" t="s">
        <v>32</v>
      </c>
      <c r="D521" s="15" t="s">
        <v>23</v>
      </c>
      <c r="E521" s="15" t="s">
        <v>888</v>
      </c>
      <c r="F521" s="15"/>
      <c r="G521" s="85">
        <f>G522</f>
        <v>525000</v>
      </c>
      <c r="H521" s="180">
        <f>H522</f>
        <v>1000000</v>
      </c>
      <c r="I521" s="180">
        <f>I522</f>
        <v>1000000</v>
      </c>
      <c r="J521" s="188"/>
    </row>
    <row r="522" spans="1:10" s="3" customFormat="1">
      <c r="A522" s="16" t="s">
        <v>39</v>
      </c>
      <c r="B522" s="14">
        <v>774</v>
      </c>
      <c r="C522" s="15" t="s">
        <v>32</v>
      </c>
      <c r="D522" s="15" t="s">
        <v>23</v>
      </c>
      <c r="E522" s="15" t="s">
        <v>888</v>
      </c>
      <c r="F522" s="15" t="s">
        <v>40</v>
      </c>
      <c r="G522" s="85">
        <f>'прил 4'!G575</f>
        <v>525000</v>
      </c>
      <c r="H522" s="180">
        <f>'прил 4'!H575</f>
        <v>1000000</v>
      </c>
      <c r="I522" s="180">
        <f>'прил 4'!I575</f>
        <v>1000000</v>
      </c>
      <c r="J522" s="188"/>
    </row>
    <row r="523" spans="1:10" ht="42.75" hidden="1" customHeight="1">
      <c r="A523" s="16" t="s">
        <v>805</v>
      </c>
      <c r="B523" s="15" t="s">
        <v>146</v>
      </c>
      <c r="C523" s="15" t="s">
        <v>32</v>
      </c>
      <c r="D523" s="15" t="s">
        <v>102</v>
      </c>
      <c r="E523" s="15" t="s">
        <v>842</v>
      </c>
      <c r="F523" s="15"/>
      <c r="G523" s="85">
        <f t="shared" ref="G523:I524" si="97">G524</f>
        <v>0</v>
      </c>
      <c r="H523" s="85">
        <f t="shared" si="97"/>
        <v>0</v>
      </c>
      <c r="I523" s="85">
        <f t="shared" si="97"/>
        <v>0</v>
      </c>
    </row>
    <row r="524" spans="1:10" ht="25.5" hidden="1">
      <c r="A524" s="16" t="s">
        <v>37</v>
      </c>
      <c r="B524" s="15" t="s">
        <v>146</v>
      </c>
      <c r="C524" s="15" t="s">
        <v>32</v>
      </c>
      <c r="D524" s="15" t="s">
        <v>102</v>
      </c>
      <c r="E524" s="15" t="s">
        <v>842</v>
      </c>
      <c r="F524" s="15" t="s">
        <v>38</v>
      </c>
      <c r="G524" s="85">
        <f t="shared" si="97"/>
        <v>0</v>
      </c>
      <c r="H524" s="85">
        <f t="shared" si="97"/>
        <v>0</v>
      </c>
      <c r="I524" s="85">
        <f t="shared" si="97"/>
        <v>0</v>
      </c>
    </row>
    <row r="525" spans="1:10" hidden="1">
      <c r="A525" s="16" t="s">
        <v>39</v>
      </c>
      <c r="B525" s="15" t="s">
        <v>146</v>
      </c>
      <c r="C525" s="15" t="s">
        <v>32</v>
      </c>
      <c r="D525" s="15" t="s">
        <v>102</v>
      </c>
      <c r="E525" s="15" t="s">
        <v>842</v>
      </c>
      <c r="F525" s="15" t="s">
        <v>40</v>
      </c>
      <c r="G525" s="85"/>
      <c r="H525" s="85"/>
      <c r="I525" s="85"/>
    </row>
    <row r="526" spans="1:10" s="18" customFormat="1" ht="25.5" hidden="1">
      <c r="A526" s="16" t="s">
        <v>799</v>
      </c>
      <c r="B526" s="14">
        <v>774</v>
      </c>
      <c r="C526" s="15" t="s">
        <v>32</v>
      </c>
      <c r="D526" s="15" t="s">
        <v>23</v>
      </c>
      <c r="E526" s="15" t="s">
        <v>798</v>
      </c>
      <c r="F526" s="15"/>
      <c r="G526" s="85">
        <f t="shared" ref="G526:I527" si="98">G527</f>
        <v>0</v>
      </c>
      <c r="H526" s="85">
        <f t="shared" si="98"/>
        <v>0</v>
      </c>
      <c r="I526" s="85">
        <f t="shared" si="98"/>
        <v>0</v>
      </c>
      <c r="J526" s="17"/>
    </row>
    <row r="527" spans="1:10" s="18" customFormat="1" ht="25.5" hidden="1">
      <c r="A527" s="16" t="s">
        <v>37</v>
      </c>
      <c r="B527" s="14">
        <v>774</v>
      </c>
      <c r="C527" s="15" t="s">
        <v>32</v>
      </c>
      <c r="D527" s="15" t="s">
        <v>23</v>
      </c>
      <c r="E527" s="15" t="s">
        <v>797</v>
      </c>
      <c r="F527" s="15" t="s">
        <v>38</v>
      </c>
      <c r="G527" s="85">
        <f t="shared" si="98"/>
        <v>0</v>
      </c>
      <c r="H527" s="85">
        <f t="shared" si="98"/>
        <v>0</v>
      </c>
      <c r="I527" s="85">
        <f t="shared" si="98"/>
        <v>0</v>
      </c>
      <c r="J527" s="17"/>
    </row>
    <row r="528" spans="1:10" s="18" customFormat="1" hidden="1">
      <c r="A528" s="16" t="s">
        <v>39</v>
      </c>
      <c r="B528" s="14">
        <v>774</v>
      </c>
      <c r="C528" s="15" t="s">
        <v>32</v>
      </c>
      <c r="D528" s="15" t="s">
        <v>23</v>
      </c>
      <c r="E528" s="15" t="s">
        <v>797</v>
      </c>
      <c r="F528" s="15" t="s">
        <v>40</v>
      </c>
      <c r="G528" s="85"/>
      <c r="H528" s="85"/>
      <c r="I528" s="85"/>
      <c r="J528" s="17"/>
    </row>
    <row r="529" spans="1:10" s="3" customFormat="1" ht="25.5" hidden="1">
      <c r="A529" s="16" t="s">
        <v>835</v>
      </c>
      <c r="B529" s="14">
        <v>774</v>
      </c>
      <c r="C529" s="15" t="s">
        <v>32</v>
      </c>
      <c r="D529" s="15" t="s">
        <v>23</v>
      </c>
      <c r="E529" s="15" t="s">
        <v>834</v>
      </c>
      <c r="F529" s="15"/>
      <c r="G529" s="85">
        <f>G530</f>
        <v>0</v>
      </c>
      <c r="H529" s="85">
        <f>H530</f>
        <v>0</v>
      </c>
      <c r="I529" s="85">
        <f>I530</f>
        <v>0</v>
      </c>
      <c r="J529" s="188"/>
    </row>
    <row r="530" spans="1:10" s="3" customFormat="1" hidden="1">
      <c r="A530" s="16" t="s">
        <v>39</v>
      </c>
      <c r="B530" s="14">
        <v>774</v>
      </c>
      <c r="C530" s="15" t="s">
        <v>32</v>
      </c>
      <c r="D530" s="15" t="s">
        <v>23</v>
      </c>
      <c r="E530" s="15" t="s">
        <v>834</v>
      </c>
      <c r="F530" s="15" t="s">
        <v>40</v>
      </c>
      <c r="G530" s="85"/>
      <c r="H530" s="85"/>
      <c r="I530" s="85"/>
      <c r="J530" s="188"/>
    </row>
    <row r="531" spans="1:10" hidden="1">
      <c r="A531" s="16" t="s">
        <v>501</v>
      </c>
      <c r="B531" s="14">
        <v>774</v>
      </c>
      <c r="C531" s="15" t="s">
        <v>32</v>
      </c>
      <c r="D531" s="15" t="s">
        <v>34</v>
      </c>
      <c r="E531" s="15" t="s">
        <v>61</v>
      </c>
      <c r="F531" s="15"/>
      <c r="G531" s="8">
        <f>G532</f>
        <v>0</v>
      </c>
      <c r="H531" s="8">
        <f>H532</f>
        <v>0</v>
      </c>
      <c r="I531" s="8">
        <f>I532</f>
        <v>0</v>
      </c>
    </row>
    <row r="532" spans="1:10" hidden="1">
      <c r="A532" s="16" t="s">
        <v>39</v>
      </c>
      <c r="B532" s="14">
        <v>774</v>
      </c>
      <c r="C532" s="15" t="s">
        <v>32</v>
      </c>
      <c r="D532" s="15" t="s">
        <v>34</v>
      </c>
      <c r="E532" s="15" t="s">
        <v>61</v>
      </c>
      <c r="F532" s="15" t="s">
        <v>40</v>
      </c>
      <c r="G532" s="8"/>
      <c r="H532" s="8"/>
      <c r="I532" s="8"/>
    </row>
    <row r="533" spans="1:10" ht="25.5" hidden="1">
      <c r="A533" s="16" t="s">
        <v>840</v>
      </c>
      <c r="B533" s="14">
        <v>774</v>
      </c>
      <c r="C533" s="15" t="s">
        <v>32</v>
      </c>
      <c r="D533" s="15" t="s">
        <v>34</v>
      </c>
      <c r="E533" s="15" t="s">
        <v>839</v>
      </c>
      <c r="F533" s="15"/>
      <c r="G533" s="8">
        <f>G534</f>
        <v>0</v>
      </c>
      <c r="H533" s="8">
        <f>H534</f>
        <v>0</v>
      </c>
      <c r="I533" s="8">
        <f>I534</f>
        <v>0</v>
      </c>
    </row>
    <row r="534" spans="1:10" hidden="1">
      <c r="A534" s="16" t="s">
        <v>39</v>
      </c>
      <c r="B534" s="14">
        <v>774</v>
      </c>
      <c r="C534" s="15" t="s">
        <v>32</v>
      </c>
      <c r="D534" s="15" t="s">
        <v>34</v>
      </c>
      <c r="E534" s="15" t="s">
        <v>839</v>
      </c>
      <c r="F534" s="15" t="s">
        <v>40</v>
      </c>
      <c r="G534" s="8"/>
      <c r="H534" s="8"/>
      <c r="I534" s="8"/>
    </row>
    <row r="535" spans="1:10" s="3" customFormat="1">
      <c r="A535" s="16" t="s">
        <v>1</v>
      </c>
      <c r="B535" s="14">
        <v>774</v>
      </c>
      <c r="C535" s="15" t="s">
        <v>32</v>
      </c>
      <c r="D535" s="15" t="s">
        <v>34</v>
      </c>
      <c r="E535" s="15" t="s">
        <v>418</v>
      </c>
      <c r="F535" s="15"/>
      <c r="G535" s="85">
        <f t="shared" ref="G535:I536" si="99">G536</f>
        <v>2809603.66</v>
      </c>
      <c r="H535" s="115">
        <f t="shared" si="99"/>
        <v>3800000</v>
      </c>
      <c r="I535" s="115">
        <f t="shared" si="99"/>
        <v>4000000</v>
      </c>
      <c r="J535" s="188"/>
    </row>
    <row r="536" spans="1:10" s="3" customFormat="1" ht="25.5">
      <c r="A536" s="16" t="s">
        <v>37</v>
      </c>
      <c r="B536" s="14">
        <v>774</v>
      </c>
      <c r="C536" s="15" t="s">
        <v>32</v>
      </c>
      <c r="D536" s="15" t="s">
        <v>34</v>
      </c>
      <c r="E536" s="15" t="s">
        <v>418</v>
      </c>
      <c r="F536" s="15" t="s">
        <v>38</v>
      </c>
      <c r="G536" s="85">
        <f t="shared" si="99"/>
        <v>2809603.66</v>
      </c>
      <c r="H536" s="115">
        <f t="shared" si="99"/>
        <v>3800000</v>
      </c>
      <c r="I536" s="115">
        <f t="shared" si="99"/>
        <v>4000000</v>
      </c>
      <c r="J536" s="188"/>
    </row>
    <row r="537" spans="1:10" s="3" customFormat="1">
      <c r="A537" s="16" t="s">
        <v>39</v>
      </c>
      <c r="B537" s="14">
        <v>774</v>
      </c>
      <c r="C537" s="15" t="s">
        <v>32</v>
      </c>
      <c r="D537" s="15" t="s">
        <v>34</v>
      </c>
      <c r="E537" s="15" t="s">
        <v>418</v>
      </c>
      <c r="F537" s="15" t="s">
        <v>40</v>
      </c>
      <c r="G537" s="85">
        <f>'прил 4'!G567+'прил 4'!G645+'прил 4'!G784</f>
        <v>2809603.66</v>
      </c>
      <c r="H537" s="115">
        <f>'прил 4'!H567+'прил 4'!H645</f>
        <v>3800000</v>
      </c>
      <c r="I537" s="115">
        <f>'прил 4'!I567+'прил 4'!I645</f>
        <v>4000000</v>
      </c>
      <c r="J537" s="188"/>
    </row>
    <row r="538" spans="1:10" s="3" customFormat="1" hidden="1">
      <c r="A538" s="16" t="s">
        <v>42</v>
      </c>
      <c r="B538" s="14">
        <v>774</v>
      </c>
      <c r="C538" s="15" t="s">
        <v>32</v>
      </c>
      <c r="D538" s="15" t="s">
        <v>34</v>
      </c>
      <c r="E538" s="15" t="s">
        <v>418</v>
      </c>
      <c r="F538" s="15" t="s">
        <v>81</v>
      </c>
      <c r="G538" s="85"/>
      <c r="H538" s="115"/>
      <c r="I538" s="115"/>
      <c r="J538" s="188"/>
    </row>
    <row r="539" spans="1:10" s="3" customFormat="1" ht="25.5">
      <c r="A539" s="16" t="s">
        <v>553</v>
      </c>
      <c r="B539" s="14">
        <v>774</v>
      </c>
      <c r="C539" s="15" t="s">
        <v>32</v>
      </c>
      <c r="D539" s="15" t="s">
        <v>34</v>
      </c>
      <c r="E539" s="15" t="s">
        <v>552</v>
      </c>
      <c r="F539" s="15"/>
      <c r="G539" s="85">
        <f t="shared" ref="G539:I540" si="100">G540</f>
        <v>2837966</v>
      </c>
      <c r="H539" s="115">
        <f t="shared" si="100"/>
        <v>3200000</v>
      </c>
      <c r="I539" s="115">
        <f t="shared" si="100"/>
        <v>3200000</v>
      </c>
      <c r="J539" s="188"/>
    </row>
    <row r="540" spans="1:10" s="3" customFormat="1" ht="25.5">
      <c r="A540" s="16" t="s">
        <v>37</v>
      </c>
      <c r="B540" s="14">
        <v>774</v>
      </c>
      <c r="C540" s="15" t="s">
        <v>32</v>
      </c>
      <c r="D540" s="15" t="s">
        <v>34</v>
      </c>
      <c r="E540" s="15" t="s">
        <v>552</v>
      </c>
      <c r="F540" s="15" t="s">
        <v>38</v>
      </c>
      <c r="G540" s="85">
        <f t="shared" si="100"/>
        <v>2837966</v>
      </c>
      <c r="H540" s="115">
        <f t="shared" si="100"/>
        <v>3200000</v>
      </c>
      <c r="I540" s="115">
        <f t="shared" si="100"/>
        <v>3200000</v>
      </c>
      <c r="J540" s="188"/>
    </row>
    <row r="541" spans="1:10" s="3" customFormat="1">
      <c r="A541" s="16" t="s">
        <v>39</v>
      </c>
      <c r="B541" s="14">
        <v>774</v>
      </c>
      <c r="C541" s="15" t="s">
        <v>32</v>
      </c>
      <c r="D541" s="15" t="s">
        <v>34</v>
      </c>
      <c r="E541" s="15" t="s">
        <v>552</v>
      </c>
      <c r="F541" s="15" t="s">
        <v>40</v>
      </c>
      <c r="G541" s="85">
        <f>'прил 4'!G556+'прил 4'!G648+'прил 4'!G787</f>
        <v>2837966</v>
      </c>
      <c r="H541" s="115">
        <f>'прил 4'!H556+'прил 4'!H648+'прил 4'!H787</f>
        <v>3200000</v>
      </c>
      <c r="I541" s="115">
        <f>'прил 4'!I556+'прил 4'!I648+'прил 4'!I787</f>
        <v>3200000</v>
      </c>
      <c r="J541" s="188"/>
    </row>
    <row r="542" spans="1:10" s="3" customFormat="1" ht="38.25" hidden="1">
      <c r="A542" s="16" t="s">
        <v>727</v>
      </c>
      <c r="B542" s="14">
        <v>774</v>
      </c>
      <c r="C542" s="15" t="s">
        <v>32</v>
      </c>
      <c r="D542" s="15" t="s">
        <v>23</v>
      </c>
      <c r="E542" s="15" t="s">
        <v>701</v>
      </c>
      <c r="F542" s="15"/>
      <c r="G542" s="85">
        <f t="shared" ref="G542:I543" si="101">G543</f>
        <v>0</v>
      </c>
      <c r="H542" s="115">
        <f t="shared" si="101"/>
        <v>0</v>
      </c>
      <c r="I542" s="115">
        <f t="shared" si="101"/>
        <v>0</v>
      </c>
      <c r="J542" s="188"/>
    </row>
    <row r="543" spans="1:10" s="3" customFormat="1" ht="25.5" hidden="1">
      <c r="A543" s="16" t="s">
        <v>37</v>
      </c>
      <c r="B543" s="14">
        <v>774</v>
      </c>
      <c r="C543" s="15" t="s">
        <v>32</v>
      </c>
      <c r="D543" s="15" t="s">
        <v>23</v>
      </c>
      <c r="E543" s="15" t="s">
        <v>701</v>
      </c>
      <c r="F543" s="15" t="s">
        <v>38</v>
      </c>
      <c r="G543" s="85">
        <f t="shared" si="101"/>
        <v>0</v>
      </c>
      <c r="H543" s="115">
        <f t="shared" si="101"/>
        <v>0</v>
      </c>
      <c r="I543" s="115">
        <f t="shared" si="101"/>
        <v>0</v>
      </c>
      <c r="J543" s="188"/>
    </row>
    <row r="544" spans="1:10" s="3" customFormat="1" hidden="1">
      <c r="A544" s="16" t="s">
        <v>39</v>
      </c>
      <c r="B544" s="14">
        <v>774</v>
      </c>
      <c r="C544" s="15" t="s">
        <v>32</v>
      </c>
      <c r="D544" s="15" t="s">
        <v>23</v>
      </c>
      <c r="E544" s="15" t="s">
        <v>701</v>
      </c>
      <c r="F544" s="15" t="s">
        <v>40</v>
      </c>
      <c r="G544" s="85">
        <f>'прил 4'!G572+'прил 4'!G664</f>
        <v>0</v>
      </c>
      <c r="H544" s="115">
        <f>'прил 4'!AG572+'прил 4'!AG664</f>
        <v>0</v>
      </c>
      <c r="I544" s="115">
        <f>'прил 4'!AH572+'прил 4'!AH664</f>
        <v>0</v>
      </c>
      <c r="J544" s="188"/>
    </row>
    <row r="545" spans="1:10" s="3" customFormat="1" ht="25.5" hidden="1">
      <c r="A545" s="16" t="s">
        <v>726</v>
      </c>
      <c r="B545" s="14">
        <v>774</v>
      </c>
      <c r="C545" s="15" t="s">
        <v>32</v>
      </c>
      <c r="D545" s="15" t="s">
        <v>23</v>
      </c>
      <c r="E545" s="15" t="s">
        <v>702</v>
      </c>
      <c r="F545" s="15"/>
      <c r="G545" s="85">
        <f t="shared" ref="G545:I546" si="102">G546</f>
        <v>0</v>
      </c>
      <c r="H545" s="115">
        <f t="shared" si="102"/>
        <v>0</v>
      </c>
      <c r="I545" s="115">
        <f t="shared" si="102"/>
        <v>0</v>
      </c>
      <c r="J545" s="188"/>
    </row>
    <row r="546" spans="1:10" s="3" customFormat="1" ht="25.5" hidden="1">
      <c r="A546" s="16" t="s">
        <v>37</v>
      </c>
      <c r="B546" s="14">
        <v>774</v>
      </c>
      <c r="C546" s="15" t="s">
        <v>32</v>
      </c>
      <c r="D546" s="15" t="s">
        <v>23</v>
      </c>
      <c r="E546" s="15" t="s">
        <v>702</v>
      </c>
      <c r="F546" s="15" t="s">
        <v>38</v>
      </c>
      <c r="G546" s="85">
        <f t="shared" si="102"/>
        <v>0</v>
      </c>
      <c r="H546" s="115">
        <f t="shared" si="102"/>
        <v>0</v>
      </c>
      <c r="I546" s="115">
        <f t="shared" si="102"/>
        <v>0</v>
      </c>
      <c r="J546" s="188"/>
    </row>
    <row r="547" spans="1:10" s="3" customFormat="1" hidden="1">
      <c r="A547" s="16" t="s">
        <v>39</v>
      </c>
      <c r="B547" s="14">
        <v>774</v>
      </c>
      <c r="C547" s="15" t="s">
        <v>32</v>
      </c>
      <c r="D547" s="15" t="s">
        <v>23</v>
      </c>
      <c r="E547" s="15" t="s">
        <v>702</v>
      </c>
      <c r="F547" s="15" t="s">
        <v>40</v>
      </c>
      <c r="G547" s="85">
        <f>'прил 4'!G667</f>
        <v>0</v>
      </c>
      <c r="H547" s="115">
        <f>'прил 4'!AG667</f>
        <v>0</v>
      </c>
      <c r="I547" s="115">
        <f>'прил 4'!AH667</f>
        <v>0</v>
      </c>
      <c r="J547" s="188"/>
    </row>
    <row r="548" spans="1:10" ht="25.5" hidden="1">
      <c r="A548" s="16" t="s">
        <v>332</v>
      </c>
      <c r="B548" s="14">
        <v>774</v>
      </c>
      <c r="C548" s="15" t="s">
        <v>32</v>
      </c>
      <c r="D548" s="15" t="s">
        <v>34</v>
      </c>
      <c r="E548" s="15" t="s">
        <v>735</v>
      </c>
      <c r="F548" s="15"/>
      <c r="G548" s="85">
        <f t="shared" ref="G548:I549" si="103">G549</f>
        <v>0</v>
      </c>
      <c r="H548" s="115">
        <f t="shared" si="103"/>
        <v>0</v>
      </c>
      <c r="I548" s="115">
        <f t="shared" si="103"/>
        <v>0</v>
      </c>
    </row>
    <row r="549" spans="1:10" ht="25.5" hidden="1">
      <c r="A549" s="16" t="s">
        <v>37</v>
      </c>
      <c r="B549" s="14"/>
      <c r="C549" s="15"/>
      <c r="D549" s="15"/>
      <c r="E549" s="15" t="s">
        <v>735</v>
      </c>
      <c r="F549" s="15" t="s">
        <v>38</v>
      </c>
      <c r="G549" s="85">
        <f t="shared" si="103"/>
        <v>0</v>
      </c>
      <c r="H549" s="115">
        <f t="shared" si="103"/>
        <v>0</v>
      </c>
      <c r="I549" s="115">
        <f t="shared" si="103"/>
        <v>0</v>
      </c>
    </row>
    <row r="550" spans="1:10" hidden="1">
      <c r="A550" s="16" t="s">
        <v>39</v>
      </c>
      <c r="B550" s="14">
        <v>774</v>
      </c>
      <c r="C550" s="15" t="s">
        <v>32</v>
      </c>
      <c r="D550" s="15" t="s">
        <v>34</v>
      </c>
      <c r="E550" s="15" t="s">
        <v>735</v>
      </c>
      <c r="F550" s="15" t="s">
        <v>40</v>
      </c>
      <c r="G550" s="85">
        <f>'прил 4'!G675</f>
        <v>0</v>
      </c>
      <c r="H550" s="115">
        <f>'прил 4'!AG675</f>
        <v>0</v>
      </c>
      <c r="I550" s="115">
        <f>'прил 4'!AH675</f>
        <v>0</v>
      </c>
    </row>
    <row r="551" spans="1:10" s="3" customFormat="1" ht="25.5" hidden="1">
      <c r="A551" s="16" t="s">
        <v>799</v>
      </c>
      <c r="B551" s="14">
        <v>774</v>
      </c>
      <c r="C551" s="15" t="s">
        <v>32</v>
      </c>
      <c r="D551" s="15" t="s">
        <v>23</v>
      </c>
      <c r="E551" s="15" t="s">
        <v>838</v>
      </c>
      <c r="F551" s="15"/>
      <c r="G551" s="85">
        <f>G552</f>
        <v>0</v>
      </c>
      <c r="H551" s="85">
        <f>H552</f>
        <v>0</v>
      </c>
      <c r="I551" s="85">
        <f>I552</f>
        <v>0</v>
      </c>
      <c r="J551" s="188"/>
    </row>
    <row r="552" spans="1:10" s="3" customFormat="1" hidden="1">
      <c r="A552" s="16" t="s">
        <v>39</v>
      </c>
      <c r="B552" s="14">
        <v>774</v>
      </c>
      <c r="C552" s="15" t="s">
        <v>32</v>
      </c>
      <c r="D552" s="15" t="s">
        <v>23</v>
      </c>
      <c r="E552" s="15" t="s">
        <v>838</v>
      </c>
      <c r="F552" s="15" t="s">
        <v>40</v>
      </c>
      <c r="G552" s="85"/>
      <c r="H552" s="85"/>
      <c r="I552" s="85"/>
      <c r="J552" s="188"/>
    </row>
    <row r="553" spans="1:10" ht="29.25" hidden="1" customHeight="1">
      <c r="A553" s="16" t="s">
        <v>760</v>
      </c>
      <c r="B553" s="14">
        <v>774</v>
      </c>
      <c r="C553" s="15" t="s">
        <v>32</v>
      </c>
      <c r="D553" s="15" t="s">
        <v>102</v>
      </c>
      <c r="E553" s="15" t="s">
        <v>843</v>
      </c>
      <c r="F553" s="15"/>
      <c r="G553" s="85" t="e">
        <f t="shared" ref="G553:I554" si="104">G554</f>
        <v>#REF!</v>
      </c>
      <c r="H553" s="85" t="e">
        <f t="shared" si="104"/>
        <v>#REF!</v>
      </c>
      <c r="I553" s="85" t="e">
        <f t="shared" si="104"/>
        <v>#REF!</v>
      </c>
    </row>
    <row r="554" spans="1:10" ht="25.5" hidden="1">
      <c r="A554" s="16" t="s">
        <v>37</v>
      </c>
      <c r="B554" s="14">
        <v>774</v>
      </c>
      <c r="C554" s="15" t="s">
        <v>32</v>
      </c>
      <c r="D554" s="15" t="s">
        <v>102</v>
      </c>
      <c r="E554" s="15" t="s">
        <v>843</v>
      </c>
      <c r="F554" s="15" t="s">
        <v>38</v>
      </c>
      <c r="G554" s="85" t="e">
        <f t="shared" si="104"/>
        <v>#REF!</v>
      </c>
      <c r="H554" s="85" t="e">
        <f t="shared" si="104"/>
        <v>#REF!</v>
      </c>
      <c r="I554" s="85" t="e">
        <f t="shared" si="104"/>
        <v>#REF!</v>
      </c>
    </row>
    <row r="555" spans="1:10" hidden="1">
      <c r="A555" s="16" t="s">
        <v>39</v>
      </c>
      <c r="B555" s="14">
        <v>774</v>
      </c>
      <c r="C555" s="15" t="s">
        <v>32</v>
      </c>
      <c r="D555" s="15" t="s">
        <v>102</v>
      </c>
      <c r="E555" s="15" t="s">
        <v>843</v>
      </c>
      <c r="F555" s="15" t="s">
        <v>40</v>
      </c>
      <c r="G555" s="85" t="e">
        <f>'прил 4'!#REF!</f>
        <v>#REF!</v>
      </c>
      <c r="H555" s="85" t="e">
        <f>'прил 4'!#REF!</f>
        <v>#REF!</v>
      </c>
      <c r="I555" s="85" t="e">
        <f>'прил 4'!#REF!</f>
        <v>#REF!</v>
      </c>
    </row>
    <row r="556" spans="1:10" ht="41.25" hidden="1" customHeight="1">
      <c r="A556" s="16" t="s">
        <v>802</v>
      </c>
      <c r="B556" s="14">
        <v>774</v>
      </c>
      <c r="C556" s="15" t="s">
        <v>32</v>
      </c>
      <c r="D556" s="15" t="s">
        <v>34</v>
      </c>
      <c r="E556" s="15" t="s">
        <v>801</v>
      </c>
      <c r="F556" s="15"/>
      <c r="G556" s="85">
        <f t="shared" ref="G556:I557" si="105">G557</f>
        <v>0</v>
      </c>
      <c r="H556" s="85">
        <f t="shared" si="105"/>
        <v>0</v>
      </c>
      <c r="I556" s="85">
        <f t="shared" si="105"/>
        <v>0</v>
      </c>
    </row>
    <row r="557" spans="1:10" ht="25.5" hidden="1">
      <c r="A557" s="16" t="s">
        <v>37</v>
      </c>
      <c r="B557" s="14">
        <v>774</v>
      </c>
      <c r="C557" s="15" t="s">
        <v>32</v>
      </c>
      <c r="D557" s="15" t="s">
        <v>34</v>
      </c>
      <c r="E557" s="15" t="s">
        <v>801</v>
      </c>
      <c r="F557" s="15" t="s">
        <v>38</v>
      </c>
      <c r="G557" s="85">
        <f t="shared" si="105"/>
        <v>0</v>
      </c>
      <c r="H557" s="85">
        <f t="shared" si="105"/>
        <v>0</v>
      </c>
      <c r="I557" s="85">
        <f t="shared" si="105"/>
        <v>0</v>
      </c>
    </row>
    <row r="558" spans="1:10" hidden="1">
      <c r="A558" s="16" t="s">
        <v>39</v>
      </c>
      <c r="B558" s="14">
        <v>774</v>
      </c>
      <c r="C558" s="15" t="s">
        <v>32</v>
      </c>
      <c r="D558" s="15" t="s">
        <v>34</v>
      </c>
      <c r="E558" s="15" t="s">
        <v>801</v>
      </c>
      <c r="F558" s="15" t="s">
        <v>40</v>
      </c>
      <c r="G558" s="85"/>
      <c r="H558" s="85"/>
      <c r="I558" s="85"/>
    </row>
    <row r="559" spans="1:10" s="3" customFormat="1" ht="25.5">
      <c r="A559" s="16" t="s">
        <v>1072</v>
      </c>
      <c r="B559" s="14">
        <v>774</v>
      </c>
      <c r="C559" s="15" t="s">
        <v>32</v>
      </c>
      <c r="D559" s="15" t="s">
        <v>34</v>
      </c>
      <c r="E559" s="15" t="s">
        <v>1073</v>
      </c>
      <c r="F559" s="15"/>
      <c r="G559" s="85">
        <f t="shared" ref="G559:I560" si="106">G560</f>
        <v>472500</v>
      </c>
      <c r="H559" s="85">
        <f t="shared" si="106"/>
        <v>0</v>
      </c>
      <c r="I559" s="85">
        <f t="shared" si="106"/>
        <v>0</v>
      </c>
    </row>
    <row r="560" spans="1:10" s="3" customFormat="1" ht="25.5">
      <c r="A560" s="16" t="s">
        <v>37</v>
      </c>
      <c r="B560" s="14">
        <v>774</v>
      </c>
      <c r="C560" s="15" t="s">
        <v>32</v>
      </c>
      <c r="D560" s="15" t="s">
        <v>34</v>
      </c>
      <c r="E560" s="15" t="s">
        <v>1073</v>
      </c>
      <c r="F560" s="15" t="s">
        <v>38</v>
      </c>
      <c r="G560" s="85">
        <f t="shared" si="106"/>
        <v>472500</v>
      </c>
      <c r="H560" s="85">
        <f t="shared" si="106"/>
        <v>0</v>
      </c>
      <c r="I560" s="85">
        <f t="shared" si="106"/>
        <v>0</v>
      </c>
    </row>
    <row r="561" spans="1:10" s="3" customFormat="1">
      <c r="A561" s="16" t="s">
        <v>39</v>
      </c>
      <c r="B561" s="14">
        <v>774</v>
      </c>
      <c r="C561" s="15" t="s">
        <v>32</v>
      </c>
      <c r="D561" s="15" t="s">
        <v>34</v>
      </c>
      <c r="E561" s="15" t="s">
        <v>1073</v>
      </c>
      <c r="F561" s="15" t="s">
        <v>40</v>
      </c>
      <c r="G561" s="85">
        <v>472500</v>
      </c>
      <c r="H561" s="85">
        <v>0</v>
      </c>
      <c r="I561" s="85">
        <v>0</v>
      </c>
    </row>
    <row r="562" spans="1:10" s="3" customFormat="1" ht="52.5" hidden="1" customHeight="1">
      <c r="A562" s="16" t="s">
        <v>802</v>
      </c>
      <c r="B562" s="14">
        <v>774</v>
      </c>
      <c r="C562" s="15" t="s">
        <v>32</v>
      </c>
      <c r="D562" s="15" t="s">
        <v>34</v>
      </c>
      <c r="E562" s="15" t="s">
        <v>975</v>
      </c>
      <c r="F562" s="15"/>
      <c r="G562" s="85">
        <f t="shared" ref="G562:I563" si="107">G563</f>
        <v>0</v>
      </c>
      <c r="H562" s="85">
        <f t="shared" si="107"/>
        <v>0</v>
      </c>
      <c r="I562" s="85">
        <f t="shared" si="107"/>
        <v>0</v>
      </c>
    </row>
    <row r="563" spans="1:10" s="3" customFormat="1" ht="25.5" hidden="1">
      <c r="A563" s="16" t="s">
        <v>37</v>
      </c>
      <c r="B563" s="14">
        <v>774</v>
      </c>
      <c r="C563" s="15" t="s">
        <v>32</v>
      </c>
      <c r="D563" s="15" t="s">
        <v>34</v>
      </c>
      <c r="E563" s="15" t="s">
        <v>975</v>
      </c>
      <c r="F563" s="15" t="s">
        <v>38</v>
      </c>
      <c r="G563" s="85">
        <f t="shared" si="107"/>
        <v>0</v>
      </c>
      <c r="H563" s="85">
        <f t="shared" si="107"/>
        <v>0</v>
      </c>
      <c r="I563" s="85">
        <f t="shared" si="107"/>
        <v>0</v>
      </c>
    </row>
    <row r="564" spans="1:10" s="3" customFormat="1" hidden="1">
      <c r="A564" s="16" t="s">
        <v>39</v>
      </c>
      <c r="B564" s="14">
        <v>774</v>
      </c>
      <c r="C564" s="15" t="s">
        <v>32</v>
      </c>
      <c r="D564" s="15" t="s">
        <v>34</v>
      </c>
      <c r="E564" s="15" t="s">
        <v>975</v>
      </c>
      <c r="F564" s="15" t="s">
        <v>40</v>
      </c>
      <c r="G564" s="85"/>
      <c r="H564" s="85">
        <v>0</v>
      </c>
      <c r="I564" s="85">
        <v>0</v>
      </c>
    </row>
    <row r="565" spans="1:10" s="3" customFormat="1" ht="38.25">
      <c r="A565" s="16" t="s">
        <v>1131</v>
      </c>
      <c r="B565" s="14">
        <v>774</v>
      </c>
      <c r="C565" s="15" t="s">
        <v>32</v>
      </c>
      <c r="D565" s="15" t="s">
        <v>34</v>
      </c>
      <c r="E565" s="15" t="s">
        <v>1130</v>
      </c>
      <c r="F565" s="15"/>
      <c r="G565" s="85">
        <f t="shared" ref="G565:I569" si="108">G566</f>
        <v>200109</v>
      </c>
      <c r="H565" s="85">
        <f t="shared" si="108"/>
        <v>0</v>
      </c>
      <c r="I565" s="85">
        <f t="shared" si="108"/>
        <v>0</v>
      </c>
    </row>
    <row r="566" spans="1:10" s="3" customFormat="1" ht="25.5">
      <c r="A566" s="16" t="s">
        <v>37</v>
      </c>
      <c r="B566" s="14">
        <v>774</v>
      </c>
      <c r="C566" s="15" t="s">
        <v>32</v>
      </c>
      <c r="D566" s="15" t="s">
        <v>34</v>
      </c>
      <c r="E566" s="15" t="s">
        <v>1130</v>
      </c>
      <c r="F566" s="15" t="s">
        <v>38</v>
      </c>
      <c r="G566" s="85">
        <f t="shared" si="108"/>
        <v>200109</v>
      </c>
      <c r="H566" s="85">
        <f t="shared" si="108"/>
        <v>0</v>
      </c>
      <c r="I566" s="85">
        <f t="shared" si="108"/>
        <v>0</v>
      </c>
    </row>
    <row r="567" spans="1:10" s="3" customFormat="1">
      <c r="A567" s="16" t="s">
        <v>39</v>
      </c>
      <c r="B567" s="14">
        <v>774</v>
      </c>
      <c r="C567" s="15" t="s">
        <v>32</v>
      </c>
      <c r="D567" s="15" t="s">
        <v>34</v>
      </c>
      <c r="E567" s="15" t="s">
        <v>1130</v>
      </c>
      <c r="F567" s="15" t="s">
        <v>40</v>
      </c>
      <c r="G567" s="85">
        <f>'прил 4'!G695</f>
        <v>200109</v>
      </c>
      <c r="H567" s="85"/>
      <c r="I567" s="85"/>
    </row>
    <row r="568" spans="1:10" s="3" customFormat="1" ht="38.25">
      <c r="A568" s="16" t="s">
        <v>1133</v>
      </c>
      <c r="B568" s="14">
        <v>774</v>
      </c>
      <c r="C568" s="15" t="s">
        <v>32</v>
      </c>
      <c r="D568" s="15" t="s">
        <v>34</v>
      </c>
      <c r="E568" s="15" t="s">
        <v>1132</v>
      </c>
      <c r="F568" s="15"/>
      <c r="G568" s="85">
        <f t="shared" si="108"/>
        <v>860479</v>
      </c>
      <c r="H568" s="85">
        <f t="shared" si="108"/>
        <v>0</v>
      </c>
      <c r="I568" s="85">
        <f t="shared" si="108"/>
        <v>0</v>
      </c>
    </row>
    <row r="569" spans="1:10" s="3" customFormat="1" ht="25.5">
      <c r="A569" s="16" t="s">
        <v>37</v>
      </c>
      <c r="B569" s="14">
        <v>774</v>
      </c>
      <c r="C569" s="15" t="s">
        <v>32</v>
      </c>
      <c r="D569" s="15" t="s">
        <v>34</v>
      </c>
      <c r="E569" s="15" t="s">
        <v>1132</v>
      </c>
      <c r="F569" s="15" t="s">
        <v>38</v>
      </c>
      <c r="G569" s="85">
        <f t="shared" si="108"/>
        <v>860479</v>
      </c>
      <c r="H569" s="85">
        <f t="shared" si="108"/>
        <v>0</v>
      </c>
      <c r="I569" s="85">
        <f t="shared" si="108"/>
        <v>0</v>
      </c>
    </row>
    <row r="570" spans="1:10" s="3" customFormat="1">
      <c r="A570" s="16" t="s">
        <v>39</v>
      </c>
      <c r="B570" s="14">
        <v>774</v>
      </c>
      <c r="C570" s="15" t="s">
        <v>32</v>
      </c>
      <c r="D570" s="15" t="s">
        <v>34</v>
      </c>
      <c r="E570" s="15" t="s">
        <v>1132</v>
      </c>
      <c r="F570" s="15" t="s">
        <v>40</v>
      </c>
      <c r="G570" s="85">
        <f>'прил 4'!G698</f>
        <v>860479</v>
      </c>
      <c r="H570" s="85"/>
      <c r="I570" s="85"/>
    </row>
    <row r="571" spans="1:10" ht="38.25">
      <c r="A571" s="16" t="s">
        <v>800</v>
      </c>
      <c r="B571" s="14">
        <v>774</v>
      </c>
      <c r="C571" s="15" t="s">
        <v>32</v>
      </c>
      <c r="D571" s="15" t="s">
        <v>34</v>
      </c>
      <c r="E571" s="15" t="s">
        <v>841</v>
      </c>
      <c r="F571" s="15"/>
      <c r="G571" s="8">
        <f t="shared" ref="G571:I572" si="109">G572</f>
        <v>2000000</v>
      </c>
      <c r="H571" s="8">
        <f t="shared" si="109"/>
        <v>1000000</v>
      </c>
      <c r="I571" s="8">
        <f t="shared" si="109"/>
        <v>1000000</v>
      </c>
    </row>
    <row r="572" spans="1:10" ht="25.5">
      <c r="A572" s="16" t="s">
        <v>37</v>
      </c>
      <c r="B572" s="14">
        <v>774</v>
      </c>
      <c r="C572" s="15" t="s">
        <v>32</v>
      </c>
      <c r="D572" s="15" t="s">
        <v>34</v>
      </c>
      <c r="E572" s="15" t="s">
        <v>841</v>
      </c>
      <c r="F572" s="15" t="s">
        <v>38</v>
      </c>
      <c r="G572" s="8">
        <f t="shared" si="109"/>
        <v>2000000</v>
      </c>
      <c r="H572" s="8">
        <f t="shared" si="109"/>
        <v>1000000</v>
      </c>
      <c r="I572" s="8">
        <f t="shared" si="109"/>
        <v>1000000</v>
      </c>
    </row>
    <row r="573" spans="1:10">
      <c r="A573" s="16" t="s">
        <v>39</v>
      </c>
      <c r="B573" s="14">
        <v>774</v>
      </c>
      <c r="C573" s="15" t="s">
        <v>32</v>
      </c>
      <c r="D573" s="15" t="s">
        <v>34</v>
      </c>
      <c r="E573" s="15" t="s">
        <v>841</v>
      </c>
      <c r="F573" s="15" t="s">
        <v>40</v>
      </c>
      <c r="G573" s="8">
        <f>'прил 4'!G701</f>
        <v>2000000</v>
      </c>
      <c r="H573" s="8">
        <f>'прил 4'!H701</f>
        <v>1000000</v>
      </c>
      <c r="I573" s="8">
        <f>'прил 4'!I701</f>
        <v>1000000</v>
      </c>
    </row>
    <row r="574" spans="1:10" ht="25.5">
      <c r="A574" s="16" t="s">
        <v>1135</v>
      </c>
      <c r="B574" s="14">
        <v>774</v>
      </c>
      <c r="C574" s="15" t="s">
        <v>32</v>
      </c>
      <c r="D574" s="15" t="s">
        <v>34</v>
      </c>
      <c r="E574" s="101" t="s">
        <v>1134</v>
      </c>
      <c r="F574" s="15"/>
      <c r="G574" s="8">
        <f>G575</f>
        <v>5356572.34</v>
      </c>
      <c r="H574" s="8">
        <f t="shared" ref="G574:I575" si="110">H575</f>
        <v>0</v>
      </c>
      <c r="I574" s="8">
        <f t="shared" si="110"/>
        <v>0</v>
      </c>
      <c r="J574" s="1"/>
    </row>
    <row r="575" spans="1:10" ht="25.5">
      <c r="A575" s="16" t="s">
        <v>37</v>
      </c>
      <c r="B575" s="14">
        <v>774</v>
      </c>
      <c r="C575" s="15" t="s">
        <v>32</v>
      </c>
      <c r="D575" s="15" t="s">
        <v>34</v>
      </c>
      <c r="E575" s="101" t="s">
        <v>1134</v>
      </c>
      <c r="F575" s="15" t="s">
        <v>38</v>
      </c>
      <c r="G575" s="8">
        <f t="shared" si="110"/>
        <v>5356572.34</v>
      </c>
      <c r="H575" s="8">
        <f t="shared" si="110"/>
        <v>0</v>
      </c>
      <c r="I575" s="8">
        <f t="shared" si="110"/>
        <v>0</v>
      </c>
      <c r="J575" s="1"/>
    </row>
    <row r="576" spans="1:10">
      <c r="A576" s="16" t="s">
        <v>39</v>
      </c>
      <c r="B576" s="14">
        <v>774</v>
      </c>
      <c r="C576" s="15" t="s">
        <v>32</v>
      </c>
      <c r="D576" s="15" t="s">
        <v>34</v>
      </c>
      <c r="E576" s="101" t="s">
        <v>1134</v>
      </c>
      <c r="F576" s="15" t="s">
        <v>40</v>
      </c>
      <c r="G576" s="8">
        <f>'прил 4'!G704</f>
        <v>5356572.34</v>
      </c>
      <c r="H576" s="8"/>
      <c r="I576" s="8"/>
      <c r="J576" s="1"/>
    </row>
    <row r="577" spans="1:10" s="3" customFormat="1">
      <c r="A577" s="16" t="s">
        <v>837</v>
      </c>
      <c r="B577" s="14">
        <v>774</v>
      </c>
      <c r="C577" s="15" t="s">
        <v>32</v>
      </c>
      <c r="D577" s="15" t="s">
        <v>23</v>
      </c>
      <c r="E577" s="15" t="s">
        <v>836</v>
      </c>
      <c r="F577" s="15"/>
      <c r="G577" s="85">
        <f>G578</f>
        <v>0</v>
      </c>
      <c r="H577" s="85">
        <f>H578</f>
        <v>100000</v>
      </c>
      <c r="I577" s="85">
        <f>I578</f>
        <v>100000</v>
      </c>
      <c r="J577" s="188"/>
    </row>
    <row r="578" spans="1:10" s="3" customFormat="1">
      <c r="A578" s="16" t="s">
        <v>39</v>
      </c>
      <c r="B578" s="14">
        <v>774</v>
      </c>
      <c r="C578" s="15" t="s">
        <v>32</v>
      </c>
      <c r="D578" s="15" t="s">
        <v>23</v>
      </c>
      <c r="E578" s="15" t="s">
        <v>836</v>
      </c>
      <c r="F578" s="15" t="s">
        <v>40</v>
      </c>
      <c r="G578" s="85">
        <f>'прил 4'!G569</f>
        <v>0</v>
      </c>
      <c r="H578" s="85">
        <f>'прил 4'!H547</f>
        <v>100000</v>
      </c>
      <c r="I578" s="85">
        <f>'прил 4'!I547</f>
        <v>100000</v>
      </c>
      <c r="J578" s="188"/>
    </row>
    <row r="579" spans="1:10" hidden="1">
      <c r="A579" s="16"/>
      <c r="B579" s="14"/>
      <c r="C579" s="15"/>
      <c r="D579" s="15"/>
      <c r="E579" s="15"/>
      <c r="F579" s="15"/>
      <c r="G579" s="8"/>
      <c r="H579" s="8"/>
      <c r="I579" s="8"/>
    </row>
    <row r="580" spans="1:10" s="3" customFormat="1" ht="25.5">
      <c r="A580" s="16" t="s">
        <v>991</v>
      </c>
      <c r="B580" s="14">
        <v>774</v>
      </c>
      <c r="C580" s="15" t="s">
        <v>32</v>
      </c>
      <c r="D580" s="15" t="s">
        <v>34</v>
      </c>
      <c r="E580" s="15" t="s">
        <v>990</v>
      </c>
      <c r="F580" s="15"/>
      <c r="G580" s="85">
        <f t="shared" ref="G580:I581" si="111">G581</f>
        <v>368777</v>
      </c>
      <c r="H580" s="85">
        <f t="shared" si="111"/>
        <v>0</v>
      </c>
      <c r="I580" s="85">
        <f t="shared" si="111"/>
        <v>0</v>
      </c>
    </row>
    <row r="581" spans="1:10" s="3" customFormat="1" ht="25.5">
      <c r="A581" s="16" t="s">
        <v>37</v>
      </c>
      <c r="B581" s="14">
        <v>774</v>
      </c>
      <c r="C581" s="15" t="s">
        <v>32</v>
      </c>
      <c r="D581" s="15" t="s">
        <v>34</v>
      </c>
      <c r="E581" s="15" t="s">
        <v>990</v>
      </c>
      <c r="F581" s="15" t="s">
        <v>38</v>
      </c>
      <c r="G581" s="85">
        <f t="shared" si="111"/>
        <v>368777</v>
      </c>
      <c r="H581" s="85">
        <f t="shared" si="111"/>
        <v>0</v>
      </c>
      <c r="I581" s="85">
        <f t="shared" si="111"/>
        <v>0</v>
      </c>
    </row>
    <row r="582" spans="1:10" s="3" customFormat="1">
      <c r="A582" s="16" t="s">
        <v>39</v>
      </c>
      <c r="B582" s="14">
        <v>774</v>
      </c>
      <c r="C582" s="15" t="s">
        <v>32</v>
      </c>
      <c r="D582" s="15" t="s">
        <v>34</v>
      </c>
      <c r="E582" s="15" t="s">
        <v>990</v>
      </c>
      <c r="F582" s="15" t="s">
        <v>40</v>
      </c>
      <c r="G582" s="85">
        <f>'прил 4'!G689</f>
        <v>368777</v>
      </c>
      <c r="H582" s="85">
        <v>0</v>
      </c>
      <c r="I582" s="85">
        <v>0</v>
      </c>
    </row>
    <row r="583" spans="1:10" s="3" customFormat="1" ht="38.25" hidden="1">
      <c r="A583" s="16" t="s">
        <v>1002</v>
      </c>
      <c r="B583" s="14">
        <v>774</v>
      </c>
      <c r="C583" s="15" t="s">
        <v>32</v>
      </c>
      <c r="D583" s="15" t="s">
        <v>32</v>
      </c>
      <c r="E583" s="15" t="s">
        <v>1001</v>
      </c>
      <c r="F583" s="15"/>
      <c r="G583" s="85">
        <f t="shared" ref="G583:I584" si="112">G584</f>
        <v>0</v>
      </c>
      <c r="H583" s="85">
        <f t="shared" si="112"/>
        <v>0</v>
      </c>
      <c r="I583" s="85">
        <f t="shared" si="112"/>
        <v>0</v>
      </c>
    </row>
    <row r="584" spans="1:10" s="3" customFormat="1" ht="25.5" hidden="1">
      <c r="A584" s="16" t="s">
        <v>37</v>
      </c>
      <c r="B584" s="14">
        <v>774</v>
      </c>
      <c r="C584" s="15" t="s">
        <v>32</v>
      </c>
      <c r="D584" s="15" t="s">
        <v>32</v>
      </c>
      <c r="E584" s="15" t="s">
        <v>1001</v>
      </c>
      <c r="F584" s="15" t="s">
        <v>38</v>
      </c>
      <c r="G584" s="85">
        <f t="shared" si="112"/>
        <v>0</v>
      </c>
      <c r="H584" s="85">
        <f t="shared" si="112"/>
        <v>0</v>
      </c>
      <c r="I584" s="85">
        <f t="shared" si="112"/>
        <v>0</v>
      </c>
    </row>
    <row r="585" spans="1:10" s="3" customFormat="1" hidden="1">
      <c r="A585" s="16" t="s">
        <v>39</v>
      </c>
      <c r="B585" s="14">
        <v>774</v>
      </c>
      <c r="C585" s="15" t="s">
        <v>32</v>
      </c>
      <c r="D585" s="15" t="s">
        <v>32</v>
      </c>
      <c r="E585" s="15" t="s">
        <v>1001</v>
      </c>
      <c r="F585" s="15" t="s">
        <v>40</v>
      </c>
      <c r="G585" s="85"/>
      <c r="H585" s="85"/>
      <c r="I585" s="85"/>
    </row>
    <row r="586" spans="1:10" s="3" customFormat="1" ht="25.5">
      <c r="A586" s="16" t="s">
        <v>799</v>
      </c>
      <c r="B586" s="14">
        <v>774</v>
      </c>
      <c r="C586" s="15" t="s">
        <v>32</v>
      </c>
      <c r="D586" s="15" t="s">
        <v>23</v>
      </c>
      <c r="E586" s="15" t="s">
        <v>838</v>
      </c>
      <c r="F586" s="15"/>
      <c r="G586" s="85">
        <f>G587</f>
        <v>3999220.8</v>
      </c>
      <c r="H586" s="85">
        <f>H587</f>
        <v>0</v>
      </c>
      <c r="I586" s="85">
        <f>I587</f>
        <v>0</v>
      </c>
    </row>
    <row r="587" spans="1:10" s="3" customFormat="1">
      <c r="A587" s="16" t="s">
        <v>39</v>
      </c>
      <c r="B587" s="14">
        <v>774</v>
      </c>
      <c r="C587" s="15" t="s">
        <v>32</v>
      </c>
      <c r="D587" s="15" t="s">
        <v>23</v>
      </c>
      <c r="E587" s="15" t="s">
        <v>838</v>
      </c>
      <c r="F587" s="15" t="s">
        <v>40</v>
      </c>
      <c r="G587" s="85">
        <f>'прил 4'!G579</f>
        <v>3999220.8</v>
      </c>
      <c r="H587" s="85">
        <v>0</v>
      </c>
      <c r="I587" s="85">
        <v>0</v>
      </c>
    </row>
    <row r="588" spans="1:10" s="18" customFormat="1" ht="25.5" hidden="1">
      <c r="A588" s="16" t="s">
        <v>48</v>
      </c>
      <c r="B588" s="15" t="s">
        <v>146</v>
      </c>
      <c r="C588" s="15" t="s">
        <v>32</v>
      </c>
      <c r="D588" s="15" t="s">
        <v>32</v>
      </c>
      <c r="E588" s="15" t="s">
        <v>253</v>
      </c>
      <c r="F588" s="15" t="s">
        <v>49</v>
      </c>
      <c r="G588" s="85">
        <f>'прил 4'!G810</f>
        <v>0</v>
      </c>
      <c r="H588" s="115">
        <f>'прил 4'!AG810</f>
        <v>0</v>
      </c>
      <c r="I588" s="115">
        <f>'прил 4'!AH810</f>
        <v>0</v>
      </c>
      <c r="J588" s="17"/>
    </row>
    <row r="589" spans="1:10" s="18" customFormat="1" ht="14.25" hidden="1" customHeight="1">
      <c r="A589" s="16" t="s">
        <v>304</v>
      </c>
      <c r="B589" s="15" t="s">
        <v>146</v>
      </c>
      <c r="C589" s="15" t="s">
        <v>32</v>
      </c>
      <c r="D589" s="15" t="s">
        <v>32</v>
      </c>
      <c r="E589" s="15" t="s">
        <v>387</v>
      </c>
      <c r="F589" s="15" t="s">
        <v>305</v>
      </c>
      <c r="G589" s="85">
        <f>G590</f>
        <v>0</v>
      </c>
      <c r="H589" s="115">
        <f>H590</f>
        <v>0</v>
      </c>
      <c r="I589" s="115">
        <f>I590</f>
        <v>0</v>
      </c>
      <c r="J589" s="17"/>
    </row>
    <row r="590" spans="1:10" s="18" customFormat="1" ht="27" hidden="1" customHeight="1">
      <c r="A590" s="16" t="s">
        <v>306</v>
      </c>
      <c r="B590" s="15" t="s">
        <v>146</v>
      </c>
      <c r="C590" s="15" t="s">
        <v>32</v>
      </c>
      <c r="D590" s="15" t="s">
        <v>32</v>
      </c>
      <c r="E590" s="15" t="s">
        <v>387</v>
      </c>
      <c r="F590" s="15" t="s">
        <v>307</v>
      </c>
      <c r="G590" s="85"/>
      <c r="H590" s="115"/>
      <c r="I590" s="115"/>
      <c r="J590" s="17"/>
    </row>
    <row r="591" spans="1:10" s="18" customFormat="1" ht="21.75" customHeight="1">
      <c r="A591" s="13" t="s">
        <v>206</v>
      </c>
      <c r="B591" s="15" t="s">
        <v>80</v>
      </c>
      <c r="C591" s="15" t="s">
        <v>32</v>
      </c>
      <c r="D591" s="15" t="s">
        <v>32</v>
      </c>
      <c r="E591" s="15" t="s">
        <v>386</v>
      </c>
      <c r="F591" s="15"/>
      <c r="G591" s="85">
        <f>G594+G607+G613+G614</f>
        <v>7180300</v>
      </c>
      <c r="H591" s="85">
        <f t="shared" ref="H591:I591" si="113">H594+H607+H613</f>
        <v>5980300</v>
      </c>
      <c r="I591" s="85">
        <f t="shared" si="113"/>
        <v>5980300</v>
      </c>
      <c r="J591" s="17"/>
    </row>
    <row r="592" spans="1:10" s="18" customFormat="1" ht="45" customHeight="1">
      <c r="A592" s="16" t="s">
        <v>219</v>
      </c>
      <c r="B592" s="15" t="s">
        <v>146</v>
      </c>
      <c r="C592" s="15" t="s">
        <v>32</v>
      </c>
      <c r="D592" s="15" t="s">
        <v>32</v>
      </c>
      <c r="E592" s="15" t="s">
        <v>387</v>
      </c>
      <c r="F592" s="15"/>
      <c r="G592" s="85">
        <f t="shared" ref="G592:I593" si="114">G593</f>
        <v>5480300</v>
      </c>
      <c r="H592" s="115">
        <f t="shared" si="114"/>
        <v>5480300</v>
      </c>
      <c r="I592" s="115">
        <f t="shared" si="114"/>
        <v>5480300</v>
      </c>
      <c r="J592" s="17"/>
    </row>
    <row r="593" spans="1:10" s="18" customFormat="1" ht="33" customHeight="1">
      <c r="A593" s="16" t="s">
        <v>37</v>
      </c>
      <c r="B593" s="15" t="s">
        <v>146</v>
      </c>
      <c r="C593" s="15" t="s">
        <v>32</v>
      </c>
      <c r="D593" s="15" t="s">
        <v>32</v>
      </c>
      <c r="E593" s="15" t="s">
        <v>387</v>
      </c>
      <c r="F593" s="15" t="s">
        <v>38</v>
      </c>
      <c r="G593" s="85">
        <f t="shared" si="114"/>
        <v>5480300</v>
      </c>
      <c r="H593" s="115">
        <f t="shared" si="114"/>
        <v>5480300</v>
      </c>
      <c r="I593" s="115">
        <f t="shared" si="114"/>
        <v>5480300</v>
      </c>
      <c r="J593" s="17"/>
    </row>
    <row r="594" spans="1:10" s="18" customFormat="1">
      <c r="A594" s="16" t="s">
        <v>39</v>
      </c>
      <c r="B594" s="15" t="s">
        <v>146</v>
      </c>
      <c r="C594" s="15" t="s">
        <v>32</v>
      </c>
      <c r="D594" s="15" t="s">
        <v>32</v>
      </c>
      <c r="E594" s="15" t="s">
        <v>387</v>
      </c>
      <c r="F594" s="15" t="s">
        <v>40</v>
      </c>
      <c r="G594" s="85">
        <f>'прил 4'!G812+'прил 4'!G138</f>
        <v>5480300</v>
      </c>
      <c r="H594" s="85">
        <f>'прил 4'!H812+'прил 4'!H138</f>
        <v>5480300</v>
      </c>
      <c r="I594" s="85">
        <f>'прил 4'!I812+'прил 4'!I138</f>
        <v>5480300</v>
      </c>
      <c r="J594" s="17"/>
    </row>
    <row r="595" spans="1:10" s="18" customFormat="1" hidden="1">
      <c r="A595" s="16"/>
      <c r="B595" s="15"/>
      <c r="C595" s="15"/>
      <c r="D595" s="15"/>
      <c r="E595" s="15"/>
      <c r="F595" s="15"/>
      <c r="G595" s="85"/>
      <c r="H595" s="115"/>
      <c r="I595" s="115"/>
      <c r="J595" s="17"/>
    </row>
    <row r="596" spans="1:10" s="18" customFormat="1" hidden="1">
      <c r="A596" s="16"/>
      <c r="B596" s="15"/>
      <c r="C596" s="15"/>
      <c r="D596" s="15"/>
      <c r="E596" s="15"/>
      <c r="F596" s="15"/>
      <c r="G596" s="85"/>
      <c r="H596" s="115"/>
      <c r="I596" s="115"/>
      <c r="J596" s="17"/>
    </row>
    <row r="597" spans="1:10" s="18" customFormat="1" ht="61.5" customHeight="1">
      <c r="A597" s="13" t="s">
        <v>232</v>
      </c>
      <c r="B597" s="15" t="s">
        <v>146</v>
      </c>
      <c r="C597" s="15" t="s">
        <v>32</v>
      </c>
      <c r="D597" s="15" t="s">
        <v>32</v>
      </c>
      <c r="E597" s="15" t="s">
        <v>388</v>
      </c>
      <c r="F597" s="15"/>
      <c r="G597" s="85">
        <f>G598+G604+G600+G603+G606</f>
        <v>500000</v>
      </c>
      <c r="H597" s="115">
        <f>H598+H604+H600+H603+H606</f>
        <v>500000</v>
      </c>
      <c r="I597" s="115">
        <f>I598+I604+I600+I603+I606</f>
        <v>500000</v>
      </c>
      <c r="J597" s="17"/>
    </row>
    <row r="598" spans="1:10" s="18" customFormat="1" ht="25.5" hidden="1">
      <c r="A598" s="16" t="s">
        <v>46</v>
      </c>
      <c r="B598" s="15" t="s">
        <v>146</v>
      </c>
      <c r="C598" s="15" t="s">
        <v>32</v>
      </c>
      <c r="D598" s="15" t="s">
        <v>32</v>
      </c>
      <c r="E598" s="15" t="s">
        <v>388</v>
      </c>
      <c r="F598" s="15" t="s">
        <v>47</v>
      </c>
      <c r="G598" s="85">
        <f>G599</f>
        <v>0</v>
      </c>
      <c r="H598" s="115">
        <f>H599</f>
        <v>0</v>
      </c>
      <c r="I598" s="115">
        <f>I599</f>
        <v>0</v>
      </c>
      <c r="J598" s="17"/>
    </row>
    <row r="599" spans="1:10" s="18" customFormat="1" ht="25.5" hidden="1">
      <c r="A599" s="16" t="s">
        <v>48</v>
      </c>
      <c r="B599" s="15" t="s">
        <v>146</v>
      </c>
      <c r="C599" s="15" t="s">
        <v>32</v>
      </c>
      <c r="D599" s="15" t="s">
        <v>32</v>
      </c>
      <c r="E599" s="15" t="s">
        <v>388</v>
      </c>
      <c r="F599" s="15" t="s">
        <v>49</v>
      </c>
      <c r="G599" s="85">
        <f>'прил 4'!G815</f>
        <v>0</v>
      </c>
      <c r="H599" s="115">
        <f>'прил 4'!AG815</f>
        <v>0</v>
      </c>
      <c r="I599" s="115">
        <f>'прил 4'!AH815</f>
        <v>0</v>
      </c>
      <c r="J599" s="17"/>
    </row>
    <row r="600" spans="1:10" s="18" customFormat="1" ht="14.25" hidden="1" customHeight="1">
      <c r="A600" s="16" t="s">
        <v>304</v>
      </c>
      <c r="B600" s="15" t="s">
        <v>146</v>
      </c>
      <c r="C600" s="15" t="s">
        <v>32</v>
      </c>
      <c r="D600" s="15" t="s">
        <v>32</v>
      </c>
      <c r="E600" s="15" t="s">
        <v>388</v>
      </c>
      <c r="F600" s="15" t="s">
        <v>305</v>
      </c>
      <c r="G600" s="85">
        <f>G601</f>
        <v>0</v>
      </c>
      <c r="H600" s="115">
        <f>H601</f>
        <v>0</v>
      </c>
      <c r="I600" s="115">
        <f>I601</f>
        <v>0</v>
      </c>
      <c r="J600" s="17"/>
    </row>
    <row r="601" spans="1:10" s="18" customFormat="1" ht="27" hidden="1" customHeight="1">
      <c r="A601" s="16" t="s">
        <v>306</v>
      </c>
      <c r="B601" s="15" t="s">
        <v>146</v>
      </c>
      <c r="C601" s="15" t="s">
        <v>32</v>
      </c>
      <c r="D601" s="15" t="s">
        <v>32</v>
      </c>
      <c r="E601" s="15" t="s">
        <v>388</v>
      </c>
      <c r="F601" s="15" t="s">
        <v>307</v>
      </c>
      <c r="G601" s="85"/>
      <c r="H601" s="115"/>
      <c r="I601" s="115"/>
      <c r="J601" s="17"/>
    </row>
    <row r="602" spans="1:10" s="18" customFormat="1" hidden="1">
      <c r="A602" s="16" t="s">
        <v>304</v>
      </c>
      <c r="B602" s="15" t="s">
        <v>146</v>
      </c>
      <c r="C602" s="15" t="s">
        <v>32</v>
      </c>
      <c r="D602" s="15" t="s">
        <v>32</v>
      </c>
      <c r="E602" s="15" t="s">
        <v>388</v>
      </c>
      <c r="F602" s="15" t="s">
        <v>305</v>
      </c>
      <c r="G602" s="85">
        <f>G603</f>
        <v>0</v>
      </c>
      <c r="H602" s="115">
        <f>H603</f>
        <v>0</v>
      </c>
      <c r="I602" s="115">
        <f>I603</f>
        <v>0</v>
      </c>
      <c r="J602" s="17"/>
    </row>
    <row r="603" spans="1:10" s="18" customFormat="1" ht="25.5" hidden="1">
      <c r="A603" s="16" t="s">
        <v>306</v>
      </c>
      <c r="B603" s="15" t="s">
        <v>146</v>
      </c>
      <c r="C603" s="15" t="s">
        <v>32</v>
      </c>
      <c r="D603" s="15" t="s">
        <v>32</v>
      </c>
      <c r="E603" s="15" t="s">
        <v>388</v>
      </c>
      <c r="F603" s="15" t="s">
        <v>307</v>
      </c>
      <c r="G603" s="85">
        <f>'прил 4'!G817</f>
        <v>0</v>
      </c>
      <c r="H603" s="115">
        <f>'прил 4'!AG817</f>
        <v>0</v>
      </c>
      <c r="I603" s="115">
        <f>'прил 4'!AH817</f>
        <v>0</v>
      </c>
      <c r="J603" s="17"/>
    </row>
    <row r="604" spans="1:10" s="18" customFormat="1" ht="25.5" hidden="1">
      <c r="A604" s="16" t="s">
        <v>37</v>
      </c>
      <c r="B604" s="15" t="s">
        <v>146</v>
      </c>
      <c r="C604" s="15" t="s">
        <v>32</v>
      </c>
      <c r="D604" s="15" t="s">
        <v>32</v>
      </c>
      <c r="E604" s="15" t="s">
        <v>388</v>
      </c>
      <c r="F604" s="15" t="s">
        <v>38</v>
      </c>
      <c r="G604" s="85">
        <f>G605</f>
        <v>0</v>
      </c>
      <c r="H604" s="115">
        <f>H605</f>
        <v>0</v>
      </c>
      <c r="I604" s="115">
        <f>I605</f>
        <v>0</v>
      </c>
      <c r="J604" s="17"/>
    </row>
    <row r="605" spans="1:10" s="18" customFormat="1" hidden="1">
      <c r="A605" s="16" t="s">
        <v>39</v>
      </c>
      <c r="B605" s="15" t="s">
        <v>146</v>
      </c>
      <c r="C605" s="15" t="s">
        <v>32</v>
      </c>
      <c r="D605" s="15" t="s">
        <v>32</v>
      </c>
      <c r="E605" s="15" t="s">
        <v>388</v>
      </c>
      <c r="F605" s="15" t="s">
        <v>40</v>
      </c>
      <c r="G605" s="85">
        <f>'прил 4'!G819</f>
        <v>0</v>
      </c>
      <c r="H605" s="115">
        <f>'прил 4'!AG819</f>
        <v>0</v>
      </c>
      <c r="I605" s="115">
        <f>'прил 4'!AH819</f>
        <v>0</v>
      </c>
      <c r="J605" s="17"/>
    </row>
    <row r="606" spans="1:10" s="18" customFormat="1" ht="25.5">
      <c r="A606" s="16" t="s">
        <v>37</v>
      </c>
      <c r="B606" s="15" t="s">
        <v>146</v>
      </c>
      <c r="C606" s="15" t="s">
        <v>32</v>
      </c>
      <c r="D606" s="15" t="s">
        <v>32</v>
      </c>
      <c r="E606" s="15" t="s">
        <v>388</v>
      </c>
      <c r="F606" s="15" t="s">
        <v>38</v>
      </c>
      <c r="G606" s="85">
        <f>G607</f>
        <v>500000</v>
      </c>
      <c r="H606" s="85">
        <f>H607</f>
        <v>500000</v>
      </c>
      <c r="I606" s="85">
        <f>I607</f>
        <v>500000</v>
      </c>
      <c r="J606" s="17"/>
    </row>
    <row r="607" spans="1:10" s="18" customFormat="1">
      <c r="A607" s="16" t="s">
        <v>39</v>
      </c>
      <c r="B607" s="15" t="s">
        <v>146</v>
      </c>
      <c r="C607" s="15" t="s">
        <v>32</v>
      </c>
      <c r="D607" s="15" t="s">
        <v>32</v>
      </c>
      <c r="E607" s="15" t="s">
        <v>388</v>
      </c>
      <c r="F607" s="15" t="s">
        <v>40</v>
      </c>
      <c r="G607" s="85">
        <f>'прил 4'!G821+'прил 4'!G201+'прил 4'!G147</f>
        <v>500000</v>
      </c>
      <c r="H607" s="85">
        <f>'прил 4'!H821</f>
        <v>500000</v>
      </c>
      <c r="I607" s="85">
        <f>'прил 4'!I821</f>
        <v>500000</v>
      </c>
      <c r="J607" s="17"/>
    </row>
    <row r="608" spans="1:10" s="18" customFormat="1" ht="51" hidden="1">
      <c r="A608" s="16" t="s">
        <v>831</v>
      </c>
      <c r="B608" s="14">
        <v>757</v>
      </c>
      <c r="C608" s="15" t="s">
        <v>32</v>
      </c>
      <c r="D608" s="15" t="s">
        <v>32</v>
      </c>
      <c r="E608" s="15" t="s">
        <v>830</v>
      </c>
      <c r="F608" s="15"/>
      <c r="G608" s="85">
        <f>G609</f>
        <v>0</v>
      </c>
      <c r="H608" s="85">
        <f>H609</f>
        <v>0</v>
      </c>
      <c r="I608" s="85">
        <f>I609</f>
        <v>0</v>
      </c>
      <c r="J608" s="17"/>
    </row>
    <row r="609" spans="1:10" s="18" customFormat="1" hidden="1">
      <c r="A609" s="16" t="s">
        <v>39</v>
      </c>
      <c r="B609" s="14">
        <v>757</v>
      </c>
      <c r="C609" s="15" t="s">
        <v>32</v>
      </c>
      <c r="D609" s="15" t="s">
        <v>32</v>
      </c>
      <c r="E609" s="15" t="s">
        <v>830</v>
      </c>
      <c r="F609" s="15" t="s">
        <v>40</v>
      </c>
      <c r="G609" s="85"/>
      <c r="H609" s="85"/>
      <c r="I609" s="85"/>
      <c r="J609" s="17"/>
    </row>
    <row r="610" spans="1:10" s="18" customFormat="1" hidden="1">
      <c r="A610" s="16"/>
      <c r="B610" s="15"/>
      <c r="C610" s="15"/>
      <c r="D610" s="15"/>
      <c r="E610" s="15"/>
      <c r="F610" s="15"/>
      <c r="G610" s="85"/>
      <c r="H610" s="85"/>
      <c r="I610" s="85"/>
      <c r="J610" s="17"/>
    </row>
    <row r="611" spans="1:10" s="3" customFormat="1" ht="38.25">
      <c r="A611" s="16" t="s">
        <v>1002</v>
      </c>
      <c r="B611" s="14">
        <v>774</v>
      </c>
      <c r="C611" s="15" t="s">
        <v>32</v>
      </c>
      <c r="D611" s="15" t="s">
        <v>32</v>
      </c>
      <c r="E611" s="15" t="s">
        <v>1043</v>
      </c>
      <c r="F611" s="15"/>
      <c r="G611" s="85">
        <f t="shared" ref="G611:I612" si="115">G612</f>
        <v>1000000</v>
      </c>
      <c r="H611" s="85">
        <f t="shared" si="115"/>
        <v>0</v>
      </c>
      <c r="I611" s="85">
        <f t="shared" si="115"/>
        <v>0</v>
      </c>
    </row>
    <row r="612" spans="1:10" s="3" customFormat="1" ht="25.5">
      <c r="A612" s="16" t="s">
        <v>37</v>
      </c>
      <c r="B612" s="14">
        <v>774</v>
      </c>
      <c r="C612" s="15" t="s">
        <v>32</v>
      </c>
      <c r="D612" s="15" t="s">
        <v>32</v>
      </c>
      <c r="E612" s="15" t="s">
        <v>1043</v>
      </c>
      <c r="F612" s="15" t="s">
        <v>38</v>
      </c>
      <c r="G612" s="85">
        <f t="shared" si="115"/>
        <v>1000000</v>
      </c>
      <c r="H612" s="85">
        <f t="shared" si="115"/>
        <v>0</v>
      </c>
      <c r="I612" s="85">
        <f t="shared" si="115"/>
        <v>0</v>
      </c>
    </row>
    <row r="613" spans="1:10" s="3" customFormat="1">
      <c r="A613" s="16" t="s">
        <v>39</v>
      </c>
      <c r="B613" s="14">
        <v>774</v>
      </c>
      <c r="C613" s="15" t="s">
        <v>32</v>
      </c>
      <c r="D613" s="15" t="s">
        <v>32</v>
      </c>
      <c r="E613" s="15" t="s">
        <v>1043</v>
      </c>
      <c r="F613" s="15" t="s">
        <v>40</v>
      </c>
      <c r="G613" s="85">
        <v>1000000</v>
      </c>
      <c r="H613" s="85">
        <v>0</v>
      </c>
      <c r="I613" s="85">
        <v>0</v>
      </c>
    </row>
    <row r="614" spans="1:10" s="3" customFormat="1" ht="25.5">
      <c r="A614" s="16" t="s">
        <v>561</v>
      </c>
      <c r="B614" s="14">
        <v>774</v>
      </c>
      <c r="C614" s="15" t="s">
        <v>32</v>
      </c>
      <c r="D614" s="15" t="s">
        <v>32</v>
      </c>
      <c r="E614" s="15" t="s">
        <v>1066</v>
      </c>
      <c r="F614" s="15"/>
      <c r="G614" s="85">
        <f t="shared" ref="G614:I615" si="116">G615</f>
        <v>200000</v>
      </c>
      <c r="H614" s="85">
        <f t="shared" si="116"/>
        <v>0</v>
      </c>
      <c r="I614" s="85">
        <f t="shared" si="116"/>
        <v>0</v>
      </c>
    </row>
    <row r="615" spans="1:10" s="3" customFormat="1" ht="25.5">
      <c r="A615" s="16" t="s">
        <v>37</v>
      </c>
      <c r="B615" s="14">
        <v>774</v>
      </c>
      <c r="C615" s="15" t="s">
        <v>32</v>
      </c>
      <c r="D615" s="15" t="s">
        <v>32</v>
      </c>
      <c r="E615" s="15" t="s">
        <v>1066</v>
      </c>
      <c r="F615" s="15" t="s">
        <v>38</v>
      </c>
      <c r="G615" s="85">
        <f t="shared" si="116"/>
        <v>200000</v>
      </c>
      <c r="H615" s="85">
        <f t="shared" si="116"/>
        <v>0</v>
      </c>
      <c r="I615" s="85">
        <f t="shared" si="116"/>
        <v>0</v>
      </c>
    </row>
    <row r="616" spans="1:10" s="3" customFormat="1">
      <c r="A616" s="16" t="s">
        <v>39</v>
      </c>
      <c r="B616" s="14">
        <v>774</v>
      </c>
      <c r="C616" s="15" t="s">
        <v>32</v>
      </c>
      <c r="D616" s="15" t="s">
        <v>32</v>
      </c>
      <c r="E616" s="15" t="s">
        <v>1066</v>
      </c>
      <c r="F616" s="15" t="s">
        <v>40</v>
      </c>
      <c r="G616" s="85">
        <v>200000</v>
      </c>
      <c r="H616" s="85">
        <v>0</v>
      </c>
      <c r="I616" s="85">
        <v>0</v>
      </c>
    </row>
    <row r="617" spans="1:10" s="3" customFormat="1" ht="29.25" customHeight="1">
      <c r="A617" s="16" t="s">
        <v>292</v>
      </c>
      <c r="B617" s="14">
        <v>774</v>
      </c>
      <c r="C617" s="15" t="s">
        <v>32</v>
      </c>
      <c r="D617" s="15" t="s">
        <v>34</v>
      </c>
      <c r="E617" s="15" t="s">
        <v>424</v>
      </c>
      <c r="F617" s="15"/>
      <c r="G617" s="85">
        <f>G618</f>
        <v>315000</v>
      </c>
      <c r="H617" s="85">
        <f t="shared" ref="H617:I619" si="117">H618</f>
        <v>315000</v>
      </c>
      <c r="I617" s="85">
        <f t="shared" si="117"/>
        <v>315000</v>
      </c>
      <c r="J617" s="188"/>
    </row>
    <row r="618" spans="1:10" s="3" customFormat="1" ht="32.25" customHeight="1">
      <c r="A618" s="16" t="s">
        <v>293</v>
      </c>
      <c r="B618" s="14">
        <v>774</v>
      </c>
      <c r="C618" s="15" t="s">
        <v>32</v>
      </c>
      <c r="D618" s="15" t="s">
        <v>34</v>
      </c>
      <c r="E618" s="15" t="s">
        <v>425</v>
      </c>
      <c r="F618" s="15"/>
      <c r="G618" s="115">
        <f>G619</f>
        <v>315000</v>
      </c>
      <c r="H618" s="115">
        <f t="shared" si="117"/>
        <v>315000</v>
      </c>
      <c r="I618" s="115">
        <f t="shared" si="117"/>
        <v>315000</v>
      </c>
      <c r="J618" s="188"/>
    </row>
    <row r="619" spans="1:10" s="18" customFormat="1" ht="25.5">
      <c r="A619" s="16" t="s">
        <v>37</v>
      </c>
      <c r="B619" s="15" t="s">
        <v>146</v>
      </c>
      <c r="C619" s="15" t="s">
        <v>32</v>
      </c>
      <c r="D619" s="15" t="s">
        <v>34</v>
      </c>
      <c r="E619" s="15" t="s">
        <v>425</v>
      </c>
      <c r="F619" s="15" t="s">
        <v>38</v>
      </c>
      <c r="G619" s="115">
        <f>G620</f>
        <v>315000</v>
      </c>
      <c r="H619" s="115">
        <f t="shared" si="117"/>
        <v>315000</v>
      </c>
      <c r="I619" s="115">
        <f t="shared" si="117"/>
        <v>315000</v>
      </c>
      <c r="J619" s="17"/>
    </row>
    <row r="620" spans="1:10" s="18" customFormat="1">
      <c r="A620" s="16" t="s">
        <v>39</v>
      </c>
      <c r="B620" s="15" t="s">
        <v>146</v>
      </c>
      <c r="C620" s="15" t="s">
        <v>32</v>
      </c>
      <c r="D620" s="15" t="s">
        <v>34</v>
      </c>
      <c r="E620" s="15" t="s">
        <v>425</v>
      </c>
      <c r="F620" s="15" t="s">
        <v>40</v>
      </c>
      <c r="G620" s="115">
        <f>'прил 4'!G708+'прил 4'!G791</f>
        <v>315000</v>
      </c>
      <c r="H620" s="115">
        <f>'прил 4'!H708+'прил 4'!H791</f>
        <v>315000</v>
      </c>
      <c r="I620" s="115">
        <f>'прил 4'!I708+'прил 4'!I791</f>
        <v>315000</v>
      </c>
      <c r="J620" s="17"/>
    </row>
    <row r="621" spans="1:10" s="18" customFormat="1" ht="32.25" customHeight="1">
      <c r="A621" s="16" t="s">
        <v>294</v>
      </c>
      <c r="B621" s="15" t="s">
        <v>146</v>
      </c>
      <c r="C621" s="15" t="s">
        <v>32</v>
      </c>
      <c r="D621" s="15" t="s">
        <v>211</v>
      </c>
      <c r="E621" s="15" t="s">
        <v>428</v>
      </c>
      <c r="F621" s="15"/>
      <c r="G621" s="85">
        <f>G622</f>
        <v>13390422.130000001</v>
      </c>
      <c r="H621" s="85">
        <f>H622</f>
        <v>13650871</v>
      </c>
      <c r="I621" s="85">
        <f>I622</f>
        <v>13650871</v>
      </c>
      <c r="J621" s="17"/>
    </row>
    <row r="622" spans="1:10" s="18" customFormat="1" ht="25.5">
      <c r="A622" s="16" t="s">
        <v>112</v>
      </c>
      <c r="B622" s="15" t="s">
        <v>146</v>
      </c>
      <c r="C622" s="15" t="s">
        <v>32</v>
      </c>
      <c r="D622" s="15" t="s">
        <v>211</v>
      </c>
      <c r="E622" s="15" t="s">
        <v>429</v>
      </c>
      <c r="F622" s="15"/>
      <c r="G622" s="115">
        <f>G623+G625+G635</f>
        <v>13390422.130000001</v>
      </c>
      <c r="H622" s="115">
        <f>H623+H625+H627</f>
        <v>13650871</v>
      </c>
      <c r="I622" s="115">
        <f>I623+I625+I627</f>
        <v>13650871</v>
      </c>
      <c r="J622" s="17"/>
    </row>
    <row r="623" spans="1:10" ht="51">
      <c r="A623" s="16" t="s">
        <v>85</v>
      </c>
      <c r="B623" s="15" t="s">
        <v>146</v>
      </c>
      <c r="C623" s="15" t="s">
        <v>32</v>
      </c>
      <c r="D623" s="15" t="s">
        <v>211</v>
      </c>
      <c r="E623" s="15" t="s">
        <v>429</v>
      </c>
      <c r="F623" s="15" t="s">
        <v>88</v>
      </c>
      <c r="G623" s="115">
        <f>G624</f>
        <v>13013311</v>
      </c>
      <c r="H623" s="115">
        <f>H624</f>
        <v>12965665</v>
      </c>
      <c r="I623" s="115">
        <f>I624</f>
        <v>13093401</v>
      </c>
    </row>
    <row r="624" spans="1:10" ht="25.5">
      <c r="A624" s="16" t="s">
        <v>86</v>
      </c>
      <c r="B624" s="15" t="s">
        <v>146</v>
      </c>
      <c r="C624" s="15" t="s">
        <v>32</v>
      </c>
      <c r="D624" s="15" t="s">
        <v>211</v>
      </c>
      <c r="E624" s="15" t="s">
        <v>429</v>
      </c>
      <c r="F624" s="15" t="s">
        <v>89</v>
      </c>
      <c r="G624" s="85">
        <f>'прил 4'!G843</f>
        <v>13013311</v>
      </c>
      <c r="H624" s="115">
        <f>'прил 4'!H843</f>
        <v>12965665</v>
      </c>
      <c r="I624" s="115">
        <f>'прил 4'!I843</f>
        <v>13093401</v>
      </c>
    </row>
    <row r="625" spans="1:10" ht="25.5">
      <c r="A625" s="16" t="s">
        <v>46</v>
      </c>
      <c r="B625" s="15" t="s">
        <v>146</v>
      </c>
      <c r="C625" s="15" t="s">
        <v>32</v>
      </c>
      <c r="D625" s="15" t="s">
        <v>211</v>
      </c>
      <c r="E625" s="15" t="s">
        <v>429</v>
      </c>
      <c r="F625" s="15" t="s">
        <v>47</v>
      </c>
      <c r="G625" s="85">
        <f>G626</f>
        <v>357111.13</v>
      </c>
      <c r="H625" s="115">
        <f>H626</f>
        <v>685206</v>
      </c>
      <c r="I625" s="115">
        <f>I626</f>
        <v>557470</v>
      </c>
    </row>
    <row r="626" spans="1:10" ht="25.5">
      <c r="A626" s="16" t="s">
        <v>48</v>
      </c>
      <c r="B626" s="15" t="s">
        <v>146</v>
      </c>
      <c r="C626" s="15" t="s">
        <v>32</v>
      </c>
      <c r="D626" s="15" t="s">
        <v>211</v>
      </c>
      <c r="E626" s="15" t="s">
        <v>429</v>
      </c>
      <c r="F626" s="15" t="s">
        <v>49</v>
      </c>
      <c r="G626" s="85">
        <f>'прил 4'!G847</f>
        <v>357111.13</v>
      </c>
      <c r="H626" s="115">
        <f>'прил 4'!H847</f>
        <v>685206</v>
      </c>
      <c r="I626" s="115">
        <f>'прил 4'!I847</f>
        <v>557470</v>
      </c>
    </row>
    <row r="627" spans="1:10" hidden="1">
      <c r="A627" s="16" t="s">
        <v>93</v>
      </c>
      <c r="B627" s="14">
        <v>757</v>
      </c>
      <c r="C627" s="15" t="s">
        <v>66</v>
      </c>
      <c r="D627" s="15" t="s">
        <v>83</v>
      </c>
      <c r="E627" s="15" t="s">
        <v>429</v>
      </c>
      <c r="F627" s="15" t="s">
        <v>94</v>
      </c>
      <c r="G627" s="29">
        <f>G628</f>
        <v>100</v>
      </c>
      <c r="H627" s="124">
        <f>H628</f>
        <v>0</v>
      </c>
      <c r="I627" s="124">
        <f>I628</f>
        <v>0</v>
      </c>
    </row>
    <row r="628" spans="1:10" hidden="1">
      <c r="A628" s="16" t="s">
        <v>96</v>
      </c>
      <c r="B628" s="14">
        <v>757</v>
      </c>
      <c r="C628" s="15" t="s">
        <v>66</v>
      </c>
      <c r="D628" s="15" t="s">
        <v>83</v>
      </c>
      <c r="E628" s="15" t="s">
        <v>429</v>
      </c>
      <c r="F628" s="15" t="s">
        <v>97</v>
      </c>
      <c r="G628" s="29">
        <f>'прил 4'!G850</f>
        <v>100</v>
      </c>
      <c r="H628" s="124">
        <f>'прил 4'!AG850</f>
        <v>0</v>
      </c>
      <c r="I628" s="124">
        <f>'прил 4'!AH850</f>
        <v>0</v>
      </c>
    </row>
    <row r="629" spans="1:10" ht="25.5" hidden="1">
      <c r="A629" s="16" t="s">
        <v>234</v>
      </c>
      <c r="B629" s="14">
        <v>757</v>
      </c>
      <c r="C629" s="15" t="s">
        <v>32</v>
      </c>
      <c r="D629" s="15" t="s">
        <v>102</v>
      </c>
      <c r="E629" s="15" t="s">
        <v>238</v>
      </c>
      <c r="F629" s="15"/>
      <c r="G629" s="85">
        <f t="shared" ref="G629:I630" si="118">G630</f>
        <v>0</v>
      </c>
      <c r="H629" s="115">
        <f t="shared" si="118"/>
        <v>0</v>
      </c>
      <c r="I629" s="115">
        <f t="shared" si="118"/>
        <v>0</v>
      </c>
    </row>
    <row r="630" spans="1:10" ht="25.5" hidden="1">
      <c r="A630" s="16" t="s">
        <v>37</v>
      </c>
      <c r="B630" s="14">
        <v>757</v>
      </c>
      <c r="C630" s="15" t="s">
        <v>32</v>
      </c>
      <c r="D630" s="15" t="s">
        <v>102</v>
      </c>
      <c r="E630" s="15" t="s">
        <v>238</v>
      </c>
      <c r="F630" s="15" t="s">
        <v>38</v>
      </c>
      <c r="G630" s="85">
        <f t="shared" si="118"/>
        <v>0</v>
      </c>
      <c r="H630" s="115">
        <f t="shared" si="118"/>
        <v>0</v>
      </c>
      <c r="I630" s="115">
        <f t="shared" si="118"/>
        <v>0</v>
      </c>
    </row>
    <row r="631" spans="1:10" ht="19.5" hidden="1" customHeight="1">
      <c r="A631" s="16" t="s">
        <v>39</v>
      </c>
      <c r="B631" s="14">
        <v>757</v>
      </c>
      <c r="C631" s="15" t="s">
        <v>32</v>
      </c>
      <c r="D631" s="15" t="s">
        <v>102</v>
      </c>
      <c r="E631" s="15" t="s">
        <v>238</v>
      </c>
      <c r="F631" s="15" t="s">
        <v>40</v>
      </c>
      <c r="G631" s="85">
        <f>'прил 4'!G541</f>
        <v>0</v>
      </c>
      <c r="H631" s="115">
        <f>'прил 4'!AG541</f>
        <v>0</v>
      </c>
      <c r="I631" s="115">
        <f>'прил 4'!AH541</f>
        <v>0</v>
      </c>
    </row>
    <row r="632" spans="1:10" ht="33" hidden="1" customHeight="1">
      <c r="A632" s="16" t="s">
        <v>234</v>
      </c>
      <c r="B632" s="15" t="s">
        <v>146</v>
      </c>
      <c r="C632" s="15" t="s">
        <v>32</v>
      </c>
      <c r="D632" s="15" t="s">
        <v>34</v>
      </c>
      <c r="E632" s="15" t="s">
        <v>239</v>
      </c>
      <c r="F632" s="15"/>
      <c r="G632" s="85">
        <f t="shared" ref="G632:I633" si="119">G633</f>
        <v>0</v>
      </c>
      <c r="H632" s="115">
        <f t="shared" si="119"/>
        <v>0</v>
      </c>
      <c r="I632" s="115">
        <f t="shared" si="119"/>
        <v>0</v>
      </c>
    </row>
    <row r="633" spans="1:10" ht="25.5" hidden="1">
      <c r="A633" s="16" t="s">
        <v>37</v>
      </c>
      <c r="B633" s="15" t="s">
        <v>146</v>
      </c>
      <c r="C633" s="15" t="s">
        <v>32</v>
      </c>
      <c r="D633" s="15" t="s">
        <v>34</v>
      </c>
      <c r="E633" s="15" t="s">
        <v>239</v>
      </c>
      <c r="F633" s="15" t="s">
        <v>38</v>
      </c>
      <c r="G633" s="85">
        <f t="shared" si="119"/>
        <v>0</v>
      </c>
      <c r="H633" s="115">
        <f t="shared" si="119"/>
        <v>0</v>
      </c>
      <c r="I633" s="115">
        <f t="shared" si="119"/>
        <v>0</v>
      </c>
    </row>
    <row r="634" spans="1:10" hidden="1">
      <c r="A634" s="16" t="s">
        <v>39</v>
      </c>
      <c r="B634" s="15" t="s">
        <v>146</v>
      </c>
      <c r="C634" s="15" t="s">
        <v>32</v>
      </c>
      <c r="D634" s="15" t="s">
        <v>34</v>
      </c>
      <c r="E634" s="15" t="s">
        <v>239</v>
      </c>
      <c r="F634" s="15" t="s">
        <v>40</v>
      </c>
      <c r="G634" s="85">
        <f>'прил 4'!G616</f>
        <v>0</v>
      </c>
      <c r="H634" s="115">
        <f>'прил 4'!AG616</f>
        <v>0</v>
      </c>
      <c r="I634" s="115">
        <f>'прил 4'!AH616</f>
        <v>0</v>
      </c>
    </row>
    <row r="635" spans="1:10">
      <c r="A635" s="16" t="s">
        <v>93</v>
      </c>
      <c r="B635" s="15" t="s">
        <v>146</v>
      </c>
      <c r="C635" s="15" t="s">
        <v>32</v>
      </c>
      <c r="D635" s="15" t="s">
        <v>211</v>
      </c>
      <c r="E635" s="15" t="s">
        <v>429</v>
      </c>
      <c r="F635" s="15" t="s">
        <v>94</v>
      </c>
      <c r="G635" s="29">
        <f>G637+G636</f>
        <v>20000</v>
      </c>
      <c r="H635" s="29">
        <f>H637</f>
        <v>0</v>
      </c>
      <c r="I635" s="29">
        <f>I637</f>
        <v>0</v>
      </c>
      <c r="J635" s="1"/>
    </row>
    <row r="636" spans="1:10">
      <c r="A636" s="16" t="s">
        <v>605</v>
      </c>
      <c r="B636" s="15" t="s">
        <v>146</v>
      </c>
      <c r="C636" s="15" t="s">
        <v>32</v>
      </c>
      <c r="D636" s="15" t="s">
        <v>211</v>
      </c>
      <c r="E636" s="15" t="s">
        <v>429</v>
      </c>
      <c r="F636" s="15" t="s">
        <v>604</v>
      </c>
      <c r="G636" s="29">
        <v>19900</v>
      </c>
      <c r="H636" s="29">
        <v>0</v>
      </c>
      <c r="I636" s="29">
        <v>0</v>
      </c>
      <c r="J636" s="1"/>
    </row>
    <row r="637" spans="1:10">
      <c r="A637" s="16" t="s">
        <v>96</v>
      </c>
      <c r="B637" s="15" t="s">
        <v>146</v>
      </c>
      <c r="C637" s="15" t="s">
        <v>32</v>
      </c>
      <c r="D637" s="15" t="s">
        <v>211</v>
      </c>
      <c r="E637" s="15" t="s">
        <v>429</v>
      </c>
      <c r="F637" s="15" t="s">
        <v>97</v>
      </c>
      <c r="G637" s="29">
        <v>100</v>
      </c>
      <c r="H637" s="29">
        <v>0</v>
      </c>
      <c r="I637" s="29">
        <v>0</v>
      </c>
      <c r="J637" s="1"/>
    </row>
    <row r="638" spans="1:10" s="166" customFormat="1" ht="54" customHeight="1">
      <c r="A638" s="165" t="s">
        <v>915</v>
      </c>
      <c r="B638" s="112">
        <v>795</v>
      </c>
      <c r="C638" s="162" t="s">
        <v>337</v>
      </c>
      <c r="D638" s="162" t="s">
        <v>102</v>
      </c>
      <c r="E638" s="162" t="s">
        <v>281</v>
      </c>
      <c r="F638" s="162"/>
      <c r="G638" s="163">
        <f>G642+G639</f>
        <v>14145274.940000001</v>
      </c>
      <c r="H638" s="163">
        <f t="shared" ref="H638:I638" si="120">H642+H639</f>
        <v>7144022.6000000006</v>
      </c>
      <c r="I638" s="163">
        <f t="shared" si="120"/>
        <v>7448338.3699999992</v>
      </c>
      <c r="J638" s="194">
        <v>634136</v>
      </c>
    </row>
    <row r="639" spans="1:10" s="23" customFormat="1" ht="36" customHeight="1">
      <c r="A639" s="16" t="s">
        <v>1148</v>
      </c>
      <c r="B639" s="14">
        <v>795</v>
      </c>
      <c r="C639" s="15" t="s">
        <v>337</v>
      </c>
      <c r="D639" s="15" t="s">
        <v>102</v>
      </c>
      <c r="E639" s="15" t="s">
        <v>1154</v>
      </c>
      <c r="F639" s="38"/>
      <c r="G639" s="85">
        <f>G640</f>
        <v>7074000</v>
      </c>
      <c r="H639" s="85">
        <f t="shared" ref="H639:I640" si="121">H640</f>
        <v>0</v>
      </c>
      <c r="I639" s="85">
        <f t="shared" si="121"/>
        <v>0</v>
      </c>
    </row>
    <row r="640" spans="1:10" s="23" customFormat="1" ht="24" customHeight="1">
      <c r="A640" s="16" t="s">
        <v>315</v>
      </c>
      <c r="B640" s="14">
        <v>795</v>
      </c>
      <c r="C640" s="15" t="s">
        <v>337</v>
      </c>
      <c r="D640" s="15" t="s">
        <v>102</v>
      </c>
      <c r="E640" s="15" t="s">
        <v>1154</v>
      </c>
      <c r="F640" s="15" t="s">
        <v>316</v>
      </c>
      <c r="G640" s="85">
        <f>G641</f>
        <v>7074000</v>
      </c>
      <c r="H640" s="85">
        <f t="shared" si="121"/>
        <v>0</v>
      </c>
      <c r="I640" s="85">
        <f t="shared" si="121"/>
        <v>0</v>
      </c>
    </row>
    <row r="641" spans="1:10" s="23" customFormat="1" ht="24" customHeight="1">
      <c r="A641" s="16" t="s">
        <v>343</v>
      </c>
      <c r="B641" s="14">
        <v>795</v>
      </c>
      <c r="C641" s="15" t="s">
        <v>337</v>
      </c>
      <c r="D641" s="15" t="s">
        <v>102</v>
      </c>
      <c r="E641" s="15" t="s">
        <v>1154</v>
      </c>
      <c r="F641" s="15" t="s">
        <v>344</v>
      </c>
      <c r="G641" s="85">
        <v>7074000</v>
      </c>
      <c r="H641" s="85">
        <v>0</v>
      </c>
      <c r="I641" s="85">
        <v>0</v>
      </c>
    </row>
    <row r="642" spans="1:10" ht="51.75" customHeight="1">
      <c r="A642" s="16" t="s">
        <v>766</v>
      </c>
      <c r="B642" s="53">
        <v>795</v>
      </c>
      <c r="C642" s="15" t="s">
        <v>337</v>
      </c>
      <c r="D642" s="15" t="s">
        <v>102</v>
      </c>
      <c r="E642" s="15" t="s">
        <v>765</v>
      </c>
      <c r="F642" s="15"/>
      <c r="G642" s="115">
        <f t="shared" ref="G642:I642" si="122">G643</f>
        <v>7071274.9400000004</v>
      </c>
      <c r="H642" s="115">
        <f t="shared" si="122"/>
        <v>7144022.6000000006</v>
      </c>
      <c r="I642" s="115">
        <f t="shared" si="122"/>
        <v>7448338.3699999992</v>
      </c>
    </row>
    <row r="643" spans="1:10" ht="30.75" customHeight="1">
      <c r="A643" s="16" t="s">
        <v>315</v>
      </c>
      <c r="B643" s="14">
        <v>793</v>
      </c>
      <c r="C643" s="15" t="s">
        <v>101</v>
      </c>
      <c r="D643" s="15" t="s">
        <v>102</v>
      </c>
      <c r="E643" s="15" t="s">
        <v>765</v>
      </c>
      <c r="F643" s="15" t="s">
        <v>316</v>
      </c>
      <c r="G643" s="85">
        <f>G644</f>
        <v>7071274.9400000004</v>
      </c>
      <c r="H643" s="85">
        <f t="shared" ref="H643:I643" si="123">H644</f>
        <v>7144022.6000000006</v>
      </c>
      <c r="I643" s="85">
        <f t="shared" si="123"/>
        <v>7448338.3699999992</v>
      </c>
    </row>
    <row r="644" spans="1:10" ht="30.75" customHeight="1">
      <c r="A644" s="16" t="s">
        <v>333</v>
      </c>
      <c r="B644" s="14">
        <v>793</v>
      </c>
      <c r="C644" s="15" t="s">
        <v>101</v>
      </c>
      <c r="D644" s="15" t="s">
        <v>102</v>
      </c>
      <c r="E644" s="15" t="s">
        <v>765</v>
      </c>
      <c r="F644" s="15" t="s">
        <v>334</v>
      </c>
      <c r="G644" s="85">
        <f>'прил 4'!G2005</f>
        <v>7071274.9400000004</v>
      </c>
      <c r="H644" s="85">
        <f>'прил 4'!H2005</f>
        <v>7144022.6000000006</v>
      </c>
      <c r="I644" s="85">
        <f>'прил 4'!I2005</f>
        <v>7448338.3699999992</v>
      </c>
    </row>
    <row r="645" spans="1:10" s="164" customFormat="1" ht="29.25" customHeight="1">
      <c r="A645" s="160" t="s">
        <v>914</v>
      </c>
      <c r="B645" s="161">
        <v>757</v>
      </c>
      <c r="C645" s="162" t="s">
        <v>66</v>
      </c>
      <c r="D645" s="162" t="s">
        <v>83</v>
      </c>
      <c r="E645" s="162" t="s">
        <v>399</v>
      </c>
      <c r="F645" s="162"/>
      <c r="G645" s="163">
        <f>G646+G653+G650+G656+G659</f>
        <v>7605000</v>
      </c>
      <c r="H645" s="163">
        <f>H646+H653+H650+H656</f>
        <v>50000</v>
      </c>
      <c r="I645" s="163">
        <f>I646+I653+I650+I656+I663</f>
        <v>222272222.22</v>
      </c>
      <c r="J645" s="197"/>
    </row>
    <row r="646" spans="1:10" s="34" customFormat="1" ht="27.75" customHeight="1">
      <c r="A646" s="32" t="s">
        <v>262</v>
      </c>
      <c r="B646" s="14">
        <v>757</v>
      </c>
      <c r="C646" s="15" t="s">
        <v>66</v>
      </c>
      <c r="D646" s="15" t="s">
        <v>23</v>
      </c>
      <c r="E646" s="15" t="s">
        <v>400</v>
      </c>
      <c r="F646" s="15"/>
      <c r="G646" s="115">
        <f t="shared" ref="G646:I647" si="124">G647</f>
        <v>40000</v>
      </c>
      <c r="H646" s="115">
        <f t="shared" si="124"/>
        <v>50000</v>
      </c>
      <c r="I646" s="115">
        <f t="shared" si="124"/>
        <v>50000</v>
      </c>
      <c r="J646" s="33"/>
    </row>
    <row r="647" spans="1:10" ht="25.5">
      <c r="A647" s="16" t="s">
        <v>37</v>
      </c>
      <c r="B647" s="14">
        <v>757</v>
      </c>
      <c r="C647" s="15" t="s">
        <v>66</v>
      </c>
      <c r="D647" s="15" t="s">
        <v>23</v>
      </c>
      <c r="E647" s="15" t="s">
        <v>400</v>
      </c>
      <c r="F647" s="15" t="s">
        <v>38</v>
      </c>
      <c r="G647" s="102">
        <f t="shared" si="124"/>
        <v>40000</v>
      </c>
      <c r="H647" s="102">
        <f t="shared" si="124"/>
        <v>50000</v>
      </c>
      <c r="I647" s="102">
        <f t="shared" si="124"/>
        <v>50000</v>
      </c>
    </row>
    <row r="648" spans="1:10">
      <c r="A648" s="16" t="s">
        <v>39</v>
      </c>
      <c r="B648" s="14">
        <v>757</v>
      </c>
      <c r="C648" s="15" t="s">
        <v>66</v>
      </c>
      <c r="D648" s="15" t="s">
        <v>23</v>
      </c>
      <c r="E648" s="15" t="s">
        <v>400</v>
      </c>
      <c r="F648" s="15" t="s">
        <v>40</v>
      </c>
      <c r="G648" s="102">
        <f>'прил 4'!G28</f>
        <v>40000</v>
      </c>
      <c r="H648" s="102">
        <f>'прил 4'!H28</f>
        <v>50000</v>
      </c>
      <c r="I648" s="102">
        <f>'прил 4'!I28</f>
        <v>50000</v>
      </c>
      <c r="J648" s="2">
        <v>50000</v>
      </c>
    </row>
    <row r="649" spans="1:10" s="18" customFormat="1" ht="29.25" hidden="1" customHeight="1">
      <c r="A649" s="32" t="s">
        <v>723</v>
      </c>
      <c r="B649" s="53">
        <v>795</v>
      </c>
      <c r="C649" s="15" t="s">
        <v>83</v>
      </c>
      <c r="D649" s="15" t="s">
        <v>211</v>
      </c>
      <c r="E649" s="15" t="s">
        <v>399</v>
      </c>
      <c r="F649" s="15"/>
      <c r="G649" s="127">
        <f>G653</f>
        <v>0</v>
      </c>
      <c r="H649" s="127">
        <f>H653</f>
        <v>0</v>
      </c>
      <c r="I649" s="127">
        <f>I653</f>
        <v>0</v>
      </c>
      <c r="J649" s="17"/>
    </row>
    <row r="650" spans="1:10" ht="48" hidden="1" customHeight="1">
      <c r="A650" s="16" t="s">
        <v>827</v>
      </c>
      <c r="B650" s="53">
        <v>795</v>
      </c>
      <c r="C650" s="15" t="s">
        <v>337</v>
      </c>
      <c r="D650" s="15" t="s">
        <v>102</v>
      </c>
      <c r="E650" s="15" t="s">
        <v>814</v>
      </c>
      <c r="F650" s="15"/>
      <c r="G650" s="85">
        <f t="shared" ref="G650:I651" si="125">G651</f>
        <v>0</v>
      </c>
      <c r="H650" s="85">
        <f t="shared" si="125"/>
        <v>0</v>
      </c>
      <c r="I650" s="85">
        <f t="shared" si="125"/>
        <v>0</v>
      </c>
    </row>
    <row r="651" spans="1:10" ht="15" hidden="1" customHeight="1">
      <c r="A651" s="99" t="s">
        <v>315</v>
      </c>
      <c r="B651" s="100">
        <v>795</v>
      </c>
      <c r="C651" s="101" t="s">
        <v>337</v>
      </c>
      <c r="D651" s="101" t="s">
        <v>102</v>
      </c>
      <c r="E651" s="101" t="s">
        <v>814</v>
      </c>
      <c r="F651" s="101" t="s">
        <v>316</v>
      </c>
      <c r="G651" s="85">
        <f t="shared" si="125"/>
        <v>0</v>
      </c>
      <c r="H651" s="85">
        <f t="shared" si="125"/>
        <v>0</v>
      </c>
      <c r="I651" s="85">
        <f t="shared" si="125"/>
        <v>0</v>
      </c>
    </row>
    <row r="652" spans="1:10" ht="15" hidden="1" customHeight="1">
      <c r="A652" s="99" t="s">
        <v>333</v>
      </c>
      <c r="B652" s="100">
        <v>795</v>
      </c>
      <c r="C652" s="101" t="s">
        <v>337</v>
      </c>
      <c r="D652" s="101" t="s">
        <v>102</v>
      </c>
      <c r="E652" s="101" t="s">
        <v>814</v>
      </c>
      <c r="F652" s="101" t="s">
        <v>334</v>
      </c>
      <c r="G652" s="85">
        <f>'прил 4'!G31</f>
        <v>0</v>
      </c>
      <c r="H652" s="85">
        <f>'прил 4'!AG31</f>
        <v>0</v>
      </c>
      <c r="I652" s="85">
        <f>'прил 4'!AH31</f>
        <v>0</v>
      </c>
    </row>
    <row r="653" spans="1:10" s="18" customFormat="1" ht="46.5" hidden="1" customHeight="1">
      <c r="A653" s="99" t="s">
        <v>826</v>
      </c>
      <c r="B653" s="100">
        <v>795</v>
      </c>
      <c r="C653" s="101" t="s">
        <v>83</v>
      </c>
      <c r="D653" s="101" t="s">
        <v>211</v>
      </c>
      <c r="E653" s="101" t="s">
        <v>813</v>
      </c>
      <c r="F653" s="101"/>
      <c r="G653" s="85">
        <f t="shared" ref="G653:I654" si="126">G654</f>
        <v>0</v>
      </c>
      <c r="H653" s="85">
        <f t="shared" si="126"/>
        <v>0</v>
      </c>
      <c r="I653" s="85">
        <f t="shared" si="126"/>
        <v>0</v>
      </c>
      <c r="J653" s="17"/>
    </row>
    <row r="654" spans="1:10" s="18" customFormat="1" ht="39" hidden="1" customHeight="1">
      <c r="A654" s="99" t="s">
        <v>148</v>
      </c>
      <c r="B654" s="100">
        <v>795</v>
      </c>
      <c r="C654" s="101" t="s">
        <v>83</v>
      </c>
      <c r="D654" s="101" t="s">
        <v>211</v>
      </c>
      <c r="E654" s="101" t="s">
        <v>813</v>
      </c>
      <c r="F654" s="101" t="s">
        <v>641</v>
      </c>
      <c r="G654" s="85">
        <f t="shared" si="126"/>
        <v>0</v>
      </c>
      <c r="H654" s="85">
        <f t="shared" si="126"/>
        <v>0</v>
      </c>
      <c r="I654" s="85">
        <f t="shared" si="126"/>
        <v>0</v>
      </c>
      <c r="J654" s="17"/>
    </row>
    <row r="655" spans="1:10" s="18" customFormat="1" ht="27" hidden="1" customHeight="1">
      <c r="A655" s="99" t="s">
        <v>643</v>
      </c>
      <c r="B655" s="100">
        <v>795</v>
      </c>
      <c r="C655" s="101" t="s">
        <v>83</v>
      </c>
      <c r="D655" s="101" t="s">
        <v>211</v>
      </c>
      <c r="E655" s="101" t="s">
        <v>813</v>
      </c>
      <c r="F655" s="101" t="s">
        <v>644</v>
      </c>
      <c r="G655" s="85">
        <f>'прил 4'!G1740</f>
        <v>0</v>
      </c>
      <c r="H655" s="85">
        <f>'прил 4'!AG1740</f>
        <v>0</v>
      </c>
      <c r="I655" s="85">
        <f>'прил 4'!AH1740</f>
        <v>0</v>
      </c>
      <c r="J655" s="17"/>
    </row>
    <row r="656" spans="1:10" ht="15" customHeight="1">
      <c r="A656" s="99" t="s">
        <v>952</v>
      </c>
      <c r="B656" s="14">
        <v>757</v>
      </c>
      <c r="C656" s="15" t="s">
        <v>83</v>
      </c>
      <c r="D656" s="15" t="s">
        <v>130</v>
      </c>
      <c r="E656" s="101" t="s">
        <v>951</v>
      </c>
      <c r="F656" s="101"/>
      <c r="G656" s="115">
        <f>G657</f>
        <v>60000</v>
      </c>
      <c r="H656" s="115">
        <f t="shared" ref="H656:I657" si="127">H657</f>
        <v>0</v>
      </c>
      <c r="I656" s="115">
        <f t="shared" si="127"/>
        <v>0</v>
      </c>
      <c r="J656" s="1"/>
    </row>
    <row r="657" spans="1:10" ht="27.75" customHeight="1">
      <c r="A657" s="16" t="s">
        <v>46</v>
      </c>
      <c r="B657" s="14">
        <v>757</v>
      </c>
      <c r="C657" s="15" t="s">
        <v>83</v>
      </c>
      <c r="D657" s="15" t="s">
        <v>130</v>
      </c>
      <c r="E657" s="101" t="s">
        <v>951</v>
      </c>
      <c r="F657" s="101" t="s">
        <v>47</v>
      </c>
      <c r="G657" s="115">
        <f>G658</f>
        <v>60000</v>
      </c>
      <c r="H657" s="115">
        <f t="shared" si="127"/>
        <v>0</v>
      </c>
      <c r="I657" s="115">
        <f t="shared" si="127"/>
        <v>0</v>
      </c>
      <c r="J657" s="1"/>
    </row>
    <row r="658" spans="1:10" ht="30.75" customHeight="1">
      <c r="A658" s="16" t="s">
        <v>48</v>
      </c>
      <c r="B658" s="14">
        <v>757</v>
      </c>
      <c r="C658" s="15" t="s">
        <v>83</v>
      </c>
      <c r="D658" s="15" t="s">
        <v>130</v>
      </c>
      <c r="E658" s="101" t="s">
        <v>951</v>
      </c>
      <c r="F658" s="101" t="s">
        <v>49</v>
      </c>
      <c r="G658" s="115">
        <f>'прил 4'!G34</f>
        <v>60000</v>
      </c>
      <c r="H658" s="115">
        <v>0</v>
      </c>
      <c r="I658" s="115">
        <v>0</v>
      </c>
      <c r="J658" s="1"/>
    </row>
    <row r="659" spans="1:10" s="18" customFormat="1" ht="32.25" customHeight="1">
      <c r="A659" s="16" t="s">
        <v>189</v>
      </c>
      <c r="B659" s="53">
        <v>795</v>
      </c>
      <c r="C659" s="15" t="s">
        <v>83</v>
      </c>
      <c r="D659" s="15" t="s">
        <v>211</v>
      </c>
      <c r="E659" s="15" t="s">
        <v>399</v>
      </c>
      <c r="F659" s="15"/>
      <c r="G659" s="85">
        <f t="shared" ref="G659:I661" si="128">G660</f>
        <v>7505000</v>
      </c>
      <c r="H659" s="85">
        <f t="shared" si="128"/>
        <v>0</v>
      </c>
      <c r="I659" s="85">
        <f t="shared" si="128"/>
        <v>0</v>
      </c>
    </row>
    <row r="660" spans="1:10" s="18" customFormat="1" ht="36.75" customHeight="1">
      <c r="A660" s="16" t="s">
        <v>970</v>
      </c>
      <c r="B660" s="53">
        <v>795</v>
      </c>
      <c r="C660" s="15" t="s">
        <v>83</v>
      </c>
      <c r="D660" s="15" t="s">
        <v>211</v>
      </c>
      <c r="E660" s="15" t="s">
        <v>813</v>
      </c>
      <c r="F660" s="15"/>
      <c r="G660" s="85">
        <f t="shared" si="128"/>
        <v>7505000</v>
      </c>
      <c r="H660" s="85">
        <f t="shared" si="128"/>
        <v>0</v>
      </c>
      <c r="I660" s="85">
        <f t="shared" si="128"/>
        <v>0</v>
      </c>
    </row>
    <row r="661" spans="1:10" s="18" customFormat="1" ht="39" customHeight="1">
      <c r="A661" s="16" t="s">
        <v>148</v>
      </c>
      <c r="B661" s="53">
        <v>795</v>
      </c>
      <c r="C661" s="15" t="s">
        <v>83</v>
      </c>
      <c r="D661" s="15" t="s">
        <v>211</v>
      </c>
      <c r="E661" s="15" t="s">
        <v>813</v>
      </c>
      <c r="F661" s="15" t="s">
        <v>641</v>
      </c>
      <c r="G661" s="85">
        <f t="shared" si="128"/>
        <v>7505000</v>
      </c>
      <c r="H661" s="85">
        <f t="shared" si="128"/>
        <v>0</v>
      </c>
      <c r="I661" s="85">
        <f t="shared" si="128"/>
        <v>0</v>
      </c>
    </row>
    <row r="662" spans="1:10" s="18" customFormat="1" ht="15.75" customHeight="1">
      <c r="A662" s="16" t="s">
        <v>643</v>
      </c>
      <c r="B662" s="53">
        <v>795</v>
      </c>
      <c r="C662" s="15" t="s">
        <v>83</v>
      </c>
      <c r="D662" s="15" t="s">
        <v>211</v>
      </c>
      <c r="E662" s="15" t="s">
        <v>813</v>
      </c>
      <c r="F662" s="15" t="s">
        <v>644</v>
      </c>
      <c r="G662" s="85">
        <v>7505000</v>
      </c>
      <c r="H662" s="85">
        <v>0</v>
      </c>
      <c r="I662" s="85">
        <v>0</v>
      </c>
    </row>
    <row r="663" spans="1:10" s="18" customFormat="1" ht="87" customHeight="1">
      <c r="A663" s="16" t="s">
        <v>1078</v>
      </c>
      <c r="B663" s="53">
        <v>795</v>
      </c>
      <c r="C663" s="15" t="s">
        <v>83</v>
      </c>
      <c r="D663" s="15" t="s">
        <v>211</v>
      </c>
      <c r="E663" s="15" t="s">
        <v>1077</v>
      </c>
      <c r="F663" s="15"/>
      <c r="G663" s="85">
        <f t="shared" ref="G663:I664" si="129">G664</f>
        <v>0</v>
      </c>
      <c r="H663" s="85">
        <f t="shared" si="129"/>
        <v>0</v>
      </c>
      <c r="I663" s="85">
        <f t="shared" si="129"/>
        <v>222222222.22</v>
      </c>
    </row>
    <row r="664" spans="1:10" s="18" customFormat="1" ht="39" customHeight="1">
      <c r="A664" s="16" t="s">
        <v>148</v>
      </c>
      <c r="B664" s="53">
        <v>795</v>
      </c>
      <c r="C664" s="15" t="s">
        <v>83</v>
      </c>
      <c r="D664" s="15" t="s">
        <v>211</v>
      </c>
      <c r="E664" s="15" t="s">
        <v>1077</v>
      </c>
      <c r="F664" s="15" t="s">
        <v>641</v>
      </c>
      <c r="G664" s="85">
        <f t="shared" si="129"/>
        <v>0</v>
      </c>
      <c r="H664" s="85">
        <f t="shared" si="129"/>
        <v>0</v>
      </c>
      <c r="I664" s="85">
        <f t="shared" si="129"/>
        <v>222222222.22</v>
      </c>
    </row>
    <row r="665" spans="1:10" s="18" customFormat="1" ht="15.75" customHeight="1">
      <c r="A665" s="16" t="s">
        <v>643</v>
      </c>
      <c r="B665" s="53">
        <v>795</v>
      </c>
      <c r="C665" s="15" t="s">
        <v>83</v>
      </c>
      <c r="D665" s="15" t="s">
        <v>211</v>
      </c>
      <c r="E665" s="15" t="s">
        <v>1077</v>
      </c>
      <c r="F665" s="15" t="s">
        <v>644</v>
      </c>
      <c r="G665" s="85">
        <v>0</v>
      </c>
      <c r="H665" s="85">
        <v>0</v>
      </c>
      <c r="I665" s="85">
        <v>222222222.22</v>
      </c>
    </row>
    <row r="666" spans="1:10" s="170" customFormat="1" ht="54" customHeight="1">
      <c r="A666" s="165" t="s">
        <v>928</v>
      </c>
      <c r="B666" s="112">
        <v>795</v>
      </c>
      <c r="C666" s="162" t="s">
        <v>320</v>
      </c>
      <c r="D666" s="162" t="s">
        <v>337</v>
      </c>
      <c r="E666" s="162" t="s">
        <v>485</v>
      </c>
      <c r="F666" s="162"/>
      <c r="G666" s="163">
        <f>G670+G673+G677+G681+G685+G693+G696+G699+G702+G707+G710+G713+G718+G723+G716+G701+G715</f>
        <v>16399705.77</v>
      </c>
      <c r="H666" s="163">
        <f>H670+H673+H677+H681+H685+H693+H696+H699+H702+H707+H710+H713+H718+H723</f>
        <v>530000</v>
      </c>
      <c r="I666" s="163">
        <f>I670+I673+I677+I681+I685+I693+I696+I699+I702+I707+I710+I713+I718+I723</f>
        <v>1030000</v>
      </c>
      <c r="J666" s="193">
        <v>300000</v>
      </c>
    </row>
    <row r="667" spans="1:10" s="3" customFormat="1" ht="38.25" customHeight="1">
      <c r="A667" s="16" t="s">
        <v>1003</v>
      </c>
      <c r="B667" s="53">
        <v>795</v>
      </c>
      <c r="C667" s="15" t="s">
        <v>320</v>
      </c>
      <c r="D667" s="15" t="s">
        <v>337</v>
      </c>
      <c r="E667" s="15" t="s">
        <v>1004</v>
      </c>
      <c r="F667" s="15"/>
      <c r="G667" s="85">
        <f>G669</f>
        <v>1560000</v>
      </c>
      <c r="H667" s="26">
        <v>0</v>
      </c>
      <c r="I667" s="26">
        <v>0</v>
      </c>
    </row>
    <row r="668" spans="1:10" s="3" customFormat="1" ht="38.25" hidden="1" customHeight="1">
      <c r="A668" s="16"/>
      <c r="B668" s="53"/>
      <c r="C668" s="15"/>
      <c r="D668" s="15"/>
      <c r="E668" s="15"/>
      <c r="F668" s="15"/>
      <c r="G668" s="85"/>
      <c r="H668" s="210"/>
      <c r="I668" s="211"/>
    </row>
    <row r="669" spans="1:10" s="3" customFormat="1" ht="38.25" customHeight="1">
      <c r="A669" s="16" t="s">
        <v>46</v>
      </c>
      <c r="B669" s="53">
        <v>795</v>
      </c>
      <c r="C669" s="15" t="s">
        <v>320</v>
      </c>
      <c r="D669" s="15" t="s">
        <v>337</v>
      </c>
      <c r="E669" s="15" t="s">
        <v>1004</v>
      </c>
      <c r="F669" s="15" t="s">
        <v>47</v>
      </c>
      <c r="G669" s="85">
        <f>G670</f>
        <v>1560000</v>
      </c>
      <c r="H669" s="26">
        <v>0</v>
      </c>
      <c r="I669" s="26">
        <v>0</v>
      </c>
    </row>
    <row r="670" spans="1:10" s="3" customFormat="1" ht="38.25" customHeight="1">
      <c r="A670" s="16" t="s">
        <v>48</v>
      </c>
      <c r="B670" s="53">
        <v>795</v>
      </c>
      <c r="C670" s="15" t="s">
        <v>320</v>
      </c>
      <c r="D670" s="15" t="s">
        <v>337</v>
      </c>
      <c r="E670" s="15" t="s">
        <v>1004</v>
      </c>
      <c r="F670" s="15" t="s">
        <v>49</v>
      </c>
      <c r="G670" s="85">
        <f>'прил 4'!G2049</f>
        <v>1560000</v>
      </c>
      <c r="H670" s="26">
        <v>0</v>
      </c>
      <c r="I670" s="26">
        <v>0</v>
      </c>
    </row>
    <row r="671" spans="1:10" s="3" customFormat="1" ht="41.25" customHeight="1">
      <c r="A671" s="16" t="s">
        <v>226</v>
      </c>
      <c r="B671" s="53">
        <v>795</v>
      </c>
      <c r="C671" s="15" t="s">
        <v>320</v>
      </c>
      <c r="D671" s="15" t="s">
        <v>337</v>
      </c>
      <c r="E671" s="15" t="s">
        <v>537</v>
      </c>
      <c r="F671" s="15"/>
      <c r="G671" s="85">
        <f>G673</f>
        <v>30000</v>
      </c>
      <c r="H671" s="115">
        <f>H673</f>
        <v>30000</v>
      </c>
      <c r="I671" s="115">
        <f>I673</f>
        <v>30000</v>
      </c>
      <c r="J671" s="188">
        <v>700000</v>
      </c>
    </row>
    <row r="672" spans="1:10" s="3" customFormat="1" ht="28.5" customHeight="1">
      <c r="A672" s="16" t="s">
        <v>46</v>
      </c>
      <c r="B672" s="53">
        <v>795</v>
      </c>
      <c r="C672" s="15" t="s">
        <v>320</v>
      </c>
      <c r="D672" s="15" t="s">
        <v>337</v>
      </c>
      <c r="E672" s="15" t="s">
        <v>537</v>
      </c>
      <c r="F672" s="15" t="s">
        <v>47</v>
      </c>
      <c r="G672" s="85">
        <f>G673</f>
        <v>30000</v>
      </c>
      <c r="H672" s="115">
        <f>H673</f>
        <v>30000</v>
      </c>
      <c r="I672" s="115">
        <f>I673</f>
        <v>30000</v>
      </c>
      <c r="J672" s="188">
        <v>30000</v>
      </c>
    </row>
    <row r="673" spans="1:10" s="3" customFormat="1" ht="29.25" customHeight="1">
      <c r="A673" s="16" t="s">
        <v>48</v>
      </c>
      <c r="B673" s="53">
        <v>795</v>
      </c>
      <c r="C673" s="15" t="s">
        <v>320</v>
      </c>
      <c r="D673" s="15" t="s">
        <v>337</v>
      </c>
      <c r="E673" s="15" t="s">
        <v>537</v>
      </c>
      <c r="F673" s="15" t="s">
        <v>49</v>
      </c>
      <c r="G673" s="85">
        <f>'прил 4'!G2066</f>
        <v>30000</v>
      </c>
      <c r="H673" s="115">
        <v>30000</v>
      </c>
      <c r="I673" s="115">
        <v>30000</v>
      </c>
      <c r="J673" s="188">
        <f>SUM(J666:J672)</f>
        <v>1030000</v>
      </c>
    </row>
    <row r="674" spans="1:10" s="3" customFormat="1" ht="38.25" hidden="1" customHeight="1">
      <c r="A674" s="16" t="s">
        <v>1011</v>
      </c>
      <c r="B674" s="53">
        <v>795</v>
      </c>
      <c r="C674" s="15" t="s">
        <v>320</v>
      </c>
      <c r="D674" s="15" t="s">
        <v>337</v>
      </c>
      <c r="E674" s="15" t="s">
        <v>1010</v>
      </c>
      <c r="F674" s="15"/>
      <c r="G674" s="85">
        <f>G676</f>
        <v>0</v>
      </c>
      <c r="H674" s="210"/>
      <c r="I674" s="211"/>
    </row>
    <row r="675" spans="1:10" s="3" customFormat="1" ht="38.25" hidden="1" customHeight="1">
      <c r="A675" s="16"/>
      <c r="B675" s="53"/>
      <c r="C675" s="15"/>
      <c r="D675" s="15"/>
      <c r="E675" s="15" t="s">
        <v>1010</v>
      </c>
      <c r="F675" s="15"/>
      <c r="G675" s="85"/>
      <c r="H675" s="210"/>
      <c r="I675" s="211"/>
    </row>
    <row r="676" spans="1:10" s="3" customFormat="1" ht="38.25" hidden="1" customHeight="1">
      <c r="A676" s="16" t="s">
        <v>46</v>
      </c>
      <c r="B676" s="53">
        <v>795</v>
      </c>
      <c r="C676" s="15" t="s">
        <v>320</v>
      </c>
      <c r="D676" s="15" t="s">
        <v>337</v>
      </c>
      <c r="E676" s="15" t="s">
        <v>1010</v>
      </c>
      <c r="F676" s="15" t="s">
        <v>47</v>
      </c>
      <c r="G676" s="85">
        <f>G677</f>
        <v>0</v>
      </c>
      <c r="H676" s="210"/>
      <c r="I676" s="211"/>
    </row>
    <row r="677" spans="1:10" s="3" customFormat="1" ht="38.25" hidden="1" customHeight="1">
      <c r="A677" s="16" t="s">
        <v>48</v>
      </c>
      <c r="B677" s="53">
        <v>795</v>
      </c>
      <c r="C677" s="15" t="s">
        <v>320</v>
      </c>
      <c r="D677" s="15" t="s">
        <v>337</v>
      </c>
      <c r="E677" s="15" t="s">
        <v>1010</v>
      </c>
      <c r="F677" s="15" t="s">
        <v>49</v>
      </c>
      <c r="G677" s="85"/>
      <c r="H677" s="210"/>
      <c r="I677" s="211"/>
    </row>
    <row r="678" spans="1:10" s="3" customFormat="1" ht="38.25" customHeight="1">
      <c r="A678" s="16" t="s">
        <v>938</v>
      </c>
      <c r="B678" s="53">
        <v>795</v>
      </c>
      <c r="C678" s="15" t="s">
        <v>320</v>
      </c>
      <c r="D678" s="15" t="s">
        <v>337</v>
      </c>
      <c r="E678" s="15" t="s">
        <v>686</v>
      </c>
      <c r="F678" s="15"/>
      <c r="G678" s="85">
        <f>G680</f>
        <v>200000</v>
      </c>
      <c r="H678" s="115">
        <f>H680</f>
        <v>300000</v>
      </c>
      <c r="I678" s="115">
        <f>I680</f>
        <v>300000</v>
      </c>
      <c r="J678" s="188"/>
    </row>
    <row r="679" spans="1:10" s="3" customFormat="1" ht="38.25" hidden="1" customHeight="1">
      <c r="A679" s="16"/>
      <c r="B679" s="53"/>
      <c r="C679" s="15"/>
      <c r="D679" s="15"/>
      <c r="E679" s="15"/>
      <c r="F679" s="15"/>
      <c r="G679" s="85"/>
      <c r="H679" s="115"/>
      <c r="I679" s="115"/>
      <c r="J679" s="188"/>
    </row>
    <row r="680" spans="1:10" s="3" customFormat="1" ht="38.25" customHeight="1">
      <c r="A680" s="16" t="s">
        <v>46</v>
      </c>
      <c r="B680" s="53">
        <v>795</v>
      </c>
      <c r="C680" s="15" t="s">
        <v>320</v>
      </c>
      <c r="D680" s="15" t="s">
        <v>337</v>
      </c>
      <c r="E680" s="15" t="s">
        <v>686</v>
      </c>
      <c r="F680" s="15" t="s">
        <v>47</v>
      </c>
      <c r="G680" s="85">
        <f>G681</f>
        <v>200000</v>
      </c>
      <c r="H680" s="115">
        <f>H681</f>
        <v>300000</v>
      </c>
      <c r="I680" s="115">
        <f>I681</f>
        <v>300000</v>
      </c>
      <c r="J680" s="188"/>
    </row>
    <row r="681" spans="1:10" s="3" customFormat="1" ht="38.25" customHeight="1">
      <c r="A681" s="16" t="s">
        <v>48</v>
      </c>
      <c r="B681" s="53">
        <v>795</v>
      </c>
      <c r="C681" s="15" t="s">
        <v>320</v>
      </c>
      <c r="D681" s="15" t="s">
        <v>337</v>
      </c>
      <c r="E681" s="15" t="s">
        <v>686</v>
      </c>
      <c r="F681" s="15" t="s">
        <v>49</v>
      </c>
      <c r="G681" s="85">
        <f>'прил 4'!G2057</f>
        <v>200000</v>
      </c>
      <c r="H681" s="115">
        <f>'прил 4'!H2057</f>
        <v>300000</v>
      </c>
      <c r="I681" s="115">
        <f>'прил 4'!I2057</f>
        <v>300000</v>
      </c>
      <c r="J681" s="188"/>
    </row>
    <row r="682" spans="1:10" s="3" customFormat="1" ht="38.25" customHeight="1">
      <c r="A682" s="16" t="s">
        <v>691</v>
      </c>
      <c r="B682" s="53">
        <v>795</v>
      </c>
      <c r="C682" s="15" t="s">
        <v>320</v>
      </c>
      <c r="D682" s="15" t="s">
        <v>337</v>
      </c>
      <c r="E682" s="15" t="s">
        <v>687</v>
      </c>
      <c r="F682" s="15"/>
      <c r="G682" s="85">
        <f>G684</f>
        <v>417356.72</v>
      </c>
      <c r="H682" s="115">
        <f>H684</f>
        <v>200000</v>
      </c>
      <c r="I682" s="115">
        <f>I684</f>
        <v>700000</v>
      </c>
      <c r="J682" s="188"/>
    </row>
    <row r="683" spans="1:10" s="3" customFormat="1" ht="38.25" hidden="1" customHeight="1">
      <c r="A683" s="16"/>
      <c r="B683" s="53"/>
      <c r="C683" s="15"/>
      <c r="D683" s="15"/>
      <c r="E683" s="15"/>
      <c r="F683" s="15"/>
      <c r="G683" s="85"/>
      <c r="H683" s="115"/>
      <c r="I683" s="115"/>
      <c r="J683" s="188"/>
    </row>
    <row r="684" spans="1:10" s="3" customFormat="1" ht="38.25" customHeight="1">
      <c r="A684" s="16" t="s">
        <v>46</v>
      </c>
      <c r="B684" s="53">
        <v>795</v>
      </c>
      <c r="C684" s="15" t="s">
        <v>320</v>
      </c>
      <c r="D684" s="15" t="s">
        <v>337</v>
      </c>
      <c r="E684" s="15" t="s">
        <v>687</v>
      </c>
      <c r="F684" s="15" t="s">
        <v>47</v>
      </c>
      <c r="G684" s="85">
        <f>G685</f>
        <v>417356.72</v>
      </c>
      <c r="H684" s="115">
        <f>H685</f>
        <v>200000</v>
      </c>
      <c r="I684" s="115">
        <f>I685</f>
        <v>700000</v>
      </c>
      <c r="J684" s="188"/>
    </row>
    <row r="685" spans="1:10" s="3" customFormat="1" ht="38.25" customHeight="1">
      <c r="A685" s="16" t="s">
        <v>48</v>
      </c>
      <c r="B685" s="53">
        <v>795</v>
      </c>
      <c r="C685" s="15" t="s">
        <v>320</v>
      </c>
      <c r="D685" s="15" t="s">
        <v>337</v>
      </c>
      <c r="E685" s="15" t="s">
        <v>687</v>
      </c>
      <c r="F685" s="15" t="s">
        <v>49</v>
      </c>
      <c r="G685" s="85">
        <f>'прил 4'!G2061</f>
        <v>417356.72</v>
      </c>
      <c r="H685" s="115">
        <f>'прил 4'!H2061</f>
        <v>200000</v>
      </c>
      <c r="I685" s="115">
        <f>'прил 4'!I2061</f>
        <v>700000</v>
      </c>
      <c r="J685" s="188"/>
    </row>
    <row r="686" spans="1:10" ht="42" hidden="1" customHeight="1">
      <c r="A686" s="16" t="s">
        <v>853</v>
      </c>
      <c r="B686" s="53">
        <v>795</v>
      </c>
      <c r="C686" s="15" t="s">
        <v>320</v>
      </c>
      <c r="D686" s="15" t="s">
        <v>337</v>
      </c>
      <c r="E686" s="15" t="s">
        <v>852</v>
      </c>
      <c r="F686" s="15"/>
      <c r="G686" s="85">
        <f>G687+G690</f>
        <v>0</v>
      </c>
      <c r="H686" s="85">
        <f>H687+H690</f>
        <v>0</v>
      </c>
      <c r="I686" s="85">
        <f>I687+I690</f>
        <v>0</v>
      </c>
    </row>
    <row r="687" spans="1:10" ht="25.5" hidden="1">
      <c r="A687" s="16" t="s">
        <v>46</v>
      </c>
      <c r="B687" s="53">
        <v>795</v>
      </c>
      <c r="C687" s="15" t="s">
        <v>320</v>
      </c>
      <c r="D687" s="15" t="s">
        <v>337</v>
      </c>
      <c r="E687" s="15" t="s">
        <v>852</v>
      </c>
      <c r="F687" s="15" t="s">
        <v>47</v>
      </c>
      <c r="G687" s="85">
        <f>G688</f>
        <v>0</v>
      </c>
      <c r="H687" s="85">
        <f>H688</f>
        <v>0</v>
      </c>
      <c r="I687" s="85">
        <f>I688</f>
        <v>0</v>
      </c>
    </row>
    <row r="688" spans="1:10" ht="25.5" hidden="1">
      <c r="A688" s="16" t="s">
        <v>48</v>
      </c>
      <c r="B688" s="53">
        <v>795</v>
      </c>
      <c r="C688" s="15" t="s">
        <v>320</v>
      </c>
      <c r="D688" s="15" t="s">
        <v>337</v>
      </c>
      <c r="E688" s="15" t="s">
        <v>852</v>
      </c>
      <c r="F688" s="15" t="s">
        <v>49</v>
      </c>
      <c r="G688" s="85">
        <f>'прил 4'!G2103</f>
        <v>0</v>
      </c>
      <c r="H688" s="127">
        <f>'прил 4'!AG2103</f>
        <v>0</v>
      </c>
      <c r="I688" s="127">
        <f>'прил 4'!AH2103</f>
        <v>0</v>
      </c>
    </row>
    <row r="689" spans="1:10" ht="19.5" hidden="1" customHeight="1">
      <c r="A689" s="16" t="s">
        <v>315</v>
      </c>
      <c r="B689" s="53">
        <v>795</v>
      </c>
      <c r="C689" s="15" t="s">
        <v>337</v>
      </c>
      <c r="D689" s="15" t="s">
        <v>102</v>
      </c>
      <c r="E689" s="15" t="s">
        <v>852</v>
      </c>
      <c r="F689" s="15" t="s">
        <v>316</v>
      </c>
      <c r="G689" s="85">
        <f>G690</f>
        <v>0</v>
      </c>
      <c r="H689" s="85">
        <f>H690</f>
        <v>0</v>
      </c>
      <c r="I689" s="85">
        <f>I690</f>
        <v>0</v>
      </c>
    </row>
    <row r="690" spans="1:10" ht="15" hidden="1" customHeight="1">
      <c r="A690" s="16" t="s">
        <v>333</v>
      </c>
      <c r="B690" s="53">
        <v>795</v>
      </c>
      <c r="C690" s="15" t="s">
        <v>337</v>
      </c>
      <c r="D690" s="15" t="s">
        <v>102</v>
      </c>
      <c r="E690" s="15" t="s">
        <v>852</v>
      </c>
      <c r="F690" s="15" t="s">
        <v>334</v>
      </c>
      <c r="G690" s="85">
        <f>'прил 4'!G2105</f>
        <v>0</v>
      </c>
      <c r="H690" s="127">
        <f>'прил 4'!AG2105</f>
        <v>0</v>
      </c>
      <c r="I690" s="127">
        <f>'прил 4'!AH2105</f>
        <v>0</v>
      </c>
    </row>
    <row r="691" spans="1:10" s="3" customFormat="1" ht="38.25" customHeight="1">
      <c r="A691" s="16" t="s">
        <v>905</v>
      </c>
      <c r="B691" s="53">
        <v>795</v>
      </c>
      <c r="C691" s="15" t="s">
        <v>320</v>
      </c>
      <c r="D691" s="15" t="s">
        <v>337</v>
      </c>
      <c r="E691" s="15" t="s">
        <v>903</v>
      </c>
      <c r="F691" s="15"/>
      <c r="G691" s="85">
        <f>G692</f>
        <v>600000</v>
      </c>
      <c r="H691" s="85">
        <f t="shared" ref="H691:I692" si="130">H692</f>
        <v>0</v>
      </c>
      <c r="I691" s="85">
        <f t="shared" si="130"/>
        <v>0</v>
      </c>
      <c r="J691" s="188"/>
    </row>
    <row r="692" spans="1:10" s="3" customFormat="1" ht="38.25" customHeight="1">
      <c r="A692" s="16" t="s">
        <v>46</v>
      </c>
      <c r="B692" s="53">
        <v>795</v>
      </c>
      <c r="C692" s="15" t="s">
        <v>320</v>
      </c>
      <c r="D692" s="15" t="s">
        <v>337</v>
      </c>
      <c r="E692" s="15" t="s">
        <v>903</v>
      </c>
      <c r="F692" s="15" t="s">
        <v>47</v>
      </c>
      <c r="G692" s="85">
        <f>G693</f>
        <v>600000</v>
      </c>
      <c r="H692" s="85">
        <f t="shared" si="130"/>
        <v>0</v>
      </c>
      <c r="I692" s="85">
        <f t="shared" si="130"/>
        <v>0</v>
      </c>
      <c r="J692" s="188"/>
    </row>
    <row r="693" spans="1:10" s="3" customFormat="1" ht="38.25" customHeight="1">
      <c r="A693" s="16" t="s">
        <v>48</v>
      </c>
      <c r="B693" s="53">
        <v>795</v>
      </c>
      <c r="C693" s="15" t="s">
        <v>320</v>
      </c>
      <c r="D693" s="15" t="s">
        <v>337</v>
      </c>
      <c r="E693" s="15" t="s">
        <v>903</v>
      </c>
      <c r="F693" s="15" t="s">
        <v>49</v>
      </c>
      <c r="G693" s="85">
        <v>600000</v>
      </c>
      <c r="H693" s="85">
        <f>'прил 4'!H2069</f>
        <v>0</v>
      </c>
      <c r="I693" s="85">
        <f>'прил 4'!I2069</f>
        <v>0</v>
      </c>
      <c r="J693" s="188"/>
    </row>
    <row r="694" spans="1:10" s="3" customFormat="1" ht="38.25" customHeight="1">
      <c r="A694" s="16" t="s">
        <v>904</v>
      </c>
      <c r="B694" s="53">
        <v>795</v>
      </c>
      <c r="C694" s="15" t="s">
        <v>320</v>
      </c>
      <c r="D694" s="15" t="s">
        <v>337</v>
      </c>
      <c r="E694" s="15" t="s">
        <v>906</v>
      </c>
      <c r="F694" s="15"/>
      <c r="G694" s="85">
        <f>G695</f>
        <v>1051126.32</v>
      </c>
      <c r="H694" s="85">
        <f t="shared" ref="H694:I695" si="131">H695</f>
        <v>0</v>
      </c>
      <c r="I694" s="85">
        <f t="shared" si="131"/>
        <v>0</v>
      </c>
      <c r="J694" s="188"/>
    </row>
    <row r="695" spans="1:10" s="3" customFormat="1" ht="38.25" customHeight="1">
      <c r="A695" s="16" t="s">
        <v>46</v>
      </c>
      <c r="B695" s="53">
        <v>795</v>
      </c>
      <c r="C695" s="15" t="s">
        <v>320</v>
      </c>
      <c r="D695" s="15" t="s">
        <v>337</v>
      </c>
      <c r="E695" s="15" t="s">
        <v>906</v>
      </c>
      <c r="F695" s="15" t="s">
        <v>47</v>
      </c>
      <c r="G695" s="85">
        <f>G696</f>
        <v>1051126.32</v>
      </c>
      <c r="H695" s="85">
        <f t="shared" si="131"/>
        <v>0</v>
      </c>
      <c r="I695" s="85">
        <f t="shared" si="131"/>
        <v>0</v>
      </c>
      <c r="J695" s="188"/>
    </row>
    <row r="696" spans="1:10" s="3" customFormat="1" ht="38.25" customHeight="1">
      <c r="A696" s="16" t="s">
        <v>48</v>
      </c>
      <c r="B696" s="53">
        <v>795</v>
      </c>
      <c r="C696" s="15" t="s">
        <v>320</v>
      </c>
      <c r="D696" s="15" t="s">
        <v>337</v>
      </c>
      <c r="E696" s="15" t="s">
        <v>906</v>
      </c>
      <c r="F696" s="15" t="s">
        <v>49</v>
      </c>
      <c r="G696" s="85">
        <f>'прил 4'!G2079</f>
        <v>1051126.32</v>
      </c>
      <c r="H696" s="85">
        <f>'прил 4'!H2084</f>
        <v>0</v>
      </c>
      <c r="I696" s="85">
        <f>'прил 4'!I2084</f>
        <v>0</v>
      </c>
      <c r="J696" s="188"/>
    </row>
    <row r="697" spans="1:10" s="3" customFormat="1" ht="38.25" customHeight="1">
      <c r="A697" s="16" t="s">
        <v>1003</v>
      </c>
      <c r="B697" s="53">
        <v>795</v>
      </c>
      <c r="C697" s="15" t="s">
        <v>320</v>
      </c>
      <c r="D697" s="15" t="s">
        <v>337</v>
      </c>
      <c r="E697" s="15" t="s">
        <v>1040</v>
      </c>
      <c r="F697" s="15"/>
      <c r="G697" s="85">
        <f>G698+G700</f>
        <v>3033743</v>
      </c>
      <c r="H697" s="85">
        <f t="shared" ref="H697:I698" si="132">H698</f>
        <v>0</v>
      </c>
      <c r="I697" s="85">
        <f t="shared" si="132"/>
        <v>0</v>
      </c>
    </row>
    <row r="698" spans="1:10" s="3" customFormat="1" ht="38.25" customHeight="1">
      <c r="A698" s="16" t="s">
        <v>46</v>
      </c>
      <c r="B698" s="53">
        <v>795</v>
      </c>
      <c r="C698" s="15" t="s">
        <v>320</v>
      </c>
      <c r="D698" s="15" t="s">
        <v>337</v>
      </c>
      <c r="E698" s="15" t="s">
        <v>1040</v>
      </c>
      <c r="F698" s="15" t="s">
        <v>47</v>
      </c>
      <c r="G698" s="85">
        <f>G699</f>
        <v>1975476.64</v>
      </c>
      <c r="H698" s="85">
        <f t="shared" si="132"/>
        <v>0</v>
      </c>
      <c r="I698" s="85">
        <f t="shared" si="132"/>
        <v>0</v>
      </c>
    </row>
    <row r="699" spans="1:10" s="3" customFormat="1" ht="38.25" customHeight="1">
      <c r="A699" s="16" t="s">
        <v>48</v>
      </c>
      <c r="B699" s="53">
        <v>795</v>
      </c>
      <c r="C699" s="15" t="s">
        <v>320</v>
      </c>
      <c r="D699" s="15" t="s">
        <v>337</v>
      </c>
      <c r="E699" s="15" t="s">
        <v>1040</v>
      </c>
      <c r="F699" s="15" t="s">
        <v>49</v>
      </c>
      <c r="G699" s="85">
        <f>'прил 4'!G2072</f>
        <v>1975476.64</v>
      </c>
      <c r="H699" s="85">
        <v>0</v>
      </c>
      <c r="I699" s="85">
        <v>0</v>
      </c>
    </row>
    <row r="700" spans="1:10" s="3" customFormat="1" ht="24.75" customHeight="1">
      <c r="A700" s="16" t="s">
        <v>315</v>
      </c>
      <c r="B700" s="53">
        <v>795</v>
      </c>
      <c r="C700" s="15" t="s">
        <v>320</v>
      </c>
      <c r="D700" s="15" t="s">
        <v>337</v>
      </c>
      <c r="E700" s="15" t="s">
        <v>1040</v>
      </c>
      <c r="F700" s="15" t="s">
        <v>316</v>
      </c>
      <c r="G700" s="85">
        <f>G701</f>
        <v>1058266.3600000001</v>
      </c>
      <c r="H700" s="85">
        <v>0</v>
      </c>
      <c r="I700" s="85">
        <v>0</v>
      </c>
    </row>
    <row r="701" spans="1:10" s="3" customFormat="1" ht="32.25" customHeight="1">
      <c r="A701" s="16" t="s">
        <v>333</v>
      </c>
      <c r="B701" s="53">
        <v>795</v>
      </c>
      <c r="C701" s="15" t="s">
        <v>320</v>
      </c>
      <c r="D701" s="15" t="s">
        <v>337</v>
      </c>
      <c r="E701" s="15" t="s">
        <v>1040</v>
      </c>
      <c r="F701" s="15" t="s">
        <v>334</v>
      </c>
      <c r="G701" s="85">
        <f>'прил 4'!G2074</f>
        <v>1058266.3600000001</v>
      </c>
      <c r="H701" s="85">
        <v>0</v>
      </c>
      <c r="I701" s="85">
        <v>0</v>
      </c>
    </row>
    <row r="702" spans="1:10" s="3" customFormat="1" ht="38.25" customHeight="1">
      <c r="A702" s="16" t="s">
        <v>1042</v>
      </c>
      <c r="B702" s="53">
        <v>795</v>
      </c>
      <c r="C702" s="15" t="s">
        <v>320</v>
      </c>
      <c r="D702" s="15" t="s">
        <v>337</v>
      </c>
      <c r="E702" s="15" t="s">
        <v>1041</v>
      </c>
      <c r="F702" s="15"/>
      <c r="G702" s="85">
        <f>G703</f>
        <v>2857473.68</v>
      </c>
      <c r="H702" s="85">
        <f t="shared" ref="H702:I703" si="133">H703</f>
        <v>0</v>
      </c>
      <c r="I702" s="85">
        <f t="shared" si="133"/>
        <v>0</v>
      </c>
    </row>
    <row r="703" spans="1:10" s="3" customFormat="1" ht="38.25" customHeight="1">
      <c r="A703" s="16" t="s">
        <v>46</v>
      </c>
      <c r="B703" s="53">
        <v>795</v>
      </c>
      <c r="C703" s="15" t="s">
        <v>320</v>
      </c>
      <c r="D703" s="15" t="s">
        <v>337</v>
      </c>
      <c r="E703" s="15" t="s">
        <v>1041</v>
      </c>
      <c r="F703" s="15" t="s">
        <v>47</v>
      </c>
      <c r="G703" s="85">
        <f>G704</f>
        <v>2857473.68</v>
      </c>
      <c r="H703" s="85">
        <f t="shared" si="133"/>
        <v>0</v>
      </c>
      <c r="I703" s="85">
        <f t="shared" si="133"/>
        <v>0</v>
      </c>
    </row>
    <row r="704" spans="1:10" s="3" customFormat="1" ht="38.25" customHeight="1">
      <c r="A704" s="16" t="s">
        <v>48</v>
      </c>
      <c r="B704" s="53">
        <v>795</v>
      </c>
      <c r="C704" s="15" t="s">
        <v>320</v>
      </c>
      <c r="D704" s="15" t="s">
        <v>337</v>
      </c>
      <c r="E704" s="15" t="s">
        <v>1041</v>
      </c>
      <c r="F704" s="15" t="s">
        <v>49</v>
      </c>
      <c r="G704" s="85">
        <f>'прил 4'!G2077</f>
        <v>2857473.68</v>
      </c>
      <c r="H704" s="85">
        <v>0</v>
      </c>
      <c r="I704" s="85">
        <v>0</v>
      </c>
    </row>
    <row r="705" spans="1:9" s="3" customFormat="1" ht="38.25" customHeight="1">
      <c r="A705" s="16" t="s">
        <v>1039</v>
      </c>
      <c r="B705" s="53">
        <v>795</v>
      </c>
      <c r="C705" s="15" t="s">
        <v>320</v>
      </c>
      <c r="D705" s="15" t="s">
        <v>337</v>
      </c>
      <c r="E705" s="15" t="s">
        <v>1038</v>
      </c>
      <c r="F705" s="15"/>
      <c r="G705" s="85">
        <f>G706</f>
        <v>1178278.1400000001</v>
      </c>
      <c r="H705" s="85">
        <f t="shared" ref="H705:I706" si="134">H706</f>
        <v>0</v>
      </c>
      <c r="I705" s="85">
        <f t="shared" si="134"/>
        <v>0</v>
      </c>
    </row>
    <row r="706" spans="1:9" s="3" customFormat="1" ht="38.25" customHeight="1">
      <c r="A706" s="16" t="s">
        <v>46</v>
      </c>
      <c r="B706" s="53">
        <v>795</v>
      </c>
      <c r="C706" s="15" t="s">
        <v>320</v>
      </c>
      <c r="D706" s="15" t="s">
        <v>337</v>
      </c>
      <c r="E706" s="15" t="s">
        <v>1038</v>
      </c>
      <c r="F706" s="15" t="s">
        <v>47</v>
      </c>
      <c r="G706" s="85">
        <f>G707</f>
        <v>1178278.1400000001</v>
      </c>
      <c r="H706" s="85">
        <f t="shared" si="134"/>
        <v>0</v>
      </c>
      <c r="I706" s="85">
        <f t="shared" si="134"/>
        <v>0</v>
      </c>
    </row>
    <row r="707" spans="1:9" s="3" customFormat="1" ht="38.25" customHeight="1">
      <c r="A707" s="16" t="s">
        <v>48</v>
      </c>
      <c r="B707" s="53">
        <v>795</v>
      </c>
      <c r="C707" s="15" t="s">
        <v>320</v>
      </c>
      <c r="D707" s="15" t="s">
        <v>337</v>
      </c>
      <c r="E707" s="15" t="s">
        <v>1038</v>
      </c>
      <c r="F707" s="15" t="s">
        <v>49</v>
      </c>
      <c r="G707" s="85">
        <f>'прил 4'!G2083</f>
        <v>1178278.1400000001</v>
      </c>
      <c r="H707" s="85">
        <v>0</v>
      </c>
      <c r="I707" s="85">
        <v>0</v>
      </c>
    </row>
    <row r="708" spans="1:9" s="3" customFormat="1" ht="38.25" customHeight="1">
      <c r="A708" s="16" t="s">
        <v>1037</v>
      </c>
      <c r="B708" s="53">
        <v>795</v>
      </c>
      <c r="C708" s="15" t="s">
        <v>320</v>
      </c>
      <c r="D708" s="15" t="s">
        <v>337</v>
      </c>
      <c r="E708" s="15" t="s">
        <v>1036</v>
      </c>
      <c r="F708" s="15"/>
      <c r="G708" s="85">
        <f>G709</f>
        <v>2466864</v>
      </c>
      <c r="H708" s="85">
        <f t="shared" ref="H708:I709" si="135">H709</f>
        <v>0</v>
      </c>
      <c r="I708" s="85">
        <f t="shared" si="135"/>
        <v>0</v>
      </c>
    </row>
    <row r="709" spans="1:9" s="3" customFormat="1" ht="38.25" customHeight="1">
      <c r="A709" s="16" t="s">
        <v>46</v>
      </c>
      <c r="B709" s="53">
        <v>795</v>
      </c>
      <c r="C709" s="15" t="s">
        <v>320</v>
      </c>
      <c r="D709" s="15" t="s">
        <v>337</v>
      </c>
      <c r="E709" s="15" t="s">
        <v>1036</v>
      </c>
      <c r="F709" s="15" t="s">
        <v>47</v>
      </c>
      <c r="G709" s="85">
        <f>G710</f>
        <v>2466864</v>
      </c>
      <c r="H709" s="85">
        <f t="shared" si="135"/>
        <v>0</v>
      </c>
      <c r="I709" s="85">
        <f t="shared" si="135"/>
        <v>0</v>
      </c>
    </row>
    <row r="710" spans="1:9" s="3" customFormat="1" ht="38.25" customHeight="1">
      <c r="A710" s="16" t="s">
        <v>48</v>
      </c>
      <c r="B710" s="53">
        <v>795</v>
      </c>
      <c r="C710" s="15" t="s">
        <v>320</v>
      </c>
      <c r="D710" s="15" t="s">
        <v>337</v>
      </c>
      <c r="E710" s="15" t="s">
        <v>1036</v>
      </c>
      <c r="F710" s="15" t="s">
        <v>49</v>
      </c>
      <c r="G710" s="85">
        <f>'прил 4'!G2086</f>
        <v>2466864</v>
      </c>
      <c r="H710" s="85">
        <v>0</v>
      </c>
      <c r="I710" s="85">
        <v>0</v>
      </c>
    </row>
    <row r="711" spans="1:9" s="3" customFormat="1" ht="38.25" customHeight="1">
      <c r="A711" s="16" t="s">
        <v>1035</v>
      </c>
      <c r="B711" s="53">
        <v>795</v>
      </c>
      <c r="C711" s="15" t="s">
        <v>320</v>
      </c>
      <c r="D711" s="15" t="s">
        <v>337</v>
      </c>
      <c r="E711" s="15" t="s">
        <v>1034</v>
      </c>
      <c r="F711" s="15"/>
      <c r="G711" s="85">
        <f>G712+G714</f>
        <v>2171463.91</v>
      </c>
      <c r="H711" s="85">
        <f t="shared" ref="H711:I712" si="136">H712</f>
        <v>0</v>
      </c>
      <c r="I711" s="85">
        <f t="shared" si="136"/>
        <v>0</v>
      </c>
    </row>
    <row r="712" spans="1:9" s="3" customFormat="1" ht="38.25" hidden="1" customHeight="1">
      <c r="A712" s="16" t="s">
        <v>46</v>
      </c>
      <c r="B712" s="53">
        <v>795</v>
      </c>
      <c r="C712" s="15" t="s">
        <v>320</v>
      </c>
      <c r="D712" s="15" t="s">
        <v>337</v>
      </c>
      <c r="E712" s="15" t="s">
        <v>1034</v>
      </c>
      <c r="F712" s="15" t="s">
        <v>47</v>
      </c>
      <c r="G712" s="85">
        <f>G713</f>
        <v>0</v>
      </c>
      <c r="H712" s="85">
        <f t="shared" si="136"/>
        <v>0</v>
      </c>
      <c r="I712" s="85">
        <f t="shared" si="136"/>
        <v>0</v>
      </c>
    </row>
    <row r="713" spans="1:9" s="3" customFormat="1" ht="38.25" hidden="1" customHeight="1">
      <c r="A713" s="16" t="s">
        <v>48</v>
      </c>
      <c r="B713" s="53">
        <v>795</v>
      </c>
      <c r="C713" s="15" t="s">
        <v>320</v>
      </c>
      <c r="D713" s="15" t="s">
        <v>337</v>
      </c>
      <c r="E713" s="15" t="s">
        <v>1034</v>
      </c>
      <c r="F713" s="15" t="s">
        <v>49</v>
      </c>
      <c r="G713" s="85"/>
      <c r="H713" s="85">
        <v>0</v>
      </c>
      <c r="I713" s="85">
        <v>0</v>
      </c>
    </row>
    <row r="714" spans="1:9" s="3" customFormat="1" ht="38.25" customHeight="1">
      <c r="A714" s="16" t="s">
        <v>315</v>
      </c>
      <c r="B714" s="53">
        <v>795</v>
      </c>
      <c r="C714" s="15" t="s">
        <v>320</v>
      </c>
      <c r="D714" s="15" t="s">
        <v>337</v>
      </c>
      <c r="E714" s="15" t="s">
        <v>1034</v>
      </c>
      <c r="F714" s="15" t="s">
        <v>316</v>
      </c>
      <c r="G714" s="85">
        <f>G715</f>
        <v>2171463.91</v>
      </c>
      <c r="H714" s="85">
        <f t="shared" ref="H714:I714" si="137">H715</f>
        <v>0</v>
      </c>
      <c r="I714" s="85">
        <f t="shared" si="137"/>
        <v>0</v>
      </c>
    </row>
    <row r="715" spans="1:9" s="3" customFormat="1" ht="38.25" customHeight="1">
      <c r="A715" s="16" t="s">
        <v>333</v>
      </c>
      <c r="B715" s="53">
        <v>795</v>
      </c>
      <c r="C715" s="15" t="s">
        <v>320</v>
      </c>
      <c r="D715" s="15" t="s">
        <v>337</v>
      </c>
      <c r="E715" s="15" t="s">
        <v>1034</v>
      </c>
      <c r="F715" s="15" t="s">
        <v>334</v>
      </c>
      <c r="G715" s="85">
        <v>2171463.91</v>
      </c>
      <c r="H715" s="85">
        <v>0</v>
      </c>
      <c r="I715" s="85">
        <v>0</v>
      </c>
    </row>
    <row r="716" spans="1:9" s="3" customFormat="1" ht="38.25" customHeight="1">
      <c r="A716" s="16" t="s">
        <v>1033</v>
      </c>
      <c r="B716" s="53">
        <v>795</v>
      </c>
      <c r="C716" s="15" t="s">
        <v>320</v>
      </c>
      <c r="D716" s="15" t="s">
        <v>337</v>
      </c>
      <c r="E716" s="15" t="s">
        <v>1032</v>
      </c>
      <c r="F716" s="15"/>
      <c r="G716" s="85">
        <f>G717+G719</f>
        <v>833400</v>
      </c>
      <c r="H716" s="85">
        <f t="shared" ref="H716:I717" si="138">H717</f>
        <v>0</v>
      </c>
      <c r="I716" s="85">
        <f t="shared" si="138"/>
        <v>0</v>
      </c>
    </row>
    <row r="717" spans="1:9" s="3" customFormat="1" ht="38.25" hidden="1" customHeight="1">
      <c r="A717" s="16" t="s">
        <v>46</v>
      </c>
      <c r="B717" s="53">
        <v>795</v>
      </c>
      <c r="C717" s="15" t="s">
        <v>320</v>
      </c>
      <c r="D717" s="15" t="s">
        <v>337</v>
      </c>
      <c r="E717" s="15" t="s">
        <v>1032</v>
      </c>
      <c r="F717" s="15" t="s">
        <v>47</v>
      </c>
      <c r="G717" s="85">
        <f>G718</f>
        <v>0</v>
      </c>
      <c r="H717" s="85">
        <f t="shared" si="138"/>
        <v>0</v>
      </c>
      <c r="I717" s="85">
        <f t="shared" si="138"/>
        <v>0</v>
      </c>
    </row>
    <row r="718" spans="1:9" s="3" customFormat="1" ht="38.25" hidden="1" customHeight="1">
      <c r="A718" s="16" t="s">
        <v>48</v>
      </c>
      <c r="B718" s="53">
        <v>795</v>
      </c>
      <c r="C718" s="15" t="s">
        <v>320</v>
      </c>
      <c r="D718" s="15" t="s">
        <v>337</v>
      </c>
      <c r="E718" s="15" t="s">
        <v>1032</v>
      </c>
      <c r="F718" s="15" t="s">
        <v>49</v>
      </c>
      <c r="G718" s="85"/>
      <c r="H718" s="85">
        <v>0</v>
      </c>
      <c r="I718" s="85">
        <v>0</v>
      </c>
    </row>
    <row r="719" spans="1:9" s="3" customFormat="1" ht="38.25" customHeight="1">
      <c r="A719" s="16" t="s">
        <v>315</v>
      </c>
      <c r="B719" s="53">
        <v>795</v>
      </c>
      <c r="C719" s="15" t="s">
        <v>320</v>
      </c>
      <c r="D719" s="15" t="s">
        <v>337</v>
      </c>
      <c r="E719" s="15" t="s">
        <v>1032</v>
      </c>
      <c r="F719" s="15" t="s">
        <v>316</v>
      </c>
      <c r="G719" s="85">
        <f>G720</f>
        <v>833400</v>
      </c>
      <c r="H719" s="85">
        <f t="shared" ref="H719:I719" si="139">H720</f>
        <v>0</v>
      </c>
      <c r="I719" s="85">
        <f t="shared" si="139"/>
        <v>0</v>
      </c>
    </row>
    <row r="720" spans="1:9" s="3" customFormat="1" ht="38.25" customHeight="1">
      <c r="A720" s="16" t="s">
        <v>333</v>
      </c>
      <c r="B720" s="53">
        <v>795</v>
      </c>
      <c r="C720" s="15" t="s">
        <v>320</v>
      </c>
      <c r="D720" s="15" t="s">
        <v>337</v>
      </c>
      <c r="E720" s="15" t="s">
        <v>1032</v>
      </c>
      <c r="F720" s="15" t="s">
        <v>334</v>
      </c>
      <c r="G720" s="85">
        <f>'прил 4'!G2116</f>
        <v>833400</v>
      </c>
      <c r="H720" s="85">
        <v>0</v>
      </c>
      <c r="I720" s="85">
        <v>0</v>
      </c>
    </row>
    <row r="721" spans="1:11" s="3" customFormat="1" ht="38.25" hidden="1" customHeight="1">
      <c r="A721" s="16" t="s">
        <v>1014</v>
      </c>
      <c r="B721" s="53">
        <v>795</v>
      </c>
      <c r="C721" s="15" t="s">
        <v>320</v>
      </c>
      <c r="D721" s="15" t="s">
        <v>337</v>
      </c>
      <c r="E721" s="15" t="s">
        <v>852</v>
      </c>
      <c r="F721" s="15"/>
      <c r="G721" s="85">
        <f>G722</f>
        <v>0</v>
      </c>
      <c r="H721" s="85"/>
      <c r="I721" s="85"/>
    </row>
    <row r="722" spans="1:11" s="3" customFormat="1" ht="38.25" hidden="1" customHeight="1">
      <c r="A722" s="16" t="s">
        <v>315</v>
      </c>
      <c r="B722" s="53">
        <v>795</v>
      </c>
      <c r="C722" s="15" t="s">
        <v>320</v>
      </c>
      <c r="D722" s="15" t="s">
        <v>337</v>
      </c>
      <c r="E722" s="15" t="s">
        <v>852</v>
      </c>
      <c r="F722" s="15" t="s">
        <v>316</v>
      </c>
      <c r="G722" s="85">
        <f>G723</f>
        <v>0</v>
      </c>
      <c r="H722" s="85"/>
      <c r="I722" s="85"/>
    </row>
    <row r="723" spans="1:11" s="3" customFormat="1" ht="38.25" hidden="1" customHeight="1">
      <c r="A723" s="16" t="s">
        <v>333</v>
      </c>
      <c r="B723" s="53">
        <v>795</v>
      </c>
      <c r="C723" s="15" t="s">
        <v>320</v>
      </c>
      <c r="D723" s="15" t="s">
        <v>337</v>
      </c>
      <c r="E723" s="15" t="s">
        <v>852</v>
      </c>
      <c r="F723" s="15" t="s">
        <v>334</v>
      </c>
      <c r="G723" s="127">
        <f>'прил 4'!G2119</f>
        <v>0</v>
      </c>
      <c r="H723" s="85"/>
      <c r="I723" s="85"/>
    </row>
    <row r="724" spans="1:11" s="170" customFormat="1" ht="35.25" customHeight="1">
      <c r="A724" s="165" t="s">
        <v>937</v>
      </c>
      <c r="B724" s="161">
        <v>757</v>
      </c>
      <c r="C724" s="162" t="s">
        <v>32</v>
      </c>
      <c r="D724" s="162" t="s">
        <v>34</v>
      </c>
      <c r="E724" s="162" t="s">
        <v>389</v>
      </c>
      <c r="F724" s="162"/>
      <c r="G724" s="163">
        <f>G725+G728+G731+G734+G737+G740+G743+G746+G752+G754+G761+G763+G766+G769+G778+G790+G772</f>
        <v>145597483.21999997</v>
      </c>
      <c r="H724" s="163">
        <f>H731+H734+H737+H740+H743+H754+H761+H725+H784+H781++H787+H752+H749+H772+H775</f>
        <v>146403507.97</v>
      </c>
      <c r="I724" s="163">
        <f>I731+I734+I737+I740+I743+I754+I761+I725+I784+I781++I787+I752+I749+I772+I775</f>
        <v>157203988.86000001</v>
      </c>
      <c r="J724" s="193">
        <v>24472950</v>
      </c>
    </row>
    <row r="725" spans="1:11" ht="37.5" customHeight="1">
      <c r="A725" s="16" t="s">
        <v>868</v>
      </c>
      <c r="B725" s="14">
        <v>757</v>
      </c>
      <c r="C725" s="15" t="s">
        <v>66</v>
      </c>
      <c r="D725" s="15" t="s">
        <v>23</v>
      </c>
      <c r="E725" s="15" t="s">
        <v>790</v>
      </c>
      <c r="F725" s="15"/>
      <c r="G725" s="102">
        <f t="shared" ref="G725:I726" si="140">G726</f>
        <v>712533.33</v>
      </c>
      <c r="H725" s="8">
        <f>H726</f>
        <v>90000</v>
      </c>
      <c r="I725" s="8">
        <f t="shared" si="140"/>
        <v>100000</v>
      </c>
      <c r="J725" s="2">
        <v>25800</v>
      </c>
      <c r="K725" s="2">
        <f>G725+G728+G731+G734+G737+G740+G743+G746+G752+G754+G761+G763+G766+G769+G778+G790</f>
        <v>145597483.21999997</v>
      </c>
    </row>
    <row r="726" spans="1:11" ht="25.5">
      <c r="A726" s="16" t="s">
        <v>37</v>
      </c>
      <c r="B726" s="14">
        <v>757</v>
      </c>
      <c r="C726" s="15" t="s">
        <v>66</v>
      </c>
      <c r="D726" s="15" t="s">
        <v>23</v>
      </c>
      <c r="E726" s="15" t="s">
        <v>790</v>
      </c>
      <c r="F726" s="15" t="s">
        <v>38</v>
      </c>
      <c r="G726" s="102">
        <f t="shared" si="140"/>
        <v>712533.33</v>
      </c>
      <c r="H726" s="8">
        <f t="shared" si="140"/>
        <v>90000</v>
      </c>
      <c r="I726" s="8">
        <f t="shared" si="140"/>
        <v>100000</v>
      </c>
      <c r="J726" s="2">
        <v>60633148</v>
      </c>
    </row>
    <row r="727" spans="1:11">
      <c r="A727" s="16" t="s">
        <v>39</v>
      </c>
      <c r="B727" s="14">
        <v>757</v>
      </c>
      <c r="C727" s="15" t="s">
        <v>66</v>
      </c>
      <c r="D727" s="15" t="s">
        <v>23</v>
      </c>
      <c r="E727" s="15" t="s">
        <v>790</v>
      </c>
      <c r="F727" s="15" t="s">
        <v>40</v>
      </c>
      <c r="G727" s="102">
        <f>'прил 4'!G372</f>
        <v>712533.33</v>
      </c>
      <c r="H727" s="8">
        <f>'прил 4'!H372</f>
        <v>90000</v>
      </c>
      <c r="I727" s="8">
        <f>'прил 4'!I372</f>
        <v>100000</v>
      </c>
      <c r="J727" s="2">
        <v>7498067</v>
      </c>
    </row>
    <row r="728" spans="1:11" ht="93" customHeight="1">
      <c r="A728" s="16" t="s">
        <v>499</v>
      </c>
      <c r="B728" s="14">
        <v>757</v>
      </c>
      <c r="C728" s="15" t="s">
        <v>32</v>
      </c>
      <c r="D728" s="15" t="s">
        <v>102</v>
      </c>
      <c r="E728" s="15" t="s">
        <v>1076</v>
      </c>
      <c r="F728" s="15"/>
      <c r="G728" s="115">
        <f>G730</f>
        <v>1137600</v>
      </c>
      <c r="H728" s="8">
        <v>0</v>
      </c>
      <c r="I728" s="8">
        <v>0</v>
      </c>
      <c r="J728" s="1"/>
    </row>
    <row r="729" spans="1:11" ht="36" customHeight="1">
      <c r="A729" s="16" t="s">
        <v>37</v>
      </c>
      <c r="B729" s="14">
        <v>757</v>
      </c>
      <c r="C729" s="15" t="s">
        <v>32</v>
      </c>
      <c r="D729" s="15" t="s">
        <v>102</v>
      </c>
      <c r="E729" s="15" t="s">
        <v>1076</v>
      </c>
      <c r="F729" s="15" t="s">
        <v>38</v>
      </c>
      <c r="G729" s="115">
        <f>G730</f>
        <v>1137600</v>
      </c>
      <c r="H729" s="8">
        <v>0</v>
      </c>
      <c r="I729" s="8">
        <v>0</v>
      </c>
      <c r="J729" s="1"/>
    </row>
    <row r="730" spans="1:11" ht="19.5" customHeight="1">
      <c r="A730" s="16" t="s">
        <v>39</v>
      </c>
      <c r="B730" s="14">
        <v>757</v>
      </c>
      <c r="C730" s="15" t="s">
        <v>32</v>
      </c>
      <c r="D730" s="15" t="s">
        <v>102</v>
      </c>
      <c r="E730" s="15" t="s">
        <v>1076</v>
      </c>
      <c r="F730" s="15" t="s">
        <v>40</v>
      </c>
      <c r="G730" s="115">
        <f>'прил 4'!G104</f>
        <v>1137600</v>
      </c>
      <c r="H730" s="8">
        <v>0</v>
      </c>
      <c r="I730" s="8">
        <v>0</v>
      </c>
      <c r="J730" s="1"/>
    </row>
    <row r="731" spans="1:11" s="50" customFormat="1" ht="90.75" customHeight="1">
      <c r="A731" s="97" t="s">
        <v>679</v>
      </c>
      <c r="B731" s="14"/>
      <c r="C731" s="15"/>
      <c r="D731" s="15"/>
      <c r="E731" s="15" t="s">
        <v>678</v>
      </c>
      <c r="F731" s="15"/>
      <c r="G731" s="115">
        <f t="shared" ref="G731:I732" si="141">G732</f>
        <v>25700</v>
      </c>
      <c r="H731" s="85">
        <f t="shared" si="141"/>
        <v>25800</v>
      </c>
      <c r="I731" s="85">
        <f t="shared" si="141"/>
        <v>28300</v>
      </c>
      <c r="J731" s="186">
        <v>37014758</v>
      </c>
    </row>
    <row r="732" spans="1:11" s="50" customFormat="1" ht="35.25" customHeight="1">
      <c r="A732" s="16" t="s">
        <v>37</v>
      </c>
      <c r="B732" s="14"/>
      <c r="C732" s="15"/>
      <c r="D732" s="15"/>
      <c r="E732" s="15" t="s">
        <v>678</v>
      </c>
      <c r="F732" s="15" t="s">
        <v>38</v>
      </c>
      <c r="G732" s="115">
        <f t="shared" si="141"/>
        <v>25700</v>
      </c>
      <c r="H732" s="85">
        <f t="shared" si="141"/>
        <v>25800</v>
      </c>
      <c r="I732" s="85">
        <f t="shared" si="141"/>
        <v>28300</v>
      </c>
      <c r="J732" s="186">
        <v>1052448</v>
      </c>
    </row>
    <row r="733" spans="1:11" s="50" customFormat="1" ht="21" customHeight="1">
      <c r="A733" s="16" t="s">
        <v>39</v>
      </c>
      <c r="B733" s="14"/>
      <c r="C733" s="15"/>
      <c r="D733" s="15"/>
      <c r="E733" s="15" t="s">
        <v>678</v>
      </c>
      <c r="F733" s="15" t="s">
        <v>40</v>
      </c>
      <c r="G733" s="115">
        <f>'прил 4'!G226</f>
        <v>25700</v>
      </c>
      <c r="H733" s="85">
        <f>'прил 4'!H226</f>
        <v>25800</v>
      </c>
      <c r="I733" s="85">
        <f>'прил 4'!I226</f>
        <v>28300</v>
      </c>
      <c r="J733" s="186">
        <v>7890673</v>
      </c>
    </row>
    <row r="734" spans="1:11" ht="25.5">
      <c r="A734" s="16" t="s">
        <v>36</v>
      </c>
      <c r="B734" s="14">
        <v>757</v>
      </c>
      <c r="C734" s="15" t="s">
        <v>32</v>
      </c>
      <c r="D734" s="15" t="s">
        <v>34</v>
      </c>
      <c r="E734" s="15" t="s">
        <v>390</v>
      </c>
      <c r="F734" s="15"/>
      <c r="G734" s="115">
        <f t="shared" ref="G734:I735" si="142">G735</f>
        <v>22701558</v>
      </c>
      <c r="H734" s="85">
        <f t="shared" si="142"/>
        <v>24215950</v>
      </c>
      <c r="I734" s="85">
        <f t="shared" si="142"/>
        <v>24659092</v>
      </c>
      <c r="J734" s="2">
        <v>435600</v>
      </c>
    </row>
    <row r="735" spans="1:11" ht="25.5">
      <c r="A735" s="16" t="s">
        <v>37</v>
      </c>
      <c r="B735" s="14">
        <v>757</v>
      </c>
      <c r="C735" s="15" t="s">
        <v>32</v>
      </c>
      <c r="D735" s="15" t="s">
        <v>34</v>
      </c>
      <c r="E735" s="15" t="s">
        <v>390</v>
      </c>
      <c r="F735" s="15" t="s">
        <v>38</v>
      </c>
      <c r="G735" s="115">
        <f t="shared" si="142"/>
        <v>22701558</v>
      </c>
      <c r="H735" s="85">
        <f t="shared" si="142"/>
        <v>24215950</v>
      </c>
      <c r="I735" s="85">
        <f t="shared" si="142"/>
        <v>24659092</v>
      </c>
      <c r="J735" s="2">
        <v>300</v>
      </c>
    </row>
    <row r="736" spans="1:11" ht="19.5" customHeight="1">
      <c r="A736" s="16" t="s">
        <v>39</v>
      </c>
      <c r="B736" s="14">
        <v>757</v>
      </c>
      <c r="C736" s="15" t="s">
        <v>32</v>
      </c>
      <c r="D736" s="15" t="s">
        <v>34</v>
      </c>
      <c r="E736" s="15" t="s">
        <v>390</v>
      </c>
      <c r="F736" s="15" t="s">
        <v>40</v>
      </c>
      <c r="G736" s="115">
        <f>'прил 4'!G50</f>
        <v>22701558</v>
      </c>
      <c r="H736" s="85">
        <f>'прил 4'!H50</f>
        <v>24215950</v>
      </c>
      <c r="I736" s="85">
        <f>'прил 4'!I50</f>
        <v>24659092</v>
      </c>
      <c r="J736" s="2">
        <f>SUM(J724:J735)</f>
        <v>139023744</v>
      </c>
    </row>
    <row r="737" spans="1:10">
      <c r="A737" s="24" t="s">
        <v>73</v>
      </c>
      <c r="B737" s="14">
        <v>757</v>
      </c>
      <c r="C737" s="15" t="s">
        <v>66</v>
      </c>
      <c r="D737" s="15" t="s">
        <v>23</v>
      </c>
      <c r="E737" s="15" t="s">
        <v>396</v>
      </c>
      <c r="F737" s="14"/>
      <c r="G737" s="102">
        <f t="shared" ref="G737:I738" si="143">G738</f>
        <v>60137234.960000001</v>
      </c>
      <c r="H737" s="8">
        <f t="shared" si="143"/>
        <v>59763648</v>
      </c>
      <c r="I737" s="8">
        <f t="shared" si="143"/>
        <v>60956790</v>
      </c>
    </row>
    <row r="738" spans="1:10" ht="25.5">
      <c r="A738" s="16" t="s">
        <v>37</v>
      </c>
      <c r="B738" s="14">
        <v>757</v>
      </c>
      <c r="C738" s="15" t="s">
        <v>66</v>
      </c>
      <c r="D738" s="15" t="s">
        <v>23</v>
      </c>
      <c r="E738" s="15" t="s">
        <v>396</v>
      </c>
      <c r="F738" s="15" t="s">
        <v>38</v>
      </c>
      <c r="G738" s="102">
        <f t="shared" si="143"/>
        <v>60137234.960000001</v>
      </c>
      <c r="H738" s="8">
        <f t="shared" si="143"/>
        <v>59763648</v>
      </c>
      <c r="I738" s="8">
        <f t="shared" si="143"/>
        <v>60956790</v>
      </c>
    </row>
    <row r="739" spans="1:10">
      <c r="A739" s="16" t="s">
        <v>39</v>
      </c>
      <c r="B739" s="14">
        <v>757</v>
      </c>
      <c r="C739" s="15" t="s">
        <v>66</v>
      </c>
      <c r="D739" s="15" t="s">
        <v>23</v>
      </c>
      <c r="E739" s="15" t="s">
        <v>396</v>
      </c>
      <c r="F739" s="15" t="s">
        <v>40</v>
      </c>
      <c r="G739" s="102">
        <f>'прил 4'!G232</f>
        <v>60137234.960000001</v>
      </c>
      <c r="H739" s="8">
        <f>'прил 4'!H232</f>
        <v>59763648</v>
      </c>
      <c r="I739" s="8">
        <f>'прил 4'!I232</f>
        <v>60956790</v>
      </c>
    </row>
    <row r="740" spans="1:10" s="3" customFormat="1" ht="15" customHeight="1">
      <c r="A740" s="25" t="s">
        <v>74</v>
      </c>
      <c r="B740" s="14">
        <v>757</v>
      </c>
      <c r="C740" s="15" t="s">
        <v>66</v>
      </c>
      <c r="D740" s="15" t="s">
        <v>23</v>
      </c>
      <c r="E740" s="15" t="s">
        <v>397</v>
      </c>
      <c r="F740" s="15"/>
      <c r="G740" s="125">
        <f t="shared" ref="G740:I741" si="144">G741</f>
        <v>7399243</v>
      </c>
      <c r="H740" s="26">
        <f t="shared" si="144"/>
        <v>7498067</v>
      </c>
      <c r="I740" s="26">
        <f t="shared" si="144"/>
        <v>7538821.2000000002</v>
      </c>
      <c r="J740" s="188"/>
    </row>
    <row r="741" spans="1:10" ht="25.5">
      <c r="A741" s="16" t="s">
        <v>37</v>
      </c>
      <c r="B741" s="14">
        <v>757</v>
      </c>
      <c r="C741" s="15" t="s">
        <v>66</v>
      </c>
      <c r="D741" s="15" t="s">
        <v>23</v>
      </c>
      <c r="E741" s="15" t="s">
        <v>397</v>
      </c>
      <c r="F741" s="15" t="s">
        <v>38</v>
      </c>
      <c r="G741" s="102">
        <f t="shared" si="144"/>
        <v>7399243</v>
      </c>
      <c r="H741" s="8">
        <f t="shared" si="144"/>
        <v>7498067</v>
      </c>
      <c r="I741" s="8">
        <f t="shared" si="144"/>
        <v>7538821.2000000002</v>
      </c>
    </row>
    <row r="742" spans="1:10">
      <c r="A742" s="16" t="s">
        <v>39</v>
      </c>
      <c r="B742" s="14">
        <v>757</v>
      </c>
      <c r="C742" s="15" t="s">
        <v>66</v>
      </c>
      <c r="D742" s="15" t="s">
        <v>23</v>
      </c>
      <c r="E742" s="15" t="s">
        <v>397</v>
      </c>
      <c r="F742" s="15" t="s">
        <v>40</v>
      </c>
      <c r="G742" s="102">
        <f>'прил 4'!G256</f>
        <v>7399243</v>
      </c>
      <c r="H742" s="8">
        <f>'прил 4'!H256</f>
        <v>7498067</v>
      </c>
      <c r="I742" s="8">
        <f>'прил 4'!I256</f>
        <v>7538821.2000000002</v>
      </c>
    </row>
    <row r="743" spans="1:10" s="3" customFormat="1" ht="15" customHeight="1">
      <c r="A743" s="27" t="s">
        <v>75</v>
      </c>
      <c r="B743" s="14">
        <v>757</v>
      </c>
      <c r="C743" s="15" t="s">
        <v>66</v>
      </c>
      <c r="D743" s="15" t="s">
        <v>23</v>
      </c>
      <c r="E743" s="15" t="s">
        <v>398</v>
      </c>
      <c r="F743" s="15"/>
      <c r="G743" s="125">
        <f t="shared" ref="G743:I744" si="145">G744</f>
        <v>36461578.799999997</v>
      </c>
      <c r="H743" s="26">
        <f t="shared" si="145"/>
        <v>36879378</v>
      </c>
      <c r="I743" s="26">
        <f t="shared" si="145"/>
        <v>37022931</v>
      </c>
      <c r="J743" s="188"/>
    </row>
    <row r="744" spans="1:10" ht="25.5">
      <c r="A744" s="16" t="s">
        <v>37</v>
      </c>
      <c r="B744" s="14">
        <v>757</v>
      </c>
      <c r="C744" s="15" t="s">
        <v>66</v>
      </c>
      <c r="D744" s="15" t="s">
        <v>23</v>
      </c>
      <c r="E744" s="15" t="s">
        <v>398</v>
      </c>
      <c r="F744" s="15" t="s">
        <v>38</v>
      </c>
      <c r="G744" s="102">
        <f t="shared" si="145"/>
        <v>36461578.799999997</v>
      </c>
      <c r="H744" s="8">
        <f t="shared" si="145"/>
        <v>36879378</v>
      </c>
      <c r="I744" s="8">
        <f t="shared" si="145"/>
        <v>37022931</v>
      </c>
    </row>
    <row r="745" spans="1:10">
      <c r="A745" s="16" t="s">
        <v>39</v>
      </c>
      <c r="B745" s="14">
        <v>757</v>
      </c>
      <c r="C745" s="15" t="s">
        <v>66</v>
      </c>
      <c r="D745" s="15" t="s">
        <v>23</v>
      </c>
      <c r="E745" s="15" t="s">
        <v>398</v>
      </c>
      <c r="F745" s="15" t="s">
        <v>40</v>
      </c>
      <c r="G745" s="102">
        <f>'прил 4'!G263</f>
        <v>36461578.799999997</v>
      </c>
      <c r="H745" s="8">
        <f>'прил 4'!H263</f>
        <v>36879378</v>
      </c>
      <c r="I745" s="8">
        <f>'прил 4'!I263</f>
        <v>37022931</v>
      </c>
    </row>
    <row r="746" spans="1:10" ht="36" customHeight="1">
      <c r="A746" s="16" t="s">
        <v>1023</v>
      </c>
      <c r="B746" s="14">
        <v>757</v>
      </c>
      <c r="C746" s="15" t="s">
        <v>32</v>
      </c>
      <c r="D746" s="15" t="s">
        <v>102</v>
      </c>
      <c r="E746" s="15" t="s">
        <v>1024</v>
      </c>
      <c r="F746" s="15"/>
      <c r="G746" s="115">
        <f>G748</f>
        <v>115000</v>
      </c>
      <c r="H746" s="8">
        <v>0</v>
      </c>
      <c r="I746" s="8">
        <v>0</v>
      </c>
      <c r="J746" s="1"/>
    </row>
    <row r="747" spans="1:10" ht="36" customHeight="1">
      <c r="A747" s="16" t="s">
        <v>37</v>
      </c>
      <c r="B747" s="14">
        <v>757</v>
      </c>
      <c r="C747" s="15" t="s">
        <v>32</v>
      </c>
      <c r="D747" s="15" t="s">
        <v>102</v>
      </c>
      <c r="E747" s="15" t="s">
        <v>1024</v>
      </c>
      <c r="F747" s="15" t="s">
        <v>38</v>
      </c>
      <c r="G747" s="115">
        <f>G748</f>
        <v>115000</v>
      </c>
      <c r="H747" s="8">
        <v>0</v>
      </c>
      <c r="I747" s="8">
        <v>0</v>
      </c>
      <c r="J747" s="1"/>
    </row>
    <row r="748" spans="1:10" ht="19.5" customHeight="1">
      <c r="A748" s="16" t="s">
        <v>39</v>
      </c>
      <c r="B748" s="14">
        <v>757</v>
      </c>
      <c r="C748" s="15" t="s">
        <v>32</v>
      </c>
      <c r="D748" s="15" t="s">
        <v>102</v>
      </c>
      <c r="E748" s="15" t="s">
        <v>1024</v>
      </c>
      <c r="F748" s="15" t="s">
        <v>40</v>
      </c>
      <c r="G748" s="115">
        <f>'прил 4'!G98+'прил 4'!G349</f>
        <v>115000</v>
      </c>
      <c r="H748" s="8">
        <v>0</v>
      </c>
      <c r="I748" s="8">
        <v>0</v>
      </c>
      <c r="J748" s="1"/>
    </row>
    <row r="749" spans="1:10" ht="48" customHeight="1">
      <c r="A749" s="97" t="s">
        <v>1098</v>
      </c>
      <c r="B749" s="14">
        <v>757</v>
      </c>
      <c r="C749" s="15" t="s">
        <v>66</v>
      </c>
      <c r="D749" s="15" t="s">
        <v>23</v>
      </c>
      <c r="E749" s="15" t="s">
        <v>1097</v>
      </c>
      <c r="F749" s="14"/>
      <c r="G749" s="115">
        <f t="shared" ref="G749:I750" si="146">G750</f>
        <v>0</v>
      </c>
      <c r="H749" s="85">
        <f t="shared" si="146"/>
        <v>919380</v>
      </c>
      <c r="I749" s="85">
        <f t="shared" si="146"/>
        <v>0</v>
      </c>
      <c r="J749" s="1"/>
    </row>
    <row r="750" spans="1:10" ht="25.5">
      <c r="A750" s="16" t="s">
        <v>37</v>
      </c>
      <c r="B750" s="14">
        <v>757</v>
      </c>
      <c r="C750" s="15" t="s">
        <v>66</v>
      </c>
      <c r="D750" s="15" t="s">
        <v>23</v>
      </c>
      <c r="E750" s="15" t="s">
        <v>1097</v>
      </c>
      <c r="F750" s="15" t="s">
        <v>38</v>
      </c>
      <c r="G750" s="125">
        <f t="shared" si="146"/>
        <v>0</v>
      </c>
      <c r="H750" s="26">
        <f t="shared" si="146"/>
        <v>919380</v>
      </c>
      <c r="I750" s="26">
        <f t="shared" si="146"/>
        <v>0</v>
      </c>
      <c r="J750" s="1"/>
    </row>
    <row r="751" spans="1:10">
      <c r="A751" s="16" t="s">
        <v>39</v>
      </c>
      <c r="B751" s="14">
        <v>757</v>
      </c>
      <c r="C751" s="15" t="s">
        <v>66</v>
      </c>
      <c r="D751" s="15" t="s">
        <v>23</v>
      </c>
      <c r="E751" s="15" t="s">
        <v>1097</v>
      </c>
      <c r="F751" s="15" t="s">
        <v>40</v>
      </c>
      <c r="G751" s="125"/>
      <c r="H751" s="26">
        <f>'прил 4'!H223</f>
        <v>919380</v>
      </c>
      <c r="I751" s="26"/>
      <c r="J751" s="1"/>
    </row>
    <row r="752" spans="1:10" ht="68.25" hidden="1" customHeight="1">
      <c r="A752" s="16" t="s">
        <v>1017</v>
      </c>
      <c r="B752" s="14"/>
      <c r="C752" s="15"/>
      <c r="D752" s="15"/>
      <c r="E752" s="15" t="s">
        <v>1018</v>
      </c>
      <c r="F752" s="15" t="s">
        <v>38</v>
      </c>
      <c r="G752" s="102">
        <v>0</v>
      </c>
      <c r="H752" s="85">
        <f>H753</f>
        <v>0</v>
      </c>
      <c r="I752" s="8">
        <v>0</v>
      </c>
    </row>
    <row r="753" spans="1:10" ht="19.5" hidden="1" customHeight="1">
      <c r="A753" s="16" t="s">
        <v>39</v>
      </c>
      <c r="B753" s="14"/>
      <c r="C753" s="15"/>
      <c r="D753" s="15"/>
      <c r="E753" s="15" t="s">
        <v>1018</v>
      </c>
      <c r="F753" s="15" t="s">
        <v>40</v>
      </c>
      <c r="G753" s="102">
        <v>0</v>
      </c>
      <c r="H753" s="85">
        <f>'прил 4'!H107</f>
        <v>0</v>
      </c>
      <c r="I753" s="8">
        <v>0</v>
      </c>
    </row>
    <row r="754" spans="1:10" s="30" customFormat="1" ht="25.5">
      <c r="A754" s="13" t="s">
        <v>112</v>
      </c>
      <c r="B754" s="14">
        <v>757</v>
      </c>
      <c r="C754" s="15" t="s">
        <v>66</v>
      </c>
      <c r="D754" s="15" t="s">
        <v>83</v>
      </c>
      <c r="E754" s="15" t="s">
        <v>401</v>
      </c>
      <c r="F754" s="15"/>
      <c r="G754" s="123">
        <f>G755+G757+G759</f>
        <v>8140269</v>
      </c>
      <c r="H754" s="31">
        <f>H755+H757+H759</f>
        <v>8326573</v>
      </c>
      <c r="I754" s="31">
        <f>I755+I757+I759</f>
        <v>8402348</v>
      </c>
      <c r="J754" s="185"/>
    </row>
    <row r="755" spans="1:10" s="34" customFormat="1" ht="51">
      <c r="A755" s="16" t="s">
        <v>85</v>
      </c>
      <c r="B755" s="14">
        <v>757</v>
      </c>
      <c r="C755" s="15" t="s">
        <v>66</v>
      </c>
      <c r="D755" s="15" t="s">
        <v>83</v>
      </c>
      <c r="E755" s="15" t="s">
        <v>401</v>
      </c>
      <c r="F755" s="15" t="s">
        <v>88</v>
      </c>
      <c r="G755" s="115">
        <f>G756</f>
        <v>7860640</v>
      </c>
      <c r="H755" s="115">
        <f>H756</f>
        <v>7890673</v>
      </c>
      <c r="I755" s="115">
        <f>I756</f>
        <v>7966448</v>
      </c>
      <c r="J755" s="33"/>
    </row>
    <row r="756" spans="1:10" s="34" customFormat="1" ht="25.5">
      <c r="A756" s="16" t="s">
        <v>86</v>
      </c>
      <c r="B756" s="14">
        <v>757</v>
      </c>
      <c r="C756" s="15" t="s">
        <v>66</v>
      </c>
      <c r="D756" s="15" t="s">
        <v>83</v>
      </c>
      <c r="E756" s="15" t="s">
        <v>401</v>
      </c>
      <c r="F756" s="15" t="s">
        <v>89</v>
      </c>
      <c r="G756" s="115">
        <f>'прил 4'!G398</f>
        <v>7860640</v>
      </c>
      <c r="H756" s="115">
        <f>'прил 4'!H398</f>
        <v>7890673</v>
      </c>
      <c r="I756" s="115">
        <f>'прил 4'!I398</f>
        <v>7966448</v>
      </c>
      <c r="J756" s="33"/>
    </row>
    <row r="757" spans="1:10" s="34" customFormat="1" ht="28.5" customHeight="1">
      <c r="A757" s="16" t="s">
        <v>46</v>
      </c>
      <c r="B757" s="14">
        <v>757</v>
      </c>
      <c r="C757" s="15" t="s">
        <v>66</v>
      </c>
      <c r="D757" s="15" t="s">
        <v>83</v>
      </c>
      <c r="E757" s="15" t="s">
        <v>401</v>
      </c>
      <c r="F757" s="15" t="s">
        <v>47</v>
      </c>
      <c r="G757" s="115">
        <f>G758</f>
        <v>279329</v>
      </c>
      <c r="H757" s="115">
        <f>H758</f>
        <v>435600</v>
      </c>
      <c r="I757" s="115">
        <f>I758</f>
        <v>435600</v>
      </c>
      <c r="J757" s="33"/>
    </row>
    <row r="758" spans="1:10" s="34" customFormat="1" ht="25.5">
      <c r="A758" s="16" t="s">
        <v>48</v>
      </c>
      <c r="B758" s="14">
        <v>757</v>
      </c>
      <c r="C758" s="15" t="s">
        <v>66</v>
      </c>
      <c r="D758" s="15" t="s">
        <v>83</v>
      </c>
      <c r="E758" s="15" t="s">
        <v>401</v>
      </c>
      <c r="F758" s="15" t="s">
        <v>49</v>
      </c>
      <c r="G758" s="115">
        <f>'прил 4'!G400</f>
        <v>279329</v>
      </c>
      <c r="H758" s="115">
        <f>'прил 4'!H400</f>
        <v>435600</v>
      </c>
      <c r="I758" s="115">
        <f>'прил 4'!I400</f>
        <v>435600</v>
      </c>
      <c r="J758" s="33"/>
    </row>
    <row r="759" spans="1:10" s="34" customFormat="1">
      <c r="A759" s="16" t="s">
        <v>93</v>
      </c>
      <c r="B759" s="14"/>
      <c r="C759" s="15"/>
      <c r="D759" s="15"/>
      <c r="E759" s="15" t="s">
        <v>401</v>
      </c>
      <c r="F759" s="15" t="s">
        <v>94</v>
      </c>
      <c r="G759" s="115">
        <f>G760</f>
        <v>300</v>
      </c>
      <c r="H759" s="115">
        <f>H760</f>
        <v>300</v>
      </c>
      <c r="I759" s="115">
        <f>I760</f>
        <v>300</v>
      </c>
      <c r="J759" s="33"/>
    </row>
    <row r="760" spans="1:10">
      <c r="A760" s="16" t="s">
        <v>96</v>
      </c>
      <c r="B760" s="14">
        <v>757</v>
      </c>
      <c r="C760" s="15" t="s">
        <v>66</v>
      </c>
      <c r="D760" s="15" t="s">
        <v>83</v>
      </c>
      <c r="E760" s="15" t="s">
        <v>401</v>
      </c>
      <c r="F760" s="15" t="s">
        <v>97</v>
      </c>
      <c r="G760" s="124">
        <f>'прил 4'!G402</f>
        <v>300</v>
      </c>
      <c r="H760" s="124">
        <f>'прил 4'!H402</f>
        <v>300</v>
      </c>
      <c r="I760" s="124">
        <f>'прил 4'!I402</f>
        <v>300</v>
      </c>
    </row>
    <row r="761" spans="1:10" ht="76.5">
      <c r="A761" s="16" t="s">
        <v>734</v>
      </c>
      <c r="B761" s="14">
        <v>757</v>
      </c>
      <c r="C761" s="15" t="s">
        <v>66</v>
      </c>
      <c r="D761" s="15" t="s">
        <v>23</v>
      </c>
      <c r="E761" s="15" t="s">
        <v>733</v>
      </c>
      <c r="F761" s="15"/>
      <c r="G761" s="102">
        <f>G762</f>
        <v>1052448</v>
      </c>
      <c r="H761" s="102">
        <f>H762</f>
        <v>1052448</v>
      </c>
      <c r="I761" s="102">
        <f>I762</f>
        <v>1052448</v>
      </c>
    </row>
    <row r="762" spans="1:10">
      <c r="A762" s="16" t="s">
        <v>39</v>
      </c>
      <c r="B762" s="14">
        <v>757</v>
      </c>
      <c r="C762" s="15" t="s">
        <v>66</v>
      </c>
      <c r="D762" s="15" t="s">
        <v>23</v>
      </c>
      <c r="E762" s="15" t="s">
        <v>733</v>
      </c>
      <c r="F762" s="15" t="s">
        <v>40</v>
      </c>
      <c r="G762" s="102">
        <f>'прил 4'!G351</f>
        <v>1052448</v>
      </c>
      <c r="H762" s="102">
        <f>'прил 4'!H351</f>
        <v>1052448</v>
      </c>
      <c r="I762" s="102">
        <f>'прил 4'!I351</f>
        <v>1052448</v>
      </c>
    </row>
    <row r="763" spans="1:10" ht="45" customHeight="1">
      <c r="A763" s="16" t="s">
        <v>1086</v>
      </c>
      <c r="B763" s="15"/>
      <c r="C763" s="15"/>
      <c r="D763" s="15"/>
      <c r="E763" s="15" t="s">
        <v>1020</v>
      </c>
      <c r="F763" s="15"/>
      <c r="G763" s="115">
        <f>G764</f>
        <v>900000</v>
      </c>
      <c r="H763" s="102">
        <v>0</v>
      </c>
      <c r="I763" s="102">
        <v>0</v>
      </c>
    </row>
    <row r="764" spans="1:10" ht="34.5" customHeight="1">
      <c r="A764" s="16" t="s">
        <v>148</v>
      </c>
      <c r="B764" s="15"/>
      <c r="C764" s="15"/>
      <c r="D764" s="15"/>
      <c r="E764" s="15" t="s">
        <v>1020</v>
      </c>
      <c r="F764" s="15" t="s">
        <v>641</v>
      </c>
      <c r="G764" s="115">
        <f>G765</f>
        <v>900000</v>
      </c>
      <c r="H764" s="102">
        <v>0</v>
      </c>
      <c r="I764" s="102">
        <v>0</v>
      </c>
    </row>
    <row r="765" spans="1:10" ht="68.25" customHeight="1">
      <c r="A765" s="54" t="s">
        <v>817</v>
      </c>
      <c r="B765" s="15"/>
      <c r="C765" s="15"/>
      <c r="D765" s="15"/>
      <c r="E765" s="15" t="s">
        <v>1020</v>
      </c>
      <c r="F765" s="15" t="s">
        <v>816</v>
      </c>
      <c r="G765" s="115">
        <f>'прил 4'!G215</f>
        <v>900000</v>
      </c>
      <c r="H765" s="102">
        <v>0</v>
      </c>
      <c r="I765" s="102">
        <v>0</v>
      </c>
    </row>
    <row r="766" spans="1:10" ht="49.5" customHeight="1">
      <c r="A766" s="54" t="s">
        <v>1087</v>
      </c>
      <c r="B766" s="15"/>
      <c r="C766" s="15"/>
      <c r="D766" s="15"/>
      <c r="E766" s="15" t="s">
        <v>1021</v>
      </c>
      <c r="F766" s="15"/>
      <c r="G766" s="102">
        <f>G767</f>
        <v>902500</v>
      </c>
      <c r="H766" s="102">
        <v>0</v>
      </c>
      <c r="I766" s="102">
        <v>0</v>
      </c>
    </row>
    <row r="767" spans="1:10" ht="39" customHeight="1">
      <c r="A767" s="16" t="s">
        <v>148</v>
      </c>
      <c r="B767" s="15"/>
      <c r="C767" s="15"/>
      <c r="D767" s="15"/>
      <c r="E767" s="15" t="s">
        <v>1021</v>
      </c>
      <c r="F767" s="15" t="s">
        <v>641</v>
      </c>
      <c r="G767" s="102">
        <f>G768</f>
        <v>902500</v>
      </c>
      <c r="H767" s="102">
        <v>0</v>
      </c>
      <c r="I767" s="102">
        <v>0</v>
      </c>
    </row>
    <row r="768" spans="1:10" ht="50.25" customHeight="1">
      <c r="A768" s="54" t="s">
        <v>817</v>
      </c>
      <c r="B768" s="15"/>
      <c r="C768" s="15"/>
      <c r="D768" s="15"/>
      <c r="E768" s="15" t="s">
        <v>1022</v>
      </c>
      <c r="F768" s="15" t="s">
        <v>816</v>
      </c>
      <c r="G768" s="102">
        <f>'прил 4'!G220</f>
        <v>902500</v>
      </c>
      <c r="H768" s="102">
        <v>0</v>
      </c>
      <c r="I768" s="102">
        <v>0</v>
      </c>
    </row>
    <row r="769" spans="1:10" ht="29.25" customHeight="1">
      <c r="A769" s="54" t="s">
        <v>1080</v>
      </c>
      <c r="B769" s="15"/>
      <c r="C769" s="15"/>
      <c r="D769" s="15"/>
      <c r="E769" s="15" t="s">
        <v>1089</v>
      </c>
      <c r="F769" s="15"/>
      <c r="G769" s="102">
        <f>G770</f>
        <v>219900</v>
      </c>
      <c r="H769" s="102"/>
      <c r="I769" s="102"/>
    </row>
    <row r="770" spans="1:10" ht="18.75" customHeight="1">
      <c r="A770" s="54" t="s">
        <v>1090</v>
      </c>
      <c r="B770" s="15"/>
      <c r="C770" s="15"/>
      <c r="D770" s="15"/>
      <c r="E770" s="15" t="s">
        <v>1089</v>
      </c>
      <c r="F770" s="15"/>
      <c r="G770" s="102">
        <f>G771</f>
        <v>219900</v>
      </c>
      <c r="H770" s="102"/>
      <c r="I770" s="102"/>
    </row>
    <row r="771" spans="1:10" ht="27" customHeight="1">
      <c r="A771" s="54" t="s">
        <v>48</v>
      </c>
      <c r="B771" s="15"/>
      <c r="C771" s="15"/>
      <c r="D771" s="15"/>
      <c r="E771" s="15" t="s">
        <v>1089</v>
      </c>
      <c r="F771" s="15"/>
      <c r="G771" s="102">
        <v>219900</v>
      </c>
      <c r="H771" s="102"/>
      <c r="I771" s="102"/>
    </row>
    <row r="772" spans="1:10" ht="66" customHeight="1">
      <c r="A772" s="16" t="s">
        <v>1017</v>
      </c>
      <c r="B772" s="14">
        <v>757</v>
      </c>
      <c r="C772" s="15" t="s">
        <v>32</v>
      </c>
      <c r="D772" s="15" t="s">
        <v>102</v>
      </c>
      <c r="E772" s="15" t="s">
        <v>1117</v>
      </c>
      <c r="F772" s="15"/>
      <c r="G772" s="85">
        <f>G773</f>
        <v>0</v>
      </c>
      <c r="H772" s="85">
        <f t="shared" ref="H772:I773" si="147">H773</f>
        <v>0</v>
      </c>
      <c r="I772" s="115">
        <f t="shared" si="147"/>
        <v>868988.8</v>
      </c>
      <c r="J772" s="1"/>
    </row>
    <row r="773" spans="1:10" ht="33.75" customHeight="1">
      <c r="A773" s="16" t="s">
        <v>37</v>
      </c>
      <c r="B773" s="14">
        <v>757</v>
      </c>
      <c r="C773" s="15" t="s">
        <v>32</v>
      </c>
      <c r="D773" s="15" t="s">
        <v>102</v>
      </c>
      <c r="E773" s="15" t="s">
        <v>1117</v>
      </c>
      <c r="F773" s="15" t="s">
        <v>38</v>
      </c>
      <c r="G773" s="85">
        <f>G774</f>
        <v>0</v>
      </c>
      <c r="H773" s="85">
        <f t="shared" si="147"/>
        <v>0</v>
      </c>
      <c r="I773" s="115">
        <f t="shared" si="147"/>
        <v>868988.8</v>
      </c>
      <c r="J773" s="1"/>
    </row>
    <row r="774" spans="1:10" ht="27.75" customHeight="1">
      <c r="A774" s="16" t="s">
        <v>39</v>
      </c>
      <c r="B774" s="14">
        <v>757</v>
      </c>
      <c r="C774" s="15" t="s">
        <v>32</v>
      </c>
      <c r="D774" s="15" t="s">
        <v>102</v>
      </c>
      <c r="E774" s="15" t="s">
        <v>1117</v>
      </c>
      <c r="F774" s="15" t="s">
        <v>40</v>
      </c>
      <c r="G774" s="85"/>
      <c r="H774" s="85"/>
      <c r="I774" s="115">
        <f>'прил 4'!I101</f>
        <v>868988.8</v>
      </c>
      <c r="J774" s="1"/>
    </row>
    <row r="775" spans="1:10" ht="81.75" customHeight="1">
      <c r="A775" s="16" t="s">
        <v>1119</v>
      </c>
      <c r="B775" s="14">
        <v>757</v>
      </c>
      <c r="C775" s="15" t="s">
        <v>32</v>
      </c>
      <c r="D775" s="15" t="s">
        <v>102</v>
      </c>
      <c r="E775" s="15" t="s">
        <v>1118</v>
      </c>
      <c r="F775" s="15"/>
      <c r="G775" s="85">
        <f>G776</f>
        <v>0</v>
      </c>
      <c r="H775" s="85">
        <f t="shared" ref="H775:I776" si="148">H776</f>
        <v>0</v>
      </c>
      <c r="I775" s="115">
        <f t="shared" si="148"/>
        <v>4924269.8600000003</v>
      </c>
      <c r="J775" s="1"/>
    </row>
    <row r="776" spans="1:10" ht="47.25" customHeight="1">
      <c r="A776" s="16" t="s">
        <v>148</v>
      </c>
      <c r="B776" s="14">
        <v>757</v>
      </c>
      <c r="C776" s="15" t="s">
        <v>32</v>
      </c>
      <c r="D776" s="15" t="s">
        <v>102</v>
      </c>
      <c r="E776" s="15" t="s">
        <v>1118</v>
      </c>
      <c r="F776" s="15" t="s">
        <v>641</v>
      </c>
      <c r="G776" s="85">
        <f>G777</f>
        <v>0</v>
      </c>
      <c r="H776" s="85">
        <f t="shared" si="148"/>
        <v>0</v>
      </c>
      <c r="I776" s="85">
        <f t="shared" si="148"/>
        <v>4924269.8600000003</v>
      </c>
      <c r="J776" s="1"/>
    </row>
    <row r="777" spans="1:10" ht="98.25" customHeight="1">
      <c r="A777" s="54" t="s">
        <v>817</v>
      </c>
      <c r="B777" s="14">
        <v>757</v>
      </c>
      <c r="C777" s="15" t="s">
        <v>32</v>
      </c>
      <c r="D777" s="15" t="s">
        <v>102</v>
      </c>
      <c r="E777" s="15" t="s">
        <v>1118</v>
      </c>
      <c r="F777" s="15" t="s">
        <v>816</v>
      </c>
      <c r="G777" s="85"/>
      <c r="H777" s="85">
        <v>0</v>
      </c>
      <c r="I777" s="85">
        <v>4924269.8600000003</v>
      </c>
      <c r="J777" s="1"/>
    </row>
    <row r="778" spans="1:10" ht="19.5" customHeight="1">
      <c r="A778" s="16" t="s">
        <v>732</v>
      </c>
      <c r="B778" s="14">
        <v>757</v>
      </c>
      <c r="C778" s="15" t="s">
        <v>32</v>
      </c>
      <c r="D778" s="15" t="s">
        <v>102</v>
      </c>
      <c r="E778" s="15" t="s">
        <v>214</v>
      </c>
      <c r="F778" s="15"/>
      <c r="G778" s="115">
        <f>G779</f>
        <v>233918.13</v>
      </c>
      <c r="H778" s="102">
        <v>0</v>
      </c>
      <c r="I778" s="102">
        <v>0</v>
      </c>
      <c r="J778" s="1"/>
    </row>
    <row r="779" spans="1:10" ht="39.75" customHeight="1">
      <c r="A779" s="16" t="s">
        <v>37</v>
      </c>
      <c r="B779" s="14">
        <v>757</v>
      </c>
      <c r="C779" s="15" t="s">
        <v>32</v>
      </c>
      <c r="D779" s="15" t="s">
        <v>102</v>
      </c>
      <c r="E779" s="15" t="s">
        <v>214</v>
      </c>
      <c r="F779" s="15" t="s">
        <v>38</v>
      </c>
      <c r="G779" s="115">
        <f>G780</f>
        <v>233918.13</v>
      </c>
      <c r="H779" s="102">
        <v>0</v>
      </c>
      <c r="I779" s="102">
        <v>0</v>
      </c>
      <c r="J779" s="1"/>
    </row>
    <row r="780" spans="1:10" ht="20.25" customHeight="1">
      <c r="A780" s="16" t="s">
        <v>39</v>
      </c>
      <c r="B780" s="14">
        <v>757</v>
      </c>
      <c r="C780" s="15" t="s">
        <v>32</v>
      </c>
      <c r="D780" s="15" t="s">
        <v>102</v>
      </c>
      <c r="E780" s="15" t="s">
        <v>214</v>
      </c>
      <c r="F780" s="15" t="s">
        <v>40</v>
      </c>
      <c r="G780" s="115">
        <f>'прил 4'!G113+'прил 4'!G364</f>
        <v>233918.13</v>
      </c>
      <c r="H780" s="102">
        <v>0</v>
      </c>
      <c r="I780" s="102">
        <v>0</v>
      </c>
      <c r="J780" s="1"/>
    </row>
    <row r="781" spans="1:10" ht="39" customHeight="1">
      <c r="A781" s="16" t="s">
        <v>349</v>
      </c>
      <c r="B781" s="14">
        <v>757</v>
      </c>
      <c r="C781" s="15" t="s">
        <v>66</v>
      </c>
      <c r="D781" s="15" t="s">
        <v>23</v>
      </c>
      <c r="E781" s="15" t="s">
        <v>348</v>
      </c>
      <c r="F781" s="15"/>
      <c r="G781" s="115">
        <f>G782</f>
        <v>0</v>
      </c>
      <c r="H781" s="85">
        <f t="shared" ref="H781:I782" si="149">H782</f>
        <v>1377500</v>
      </c>
      <c r="I781" s="85">
        <f t="shared" si="149"/>
        <v>0</v>
      </c>
      <c r="J781" s="1"/>
    </row>
    <row r="782" spans="1:10" ht="39.75" customHeight="1">
      <c r="A782" s="16" t="s">
        <v>37</v>
      </c>
      <c r="B782" s="14">
        <v>757</v>
      </c>
      <c r="C782" s="15" t="s">
        <v>66</v>
      </c>
      <c r="D782" s="15" t="s">
        <v>23</v>
      </c>
      <c r="E782" s="15" t="s">
        <v>348</v>
      </c>
      <c r="F782" s="15" t="s">
        <v>38</v>
      </c>
      <c r="G782" s="115">
        <f>G783</f>
        <v>0</v>
      </c>
      <c r="H782" s="85">
        <f t="shared" si="149"/>
        <v>1377500</v>
      </c>
      <c r="I782" s="85">
        <f t="shared" si="149"/>
        <v>0</v>
      </c>
      <c r="J782" s="1"/>
    </row>
    <row r="783" spans="1:10" ht="20.25" customHeight="1">
      <c r="A783" s="16" t="s">
        <v>39</v>
      </c>
      <c r="B783" s="14">
        <v>757</v>
      </c>
      <c r="C783" s="15" t="s">
        <v>66</v>
      </c>
      <c r="D783" s="15" t="s">
        <v>23</v>
      </c>
      <c r="E783" s="15" t="s">
        <v>348</v>
      </c>
      <c r="F783" s="15" t="s">
        <v>40</v>
      </c>
      <c r="G783" s="115">
        <v>0</v>
      </c>
      <c r="H783" s="85">
        <f>'прил 4'!H367</f>
        <v>1377500</v>
      </c>
      <c r="I783" s="85">
        <v>0</v>
      </c>
      <c r="J783" s="1"/>
    </row>
    <row r="784" spans="1:10" ht="87.75" customHeight="1">
      <c r="A784" s="16" t="s">
        <v>971</v>
      </c>
      <c r="B784" s="14">
        <v>757</v>
      </c>
      <c r="C784" s="15" t="s">
        <v>32</v>
      </c>
      <c r="D784" s="15" t="s">
        <v>102</v>
      </c>
      <c r="E784" s="15" t="s">
        <v>972</v>
      </c>
      <c r="F784" s="15"/>
      <c r="G784" s="115">
        <f>G785</f>
        <v>0</v>
      </c>
      <c r="H784" s="85">
        <f t="shared" ref="H784:K785" si="150">H785</f>
        <v>3549139.47</v>
      </c>
      <c r="I784" s="85">
        <f t="shared" si="150"/>
        <v>0</v>
      </c>
      <c r="J784" s="1"/>
    </row>
    <row r="785" spans="1:11" ht="45" customHeight="1">
      <c r="A785" s="16" t="s">
        <v>37</v>
      </c>
      <c r="B785" s="14">
        <v>757</v>
      </c>
      <c r="C785" s="15" t="s">
        <v>32</v>
      </c>
      <c r="D785" s="15" t="s">
        <v>102</v>
      </c>
      <c r="E785" s="15" t="s">
        <v>972</v>
      </c>
      <c r="F785" s="15" t="s">
        <v>38</v>
      </c>
      <c r="G785" s="115">
        <f>G786</f>
        <v>0</v>
      </c>
      <c r="H785" s="85">
        <f t="shared" si="150"/>
        <v>3549139.47</v>
      </c>
      <c r="I785" s="85">
        <f t="shared" si="150"/>
        <v>0</v>
      </c>
      <c r="J785" s="85">
        <f t="shared" si="150"/>
        <v>0</v>
      </c>
      <c r="K785" s="85">
        <f t="shared" si="150"/>
        <v>0</v>
      </c>
    </row>
    <row r="786" spans="1:11" ht="19.5" customHeight="1">
      <c r="A786" s="16" t="s">
        <v>39</v>
      </c>
      <c r="B786" s="14">
        <v>757</v>
      </c>
      <c r="C786" s="15" t="s">
        <v>32</v>
      </c>
      <c r="D786" s="15" t="s">
        <v>102</v>
      </c>
      <c r="E786" s="15" t="s">
        <v>972</v>
      </c>
      <c r="F786" s="15" t="s">
        <v>40</v>
      </c>
      <c r="G786" s="115">
        <v>0</v>
      </c>
      <c r="H786" s="85">
        <f>'прил 4'!H116</f>
        <v>3549139.47</v>
      </c>
      <c r="I786" s="85">
        <v>0</v>
      </c>
      <c r="J786" s="1"/>
    </row>
    <row r="787" spans="1:11" ht="36" customHeight="1">
      <c r="A787" s="16" t="s">
        <v>993</v>
      </c>
      <c r="B787" s="14">
        <v>757</v>
      </c>
      <c r="C787" s="15" t="s">
        <v>66</v>
      </c>
      <c r="D787" s="15" t="s">
        <v>23</v>
      </c>
      <c r="E787" s="15" t="s">
        <v>992</v>
      </c>
      <c r="F787" s="15"/>
      <c r="G787" s="115">
        <f>G788</f>
        <v>0</v>
      </c>
      <c r="H787" s="85">
        <f t="shared" ref="H787:K788" si="151">H788</f>
        <v>2705624.5</v>
      </c>
      <c r="I787" s="85">
        <f t="shared" si="151"/>
        <v>11650000</v>
      </c>
      <c r="J787" s="1"/>
    </row>
    <row r="788" spans="1:11" ht="45" customHeight="1">
      <c r="A788" s="16" t="s">
        <v>37</v>
      </c>
      <c r="B788" s="14">
        <v>757</v>
      </c>
      <c r="C788" s="15" t="s">
        <v>66</v>
      </c>
      <c r="D788" s="15" t="s">
        <v>23</v>
      </c>
      <c r="E788" s="15" t="s">
        <v>992</v>
      </c>
      <c r="F788" s="15" t="s">
        <v>38</v>
      </c>
      <c r="G788" s="115">
        <f>G789</f>
        <v>0</v>
      </c>
      <c r="H788" s="85">
        <f t="shared" si="151"/>
        <v>2705624.5</v>
      </c>
      <c r="I788" s="85">
        <f t="shared" si="151"/>
        <v>11650000</v>
      </c>
      <c r="J788" s="85">
        <f t="shared" si="151"/>
        <v>0</v>
      </c>
      <c r="K788" s="85">
        <f t="shared" si="151"/>
        <v>0</v>
      </c>
    </row>
    <row r="789" spans="1:11" ht="19.5" customHeight="1">
      <c r="A789" s="16" t="s">
        <v>39</v>
      </c>
      <c r="B789" s="14">
        <v>757</v>
      </c>
      <c r="C789" s="15" t="s">
        <v>66</v>
      </c>
      <c r="D789" s="15" t="s">
        <v>23</v>
      </c>
      <c r="E789" s="15" t="s">
        <v>992</v>
      </c>
      <c r="F789" s="15" t="s">
        <v>40</v>
      </c>
      <c r="G789" s="115">
        <v>0</v>
      </c>
      <c r="H789" s="85">
        <f>'прил 4'!H393</f>
        <v>2705624.5</v>
      </c>
      <c r="I789" s="85">
        <f>'прил 4'!I393</f>
        <v>11650000</v>
      </c>
      <c r="J789" s="1"/>
    </row>
    <row r="790" spans="1:11" ht="82.5" customHeight="1">
      <c r="A790" s="16" t="s">
        <v>1056</v>
      </c>
      <c r="B790" s="14">
        <v>757</v>
      </c>
      <c r="C790" s="15" t="s">
        <v>66</v>
      </c>
      <c r="D790" s="15" t="s">
        <v>23</v>
      </c>
      <c r="E790" s="15" t="s">
        <v>1055</v>
      </c>
      <c r="F790" s="15"/>
      <c r="G790" s="102">
        <f>G791+G796+G799+G802</f>
        <v>5458000</v>
      </c>
      <c r="H790" s="8">
        <f t="shared" ref="H790:I790" si="152">H791</f>
        <v>0</v>
      </c>
      <c r="I790" s="8">
        <f t="shared" si="152"/>
        <v>0</v>
      </c>
      <c r="J790" s="1"/>
    </row>
    <row r="791" spans="1:11" ht="91.5" customHeight="1">
      <c r="A791" s="24" t="s">
        <v>1054</v>
      </c>
      <c r="B791" s="14">
        <v>757</v>
      </c>
      <c r="C791" s="15" t="s">
        <v>66</v>
      </c>
      <c r="D791" s="15" t="s">
        <v>23</v>
      </c>
      <c r="E791" s="15" t="s">
        <v>1053</v>
      </c>
      <c r="F791" s="14"/>
      <c r="G791" s="102">
        <f>G792+G794</f>
        <v>2838293</v>
      </c>
      <c r="H791" s="102">
        <v>0</v>
      </c>
      <c r="I791" s="102">
        <v>0</v>
      </c>
      <c r="J791" s="1"/>
    </row>
    <row r="792" spans="1:11" ht="25.5">
      <c r="A792" s="16" t="s">
        <v>37</v>
      </c>
      <c r="B792" s="14">
        <v>757</v>
      </c>
      <c r="C792" s="15" t="s">
        <v>66</v>
      </c>
      <c r="D792" s="15" t="s">
        <v>23</v>
      </c>
      <c r="E792" s="15" t="s">
        <v>1053</v>
      </c>
      <c r="F792" s="15" t="s">
        <v>38</v>
      </c>
      <c r="G792" s="102">
        <f>G793</f>
        <v>2249495</v>
      </c>
      <c r="H792" s="8">
        <f>H793</f>
        <v>0</v>
      </c>
      <c r="I792" s="8">
        <f>I793</f>
        <v>0</v>
      </c>
      <c r="J792" s="1"/>
    </row>
    <row r="793" spans="1:11">
      <c r="A793" s="16" t="s">
        <v>39</v>
      </c>
      <c r="B793" s="14">
        <v>757</v>
      </c>
      <c r="C793" s="15" t="s">
        <v>66</v>
      </c>
      <c r="D793" s="15" t="s">
        <v>23</v>
      </c>
      <c r="E793" s="15" t="s">
        <v>1053</v>
      </c>
      <c r="F793" s="15" t="s">
        <v>40</v>
      </c>
      <c r="G793" s="102">
        <v>2249495</v>
      </c>
      <c r="H793" s="102">
        <v>0</v>
      </c>
      <c r="I793" s="102">
        <v>0</v>
      </c>
      <c r="J793" s="1"/>
    </row>
    <row r="794" spans="1:11">
      <c r="A794" s="16" t="s">
        <v>315</v>
      </c>
      <c r="B794" s="14">
        <v>757</v>
      </c>
      <c r="C794" s="15" t="s">
        <v>66</v>
      </c>
      <c r="D794" s="15" t="s">
        <v>23</v>
      </c>
      <c r="E794" s="15" t="s">
        <v>1053</v>
      </c>
      <c r="F794" s="15" t="s">
        <v>316</v>
      </c>
      <c r="G794" s="102">
        <f>G795</f>
        <v>588798</v>
      </c>
      <c r="H794" s="102">
        <v>0</v>
      </c>
      <c r="I794" s="102">
        <v>0</v>
      </c>
      <c r="J794" s="1"/>
    </row>
    <row r="795" spans="1:11">
      <c r="A795" s="16" t="s">
        <v>333</v>
      </c>
      <c r="B795" s="14">
        <v>757</v>
      </c>
      <c r="C795" s="15" t="s">
        <v>66</v>
      </c>
      <c r="D795" s="15" t="s">
        <v>23</v>
      </c>
      <c r="E795" s="15" t="s">
        <v>1053</v>
      </c>
      <c r="F795" s="15" t="s">
        <v>334</v>
      </c>
      <c r="G795" s="102">
        <f>'прил 4'!G244</f>
        <v>588798</v>
      </c>
      <c r="H795" s="102">
        <v>0</v>
      </c>
      <c r="I795" s="102">
        <v>0</v>
      </c>
      <c r="J795" s="1"/>
    </row>
    <row r="796" spans="1:11" ht="91.5" customHeight="1">
      <c r="A796" s="24" t="s">
        <v>1058</v>
      </c>
      <c r="B796" s="14">
        <v>757</v>
      </c>
      <c r="C796" s="15" t="s">
        <v>66</v>
      </c>
      <c r="D796" s="15" t="s">
        <v>23</v>
      </c>
      <c r="E796" s="15" t="s">
        <v>1057</v>
      </c>
      <c r="F796" s="14"/>
      <c r="G796" s="102">
        <f>G797</f>
        <v>292142</v>
      </c>
      <c r="H796" s="102">
        <v>0</v>
      </c>
      <c r="I796" s="102">
        <v>0</v>
      </c>
      <c r="J796" s="1"/>
    </row>
    <row r="797" spans="1:11" ht="25.5">
      <c r="A797" s="16" t="s">
        <v>37</v>
      </c>
      <c r="B797" s="14">
        <v>757</v>
      </c>
      <c r="C797" s="15" t="s">
        <v>66</v>
      </c>
      <c r="D797" s="15" t="s">
        <v>23</v>
      </c>
      <c r="E797" s="15" t="s">
        <v>1057</v>
      </c>
      <c r="F797" s="15" t="s">
        <v>38</v>
      </c>
      <c r="G797" s="102">
        <f>G798</f>
        <v>292142</v>
      </c>
      <c r="H797" s="8">
        <f>H798</f>
        <v>0</v>
      </c>
      <c r="I797" s="8">
        <f>I798</f>
        <v>0</v>
      </c>
      <c r="J797" s="1"/>
    </row>
    <row r="798" spans="1:11">
      <c r="A798" s="16" t="s">
        <v>39</v>
      </c>
      <c r="B798" s="14">
        <v>757</v>
      </c>
      <c r="C798" s="15" t="s">
        <v>66</v>
      </c>
      <c r="D798" s="15" t="s">
        <v>23</v>
      </c>
      <c r="E798" s="15" t="s">
        <v>1057</v>
      </c>
      <c r="F798" s="15" t="s">
        <v>40</v>
      </c>
      <c r="G798" s="102">
        <v>292142</v>
      </c>
      <c r="H798" s="102">
        <v>0</v>
      </c>
      <c r="I798" s="102">
        <v>0</v>
      </c>
      <c r="J798" s="1"/>
    </row>
    <row r="799" spans="1:11" ht="91.5" customHeight="1">
      <c r="A799" s="24" t="s">
        <v>1059</v>
      </c>
      <c r="B799" s="14">
        <v>757</v>
      </c>
      <c r="C799" s="15" t="s">
        <v>66</v>
      </c>
      <c r="D799" s="15" t="s">
        <v>23</v>
      </c>
      <c r="E799" s="15" t="s">
        <v>1060</v>
      </c>
      <c r="F799" s="14"/>
      <c r="G799" s="102">
        <f>G800</f>
        <v>1443183</v>
      </c>
      <c r="H799" s="102">
        <v>0</v>
      </c>
      <c r="I799" s="102">
        <v>0</v>
      </c>
      <c r="J799" s="1"/>
    </row>
    <row r="800" spans="1:11" ht="25.5">
      <c r="A800" s="16" t="s">
        <v>37</v>
      </c>
      <c r="B800" s="14">
        <v>757</v>
      </c>
      <c r="C800" s="15" t="s">
        <v>66</v>
      </c>
      <c r="D800" s="15" t="s">
        <v>23</v>
      </c>
      <c r="E800" s="15" t="s">
        <v>1060</v>
      </c>
      <c r="F800" s="15" t="s">
        <v>38</v>
      </c>
      <c r="G800" s="102">
        <f>G801</f>
        <v>1443183</v>
      </c>
      <c r="H800" s="8">
        <f>H801</f>
        <v>0</v>
      </c>
      <c r="I800" s="8">
        <f>I801</f>
        <v>0</v>
      </c>
      <c r="J800" s="1"/>
    </row>
    <row r="801" spans="1:10">
      <c r="A801" s="16" t="s">
        <v>39</v>
      </c>
      <c r="B801" s="14">
        <v>757</v>
      </c>
      <c r="C801" s="15" t="s">
        <v>66</v>
      </c>
      <c r="D801" s="15" t="s">
        <v>23</v>
      </c>
      <c r="E801" s="15" t="s">
        <v>1060</v>
      </c>
      <c r="F801" s="15" t="s">
        <v>40</v>
      </c>
      <c r="G801" s="102">
        <v>1443183</v>
      </c>
      <c r="H801" s="102">
        <v>0</v>
      </c>
      <c r="I801" s="102">
        <v>0</v>
      </c>
      <c r="J801" s="1"/>
    </row>
    <row r="802" spans="1:10" ht="68.25" customHeight="1">
      <c r="A802" s="24" t="s">
        <v>1062</v>
      </c>
      <c r="B802" s="14">
        <v>757</v>
      </c>
      <c r="C802" s="15" t="s">
        <v>66</v>
      </c>
      <c r="D802" s="15" t="s">
        <v>23</v>
      </c>
      <c r="E802" s="15" t="s">
        <v>1061</v>
      </c>
      <c r="F802" s="14"/>
      <c r="G802" s="102">
        <f>G803</f>
        <v>884382</v>
      </c>
      <c r="H802" s="102">
        <v>0</v>
      </c>
      <c r="I802" s="102">
        <v>0</v>
      </c>
      <c r="J802" s="1"/>
    </row>
    <row r="803" spans="1:10">
      <c r="A803" s="16" t="s">
        <v>93</v>
      </c>
      <c r="B803" s="14">
        <v>757</v>
      </c>
      <c r="C803" s="15" t="s">
        <v>66</v>
      </c>
      <c r="D803" s="15" t="s">
        <v>23</v>
      </c>
      <c r="E803" s="15" t="s">
        <v>1061</v>
      </c>
      <c r="F803" s="15" t="s">
        <v>94</v>
      </c>
      <c r="G803" s="102">
        <f>G804</f>
        <v>884382</v>
      </c>
      <c r="H803" s="8">
        <f>H804</f>
        <v>0</v>
      </c>
      <c r="I803" s="8">
        <f>I804</f>
        <v>0</v>
      </c>
      <c r="J803" s="1"/>
    </row>
    <row r="804" spans="1:10">
      <c r="A804" s="16" t="s">
        <v>345</v>
      </c>
      <c r="B804" s="14">
        <v>757</v>
      </c>
      <c r="C804" s="15" t="s">
        <v>66</v>
      </c>
      <c r="D804" s="15" t="s">
        <v>23</v>
      </c>
      <c r="E804" s="15" t="s">
        <v>1061</v>
      </c>
      <c r="F804" s="15" t="s">
        <v>346</v>
      </c>
      <c r="G804" s="102">
        <v>884382</v>
      </c>
      <c r="H804" s="102">
        <v>0</v>
      </c>
      <c r="I804" s="102">
        <v>0</v>
      </c>
      <c r="J804" s="1"/>
    </row>
    <row r="805" spans="1:10" s="179" customFormat="1" ht="36.75" customHeight="1">
      <c r="A805" s="169" t="s">
        <v>934</v>
      </c>
      <c r="B805" s="161">
        <v>757</v>
      </c>
      <c r="C805" s="162" t="s">
        <v>106</v>
      </c>
      <c r="D805" s="162" t="s">
        <v>34</v>
      </c>
      <c r="E805" s="162" t="s">
        <v>391</v>
      </c>
      <c r="F805" s="162"/>
      <c r="G805" s="163">
        <f>G806+G809+G812+G815+G817</f>
        <v>21980838.5</v>
      </c>
      <c r="H805" s="163">
        <f>H806+H809+H812+H815</f>
        <v>19233788</v>
      </c>
      <c r="I805" s="163">
        <f>I806+I809+I812+I815</f>
        <v>19458165</v>
      </c>
      <c r="J805" s="198">
        <v>18813863</v>
      </c>
    </row>
    <row r="806" spans="1:10" s="30" customFormat="1" ht="27.75" customHeight="1">
      <c r="A806" s="39" t="s">
        <v>107</v>
      </c>
      <c r="B806" s="14">
        <v>757</v>
      </c>
      <c r="C806" s="15" t="s">
        <v>106</v>
      </c>
      <c r="D806" s="15" t="s">
        <v>34</v>
      </c>
      <c r="E806" s="15" t="s">
        <v>403</v>
      </c>
      <c r="F806" s="15"/>
      <c r="G806" s="115">
        <f t="shared" ref="G806:I807" si="153">G807</f>
        <v>443815.5</v>
      </c>
      <c r="H806" s="115">
        <f t="shared" si="153"/>
        <v>419925</v>
      </c>
      <c r="I806" s="115">
        <f t="shared" si="153"/>
        <v>495525</v>
      </c>
      <c r="J806" s="185">
        <v>419925</v>
      </c>
    </row>
    <row r="807" spans="1:10" s="34" customFormat="1" ht="28.5" customHeight="1">
      <c r="A807" s="16" t="s">
        <v>46</v>
      </c>
      <c r="B807" s="14">
        <v>757</v>
      </c>
      <c r="C807" s="15" t="s">
        <v>106</v>
      </c>
      <c r="D807" s="15" t="s">
        <v>34</v>
      </c>
      <c r="E807" s="15" t="s">
        <v>403</v>
      </c>
      <c r="F807" s="15" t="s">
        <v>47</v>
      </c>
      <c r="G807" s="115">
        <f t="shared" si="153"/>
        <v>443815.5</v>
      </c>
      <c r="H807" s="115">
        <f t="shared" si="153"/>
        <v>419925</v>
      </c>
      <c r="I807" s="115">
        <f t="shared" si="153"/>
        <v>495525</v>
      </c>
      <c r="J807" s="33">
        <f>SUM(J805:J806)</f>
        <v>19233788</v>
      </c>
    </row>
    <row r="808" spans="1:10" s="34" customFormat="1" ht="25.5">
      <c r="A808" s="16" t="s">
        <v>48</v>
      </c>
      <c r="B808" s="14">
        <v>757</v>
      </c>
      <c r="C808" s="15" t="s">
        <v>106</v>
      </c>
      <c r="D808" s="15" t="s">
        <v>34</v>
      </c>
      <c r="E808" s="15" t="s">
        <v>403</v>
      </c>
      <c r="F808" s="15" t="s">
        <v>49</v>
      </c>
      <c r="G808" s="115">
        <f>'прил 4'!G440</f>
        <v>443815.5</v>
      </c>
      <c r="H808" s="115">
        <f>'прил 4'!H440</f>
        <v>419925</v>
      </c>
      <c r="I808" s="115">
        <f>'прил 4'!I440</f>
        <v>495525</v>
      </c>
      <c r="J808" s="33"/>
    </row>
    <row r="809" spans="1:10" ht="46.5" customHeight="1">
      <c r="A809" s="16" t="s">
        <v>188</v>
      </c>
      <c r="B809" s="14">
        <v>757</v>
      </c>
      <c r="C809" s="15" t="s">
        <v>32</v>
      </c>
      <c r="D809" s="15" t="s">
        <v>34</v>
      </c>
      <c r="E809" s="15" t="s">
        <v>392</v>
      </c>
      <c r="F809" s="14"/>
      <c r="G809" s="115">
        <f t="shared" ref="G809:I810" si="154">G810</f>
        <v>18185857</v>
      </c>
      <c r="H809" s="115">
        <f t="shared" si="154"/>
        <v>18813863</v>
      </c>
      <c r="I809" s="115">
        <f t="shared" si="154"/>
        <v>18962640</v>
      </c>
    </row>
    <row r="810" spans="1:10" ht="25.5">
      <c r="A810" s="16" t="s">
        <v>37</v>
      </c>
      <c r="B810" s="14">
        <v>757</v>
      </c>
      <c r="C810" s="15" t="s">
        <v>32</v>
      </c>
      <c r="D810" s="15" t="s">
        <v>34</v>
      </c>
      <c r="E810" s="15" t="s">
        <v>392</v>
      </c>
      <c r="F810" s="14">
        <v>600</v>
      </c>
      <c r="G810" s="115">
        <f t="shared" si="154"/>
        <v>18185857</v>
      </c>
      <c r="H810" s="115">
        <f t="shared" si="154"/>
        <v>18813863</v>
      </c>
      <c r="I810" s="115">
        <f t="shared" si="154"/>
        <v>18962640</v>
      </c>
    </row>
    <row r="811" spans="1:10">
      <c r="A811" s="16" t="s">
        <v>39</v>
      </c>
      <c r="B811" s="14">
        <v>757</v>
      </c>
      <c r="C811" s="15" t="s">
        <v>32</v>
      </c>
      <c r="D811" s="15" t="s">
        <v>34</v>
      </c>
      <c r="E811" s="15" t="s">
        <v>392</v>
      </c>
      <c r="F811" s="14">
        <v>610</v>
      </c>
      <c r="G811" s="85">
        <f>'прил 4'!G422</f>
        <v>18185857</v>
      </c>
      <c r="H811" s="85">
        <f>'прил 4'!H422</f>
        <v>18813863</v>
      </c>
      <c r="I811" s="85">
        <f>'прил 4'!I422</f>
        <v>18962640</v>
      </c>
    </row>
    <row r="812" spans="1:10" ht="36" customHeight="1">
      <c r="A812" s="16" t="s">
        <v>1107</v>
      </c>
      <c r="B812" s="15" t="s">
        <v>146</v>
      </c>
      <c r="C812" s="15" t="s">
        <v>32</v>
      </c>
      <c r="D812" s="15" t="s">
        <v>102</v>
      </c>
      <c r="E812" s="15" t="s">
        <v>1025</v>
      </c>
      <c r="F812" s="15"/>
      <c r="G812" s="85">
        <f>G813</f>
        <v>1519261</v>
      </c>
      <c r="H812" s="85">
        <f>H813+H815</f>
        <v>0</v>
      </c>
      <c r="I812" s="85">
        <f>I813+I815</f>
        <v>0</v>
      </c>
      <c r="J812" s="1"/>
    </row>
    <row r="813" spans="1:10" ht="25.5">
      <c r="A813" s="16" t="s">
        <v>37</v>
      </c>
      <c r="B813" s="15" t="s">
        <v>146</v>
      </c>
      <c r="C813" s="15" t="s">
        <v>32</v>
      </c>
      <c r="D813" s="15" t="s">
        <v>102</v>
      </c>
      <c r="E813" s="15" t="s">
        <v>1025</v>
      </c>
      <c r="F813" s="15" t="s">
        <v>38</v>
      </c>
      <c r="G813" s="85">
        <f>G814</f>
        <v>1519261</v>
      </c>
      <c r="H813" s="85">
        <f>H814</f>
        <v>0</v>
      </c>
      <c r="I813" s="85">
        <f>I814</f>
        <v>0</v>
      </c>
      <c r="J813" s="1"/>
    </row>
    <row r="814" spans="1:10" ht="19.5" customHeight="1">
      <c r="A814" s="16" t="s">
        <v>39</v>
      </c>
      <c r="B814" s="15" t="s">
        <v>146</v>
      </c>
      <c r="C814" s="15" t="s">
        <v>32</v>
      </c>
      <c r="D814" s="15" t="s">
        <v>102</v>
      </c>
      <c r="E814" s="15" t="s">
        <v>1025</v>
      </c>
      <c r="F814" s="15" t="s">
        <v>40</v>
      </c>
      <c r="G814" s="85">
        <f>'прил 4'!G795+'прил 4'!G426</f>
        <v>1519261</v>
      </c>
      <c r="H814" s="85">
        <f>'прил 4'!H795+'прил 4'!H426</f>
        <v>0</v>
      </c>
      <c r="I814" s="85">
        <f>'прил 4'!I795+'прил 4'!I426</f>
        <v>0</v>
      </c>
      <c r="J814" s="1"/>
    </row>
    <row r="815" spans="1:10" s="34" customFormat="1" ht="17.25" hidden="1" customHeight="1">
      <c r="A815" s="16"/>
      <c r="B815" s="14"/>
      <c r="C815" s="15"/>
      <c r="D815" s="15"/>
      <c r="E815" s="15"/>
      <c r="F815" s="15"/>
      <c r="G815" s="85"/>
      <c r="H815" s="102"/>
      <c r="I815" s="102"/>
    </row>
    <row r="816" spans="1:10" s="34" customFormat="1" ht="17.25" hidden="1" customHeight="1">
      <c r="A816" s="16"/>
      <c r="B816" s="14"/>
      <c r="C816" s="15"/>
      <c r="D816" s="15"/>
      <c r="E816" s="15"/>
      <c r="F816" s="15"/>
      <c r="G816" s="85"/>
      <c r="H816" s="102"/>
      <c r="I816" s="102"/>
    </row>
    <row r="817" spans="1:10" s="34" customFormat="1" ht="65.25" customHeight="1">
      <c r="A817" s="16" t="s">
        <v>1104</v>
      </c>
      <c r="B817" s="14">
        <v>757</v>
      </c>
      <c r="C817" s="15" t="s">
        <v>106</v>
      </c>
      <c r="D817" s="15" t="s">
        <v>23</v>
      </c>
      <c r="E817" s="15" t="s">
        <v>1103</v>
      </c>
      <c r="F817" s="15"/>
      <c r="G817" s="85">
        <f>G818</f>
        <v>1831905</v>
      </c>
      <c r="H817" s="85"/>
      <c r="I817" s="85"/>
    </row>
    <row r="818" spans="1:10" s="34" customFormat="1" ht="25.5" customHeight="1">
      <c r="A818" s="16" t="s">
        <v>37</v>
      </c>
      <c r="B818" s="14">
        <v>757</v>
      </c>
      <c r="C818" s="15" t="s">
        <v>106</v>
      </c>
      <c r="D818" s="15" t="s">
        <v>23</v>
      </c>
      <c r="E818" s="15" t="s">
        <v>1103</v>
      </c>
      <c r="F818" s="15" t="s">
        <v>38</v>
      </c>
      <c r="G818" s="85">
        <f>G819</f>
        <v>1831905</v>
      </c>
      <c r="H818" s="85">
        <v>0</v>
      </c>
      <c r="I818" s="85">
        <v>0</v>
      </c>
    </row>
    <row r="819" spans="1:10" s="34" customFormat="1" ht="17.25" customHeight="1">
      <c r="A819" s="16" t="s">
        <v>39</v>
      </c>
      <c r="B819" s="14">
        <v>757</v>
      </c>
      <c r="C819" s="15" t="s">
        <v>106</v>
      </c>
      <c r="D819" s="15" t="s">
        <v>23</v>
      </c>
      <c r="E819" s="15" t="s">
        <v>1103</v>
      </c>
      <c r="F819" s="15" t="s">
        <v>40</v>
      </c>
      <c r="G819" s="85">
        <f>'прил 4'!G429</f>
        <v>1831905</v>
      </c>
      <c r="H819" s="85">
        <f>'прил 4'!H429</f>
        <v>0</v>
      </c>
      <c r="I819" s="85">
        <f>'прил 4'!I429</f>
        <v>0</v>
      </c>
    </row>
    <row r="820" spans="1:10" s="170" customFormat="1" ht="51.75" customHeight="1">
      <c r="A820" s="165" t="s">
        <v>925</v>
      </c>
      <c r="B820" s="161">
        <v>793</v>
      </c>
      <c r="C820" s="162" t="s">
        <v>83</v>
      </c>
      <c r="D820" s="162" t="s">
        <v>130</v>
      </c>
      <c r="E820" s="161" t="s">
        <v>482</v>
      </c>
      <c r="F820" s="161"/>
      <c r="G820" s="163">
        <f>G821</f>
        <v>180000</v>
      </c>
      <c r="H820" s="163">
        <f t="shared" ref="H820:I823" si="155">H821</f>
        <v>280000</v>
      </c>
      <c r="I820" s="163">
        <f t="shared" si="155"/>
        <v>280000</v>
      </c>
      <c r="J820" s="193">
        <v>280000</v>
      </c>
    </row>
    <row r="821" spans="1:10" ht="36" customHeight="1">
      <c r="A821" s="16" t="s">
        <v>190</v>
      </c>
      <c r="B821" s="14">
        <v>793</v>
      </c>
      <c r="C821" s="15" t="s">
        <v>83</v>
      </c>
      <c r="D821" s="15" t="s">
        <v>130</v>
      </c>
      <c r="E821" s="14" t="s">
        <v>482</v>
      </c>
      <c r="F821" s="14"/>
      <c r="G821" s="115">
        <f>G822</f>
        <v>180000</v>
      </c>
      <c r="H821" s="115">
        <f t="shared" si="155"/>
        <v>280000</v>
      </c>
      <c r="I821" s="115">
        <f t="shared" si="155"/>
        <v>280000</v>
      </c>
    </row>
    <row r="822" spans="1:10" ht="39" customHeight="1">
      <c r="A822" s="16" t="s">
        <v>675</v>
      </c>
      <c r="B822" s="14">
        <v>793</v>
      </c>
      <c r="C822" s="15" t="s">
        <v>83</v>
      </c>
      <c r="D822" s="15" t="s">
        <v>130</v>
      </c>
      <c r="E822" s="14" t="s">
        <v>483</v>
      </c>
      <c r="F822" s="14"/>
      <c r="G822" s="115">
        <f>G823</f>
        <v>180000</v>
      </c>
      <c r="H822" s="115">
        <f t="shared" si="155"/>
        <v>280000</v>
      </c>
      <c r="I822" s="115">
        <f t="shared" si="155"/>
        <v>280000</v>
      </c>
    </row>
    <row r="823" spans="1:10" ht="27.75" customHeight="1">
      <c r="A823" s="16" t="s">
        <v>598</v>
      </c>
      <c r="B823" s="14">
        <v>793</v>
      </c>
      <c r="C823" s="15" t="s">
        <v>83</v>
      </c>
      <c r="D823" s="15" t="s">
        <v>130</v>
      </c>
      <c r="E823" s="14" t="s">
        <v>483</v>
      </c>
      <c r="F823" s="14">
        <v>200</v>
      </c>
      <c r="G823" s="115">
        <f>G824</f>
        <v>180000</v>
      </c>
      <c r="H823" s="115">
        <f t="shared" si="155"/>
        <v>280000</v>
      </c>
      <c r="I823" s="115">
        <f t="shared" si="155"/>
        <v>280000</v>
      </c>
    </row>
    <row r="824" spans="1:10" ht="27.75" customHeight="1">
      <c r="A824" s="16" t="s">
        <v>48</v>
      </c>
      <c r="B824" s="14">
        <v>793</v>
      </c>
      <c r="C824" s="15" t="s">
        <v>83</v>
      </c>
      <c r="D824" s="15" t="s">
        <v>130</v>
      </c>
      <c r="E824" s="14" t="s">
        <v>483</v>
      </c>
      <c r="F824" s="14">
        <v>240</v>
      </c>
      <c r="G824" s="115">
        <f>'прил 4'!G1380</f>
        <v>180000</v>
      </c>
      <c r="H824" s="115">
        <f>'прил 4'!H1380</f>
        <v>280000</v>
      </c>
      <c r="I824" s="115">
        <f>'прил 4'!I1380</f>
        <v>280000</v>
      </c>
    </row>
    <row r="825" spans="1:10" s="166" customFormat="1" ht="35.25" customHeight="1">
      <c r="A825" s="165" t="s">
        <v>930</v>
      </c>
      <c r="B825" s="161">
        <v>757</v>
      </c>
      <c r="C825" s="162" t="s">
        <v>32</v>
      </c>
      <c r="D825" s="162" t="s">
        <v>32</v>
      </c>
      <c r="E825" s="162" t="s">
        <v>394</v>
      </c>
      <c r="F825" s="162"/>
      <c r="G825" s="163">
        <f>G836+G826+G833+G861+G873</f>
        <v>120000</v>
      </c>
      <c r="H825" s="163">
        <f t="shared" ref="H825:I825" si="156">H836+H826+H833+H861+H873</f>
        <v>130000</v>
      </c>
      <c r="I825" s="163">
        <f t="shared" si="156"/>
        <v>130000</v>
      </c>
      <c r="J825" s="194">
        <v>30000</v>
      </c>
    </row>
    <row r="826" spans="1:10" s="18" customFormat="1" ht="38.25" hidden="1">
      <c r="A826" s="16" t="s">
        <v>465</v>
      </c>
      <c r="B826" s="14">
        <v>757</v>
      </c>
      <c r="C826" s="15" t="s">
        <v>32</v>
      </c>
      <c r="D826" s="15" t="s">
        <v>32</v>
      </c>
      <c r="E826" s="15" t="s">
        <v>151</v>
      </c>
      <c r="F826" s="15"/>
      <c r="G826" s="115">
        <f>G827+G829+G831</f>
        <v>0</v>
      </c>
      <c r="H826" s="115">
        <f>H827+H829+H831</f>
        <v>0</v>
      </c>
      <c r="I826" s="115">
        <f>I827+I829+I831</f>
        <v>0</v>
      </c>
      <c r="J826" s="17"/>
    </row>
    <row r="827" spans="1:10" s="18" customFormat="1" ht="25.5" hidden="1">
      <c r="A827" s="16" t="s">
        <v>46</v>
      </c>
      <c r="B827" s="14">
        <v>757</v>
      </c>
      <c r="C827" s="15" t="s">
        <v>32</v>
      </c>
      <c r="D827" s="15" t="s">
        <v>32</v>
      </c>
      <c r="E827" s="15" t="s">
        <v>151</v>
      </c>
      <c r="F827" s="15" t="s">
        <v>47</v>
      </c>
      <c r="G827" s="115">
        <f>G828</f>
        <v>0</v>
      </c>
      <c r="H827" s="115">
        <f>H828</f>
        <v>0</v>
      </c>
      <c r="I827" s="115">
        <f>I828</f>
        <v>0</v>
      </c>
      <c r="J827" s="17"/>
    </row>
    <row r="828" spans="1:10" s="18" customFormat="1" ht="25.5" hidden="1">
      <c r="A828" s="16" t="s">
        <v>48</v>
      </c>
      <c r="B828" s="14">
        <v>757</v>
      </c>
      <c r="C828" s="15" t="s">
        <v>32</v>
      </c>
      <c r="D828" s="15" t="s">
        <v>32</v>
      </c>
      <c r="E828" s="15" t="s">
        <v>151</v>
      </c>
      <c r="F828" s="15" t="s">
        <v>49</v>
      </c>
      <c r="G828" s="115">
        <f>'прил 4'!G151</f>
        <v>0</v>
      </c>
      <c r="H828" s="115">
        <f>'прил 4'!AG151</f>
        <v>0</v>
      </c>
      <c r="I828" s="115">
        <f>'прил 4'!AH151</f>
        <v>0</v>
      </c>
      <c r="J828" s="17"/>
    </row>
    <row r="829" spans="1:10" s="3" customFormat="1" hidden="1">
      <c r="A829" s="16" t="s">
        <v>315</v>
      </c>
      <c r="B829" s="14">
        <v>757</v>
      </c>
      <c r="C829" s="15" t="s">
        <v>32</v>
      </c>
      <c r="D829" s="15" t="s">
        <v>32</v>
      </c>
      <c r="E829" s="15" t="s">
        <v>151</v>
      </c>
      <c r="F829" s="15" t="s">
        <v>316</v>
      </c>
      <c r="G829" s="115">
        <f>G830</f>
        <v>0</v>
      </c>
      <c r="H829" s="115">
        <f>H830</f>
        <v>0</v>
      </c>
      <c r="I829" s="115">
        <f>I830</f>
        <v>0</v>
      </c>
      <c r="J829" s="188"/>
    </row>
    <row r="830" spans="1:10" s="3" customFormat="1" hidden="1">
      <c r="A830" s="16" t="s">
        <v>333</v>
      </c>
      <c r="B830" s="14">
        <v>757</v>
      </c>
      <c r="C830" s="15" t="s">
        <v>32</v>
      </c>
      <c r="D830" s="15" t="s">
        <v>32</v>
      </c>
      <c r="E830" s="15" t="s">
        <v>151</v>
      </c>
      <c r="F830" s="15" t="s">
        <v>334</v>
      </c>
      <c r="G830" s="115">
        <f>'прил 4'!G153</f>
        <v>0</v>
      </c>
      <c r="H830" s="115">
        <f>'прил 4'!AG153</f>
        <v>0</v>
      </c>
      <c r="I830" s="115">
        <f>'прил 4'!AH153</f>
        <v>0</v>
      </c>
      <c r="J830" s="188"/>
    </row>
    <row r="831" spans="1:10" s="18" customFormat="1" ht="25.5" hidden="1">
      <c r="A831" s="16" t="s">
        <v>37</v>
      </c>
      <c r="B831" s="14">
        <v>757</v>
      </c>
      <c r="C831" s="15" t="s">
        <v>32</v>
      </c>
      <c r="D831" s="15" t="s">
        <v>32</v>
      </c>
      <c r="E831" s="15" t="s">
        <v>151</v>
      </c>
      <c r="F831" s="15" t="s">
        <v>38</v>
      </c>
      <c r="G831" s="115">
        <f>G832</f>
        <v>0</v>
      </c>
      <c r="H831" s="115">
        <f>H832</f>
        <v>0</v>
      </c>
      <c r="I831" s="115">
        <f>I832</f>
        <v>0</v>
      </c>
      <c r="J831" s="17"/>
    </row>
    <row r="832" spans="1:10" s="18" customFormat="1" hidden="1">
      <c r="A832" s="16" t="s">
        <v>39</v>
      </c>
      <c r="B832" s="14">
        <v>757</v>
      </c>
      <c r="C832" s="15" t="s">
        <v>32</v>
      </c>
      <c r="D832" s="15" t="s">
        <v>32</v>
      </c>
      <c r="E832" s="15" t="s">
        <v>151</v>
      </c>
      <c r="F832" s="15" t="s">
        <v>40</v>
      </c>
      <c r="G832" s="115">
        <f>'прил 4'!G155</f>
        <v>0</v>
      </c>
      <c r="H832" s="115">
        <f>'прил 4'!AG155</f>
        <v>0</v>
      </c>
      <c r="I832" s="115">
        <f>'прил 4'!AH155</f>
        <v>0</v>
      </c>
      <c r="J832" s="17"/>
    </row>
    <row r="833" spans="1:10" s="3" customFormat="1" ht="38.25" hidden="1">
      <c r="A833" s="16" t="s">
        <v>192</v>
      </c>
      <c r="B833" s="14">
        <v>757</v>
      </c>
      <c r="C833" s="15" t="s">
        <v>32</v>
      </c>
      <c r="D833" s="15" t="s">
        <v>32</v>
      </c>
      <c r="E833" s="15" t="s">
        <v>191</v>
      </c>
      <c r="F833" s="15"/>
      <c r="G833" s="115">
        <f t="shared" ref="G833:I834" si="157">G834</f>
        <v>0</v>
      </c>
      <c r="H833" s="115">
        <f t="shared" si="157"/>
        <v>0</v>
      </c>
      <c r="I833" s="115">
        <f t="shared" si="157"/>
        <v>0</v>
      </c>
      <c r="J833" s="188"/>
    </row>
    <row r="834" spans="1:10" s="18" customFormat="1" ht="25.5" hidden="1">
      <c r="A834" s="16" t="s">
        <v>37</v>
      </c>
      <c r="B834" s="14">
        <v>757</v>
      </c>
      <c r="C834" s="15" t="s">
        <v>32</v>
      </c>
      <c r="D834" s="15" t="s">
        <v>32</v>
      </c>
      <c r="E834" s="15" t="s">
        <v>191</v>
      </c>
      <c r="F834" s="15" t="s">
        <v>38</v>
      </c>
      <c r="G834" s="115">
        <f t="shared" si="157"/>
        <v>0</v>
      </c>
      <c r="H834" s="115">
        <f t="shared" si="157"/>
        <v>0</v>
      </c>
      <c r="I834" s="115">
        <f t="shared" si="157"/>
        <v>0</v>
      </c>
      <c r="J834" s="17"/>
    </row>
    <row r="835" spans="1:10" s="18" customFormat="1" hidden="1">
      <c r="A835" s="16" t="s">
        <v>39</v>
      </c>
      <c r="B835" s="14">
        <v>757</v>
      </c>
      <c r="C835" s="15" t="s">
        <v>32</v>
      </c>
      <c r="D835" s="15" t="s">
        <v>32</v>
      </c>
      <c r="E835" s="15" t="s">
        <v>191</v>
      </c>
      <c r="F835" s="15" t="s">
        <v>40</v>
      </c>
      <c r="G835" s="115">
        <f>'прил 4'!G158</f>
        <v>0</v>
      </c>
      <c r="H835" s="115">
        <f>'прил 4'!AG158</f>
        <v>0</v>
      </c>
      <c r="I835" s="115">
        <f>'прил 4'!AH158</f>
        <v>0</v>
      </c>
      <c r="J835" s="17"/>
    </row>
    <row r="836" spans="1:10" s="18" customFormat="1">
      <c r="A836" s="16" t="s">
        <v>631</v>
      </c>
      <c r="B836" s="14">
        <v>757</v>
      </c>
      <c r="C836" s="15" t="s">
        <v>32</v>
      </c>
      <c r="D836" s="15" t="s">
        <v>32</v>
      </c>
      <c r="E836" s="15" t="s">
        <v>395</v>
      </c>
      <c r="F836" s="15"/>
      <c r="G836" s="115">
        <f>G837+G859</f>
        <v>20000</v>
      </c>
      <c r="H836" s="115">
        <f>H837+H859</f>
        <v>30000</v>
      </c>
      <c r="I836" s="115">
        <f>I837+I859</f>
        <v>30000</v>
      </c>
      <c r="J836" s="17">
        <v>100000</v>
      </c>
    </row>
    <row r="837" spans="1:10" s="18" customFormat="1" ht="25.5">
      <c r="A837" s="16" t="s">
        <v>46</v>
      </c>
      <c r="B837" s="14">
        <v>757</v>
      </c>
      <c r="C837" s="15" t="s">
        <v>32</v>
      </c>
      <c r="D837" s="15" t="s">
        <v>32</v>
      </c>
      <c r="E837" s="15" t="s">
        <v>395</v>
      </c>
      <c r="F837" s="15" t="s">
        <v>47</v>
      </c>
      <c r="G837" s="115">
        <f>G838</f>
        <v>20000</v>
      </c>
      <c r="H837" s="115">
        <f>H838</f>
        <v>30000</v>
      </c>
      <c r="I837" s="115">
        <f>I838</f>
        <v>30000</v>
      </c>
      <c r="J837" s="17"/>
    </row>
    <row r="838" spans="1:10" s="18" customFormat="1" ht="25.5">
      <c r="A838" s="16" t="s">
        <v>48</v>
      </c>
      <c r="B838" s="14">
        <v>757</v>
      </c>
      <c r="C838" s="15" t="s">
        <v>32</v>
      </c>
      <c r="D838" s="15" t="s">
        <v>32</v>
      </c>
      <c r="E838" s="15" t="s">
        <v>395</v>
      </c>
      <c r="F838" s="15" t="s">
        <v>49</v>
      </c>
      <c r="G838" s="115">
        <f>'прил 4'!G161</f>
        <v>20000</v>
      </c>
      <c r="H838" s="115">
        <f>'прил 4'!H161</f>
        <v>30000</v>
      </c>
      <c r="I838" s="115">
        <f>'прил 4'!I161</f>
        <v>30000</v>
      </c>
      <c r="J838" s="17"/>
    </row>
    <row r="839" spans="1:10" s="18" customFormat="1" ht="31.5" hidden="1" customHeight="1">
      <c r="A839" s="16" t="s">
        <v>561</v>
      </c>
      <c r="B839" s="14"/>
      <c r="C839" s="15"/>
      <c r="D839" s="15"/>
      <c r="E839" s="15" t="s">
        <v>301</v>
      </c>
      <c r="F839" s="15"/>
      <c r="G839" s="115">
        <f>G840</f>
        <v>0</v>
      </c>
      <c r="H839" s="115">
        <f t="shared" ref="H839:I841" si="158">H840</f>
        <v>0</v>
      </c>
      <c r="I839" s="115">
        <f t="shared" si="158"/>
        <v>0</v>
      </c>
      <c r="J839" s="17"/>
    </row>
    <row r="840" spans="1:10" ht="36" hidden="1" customHeight="1">
      <c r="A840" s="16" t="s">
        <v>37</v>
      </c>
      <c r="B840" s="14">
        <v>793</v>
      </c>
      <c r="C840" s="15" t="s">
        <v>83</v>
      </c>
      <c r="D840" s="15" t="s">
        <v>130</v>
      </c>
      <c r="E840" s="15" t="s">
        <v>301</v>
      </c>
      <c r="F840" s="14">
        <v>600</v>
      </c>
      <c r="G840" s="115">
        <f>G841</f>
        <v>0</v>
      </c>
      <c r="H840" s="115">
        <f t="shared" si="158"/>
        <v>0</v>
      </c>
      <c r="I840" s="115">
        <f t="shared" si="158"/>
        <v>0</v>
      </c>
    </row>
    <row r="841" spans="1:10" ht="18.75" hidden="1" customHeight="1">
      <c r="A841" s="16" t="s">
        <v>39</v>
      </c>
      <c r="B841" s="14">
        <v>793</v>
      </c>
      <c r="C841" s="15" t="s">
        <v>83</v>
      </c>
      <c r="D841" s="15" t="s">
        <v>130</v>
      </c>
      <c r="E841" s="15" t="s">
        <v>301</v>
      </c>
      <c r="F841" s="14">
        <v>610</v>
      </c>
      <c r="G841" s="115">
        <f>G842</f>
        <v>0</v>
      </c>
      <c r="H841" s="115">
        <f t="shared" si="158"/>
        <v>0</v>
      </c>
      <c r="I841" s="115">
        <f t="shared" si="158"/>
        <v>0</v>
      </c>
    </row>
    <row r="842" spans="1:10" ht="24.75" hidden="1" customHeight="1">
      <c r="A842" s="16" t="s">
        <v>42</v>
      </c>
      <c r="B842" s="14"/>
      <c r="C842" s="15"/>
      <c r="D842" s="15"/>
      <c r="E842" s="15" t="s">
        <v>301</v>
      </c>
      <c r="F842" s="14">
        <v>612</v>
      </c>
      <c r="G842" s="115"/>
      <c r="H842" s="115"/>
      <c r="I842" s="115"/>
    </row>
    <row r="843" spans="1:10" s="18" customFormat="1" hidden="1">
      <c r="A843" s="16" t="s">
        <v>631</v>
      </c>
      <c r="B843" s="14">
        <v>757</v>
      </c>
      <c r="C843" s="15" t="s">
        <v>32</v>
      </c>
      <c r="D843" s="15" t="s">
        <v>32</v>
      </c>
      <c r="E843" s="15" t="s">
        <v>45</v>
      </c>
      <c r="F843" s="15"/>
      <c r="G843" s="115"/>
      <c r="H843" s="115"/>
      <c r="I843" s="115"/>
      <c r="J843" s="17"/>
    </row>
    <row r="844" spans="1:10" s="18" customFormat="1" ht="25.5" hidden="1">
      <c r="A844" s="16" t="s">
        <v>46</v>
      </c>
      <c r="B844" s="14">
        <v>757</v>
      </c>
      <c r="C844" s="15" t="s">
        <v>32</v>
      </c>
      <c r="D844" s="15" t="s">
        <v>32</v>
      </c>
      <c r="E844" s="15" t="s">
        <v>45</v>
      </c>
      <c r="F844" s="15" t="s">
        <v>47</v>
      </c>
      <c r="G844" s="115">
        <f>G845</f>
        <v>0</v>
      </c>
      <c r="H844" s="115">
        <f>H845</f>
        <v>0</v>
      </c>
      <c r="I844" s="115">
        <f>I845</f>
        <v>0</v>
      </c>
      <c r="J844" s="17"/>
    </row>
    <row r="845" spans="1:10" s="18" customFormat="1" ht="25.5" hidden="1">
      <c r="A845" s="16" t="s">
        <v>48</v>
      </c>
      <c r="B845" s="14">
        <v>757</v>
      </c>
      <c r="C845" s="15" t="s">
        <v>32</v>
      </c>
      <c r="D845" s="15" t="s">
        <v>32</v>
      </c>
      <c r="E845" s="15" t="s">
        <v>45</v>
      </c>
      <c r="F845" s="15" t="s">
        <v>49</v>
      </c>
      <c r="G845" s="115">
        <f>G858</f>
        <v>0</v>
      </c>
      <c r="H845" s="115">
        <f>H858</f>
        <v>0</v>
      </c>
      <c r="I845" s="115">
        <f>I858</f>
        <v>0</v>
      </c>
      <c r="J845" s="17"/>
    </row>
    <row r="846" spans="1:10" s="18" customFormat="1" ht="25.5" hidden="1">
      <c r="A846" s="16" t="s">
        <v>46</v>
      </c>
      <c r="B846" s="14">
        <v>757</v>
      </c>
      <c r="C846" s="15" t="s">
        <v>32</v>
      </c>
      <c r="D846" s="15" t="s">
        <v>32</v>
      </c>
      <c r="E846" s="15" t="s">
        <v>45</v>
      </c>
      <c r="F846" s="15" t="s">
        <v>50</v>
      </c>
      <c r="G846" s="115">
        <v>22000</v>
      </c>
      <c r="H846" s="115">
        <v>22000</v>
      </c>
      <c r="I846" s="115">
        <v>22000</v>
      </c>
      <c r="J846" s="17"/>
    </row>
    <row r="847" spans="1:10" ht="18.75" hidden="1" customHeight="1">
      <c r="A847" s="16"/>
      <c r="B847" s="14"/>
      <c r="C847" s="15"/>
      <c r="D847" s="15"/>
      <c r="E847" s="15"/>
      <c r="F847" s="14"/>
      <c r="G847" s="115"/>
      <c r="H847" s="115"/>
      <c r="I847" s="115"/>
    </row>
    <row r="848" spans="1:10" ht="18.75" hidden="1" customHeight="1">
      <c r="A848" s="16"/>
      <c r="B848" s="14"/>
      <c r="C848" s="15"/>
      <c r="D848" s="15"/>
      <c r="E848" s="15"/>
      <c r="F848" s="14"/>
      <c r="G848" s="115"/>
      <c r="H848" s="115"/>
      <c r="I848" s="115"/>
    </row>
    <row r="849" spans="1:10" ht="18.75" hidden="1" customHeight="1">
      <c r="A849" s="16"/>
      <c r="B849" s="14"/>
      <c r="C849" s="15"/>
      <c r="D849" s="15"/>
      <c r="E849" s="15"/>
      <c r="F849" s="14"/>
      <c r="G849" s="115"/>
      <c r="H849" s="115"/>
      <c r="I849" s="115"/>
    </row>
    <row r="850" spans="1:10" ht="76.5" hidden="1">
      <c r="A850" s="16" t="s">
        <v>63</v>
      </c>
      <c r="B850" s="14">
        <v>757</v>
      </c>
      <c r="C850" s="15" t="s">
        <v>32</v>
      </c>
      <c r="D850" s="15" t="s">
        <v>34</v>
      </c>
      <c r="E850" s="15" t="s">
        <v>64</v>
      </c>
      <c r="F850" s="14"/>
      <c r="G850" s="115">
        <f>G855</f>
        <v>0</v>
      </c>
      <c r="H850" s="115">
        <f>H855</f>
        <v>0</v>
      </c>
      <c r="I850" s="115">
        <f>I855</f>
        <v>0</v>
      </c>
    </row>
    <row r="851" spans="1:10" ht="25.5" hidden="1">
      <c r="A851" s="16" t="s">
        <v>37</v>
      </c>
      <c r="B851" s="14">
        <v>757</v>
      </c>
      <c r="C851" s="15" t="s">
        <v>32</v>
      </c>
      <c r="D851" s="15" t="s">
        <v>34</v>
      </c>
      <c r="E851" s="15" t="s">
        <v>64</v>
      </c>
      <c r="F851" s="15" t="s">
        <v>38</v>
      </c>
      <c r="G851" s="115">
        <f>G852</f>
        <v>0</v>
      </c>
      <c r="H851" s="115">
        <f>H852</f>
        <v>0</v>
      </c>
      <c r="I851" s="115">
        <f>I852</f>
        <v>0</v>
      </c>
    </row>
    <row r="852" spans="1:10" ht="19.5" hidden="1" customHeight="1">
      <c r="A852" s="16" t="s">
        <v>39</v>
      </c>
      <c r="B852" s="14">
        <v>757</v>
      </c>
      <c r="C852" s="15" t="s">
        <v>32</v>
      </c>
      <c r="D852" s="15" t="s">
        <v>34</v>
      </c>
      <c r="E852" s="15" t="s">
        <v>64</v>
      </c>
      <c r="F852" s="15" t="s">
        <v>40</v>
      </c>
      <c r="G852" s="115">
        <f>G855</f>
        <v>0</v>
      </c>
      <c r="H852" s="115">
        <f>H855</f>
        <v>0</v>
      </c>
      <c r="I852" s="115">
        <f>I855</f>
        <v>0</v>
      </c>
    </row>
    <row r="853" spans="1:10" ht="19.5" hidden="1" customHeight="1">
      <c r="A853" s="16"/>
      <c r="B853" s="14"/>
      <c r="C853" s="15"/>
      <c r="D853" s="15"/>
      <c r="E853" s="15"/>
      <c r="F853" s="15" t="s">
        <v>38</v>
      </c>
      <c r="G853" s="115"/>
      <c r="H853" s="115"/>
      <c r="I853" s="115"/>
    </row>
    <row r="854" spans="1:10" ht="19.5" hidden="1" customHeight="1">
      <c r="A854" s="16"/>
      <c r="B854" s="14"/>
      <c r="C854" s="15"/>
      <c r="D854" s="15"/>
      <c r="E854" s="15"/>
      <c r="F854" s="15" t="s">
        <v>40</v>
      </c>
      <c r="G854" s="115"/>
      <c r="H854" s="115"/>
      <c r="I854" s="115"/>
    </row>
    <row r="855" spans="1:10" hidden="1">
      <c r="A855" s="16" t="s">
        <v>42</v>
      </c>
      <c r="B855" s="14">
        <v>757</v>
      </c>
      <c r="C855" s="15" t="s">
        <v>32</v>
      </c>
      <c r="D855" s="15" t="s">
        <v>34</v>
      </c>
      <c r="E855" s="15" t="s">
        <v>64</v>
      </c>
      <c r="F855" s="14">
        <v>612</v>
      </c>
      <c r="G855" s="115"/>
      <c r="H855" s="115"/>
      <c r="I855" s="115"/>
    </row>
    <row r="856" spans="1:10" ht="25.5" hidden="1">
      <c r="A856" s="16" t="s">
        <v>68</v>
      </c>
      <c r="B856" s="14">
        <v>757</v>
      </c>
      <c r="C856" s="15" t="s">
        <v>66</v>
      </c>
      <c r="D856" s="15" t="s">
        <v>23</v>
      </c>
      <c r="E856" s="15" t="s">
        <v>69</v>
      </c>
      <c r="F856" s="15"/>
      <c r="G856" s="102">
        <f>G857</f>
        <v>0</v>
      </c>
      <c r="H856" s="102">
        <f>H857</f>
        <v>0</v>
      </c>
      <c r="I856" s="102">
        <f>I857</f>
        <v>0</v>
      </c>
    </row>
    <row r="857" spans="1:10" hidden="1">
      <c r="A857" s="24" t="s">
        <v>42</v>
      </c>
      <c r="B857" s="14">
        <v>757</v>
      </c>
      <c r="C857" s="15" t="s">
        <v>66</v>
      </c>
      <c r="D857" s="15" t="s">
        <v>23</v>
      </c>
      <c r="E857" s="15" t="s">
        <v>69</v>
      </c>
      <c r="F857" s="14">
        <v>612</v>
      </c>
      <c r="G857" s="102"/>
      <c r="H857" s="102"/>
      <c r="I857" s="102"/>
    </row>
    <row r="858" spans="1:10" ht="25.5" hidden="1">
      <c r="A858" s="16" t="s">
        <v>599</v>
      </c>
      <c r="B858" s="14"/>
      <c r="C858" s="15"/>
      <c r="D858" s="15"/>
      <c r="E858" s="15" t="s">
        <v>45</v>
      </c>
      <c r="F858" s="14">
        <v>244</v>
      </c>
      <c r="G858" s="102"/>
      <c r="H858" s="102"/>
      <c r="I858" s="102"/>
    </row>
    <row r="859" spans="1:10" s="18" customFormat="1" ht="25.5" hidden="1">
      <c r="A859" s="16" t="s">
        <v>37</v>
      </c>
      <c r="B859" s="14">
        <v>757</v>
      </c>
      <c r="C859" s="15" t="s">
        <v>32</v>
      </c>
      <c r="D859" s="15" t="s">
        <v>32</v>
      </c>
      <c r="E859" s="15" t="s">
        <v>395</v>
      </c>
      <c r="F859" s="15" t="s">
        <v>38</v>
      </c>
      <c r="G859" s="115">
        <f>G860</f>
        <v>0</v>
      </c>
      <c r="H859" s="115">
        <f>H860</f>
        <v>0</v>
      </c>
      <c r="I859" s="115">
        <f>I860</f>
        <v>0</v>
      </c>
      <c r="J859" s="17"/>
    </row>
    <row r="860" spans="1:10" s="18" customFormat="1" hidden="1">
      <c r="A860" s="16" t="s">
        <v>39</v>
      </c>
      <c r="B860" s="14">
        <v>757</v>
      </c>
      <c r="C860" s="15" t="s">
        <v>32</v>
      </c>
      <c r="D860" s="15" t="s">
        <v>32</v>
      </c>
      <c r="E860" s="15" t="s">
        <v>395</v>
      </c>
      <c r="F860" s="15" t="s">
        <v>40</v>
      </c>
      <c r="G860" s="115"/>
      <c r="H860" s="115"/>
      <c r="I860" s="115"/>
      <c r="J860" s="17"/>
    </row>
    <row r="861" spans="1:10" s="18" customFormat="1" ht="32.25" hidden="1" customHeight="1">
      <c r="A861" s="16" t="s">
        <v>561</v>
      </c>
      <c r="B861" s="14">
        <v>757</v>
      </c>
      <c r="C861" s="15" t="s">
        <v>32</v>
      </c>
      <c r="D861" s="15" t="s">
        <v>32</v>
      </c>
      <c r="E861" s="15" t="s">
        <v>283</v>
      </c>
      <c r="F861" s="15"/>
      <c r="G861" s="115">
        <f>G862+G868</f>
        <v>0</v>
      </c>
      <c r="H861" s="115">
        <f>H862+H868</f>
        <v>0</v>
      </c>
      <c r="I861" s="115">
        <f>I862+I868</f>
        <v>0</v>
      </c>
      <c r="J861" s="17"/>
    </row>
    <row r="862" spans="1:10" s="18" customFormat="1" ht="28.5" hidden="1" customHeight="1">
      <c r="A862" s="16" t="s">
        <v>561</v>
      </c>
      <c r="B862" s="14">
        <v>757</v>
      </c>
      <c r="C862" s="15" t="s">
        <v>32</v>
      </c>
      <c r="D862" s="15" t="s">
        <v>32</v>
      </c>
      <c r="E862" s="15" t="s">
        <v>284</v>
      </c>
      <c r="F862" s="15"/>
      <c r="G862" s="115">
        <f>G863</f>
        <v>0</v>
      </c>
      <c r="H862" s="115">
        <f>H863</f>
        <v>0</v>
      </c>
      <c r="I862" s="115">
        <f>I863</f>
        <v>0</v>
      </c>
      <c r="J862" s="17"/>
    </row>
    <row r="863" spans="1:10" s="18" customFormat="1" ht="28.5" hidden="1" customHeight="1">
      <c r="A863" s="16" t="s">
        <v>561</v>
      </c>
      <c r="B863" s="14">
        <v>757</v>
      </c>
      <c r="C863" s="15" t="s">
        <v>32</v>
      </c>
      <c r="D863" s="15" t="s">
        <v>32</v>
      </c>
      <c r="E863" s="15" t="s">
        <v>285</v>
      </c>
      <c r="F863" s="15"/>
      <c r="G863" s="115">
        <f>G864+G866</f>
        <v>0</v>
      </c>
      <c r="H863" s="115">
        <f>H864+H866</f>
        <v>0</v>
      </c>
      <c r="I863" s="115">
        <f>I864+I866</f>
        <v>0</v>
      </c>
      <c r="J863" s="17"/>
    </row>
    <row r="864" spans="1:10" s="18" customFormat="1" ht="25.5" hidden="1">
      <c r="A864" s="16" t="s">
        <v>46</v>
      </c>
      <c r="B864" s="14">
        <v>757</v>
      </c>
      <c r="C864" s="15" t="s">
        <v>32</v>
      </c>
      <c r="D864" s="15" t="s">
        <v>32</v>
      </c>
      <c r="E864" s="15" t="s">
        <v>285</v>
      </c>
      <c r="F864" s="15" t="s">
        <v>47</v>
      </c>
      <c r="G864" s="115">
        <f>G865</f>
        <v>0</v>
      </c>
      <c r="H864" s="115">
        <f>H865</f>
        <v>0</v>
      </c>
      <c r="I864" s="115">
        <f>I865</f>
        <v>0</v>
      </c>
      <c r="J864" s="17"/>
    </row>
    <row r="865" spans="1:10" s="18" customFormat="1" ht="25.5" hidden="1">
      <c r="A865" s="16" t="s">
        <v>48</v>
      </c>
      <c r="B865" s="14">
        <v>757</v>
      </c>
      <c r="C865" s="15" t="s">
        <v>32</v>
      </c>
      <c r="D865" s="15" t="s">
        <v>32</v>
      </c>
      <c r="E865" s="15" t="s">
        <v>285</v>
      </c>
      <c r="F865" s="15" t="s">
        <v>49</v>
      </c>
      <c r="G865" s="115"/>
      <c r="H865" s="115"/>
      <c r="I865" s="115"/>
      <c r="J865" s="17"/>
    </row>
    <row r="866" spans="1:10" s="18" customFormat="1" hidden="1">
      <c r="A866" s="16" t="s">
        <v>315</v>
      </c>
      <c r="B866" s="14">
        <v>757</v>
      </c>
      <c r="C866" s="15" t="s">
        <v>32</v>
      </c>
      <c r="D866" s="15" t="s">
        <v>32</v>
      </c>
      <c r="E866" s="15" t="s">
        <v>285</v>
      </c>
      <c r="F866" s="15" t="s">
        <v>316</v>
      </c>
      <c r="G866" s="115">
        <f>G867</f>
        <v>0</v>
      </c>
      <c r="H866" s="115">
        <f>H867</f>
        <v>0</v>
      </c>
      <c r="I866" s="115">
        <f>I867</f>
        <v>0</v>
      </c>
      <c r="J866" s="17"/>
    </row>
    <row r="867" spans="1:10" s="18" customFormat="1" hidden="1">
      <c r="A867" s="16" t="s">
        <v>333</v>
      </c>
      <c r="B867" s="14">
        <v>757</v>
      </c>
      <c r="C867" s="15" t="s">
        <v>32</v>
      </c>
      <c r="D867" s="15" t="s">
        <v>32</v>
      </c>
      <c r="E867" s="15" t="s">
        <v>285</v>
      </c>
      <c r="F867" s="15" t="s">
        <v>334</v>
      </c>
      <c r="G867" s="115"/>
      <c r="H867" s="115"/>
      <c r="I867" s="115"/>
      <c r="J867" s="17"/>
    </row>
    <row r="868" spans="1:10" s="18" customFormat="1" ht="32.25" hidden="1" customHeight="1">
      <c r="A868" s="16" t="s">
        <v>561</v>
      </c>
      <c r="B868" s="14">
        <v>757</v>
      </c>
      <c r="C868" s="15" t="s">
        <v>32</v>
      </c>
      <c r="D868" s="15" t="s">
        <v>32</v>
      </c>
      <c r="E868" s="15" t="s">
        <v>286</v>
      </c>
      <c r="F868" s="15"/>
      <c r="G868" s="115">
        <f>G869+G871</f>
        <v>0</v>
      </c>
      <c r="H868" s="115">
        <f>H869+H871</f>
        <v>0</v>
      </c>
      <c r="I868" s="115">
        <f>I869+I871</f>
        <v>0</v>
      </c>
      <c r="J868" s="17"/>
    </row>
    <row r="869" spans="1:10" s="18" customFormat="1" ht="37.5" hidden="1" customHeight="1">
      <c r="A869" s="16" t="s">
        <v>561</v>
      </c>
      <c r="B869" s="14">
        <v>757</v>
      </c>
      <c r="C869" s="15" t="s">
        <v>32</v>
      </c>
      <c r="D869" s="15" t="s">
        <v>32</v>
      </c>
      <c r="E869" s="15" t="s">
        <v>267</v>
      </c>
      <c r="F869" s="15"/>
      <c r="G869" s="115">
        <f>G870</f>
        <v>0</v>
      </c>
      <c r="H869" s="115">
        <f>H870</f>
        <v>0</v>
      </c>
      <c r="I869" s="115">
        <f>I870</f>
        <v>0</v>
      </c>
      <c r="J869" s="17"/>
    </row>
    <row r="870" spans="1:10" s="18" customFormat="1" hidden="1">
      <c r="A870" s="16" t="s">
        <v>39</v>
      </c>
      <c r="B870" s="14">
        <v>757</v>
      </c>
      <c r="C870" s="15" t="s">
        <v>32</v>
      </c>
      <c r="D870" s="15" t="s">
        <v>32</v>
      </c>
      <c r="E870" s="15" t="s">
        <v>267</v>
      </c>
      <c r="F870" s="15" t="s">
        <v>40</v>
      </c>
      <c r="G870" s="115">
        <f>282000-282000</f>
        <v>0</v>
      </c>
      <c r="H870" s="115">
        <f>282000-282000</f>
        <v>0</v>
      </c>
      <c r="I870" s="115">
        <f>282000-282000</f>
        <v>0</v>
      </c>
      <c r="J870" s="17"/>
    </row>
    <row r="871" spans="1:10" s="18" customFormat="1" hidden="1">
      <c r="A871" s="16" t="s">
        <v>315</v>
      </c>
      <c r="B871" s="14">
        <v>757</v>
      </c>
      <c r="C871" s="15" t="s">
        <v>32</v>
      </c>
      <c r="D871" s="15" t="s">
        <v>32</v>
      </c>
      <c r="E871" s="15" t="s">
        <v>287</v>
      </c>
      <c r="F871" s="15" t="s">
        <v>316</v>
      </c>
      <c r="G871" s="115">
        <f>G872</f>
        <v>0</v>
      </c>
      <c r="H871" s="115">
        <f>H872</f>
        <v>0</v>
      </c>
      <c r="I871" s="115">
        <f>I872</f>
        <v>0</v>
      </c>
      <c r="J871" s="17"/>
    </row>
    <row r="872" spans="1:10" s="18" customFormat="1" hidden="1">
      <c r="A872" s="16" t="s">
        <v>333</v>
      </c>
      <c r="B872" s="14">
        <v>757</v>
      </c>
      <c r="C872" s="15" t="s">
        <v>32</v>
      </c>
      <c r="D872" s="15" t="s">
        <v>32</v>
      </c>
      <c r="E872" s="15" t="s">
        <v>287</v>
      </c>
      <c r="F872" s="15" t="s">
        <v>334</v>
      </c>
      <c r="G872" s="115"/>
      <c r="H872" s="115"/>
      <c r="I872" s="115"/>
      <c r="J872" s="17"/>
    </row>
    <row r="873" spans="1:10" s="18" customFormat="1" ht="25.5">
      <c r="A873" s="16" t="s">
        <v>37</v>
      </c>
      <c r="B873" s="15" t="s">
        <v>146</v>
      </c>
      <c r="C873" s="15" t="s">
        <v>32</v>
      </c>
      <c r="D873" s="15" t="s">
        <v>102</v>
      </c>
      <c r="E873" s="15" t="s">
        <v>395</v>
      </c>
      <c r="F873" s="15" t="s">
        <v>38</v>
      </c>
      <c r="G873" s="85">
        <f>G874</f>
        <v>100000</v>
      </c>
      <c r="H873" s="85">
        <f t="shared" ref="H873:I873" si="159">H874</f>
        <v>100000</v>
      </c>
      <c r="I873" s="85">
        <f t="shared" si="159"/>
        <v>100000</v>
      </c>
      <c r="J873" s="17"/>
    </row>
    <row r="874" spans="1:10" s="18" customFormat="1">
      <c r="A874" s="16" t="s">
        <v>39</v>
      </c>
      <c r="B874" s="15" t="s">
        <v>146</v>
      </c>
      <c r="C874" s="15" t="s">
        <v>32</v>
      </c>
      <c r="D874" s="15" t="s">
        <v>102</v>
      </c>
      <c r="E874" s="15" t="s">
        <v>395</v>
      </c>
      <c r="F874" s="15" t="s">
        <v>40</v>
      </c>
      <c r="G874" s="85">
        <f>'прил 4'!G832</f>
        <v>100000</v>
      </c>
      <c r="H874" s="85">
        <f>'прил 4'!H832</f>
        <v>100000</v>
      </c>
      <c r="I874" s="85">
        <f>'прил 4'!I832</f>
        <v>100000</v>
      </c>
      <c r="J874" s="17"/>
    </row>
    <row r="875" spans="1:10" s="170" customFormat="1" ht="51">
      <c r="A875" s="165" t="s">
        <v>919</v>
      </c>
      <c r="B875" s="161">
        <v>793</v>
      </c>
      <c r="C875" s="162" t="s">
        <v>102</v>
      </c>
      <c r="D875" s="162" t="s">
        <v>576</v>
      </c>
      <c r="E875" s="162" t="s">
        <v>477</v>
      </c>
      <c r="F875" s="162"/>
      <c r="G875" s="163">
        <f>G879+G880+G883</f>
        <v>110000</v>
      </c>
      <c r="H875" s="163">
        <f>H879+H880</f>
        <v>100000</v>
      </c>
      <c r="I875" s="163">
        <f>I879+I880</f>
        <v>200000</v>
      </c>
      <c r="J875" s="193">
        <v>100000</v>
      </c>
    </row>
    <row r="876" spans="1:10" hidden="1">
      <c r="A876" s="16"/>
      <c r="B876" s="14"/>
      <c r="C876" s="15"/>
      <c r="D876" s="15"/>
      <c r="E876" s="15"/>
      <c r="F876" s="15"/>
      <c r="G876" s="115"/>
      <c r="H876" s="115"/>
      <c r="I876" s="115"/>
    </row>
    <row r="877" spans="1:10" ht="63.75">
      <c r="A877" s="16" t="s">
        <v>987</v>
      </c>
      <c r="B877" s="14">
        <v>793</v>
      </c>
      <c r="C877" s="15" t="s">
        <v>102</v>
      </c>
      <c r="D877" s="15" t="s">
        <v>576</v>
      </c>
      <c r="E877" s="15" t="s">
        <v>478</v>
      </c>
      <c r="F877" s="15"/>
      <c r="G877" s="115">
        <f t="shared" ref="G877:I878" si="160">G878</f>
        <v>100000</v>
      </c>
      <c r="H877" s="115">
        <f t="shared" si="160"/>
        <v>100000</v>
      </c>
      <c r="I877" s="115">
        <f t="shared" si="160"/>
        <v>200000</v>
      </c>
    </row>
    <row r="878" spans="1:10" ht="25.5">
      <c r="A878" s="16" t="s">
        <v>48</v>
      </c>
      <c r="B878" s="14">
        <v>793</v>
      </c>
      <c r="C878" s="15" t="s">
        <v>102</v>
      </c>
      <c r="D878" s="15" t="s">
        <v>576</v>
      </c>
      <c r="E878" s="15" t="s">
        <v>478</v>
      </c>
      <c r="F878" s="15" t="s">
        <v>47</v>
      </c>
      <c r="G878" s="115">
        <f t="shared" si="160"/>
        <v>100000</v>
      </c>
      <c r="H878" s="115">
        <f t="shared" si="160"/>
        <v>100000</v>
      </c>
      <c r="I878" s="115">
        <f t="shared" si="160"/>
        <v>200000</v>
      </c>
    </row>
    <row r="879" spans="1:10" ht="33" customHeight="1">
      <c r="A879" s="16" t="s">
        <v>48</v>
      </c>
      <c r="B879" s="14">
        <v>793</v>
      </c>
      <c r="C879" s="15" t="s">
        <v>102</v>
      </c>
      <c r="D879" s="15" t="s">
        <v>576</v>
      </c>
      <c r="E879" s="15" t="s">
        <v>478</v>
      </c>
      <c r="F879" s="15" t="s">
        <v>49</v>
      </c>
      <c r="G879" s="115">
        <f>'прил 4'!G1285</f>
        <v>100000</v>
      </c>
      <c r="H879" s="115">
        <f>'прил 4'!H1285</f>
        <v>100000</v>
      </c>
      <c r="I879" s="115">
        <f>'прил 4'!I1285</f>
        <v>200000</v>
      </c>
    </row>
    <row r="880" spans="1:10" ht="38.25" hidden="1">
      <c r="A880" s="16" t="s">
        <v>804</v>
      </c>
      <c r="B880" s="14">
        <v>793</v>
      </c>
      <c r="C880" s="15" t="s">
        <v>102</v>
      </c>
      <c r="D880" s="15" t="s">
        <v>576</v>
      </c>
      <c r="E880" s="15" t="s">
        <v>803</v>
      </c>
      <c r="F880" s="15"/>
      <c r="G880" s="85">
        <f t="shared" ref="G880:I881" si="161">G881</f>
        <v>0</v>
      </c>
      <c r="H880" s="85">
        <f t="shared" si="161"/>
        <v>0</v>
      </c>
      <c r="I880" s="85">
        <f t="shared" si="161"/>
        <v>0</v>
      </c>
    </row>
    <row r="881" spans="1:16" ht="25.5" hidden="1">
      <c r="A881" s="16" t="s">
        <v>48</v>
      </c>
      <c r="B881" s="14">
        <v>793</v>
      </c>
      <c r="C881" s="15" t="s">
        <v>102</v>
      </c>
      <c r="D881" s="15" t="s">
        <v>576</v>
      </c>
      <c r="E881" s="15" t="s">
        <v>803</v>
      </c>
      <c r="F881" s="15" t="s">
        <v>47</v>
      </c>
      <c r="G881" s="85">
        <f t="shared" si="161"/>
        <v>0</v>
      </c>
      <c r="H881" s="85">
        <f t="shared" si="161"/>
        <v>0</v>
      </c>
      <c r="I881" s="85">
        <f t="shared" si="161"/>
        <v>0</v>
      </c>
    </row>
    <row r="882" spans="1:16" ht="25.5" hidden="1">
      <c r="A882" s="16" t="s">
        <v>48</v>
      </c>
      <c r="B882" s="14">
        <v>793</v>
      </c>
      <c r="C882" s="15" t="s">
        <v>102</v>
      </c>
      <c r="D882" s="15" t="s">
        <v>576</v>
      </c>
      <c r="E882" s="15" t="s">
        <v>803</v>
      </c>
      <c r="F882" s="15" t="s">
        <v>49</v>
      </c>
      <c r="G882" s="85"/>
      <c r="H882" s="85"/>
      <c r="I882" s="85"/>
    </row>
    <row r="883" spans="1:16" ht="38.25">
      <c r="A883" s="16" t="s">
        <v>804</v>
      </c>
      <c r="B883" s="14">
        <v>793</v>
      </c>
      <c r="C883" s="15" t="s">
        <v>102</v>
      </c>
      <c r="D883" s="15" t="s">
        <v>576</v>
      </c>
      <c r="E883" s="15" t="s">
        <v>803</v>
      </c>
      <c r="F883" s="15"/>
      <c r="G883" s="85">
        <f>G884</f>
        <v>10000</v>
      </c>
      <c r="H883" s="102">
        <v>0</v>
      </c>
      <c r="I883" s="102">
        <v>0</v>
      </c>
      <c r="J883" s="1"/>
    </row>
    <row r="884" spans="1:16" ht="25.5">
      <c r="A884" s="16" t="s">
        <v>48</v>
      </c>
      <c r="B884" s="14">
        <v>793</v>
      </c>
      <c r="C884" s="15" t="s">
        <v>102</v>
      </c>
      <c r="D884" s="15" t="s">
        <v>576</v>
      </c>
      <c r="E884" s="15" t="s">
        <v>803</v>
      </c>
      <c r="F884" s="15" t="s">
        <v>47</v>
      </c>
      <c r="G884" s="85">
        <f>G885</f>
        <v>10000</v>
      </c>
      <c r="H884" s="102">
        <v>0</v>
      </c>
      <c r="I884" s="102">
        <v>0</v>
      </c>
      <c r="J884" s="1"/>
    </row>
    <row r="885" spans="1:16" ht="25.5">
      <c r="A885" s="16" t="s">
        <v>48</v>
      </c>
      <c r="B885" s="14">
        <v>793</v>
      </c>
      <c r="C885" s="15" t="s">
        <v>102</v>
      </c>
      <c r="D885" s="15" t="s">
        <v>576</v>
      </c>
      <c r="E885" s="15" t="s">
        <v>803</v>
      </c>
      <c r="F885" s="15" t="s">
        <v>49</v>
      </c>
      <c r="G885" s="85">
        <f>'прил 4'!G1292</f>
        <v>10000</v>
      </c>
      <c r="H885" s="102">
        <v>0</v>
      </c>
      <c r="I885" s="102">
        <v>0</v>
      </c>
      <c r="J885" s="1"/>
    </row>
    <row r="886" spans="1:16" s="166" customFormat="1" ht="30" customHeight="1">
      <c r="A886" s="181" t="s">
        <v>932</v>
      </c>
      <c r="B886" s="162" t="s">
        <v>146</v>
      </c>
      <c r="C886" s="162" t="s">
        <v>32</v>
      </c>
      <c r="D886" s="162" t="s">
        <v>23</v>
      </c>
      <c r="E886" s="162" t="s">
        <v>419</v>
      </c>
      <c r="F886" s="162"/>
      <c r="G886" s="163">
        <f>G887</f>
        <v>711026</v>
      </c>
      <c r="H886" s="163">
        <f>H887</f>
        <v>780000</v>
      </c>
      <c r="I886" s="163">
        <f>I887</f>
        <v>780000</v>
      </c>
      <c r="J886" s="194">
        <v>100000</v>
      </c>
    </row>
    <row r="887" spans="1:16" s="18" customFormat="1" ht="25.5">
      <c r="A887" s="16" t="s">
        <v>167</v>
      </c>
      <c r="B887" s="15" t="s">
        <v>146</v>
      </c>
      <c r="C887" s="15" t="s">
        <v>32</v>
      </c>
      <c r="D887" s="15" t="s">
        <v>23</v>
      </c>
      <c r="E887" s="15" t="s">
        <v>420</v>
      </c>
      <c r="F887" s="15"/>
      <c r="G887" s="115">
        <f>G888+G890</f>
        <v>711026</v>
      </c>
      <c r="H887" s="115">
        <f>H888+H890</f>
        <v>780000</v>
      </c>
      <c r="I887" s="115">
        <f>I888+I890</f>
        <v>780000</v>
      </c>
      <c r="J887" s="17">
        <v>50000</v>
      </c>
    </row>
    <row r="888" spans="1:16" s="18" customFormat="1" ht="25.5" customHeight="1">
      <c r="A888" s="16" t="s">
        <v>654</v>
      </c>
      <c r="B888" s="14">
        <v>793</v>
      </c>
      <c r="C888" s="15" t="s">
        <v>101</v>
      </c>
      <c r="D888" s="15" t="s">
        <v>102</v>
      </c>
      <c r="E888" s="15" t="s">
        <v>420</v>
      </c>
      <c r="F888" s="15" t="s">
        <v>305</v>
      </c>
      <c r="G888" s="115">
        <f>G889</f>
        <v>630000</v>
      </c>
      <c r="H888" s="115">
        <f>H889</f>
        <v>630000</v>
      </c>
      <c r="I888" s="115">
        <f>I889</f>
        <v>630000</v>
      </c>
      <c r="J888" s="17">
        <v>630000</v>
      </c>
    </row>
    <row r="889" spans="1:16" s="18" customFormat="1">
      <c r="A889" s="16" t="s">
        <v>655</v>
      </c>
      <c r="B889" s="14">
        <v>793</v>
      </c>
      <c r="C889" s="15" t="s">
        <v>101</v>
      </c>
      <c r="D889" s="15" t="s">
        <v>102</v>
      </c>
      <c r="E889" s="15" t="s">
        <v>420</v>
      </c>
      <c r="F889" s="15" t="s">
        <v>656</v>
      </c>
      <c r="G889" s="115">
        <f>'прил 4'!G1476</f>
        <v>630000</v>
      </c>
      <c r="H889" s="115">
        <f>'прил 4'!H1476</f>
        <v>630000</v>
      </c>
      <c r="I889" s="115">
        <f>'прил 4'!I1476</f>
        <v>630000</v>
      </c>
      <c r="J889" s="17">
        <f>SUM(J886:J888)</f>
        <v>780000</v>
      </c>
    </row>
    <row r="890" spans="1:16" s="18" customFormat="1" ht="25.5">
      <c r="A890" s="16" t="s">
        <v>37</v>
      </c>
      <c r="B890" s="15" t="s">
        <v>146</v>
      </c>
      <c r="C890" s="15" t="s">
        <v>32</v>
      </c>
      <c r="D890" s="15" t="s">
        <v>23</v>
      </c>
      <c r="E890" s="15" t="s">
        <v>420</v>
      </c>
      <c r="F890" s="15" t="s">
        <v>38</v>
      </c>
      <c r="G890" s="115">
        <f>G891</f>
        <v>81026</v>
      </c>
      <c r="H890" s="115">
        <f>H891</f>
        <v>150000</v>
      </c>
      <c r="I890" s="115">
        <f>I891</f>
        <v>150000</v>
      </c>
      <c r="J890" s="17"/>
    </row>
    <row r="891" spans="1:16" s="18" customFormat="1">
      <c r="A891" s="16" t="s">
        <v>39</v>
      </c>
      <c r="B891" s="15" t="s">
        <v>146</v>
      </c>
      <c r="C891" s="15" t="s">
        <v>32</v>
      </c>
      <c r="D891" s="15" t="s">
        <v>23</v>
      </c>
      <c r="E891" s="15" t="s">
        <v>420</v>
      </c>
      <c r="F891" s="15" t="s">
        <v>40</v>
      </c>
      <c r="G891" s="115">
        <f>'прил 4'!G584+'прил 4'!G720</f>
        <v>81026</v>
      </c>
      <c r="H891" s="115">
        <f>'прил 4'!H584+'прил 4'!H720</f>
        <v>150000</v>
      </c>
      <c r="I891" s="115">
        <f>'прил 4'!I584+'прил 4'!I720</f>
        <v>150000</v>
      </c>
      <c r="J891" s="17"/>
    </row>
    <row r="892" spans="1:16" s="170" customFormat="1" ht="38.25">
      <c r="A892" s="165" t="s">
        <v>933</v>
      </c>
      <c r="B892" s="161">
        <v>793</v>
      </c>
      <c r="C892" s="162" t="s">
        <v>102</v>
      </c>
      <c r="D892" s="162" t="s">
        <v>576</v>
      </c>
      <c r="E892" s="162" t="s">
        <v>479</v>
      </c>
      <c r="F892" s="162"/>
      <c r="G892" s="163">
        <f>G896</f>
        <v>100000</v>
      </c>
      <c r="H892" s="163">
        <f>H896</f>
        <v>175000</v>
      </c>
      <c r="I892" s="163">
        <f>I896</f>
        <v>175000</v>
      </c>
      <c r="J892" s="193">
        <v>100000</v>
      </c>
      <c r="P892" s="193"/>
    </row>
    <row r="893" spans="1:16" ht="38.25" hidden="1">
      <c r="A893" s="16" t="s">
        <v>3</v>
      </c>
      <c r="B893" s="14">
        <v>793</v>
      </c>
      <c r="C893" s="15" t="s">
        <v>102</v>
      </c>
      <c r="D893" s="15" t="s">
        <v>576</v>
      </c>
      <c r="E893" s="15" t="s">
        <v>479</v>
      </c>
      <c r="F893" s="15"/>
      <c r="G893" s="115">
        <f>G894</f>
        <v>100000</v>
      </c>
      <c r="H893" s="115">
        <f t="shared" ref="H893:I895" si="162">H894</f>
        <v>175000</v>
      </c>
      <c r="I893" s="115">
        <f t="shared" si="162"/>
        <v>175000</v>
      </c>
    </row>
    <row r="894" spans="1:16" ht="38.25">
      <c r="A894" s="16" t="s">
        <v>625</v>
      </c>
      <c r="B894" s="14">
        <v>793</v>
      </c>
      <c r="C894" s="15" t="s">
        <v>102</v>
      </c>
      <c r="D894" s="15" t="s">
        <v>576</v>
      </c>
      <c r="E894" s="15" t="s">
        <v>480</v>
      </c>
      <c r="F894" s="15"/>
      <c r="G894" s="115">
        <f>G895</f>
        <v>100000</v>
      </c>
      <c r="H894" s="115">
        <f t="shared" si="162"/>
        <v>175000</v>
      </c>
      <c r="I894" s="115">
        <f t="shared" si="162"/>
        <v>175000</v>
      </c>
      <c r="J894" s="2">
        <v>75000</v>
      </c>
    </row>
    <row r="895" spans="1:16" ht="25.5">
      <c r="A895" s="16" t="s">
        <v>48</v>
      </c>
      <c r="B895" s="14">
        <v>793</v>
      </c>
      <c r="C895" s="15" t="s">
        <v>102</v>
      </c>
      <c r="D895" s="15" t="s">
        <v>576</v>
      </c>
      <c r="E895" s="15" t="s">
        <v>480</v>
      </c>
      <c r="F895" s="15" t="s">
        <v>47</v>
      </c>
      <c r="G895" s="115">
        <f>G896</f>
        <v>100000</v>
      </c>
      <c r="H895" s="115">
        <f t="shared" si="162"/>
        <v>175000</v>
      </c>
      <c r="I895" s="115">
        <f t="shared" si="162"/>
        <v>175000</v>
      </c>
    </row>
    <row r="896" spans="1:16" ht="31.5" customHeight="1">
      <c r="A896" s="16" t="s">
        <v>48</v>
      </c>
      <c r="B896" s="14">
        <v>793</v>
      </c>
      <c r="C896" s="15" t="s">
        <v>102</v>
      </c>
      <c r="D896" s="15" t="s">
        <v>576</v>
      </c>
      <c r="E896" s="15" t="s">
        <v>480</v>
      </c>
      <c r="F896" s="15" t="s">
        <v>49</v>
      </c>
      <c r="G896" s="115">
        <f>'прил 4'!G1296+'прил 4'!G515</f>
        <v>100000</v>
      </c>
      <c r="H896" s="115">
        <f>'прил 4'!H515+'прил 4'!H1296</f>
        <v>175000</v>
      </c>
      <c r="I896" s="115">
        <f>'прил 4'!I515+'прил 4'!I1296</f>
        <v>175000</v>
      </c>
    </row>
    <row r="897" spans="1:16" s="179" customFormat="1" ht="45" customHeight="1">
      <c r="A897" s="165" t="s">
        <v>884</v>
      </c>
      <c r="B897" s="161">
        <v>792</v>
      </c>
      <c r="C897" s="162" t="s">
        <v>23</v>
      </c>
      <c r="D897" s="162" t="s">
        <v>83</v>
      </c>
      <c r="E897" s="162" t="s">
        <v>432</v>
      </c>
      <c r="F897" s="167"/>
      <c r="G897" s="163">
        <f>G898+G916+G920</f>
        <v>57557936</v>
      </c>
      <c r="H897" s="163">
        <f>H898+H916+H920</f>
        <v>57137554</v>
      </c>
      <c r="I897" s="163">
        <f>I898+I916+I920</f>
        <v>57644442</v>
      </c>
      <c r="J897" s="198">
        <v>1012500</v>
      </c>
      <c r="P897" s="248"/>
    </row>
    <row r="898" spans="1:16" s="50" customFormat="1" ht="51" customHeight="1">
      <c r="A898" s="16" t="s">
        <v>321</v>
      </c>
      <c r="B898" s="14">
        <v>792</v>
      </c>
      <c r="C898" s="15" t="s">
        <v>23</v>
      </c>
      <c r="D898" s="15" t="s">
        <v>320</v>
      </c>
      <c r="E898" s="15" t="s">
        <v>437</v>
      </c>
      <c r="F898" s="15"/>
      <c r="G898" s="115">
        <f>G899+G910+G913</f>
        <v>12857932</v>
      </c>
      <c r="H898" s="115">
        <f t="shared" ref="H898:I898" si="163">H899+H910+H913</f>
        <v>12985226</v>
      </c>
      <c r="I898" s="115">
        <f t="shared" si="163"/>
        <v>13113780</v>
      </c>
      <c r="J898" s="186">
        <v>11992167</v>
      </c>
    </row>
    <row r="899" spans="1:16" s="50" customFormat="1" ht="34.5" customHeight="1">
      <c r="A899" s="16" t="s">
        <v>112</v>
      </c>
      <c r="B899" s="14">
        <v>792</v>
      </c>
      <c r="C899" s="15" t="s">
        <v>23</v>
      </c>
      <c r="D899" s="15" t="s">
        <v>320</v>
      </c>
      <c r="E899" s="15" t="s">
        <v>438</v>
      </c>
      <c r="F899" s="15"/>
      <c r="G899" s="115">
        <f>G900+G902+G906+G908</f>
        <v>12857932</v>
      </c>
      <c r="H899" s="115">
        <f>H900+H902+H906+H908</f>
        <v>12985226</v>
      </c>
      <c r="I899" s="115">
        <f>I900+I902+I906+I908</f>
        <v>13113780</v>
      </c>
      <c r="J899" s="186">
        <v>967059</v>
      </c>
    </row>
    <row r="900" spans="1:16" s="50" customFormat="1" ht="51">
      <c r="A900" s="16" t="s">
        <v>85</v>
      </c>
      <c r="B900" s="14">
        <v>792</v>
      </c>
      <c r="C900" s="15" t="s">
        <v>23</v>
      </c>
      <c r="D900" s="15" t="s">
        <v>320</v>
      </c>
      <c r="E900" s="15" t="s">
        <v>438</v>
      </c>
      <c r="F900" s="15" t="s">
        <v>88</v>
      </c>
      <c r="G900" s="115">
        <f>G901</f>
        <v>11875530</v>
      </c>
      <c r="H900" s="115">
        <f>H901</f>
        <v>11992167</v>
      </c>
      <c r="I900" s="115">
        <f>I901</f>
        <v>12109960</v>
      </c>
      <c r="J900" s="186">
        <v>26000</v>
      </c>
    </row>
    <row r="901" spans="1:16" s="50" customFormat="1" ht="25.5">
      <c r="A901" s="16" t="s">
        <v>86</v>
      </c>
      <c r="B901" s="14">
        <v>792</v>
      </c>
      <c r="C901" s="15" t="s">
        <v>23</v>
      </c>
      <c r="D901" s="15" t="s">
        <v>320</v>
      </c>
      <c r="E901" s="15" t="s">
        <v>438</v>
      </c>
      <c r="F901" s="15" t="s">
        <v>89</v>
      </c>
      <c r="G901" s="115">
        <f>'прил 4'!G909</f>
        <v>11875530</v>
      </c>
      <c r="H901" s="115">
        <f>'прил 4'!H909</f>
        <v>11992167</v>
      </c>
      <c r="I901" s="115">
        <f>'прил 4'!I909</f>
        <v>12109960</v>
      </c>
      <c r="J901" s="186">
        <v>3043600</v>
      </c>
    </row>
    <row r="902" spans="1:16" s="50" customFormat="1" ht="25.5">
      <c r="A902" s="16" t="s">
        <v>46</v>
      </c>
      <c r="B902" s="14">
        <v>792</v>
      </c>
      <c r="C902" s="15" t="s">
        <v>23</v>
      </c>
      <c r="D902" s="15" t="s">
        <v>320</v>
      </c>
      <c r="E902" s="15" t="s">
        <v>438</v>
      </c>
      <c r="F902" s="15" t="s">
        <v>47</v>
      </c>
      <c r="G902" s="115">
        <f>G903</f>
        <v>957371.5</v>
      </c>
      <c r="H902" s="115">
        <f>H903</f>
        <v>967059</v>
      </c>
      <c r="I902" s="115">
        <f>I903</f>
        <v>976820</v>
      </c>
      <c r="J902" s="186">
        <v>50000</v>
      </c>
    </row>
    <row r="903" spans="1:16" s="50" customFormat="1" ht="25.5">
      <c r="A903" s="16" t="s">
        <v>48</v>
      </c>
      <c r="B903" s="14">
        <v>792</v>
      </c>
      <c r="C903" s="15" t="s">
        <v>23</v>
      </c>
      <c r="D903" s="15" t="s">
        <v>320</v>
      </c>
      <c r="E903" s="15" t="s">
        <v>438</v>
      </c>
      <c r="F903" s="15" t="s">
        <v>49</v>
      </c>
      <c r="G903" s="115">
        <f>'прил 4'!G913</f>
        <v>957371.5</v>
      </c>
      <c r="H903" s="115">
        <f>'прил 4'!H913</f>
        <v>967059</v>
      </c>
      <c r="I903" s="115">
        <f>'прил 4'!I913</f>
        <v>976820</v>
      </c>
      <c r="J903" s="186">
        <v>15487188</v>
      </c>
    </row>
    <row r="904" spans="1:16" s="50" customFormat="1" ht="25.5" hidden="1">
      <c r="A904" s="16" t="s">
        <v>322</v>
      </c>
      <c r="B904" s="14">
        <v>792</v>
      </c>
      <c r="C904" s="15" t="s">
        <v>23</v>
      </c>
      <c r="D904" s="15" t="s">
        <v>320</v>
      </c>
      <c r="E904" s="15" t="s">
        <v>438</v>
      </c>
      <c r="F904" s="15" t="s">
        <v>323</v>
      </c>
      <c r="G904" s="115"/>
      <c r="H904" s="115"/>
      <c r="I904" s="115"/>
      <c r="J904" s="186"/>
    </row>
    <row r="905" spans="1:16" s="50" customFormat="1" ht="39" hidden="1" customHeight="1">
      <c r="A905" s="16" t="s">
        <v>599</v>
      </c>
      <c r="B905" s="14">
        <v>792</v>
      </c>
      <c r="C905" s="15" t="s">
        <v>23</v>
      </c>
      <c r="D905" s="15" t="s">
        <v>320</v>
      </c>
      <c r="E905" s="15" t="s">
        <v>438</v>
      </c>
      <c r="F905" s="15" t="s">
        <v>50</v>
      </c>
      <c r="G905" s="115"/>
      <c r="H905" s="115"/>
      <c r="I905" s="115"/>
      <c r="J905" s="186"/>
    </row>
    <row r="906" spans="1:16" s="50" customFormat="1" ht="25.5" hidden="1">
      <c r="A906" s="16" t="s">
        <v>48</v>
      </c>
      <c r="B906" s="14">
        <v>792</v>
      </c>
      <c r="C906" s="15" t="s">
        <v>23</v>
      </c>
      <c r="D906" s="15" t="s">
        <v>320</v>
      </c>
      <c r="E906" s="15" t="s">
        <v>438</v>
      </c>
      <c r="F906" s="15" t="s">
        <v>94</v>
      </c>
      <c r="G906" s="115">
        <f>G907</f>
        <v>0</v>
      </c>
      <c r="H906" s="115">
        <f>H907</f>
        <v>0</v>
      </c>
      <c r="I906" s="115">
        <f>I907</f>
        <v>0</v>
      </c>
      <c r="J906" s="186"/>
    </row>
    <row r="907" spans="1:16" s="50" customFormat="1" hidden="1">
      <c r="A907" s="16" t="s">
        <v>295</v>
      </c>
      <c r="B907" s="14">
        <v>792</v>
      </c>
      <c r="C907" s="15" t="s">
        <v>23</v>
      </c>
      <c r="D907" s="15" t="s">
        <v>320</v>
      </c>
      <c r="E907" s="15" t="s">
        <v>438</v>
      </c>
      <c r="F907" s="15" t="s">
        <v>97</v>
      </c>
      <c r="G907" s="115">
        <f>'прил 4'!G917</f>
        <v>0</v>
      </c>
      <c r="H907" s="115">
        <f>'прил 4'!AG917</f>
        <v>0</v>
      </c>
      <c r="I907" s="115">
        <f>'прил 4'!AH917</f>
        <v>0</v>
      </c>
      <c r="J907" s="186"/>
    </row>
    <row r="908" spans="1:16" s="50" customFormat="1">
      <c r="A908" s="32" t="s">
        <v>93</v>
      </c>
      <c r="B908" s="14">
        <v>792</v>
      </c>
      <c r="C908" s="15" t="s">
        <v>23</v>
      </c>
      <c r="D908" s="15" t="s">
        <v>320</v>
      </c>
      <c r="E908" s="15" t="s">
        <v>438</v>
      </c>
      <c r="F908" s="15" t="s">
        <v>94</v>
      </c>
      <c r="G908" s="85">
        <f>G909</f>
        <v>25030.5</v>
      </c>
      <c r="H908" s="85">
        <f>H909</f>
        <v>26000</v>
      </c>
      <c r="I908" s="85">
        <f>I909</f>
        <v>27000</v>
      </c>
      <c r="J908" s="186">
        <v>4802400</v>
      </c>
    </row>
    <row r="909" spans="1:16" s="50" customFormat="1">
      <c r="A909" s="32" t="s">
        <v>295</v>
      </c>
      <c r="B909" s="14">
        <v>792</v>
      </c>
      <c r="C909" s="15" t="s">
        <v>23</v>
      </c>
      <c r="D909" s="15" t="s">
        <v>320</v>
      </c>
      <c r="E909" s="15" t="s">
        <v>438</v>
      </c>
      <c r="F909" s="15" t="s">
        <v>97</v>
      </c>
      <c r="G909" s="85">
        <f>'прил 4'!G919</f>
        <v>25030.5</v>
      </c>
      <c r="H909" s="85">
        <f>'прил 4'!H919</f>
        <v>26000</v>
      </c>
      <c r="I909" s="85">
        <f>'прил 4'!I919</f>
        <v>27000</v>
      </c>
      <c r="J909" s="186">
        <v>16556640</v>
      </c>
    </row>
    <row r="910" spans="1:16" s="30" customFormat="1" ht="25.5" hidden="1">
      <c r="A910" s="16" t="s">
        <v>329</v>
      </c>
      <c r="B910" s="14">
        <v>792</v>
      </c>
      <c r="C910" s="15" t="s">
        <v>34</v>
      </c>
      <c r="D910" s="15" t="s">
        <v>102</v>
      </c>
      <c r="E910" s="15" t="s">
        <v>870</v>
      </c>
      <c r="F910" s="41"/>
      <c r="G910" s="115">
        <f t="shared" ref="G910:I911" si="164">G911</f>
        <v>0</v>
      </c>
      <c r="H910" s="115">
        <f t="shared" si="164"/>
        <v>0</v>
      </c>
      <c r="I910" s="115">
        <f t="shared" si="164"/>
        <v>0</v>
      </c>
      <c r="J910" s="185"/>
    </row>
    <row r="911" spans="1:16" hidden="1">
      <c r="A911" s="16" t="s">
        <v>315</v>
      </c>
      <c r="B911" s="14">
        <v>792</v>
      </c>
      <c r="C911" s="15" t="s">
        <v>34</v>
      </c>
      <c r="D911" s="15" t="s">
        <v>102</v>
      </c>
      <c r="E911" s="15" t="s">
        <v>870</v>
      </c>
      <c r="F911" s="15" t="s">
        <v>316</v>
      </c>
      <c r="G911" s="115">
        <f t="shared" si="164"/>
        <v>0</v>
      </c>
      <c r="H911" s="115">
        <f t="shared" si="164"/>
        <v>0</v>
      </c>
      <c r="I911" s="115">
        <f t="shared" si="164"/>
        <v>0</v>
      </c>
    </row>
    <row r="912" spans="1:16" hidden="1">
      <c r="A912" s="16" t="s">
        <v>317</v>
      </c>
      <c r="B912" s="14">
        <v>792</v>
      </c>
      <c r="C912" s="15" t="s">
        <v>34</v>
      </c>
      <c r="D912" s="15" t="s">
        <v>102</v>
      </c>
      <c r="E912" s="15" t="s">
        <v>712</v>
      </c>
      <c r="F912" s="15" t="s">
        <v>318</v>
      </c>
      <c r="G912" s="115"/>
      <c r="H912" s="115"/>
      <c r="I912" s="115"/>
    </row>
    <row r="913" spans="1:10" ht="25.5" hidden="1">
      <c r="A913" s="16" t="s">
        <v>314</v>
      </c>
      <c r="B913" s="14">
        <v>792</v>
      </c>
      <c r="C913" s="15" t="s">
        <v>23</v>
      </c>
      <c r="D913" s="15" t="s">
        <v>83</v>
      </c>
      <c r="E913" s="15" t="s">
        <v>871</v>
      </c>
      <c r="F913" s="15"/>
      <c r="G913" s="115">
        <f t="shared" ref="G913:I914" si="165">G914</f>
        <v>0</v>
      </c>
      <c r="H913" s="115">
        <f t="shared" si="165"/>
        <v>0</v>
      </c>
      <c r="I913" s="115">
        <f t="shared" si="165"/>
        <v>0</v>
      </c>
    </row>
    <row r="914" spans="1:10" hidden="1">
      <c r="A914" s="16" t="s">
        <v>315</v>
      </c>
      <c r="B914" s="14">
        <v>792</v>
      </c>
      <c r="C914" s="15" t="s">
        <v>23</v>
      </c>
      <c r="D914" s="15" t="s">
        <v>83</v>
      </c>
      <c r="E914" s="15" t="s">
        <v>871</v>
      </c>
      <c r="F914" s="15" t="s">
        <v>316</v>
      </c>
      <c r="G914" s="115">
        <f t="shared" si="165"/>
        <v>0</v>
      </c>
      <c r="H914" s="115">
        <f t="shared" si="165"/>
        <v>0</v>
      </c>
      <c r="I914" s="115">
        <f t="shared" si="165"/>
        <v>0</v>
      </c>
    </row>
    <row r="915" spans="1:10" hidden="1">
      <c r="A915" s="16" t="s">
        <v>317</v>
      </c>
      <c r="B915" s="14">
        <v>792</v>
      </c>
      <c r="C915" s="15" t="s">
        <v>23</v>
      </c>
      <c r="D915" s="15" t="s">
        <v>83</v>
      </c>
      <c r="E915" s="15" t="s">
        <v>871</v>
      </c>
      <c r="F915" s="15" t="s">
        <v>318</v>
      </c>
      <c r="G915" s="115"/>
      <c r="H915" s="115"/>
      <c r="I915" s="115"/>
    </row>
    <row r="916" spans="1:10" s="30" customFormat="1" ht="25.5">
      <c r="A916" s="16" t="s">
        <v>569</v>
      </c>
      <c r="B916" s="14">
        <v>792</v>
      </c>
      <c r="C916" s="15" t="s">
        <v>29</v>
      </c>
      <c r="D916" s="15" t="s">
        <v>23</v>
      </c>
      <c r="E916" s="15" t="s">
        <v>443</v>
      </c>
      <c r="F916" s="41"/>
      <c r="G916" s="115">
        <f>G917</f>
        <v>3250000</v>
      </c>
      <c r="H916" s="115">
        <f t="shared" ref="H916:I918" si="166">H917</f>
        <v>3250000</v>
      </c>
      <c r="I916" s="115">
        <f t="shared" si="166"/>
        <v>3250000</v>
      </c>
      <c r="J916" s="185">
        <v>3200000</v>
      </c>
    </row>
    <row r="917" spans="1:10">
      <c r="A917" s="16" t="s">
        <v>570</v>
      </c>
      <c r="B917" s="14">
        <v>792</v>
      </c>
      <c r="C917" s="15" t="s">
        <v>29</v>
      </c>
      <c r="D917" s="15" t="s">
        <v>23</v>
      </c>
      <c r="E917" s="15" t="s">
        <v>444</v>
      </c>
      <c r="F917" s="15"/>
      <c r="G917" s="115">
        <f>G918</f>
        <v>3250000</v>
      </c>
      <c r="H917" s="115">
        <f t="shared" si="166"/>
        <v>3250000</v>
      </c>
      <c r="I917" s="115">
        <f t="shared" si="166"/>
        <v>3250000</v>
      </c>
      <c r="J917" s="2">
        <f>SUM(J897:J916)</f>
        <v>57137554</v>
      </c>
    </row>
    <row r="918" spans="1:10">
      <c r="A918" s="16" t="s">
        <v>571</v>
      </c>
      <c r="B918" s="14">
        <v>792</v>
      </c>
      <c r="C918" s="15" t="s">
        <v>29</v>
      </c>
      <c r="D918" s="15" t="s">
        <v>23</v>
      </c>
      <c r="E918" s="15" t="s">
        <v>444</v>
      </c>
      <c r="F918" s="15" t="s">
        <v>572</v>
      </c>
      <c r="G918" s="115">
        <f>G919</f>
        <v>3250000</v>
      </c>
      <c r="H918" s="115">
        <f t="shared" si="166"/>
        <v>3250000</v>
      </c>
      <c r="I918" s="115">
        <f t="shared" si="166"/>
        <v>3250000</v>
      </c>
      <c r="J918" s="2">
        <f>H897-J917</f>
        <v>0</v>
      </c>
    </row>
    <row r="919" spans="1:10">
      <c r="A919" s="16" t="s">
        <v>573</v>
      </c>
      <c r="B919" s="14">
        <v>792</v>
      </c>
      <c r="C919" s="15" t="s">
        <v>29</v>
      </c>
      <c r="D919" s="15" t="s">
        <v>23</v>
      </c>
      <c r="E919" s="15" t="s">
        <v>444</v>
      </c>
      <c r="F919" s="15" t="s">
        <v>574</v>
      </c>
      <c r="G919" s="115">
        <f>'прил 4'!G977+'прил 4'!G1555</f>
        <v>3250000</v>
      </c>
      <c r="H919" s="115">
        <f>'прил 4'!H977+'прил 4'!H1555</f>
        <v>3250000</v>
      </c>
      <c r="I919" s="115">
        <f>'прил 4'!I977+'прил 4'!I1555</f>
        <v>3250000</v>
      </c>
    </row>
    <row r="920" spans="1:10" s="18" customFormat="1" ht="38.25">
      <c r="A920" s="16" t="s">
        <v>313</v>
      </c>
      <c r="B920" s="14">
        <v>792</v>
      </c>
      <c r="C920" s="15" t="s">
        <v>576</v>
      </c>
      <c r="D920" s="15" t="s">
        <v>23</v>
      </c>
      <c r="E920" s="15" t="s">
        <v>433</v>
      </c>
      <c r="F920" s="15"/>
      <c r="G920" s="115">
        <f>G932+G936+G939+G978+G981+G929+G922+G925</f>
        <v>41450004</v>
      </c>
      <c r="H920" s="115">
        <f>H932+H936+H939+H978+H981+H929+H922+H925</f>
        <v>40902328</v>
      </c>
      <c r="I920" s="115">
        <f t="shared" ref="I920" si="167">I932+I936+I939+I978+I981+I929+I922+I925</f>
        <v>41280662</v>
      </c>
      <c r="J920" s="17"/>
    </row>
    <row r="921" spans="1:10" ht="38.25" hidden="1">
      <c r="A921" s="42" t="s">
        <v>313</v>
      </c>
      <c r="B921" s="14">
        <v>792</v>
      </c>
      <c r="C921" s="15" t="s">
        <v>23</v>
      </c>
      <c r="D921" s="15" t="s">
        <v>29</v>
      </c>
      <c r="E921" s="15" t="s">
        <v>433</v>
      </c>
      <c r="F921" s="15"/>
      <c r="G921" s="85">
        <f>G928</f>
        <v>0</v>
      </c>
      <c r="H921" s="85">
        <f>H928</f>
        <v>0</v>
      </c>
      <c r="I921" s="85">
        <f>I928</f>
        <v>0</v>
      </c>
    </row>
    <row r="922" spans="1:10" s="30" customFormat="1" ht="25.5">
      <c r="A922" s="16" t="s">
        <v>329</v>
      </c>
      <c r="B922" s="14">
        <v>792</v>
      </c>
      <c r="C922" s="15" t="s">
        <v>34</v>
      </c>
      <c r="D922" s="15" t="s">
        <v>102</v>
      </c>
      <c r="E922" s="15" t="s">
        <v>712</v>
      </c>
      <c r="F922" s="41"/>
      <c r="G922" s="115">
        <f t="shared" ref="G922:I923" si="168">G923</f>
        <v>3023200</v>
      </c>
      <c r="H922" s="115">
        <f t="shared" si="168"/>
        <v>3043600</v>
      </c>
      <c r="I922" s="115">
        <f t="shared" si="168"/>
        <v>3122600</v>
      </c>
      <c r="J922" s="185"/>
    </row>
    <row r="923" spans="1:10">
      <c r="A923" s="16" t="s">
        <v>315</v>
      </c>
      <c r="B923" s="14">
        <v>792</v>
      </c>
      <c r="C923" s="15" t="s">
        <v>34</v>
      </c>
      <c r="D923" s="15" t="s">
        <v>102</v>
      </c>
      <c r="E923" s="15" t="s">
        <v>712</v>
      </c>
      <c r="F923" s="15" t="s">
        <v>316</v>
      </c>
      <c r="G923" s="115">
        <f t="shared" si="168"/>
        <v>3023200</v>
      </c>
      <c r="H923" s="115">
        <f t="shared" si="168"/>
        <v>3043600</v>
      </c>
      <c r="I923" s="115">
        <f t="shared" si="168"/>
        <v>3122600</v>
      </c>
    </row>
    <row r="924" spans="1:10">
      <c r="A924" s="16" t="s">
        <v>317</v>
      </c>
      <c r="B924" s="14">
        <v>792</v>
      </c>
      <c r="C924" s="15" t="s">
        <v>34</v>
      </c>
      <c r="D924" s="15" t="s">
        <v>102</v>
      </c>
      <c r="E924" s="15" t="s">
        <v>712</v>
      </c>
      <c r="F924" s="15" t="s">
        <v>318</v>
      </c>
      <c r="G924" s="115">
        <f>'прил 4'!G952</f>
        <v>3023200</v>
      </c>
      <c r="H924" s="115">
        <f>'прил 4'!H952</f>
        <v>3043600</v>
      </c>
      <c r="I924" s="115">
        <f>'прил 4'!I952</f>
        <v>3122600</v>
      </c>
    </row>
    <row r="925" spans="1:10" ht="25.5">
      <c r="A925" s="16" t="s">
        <v>314</v>
      </c>
      <c r="B925" s="14">
        <v>792</v>
      </c>
      <c r="C925" s="15" t="s">
        <v>23</v>
      </c>
      <c r="D925" s="15" t="s">
        <v>83</v>
      </c>
      <c r="E925" s="15" t="s">
        <v>713</v>
      </c>
      <c r="F925" s="15"/>
      <c r="G925" s="115">
        <f t="shared" ref="G925:I926" si="169">G926</f>
        <v>1012500</v>
      </c>
      <c r="H925" s="115">
        <f t="shared" si="169"/>
        <v>1012500</v>
      </c>
      <c r="I925" s="115">
        <f t="shared" si="169"/>
        <v>1012500</v>
      </c>
    </row>
    <row r="926" spans="1:10">
      <c r="A926" s="16" t="s">
        <v>315</v>
      </c>
      <c r="B926" s="14">
        <v>792</v>
      </c>
      <c r="C926" s="15" t="s">
        <v>23</v>
      </c>
      <c r="D926" s="15" t="s">
        <v>83</v>
      </c>
      <c r="E926" s="15" t="s">
        <v>713</v>
      </c>
      <c r="F926" s="15" t="s">
        <v>316</v>
      </c>
      <c r="G926" s="115">
        <f t="shared" si="169"/>
        <v>1012500</v>
      </c>
      <c r="H926" s="115">
        <f t="shared" si="169"/>
        <v>1012500</v>
      </c>
      <c r="I926" s="115">
        <f t="shared" si="169"/>
        <v>1012500</v>
      </c>
    </row>
    <row r="927" spans="1:10">
      <c r="A927" s="16" t="s">
        <v>317</v>
      </c>
      <c r="B927" s="14">
        <v>792</v>
      </c>
      <c r="C927" s="15" t="s">
        <v>23</v>
      </c>
      <c r="D927" s="15" t="s">
        <v>83</v>
      </c>
      <c r="E927" s="15" t="s">
        <v>713</v>
      </c>
      <c r="F927" s="15" t="s">
        <v>318</v>
      </c>
      <c r="G927" s="115">
        <f>'прил 4'!G903</f>
        <v>1012500</v>
      </c>
      <c r="H927" s="115">
        <f>'прил 4'!H903</f>
        <v>1012500</v>
      </c>
      <c r="I927" s="115">
        <f>'прил 4'!I903</f>
        <v>1012500</v>
      </c>
    </row>
    <row r="928" spans="1:10" ht="38.25" hidden="1">
      <c r="A928" s="42" t="s">
        <v>848</v>
      </c>
      <c r="B928" s="14">
        <v>792</v>
      </c>
      <c r="C928" s="15" t="s">
        <v>23</v>
      </c>
      <c r="D928" s="15" t="s">
        <v>29</v>
      </c>
      <c r="E928" s="15" t="s">
        <v>847</v>
      </c>
      <c r="F928" s="15"/>
      <c r="G928" s="85">
        <f>G929</f>
        <v>0</v>
      </c>
      <c r="H928" s="85">
        <f>H929</f>
        <v>0</v>
      </c>
      <c r="I928" s="85">
        <f>I929</f>
        <v>0</v>
      </c>
    </row>
    <row r="929" spans="1:10" hidden="1">
      <c r="A929" s="42" t="s">
        <v>345</v>
      </c>
      <c r="B929" s="14">
        <v>792</v>
      </c>
      <c r="C929" s="15" t="s">
        <v>23</v>
      </c>
      <c r="D929" s="15" t="s">
        <v>29</v>
      </c>
      <c r="E929" s="15" t="s">
        <v>847</v>
      </c>
      <c r="F929" s="15" t="s">
        <v>346</v>
      </c>
      <c r="G929" s="85"/>
      <c r="H929" s="85"/>
      <c r="I929" s="85"/>
    </row>
    <row r="930" spans="1:10" s="30" customFormat="1" ht="29.25" customHeight="1">
      <c r="A930" s="16" t="s">
        <v>584</v>
      </c>
      <c r="B930" s="14">
        <v>792</v>
      </c>
      <c r="C930" s="15" t="s">
        <v>576</v>
      </c>
      <c r="D930" s="15" t="s">
        <v>23</v>
      </c>
      <c r="E930" s="15" t="s">
        <v>445</v>
      </c>
      <c r="F930" s="15"/>
      <c r="G930" s="115">
        <f t="shared" ref="G930:I931" si="170">G931</f>
        <v>5980600</v>
      </c>
      <c r="H930" s="115">
        <f t="shared" si="170"/>
        <v>4802400</v>
      </c>
      <c r="I930" s="115">
        <f t="shared" si="170"/>
        <v>4784500</v>
      </c>
      <c r="J930" s="185"/>
    </row>
    <row r="931" spans="1:10" s="30" customFormat="1">
      <c r="A931" s="16" t="s">
        <v>315</v>
      </c>
      <c r="B931" s="14">
        <v>792</v>
      </c>
      <c r="C931" s="15" t="s">
        <v>576</v>
      </c>
      <c r="D931" s="15" t="s">
        <v>23</v>
      </c>
      <c r="E931" s="15" t="s">
        <v>445</v>
      </c>
      <c r="F931" s="15" t="s">
        <v>316</v>
      </c>
      <c r="G931" s="115">
        <f t="shared" si="170"/>
        <v>5980600</v>
      </c>
      <c r="H931" s="115">
        <f t="shared" si="170"/>
        <v>4802400</v>
      </c>
      <c r="I931" s="115">
        <f t="shared" si="170"/>
        <v>4784500</v>
      </c>
      <c r="J931" s="185"/>
    </row>
    <row r="932" spans="1:10" s="3" customFormat="1">
      <c r="A932" s="16" t="s">
        <v>582</v>
      </c>
      <c r="B932" s="14">
        <v>792</v>
      </c>
      <c r="C932" s="15" t="s">
        <v>576</v>
      </c>
      <c r="D932" s="15" t="s">
        <v>23</v>
      </c>
      <c r="E932" s="15" t="s">
        <v>445</v>
      </c>
      <c r="F932" s="15" t="s">
        <v>583</v>
      </c>
      <c r="G932" s="115">
        <f>'прил 4'!G997</f>
        <v>5980600</v>
      </c>
      <c r="H932" s="115">
        <f>'прил 4'!H997</f>
        <v>4802400</v>
      </c>
      <c r="I932" s="115">
        <f>'прил 4'!I997</f>
        <v>4784500</v>
      </c>
      <c r="J932" s="188"/>
    </row>
    <row r="933" spans="1:10" s="3" customFormat="1" hidden="1">
      <c r="A933" s="16" t="s">
        <v>9</v>
      </c>
      <c r="B933" s="14">
        <v>792</v>
      </c>
      <c r="C933" s="15" t="s">
        <v>576</v>
      </c>
      <c r="D933" s="15" t="s">
        <v>23</v>
      </c>
      <c r="E933" s="15" t="s">
        <v>445</v>
      </c>
      <c r="F933" s="15" t="s">
        <v>8</v>
      </c>
      <c r="G933" s="115"/>
      <c r="H933" s="115"/>
      <c r="I933" s="115"/>
      <c r="J933" s="188"/>
    </row>
    <row r="934" spans="1:10" s="18" customFormat="1" ht="25.5">
      <c r="A934" s="16" t="s">
        <v>581</v>
      </c>
      <c r="B934" s="14">
        <v>792</v>
      </c>
      <c r="C934" s="15" t="s">
        <v>576</v>
      </c>
      <c r="D934" s="15" t="s">
        <v>23</v>
      </c>
      <c r="E934" s="15" t="s">
        <v>534</v>
      </c>
      <c r="F934" s="15"/>
      <c r="G934" s="115">
        <f t="shared" ref="G934:I935" si="171">G935</f>
        <v>15335368</v>
      </c>
      <c r="H934" s="115">
        <f t="shared" si="171"/>
        <v>15487188</v>
      </c>
      <c r="I934" s="115">
        <f t="shared" si="171"/>
        <v>15640511</v>
      </c>
      <c r="J934" s="17"/>
    </row>
    <row r="935" spans="1:10" s="18" customFormat="1">
      <c r="A935" s="16" t="s">
        <v>315</v>
      </c>
      <c r="B935" s="14">
        <v>792</v>
      </c>
      <c r="C935" s="15" t="s">
        <v>576</v>
      </c>
      <c r="D935" s="15" t="s">
        <v>23</v>
      </c>
      <c r="E935" s="15" t="s">
        <v>534</v>
      </c>
      <c r="F935" s="15" t="s">
        <v>316</v>
      </c>
      <c r="G935" s="115">
        <f t="shared" si="171"/>
        <v>15335368</v>
      </c>
      <c r="H935" s="115">
        <f t="shared" si="171"/>
        <v>15487188</v>
      </c>
      <c r="I935" s="115">
        <f t="shared" si="171"/>
        <v>15640511</v>
      </c>
      <c r="J935" s="17"/>
    </row>
    <row r="936" spans="1:10" s="18" customFormat="1">
      <c r="A936" s="16" t="s">
        <v>582</v>
      </c>
      <c r="B936" s="14">
        <v>792</v>
      </c>
      <c r="C936" s="15" t="s">
        <v>576</v>
      </c>
      <c r="D936" s="15" t="s">
        <v>23</v>
      </c>
      <c r="E936" s="15" t="s">
        <v>534</v>
      </c>
      <c r="F936" s="15" t="s">
        <v>583</v>
      </c>
      <c r="G936" s="115">
        <f>'прил 4'!G990</f>
        <v>15335368</v>
      </c>
      <c r="H936" s="115">
        <f>'прил 4'!H990</f>
        <v>15487188</v>
      </c>
      <c r="I936" s="115">
        <f>'прил 4'!I990</f>
        <v>15640511</v>
      </c>
      <c r="J936" s="17"/>
    </row>
    <row r="937" spans="1:10" s="3" customFormat="1" ht="25.5">
      <c r="A937" s="16" t="s">
        <v>924</v>
      </c>
      <c r="B937" s="14"/>
      <c r="C937" s="15"/>
      <c r="D937" s="15"/>
      <c r="E937" s="15" t="s">
        <v>446</v>
      </c>
      <c r="F937" s="15"/>
      <c r="G937" s="115">
        <f t="shared" ref="G937:I938" si="172">G938</f>
        <v>16098336</v>
      </c>
      <c r="H937" s="115">
        <f t="shared" si="172"/>
        <v>16556640</v>
      </c>
      <c r="I937" s="115">
        <f t="shared" si="172"/>
        <v>16720551</v>
      </c>
      <c r="J937" s="188"/>
    </row>
    <row r="938" spans="1:10" s="3" customFormat="1">
      <c r="A938" s="16" t="s">
        <v>315</v>
      </c>
      <c r="B938" s="14">
        <v>792</v>
      </c>
      <c r="C938" s="15" t="s">
        <v>576</v>
      </c>
      <c r="D938" s="15" t="s">
        <v>102</v>
      </c>
      <c r="E938" s="15" t="s">
        <v>446</v>
      </c>
      <c r="F938" s="15" t="s">
        <v>316</v>
      </c>
      <c r="G938" s="115">
        <f t="shared" si="172"/>
        <v>16098336</v>
      </c>
      <c r="H938" s="115">
        <f t="shared" si="172"/>
        <v>16556640</v>
      </c>
      <c r="I938" s="115">
        <f t="shared" si="172"/>
        <v>16720551</v>
      </c>
      <c r="J938" s="188"/>
    </row>
    <row r="939" spans="1:10" s="3" customFormat="1">
      <c r="A939" s="16" t="s">
        <v>343</v>
      </c>
      <c r="B939" s="14">
        <v>792</v>
      </c>
      <c r="C939" s="15" t="s">
        <v>576</v>
      </c>
      <c r="D939" s="15" t="s">
        <v>102</v>
      </c>
      <c r="E939" s="15" t="s">
        <v>446</v>
      </c>
      <c r="F939" s="15" t="s">
        <v>344</v>
      </c>
      <c r="G939" s="115">
        <f>'прил 4'!G1006</f>
        <v>16098336</v>
      </c>
      <c r="H939" s="115">
        <f>'прил 4'!H1006</f>
        <v>16556640</v>
      </c>
      <c r="I939" s="115">
        <f>'прил 4'!I1006</f>
        <v>16720551</v>
      </c>
      <c r="J939" s="188"/>
    </row>
    <row r="940" spans="1:10" hidden="1">
      <c r="A940" s="16" t="s">
        <v>315</v>
      </c>
      <c r="B940" s="14">
        <v>792</v>
      </c>
      <c r="C940" s="15" t="s">
        <v>34</v>
      </c>
      <c r="D940" s="15" t="s">
        <v>102</v>
      </c>
      <c r="E940" s="15" t="s">
        <v>193</v>
      </c>
      <c r="F940" s="15" t="s">
        <v>316</v>
      </c>
      <c r="G940" s="115">
        <f>G941</f>
        <v>0</v>
      </c>
      <c r="H940" s="115">
        <f>H941</f>
        <v>0</v>
      </c>
      <c r="I940" s="115">
        <f>I941</f>
        <v>0</v>
      </c>
    </row>
    <row r="941" spans="1:10" hidden="1">
      <c r="A941" s="16" t="s">
        <v>317</v>
      </c>
      <c r="B941" s="14">
        <v>792</v>
      </c>
      <c r="C941" s="15" t="s">
        <v>34</v>
      </c>
      <c r="D941" s="15" t="s">
        <v>102</v>
      </c>
      <c r="E941" s="15" t="s">
        <v>193</v>
      </c>
      <c r="F941" s="15" t="s">
        <v>318</v>
      </c>
      <c r="G941" s="115"/>
      <c r="H941" s="115"/>
      <c r="I941" s="115"/>
    </row>
    <row r="942" spans="1:10" hidden="1">
      <c r="A942" s="24"/>
      <c r="B942" s="14"/>
      <c r="C942" s="15"/>
      <c r="D942" s="15"/>
      <c r="E942" s="15"/>
      <c r="F942" s="14"/>
      <c r="G942" s="102"/>
      <c r="H942" s="102"/>
      <c r="I942" s="102"/>
    </row>
    <row r="943" spans="1:10" s="50" customFormat="1" ht="38.25" hidden="1">
      <c r="A943" s="16" t="s">
        <v>313</v>
      </c>
      <c r="B943" s="14">
        <v>792</v>
      </c>
      <c r="C943" s="15" t="s">
        <v>101</v>
      </c>
      <c r="D943" s="15" t="s">
        <v>83</v>
      </c>
      <c r="E943" s="15" t="s">
        <v>194</v>
      </c>
      <c r="F943" s="15"/>
      <c r="G943" s="115">
        <f>G944+G951</f>
        <v>0</v>
      </c>
      <c r="H943" s="115">
        <f>H944+H951</f>
        <v>0</v>
      </c>
      <c r="I943" s="115">
        <f>I944+I951</f>
        <v>0</v>
      </c>
      <c r="J943" s="186"/>
    </row>
    <row r="944" spans="1:10" s="50" customFormat="1" ht="51" hidden="1">
      <c r="A944" s="16" t="s">
        <v>195</v>
      </c>
      <c r="B944" s="14">
        <v>792</v>
      </c>
      <c r="C944" s="15" t="s">
        <v>101</v>
      </c>
      <c r="D944" s="15" t="s">
        <v>83</v>
      </c>
      <c r="E944" s="15" t="s">
        <v>562</v>
      </c>
      <c r="F944" s="15"/>
      <c r="G944" s="115">
        <f t="shared" ref="G944:I945" si="173">G945</f>
        <v>0</v>
      </c>
      <c r="H944" s="115">
        <f t="shared" si="173"/>
        <v>0</v>
      </c>
      <c r="I944" s="115">
        <f t="shared" si="173"/>
        <v>0</v>
      </c>
      <c r="J944" s="186"/>
    </row>
    <row r="945" spans="1:10" s="50" customFormat="1" hidden="1">
      <c r="A945" s="16" t="s">
        <v>315</v>
      </c>
      <c r="B945" s="14">
        <v>792</v>
      </c>
      <c r="C945" s="15" t="s">
        <v>101</v>
      </c>
      <c r="D945" s="15" t="s">
        <v>83</v>
      </c>
      <c r="E945" s="15" t="s">
        <v>562</v>
      </c>
      <c r="F945" s="15" t="s">
        <v>316</v>
      </c>
      <c r="G945" s="115">
        <f t="shared" si="173"/>
        <v>0</v>
      </c>
      <c r="H945" s="115">
        <f t="shared" si="173"/>
        <v>0</v>
      </c>
      <c r="I945" s="115">
        <f t="shared" si="173"/>
        <v>0</v>
      </c>
      <c r="J945" s="186"/>
    </row>
    <row r="946" spans="1:10" s="50" customFormat="1" hidden="1">
      <c r="A946" s="16" t="s">
        <v>317</v>
      </c>
      <c r="B946" s="14">
        <v>792</v>
      </c>
      <c r="C946" s="15" t="s">
        <v>101</v>
      </c>
      <c r="D946" s="15" t="s">
        <v>83</v>
      </c>
      <c r="E946" s="15" t="s">
        <v>562</v>
      </c>
      <c r="F946" s="15" t="s">
        <v>318</v>
      </c>
      <c r="G946" s="115"/>
      <c r="H946" s="115"/>
      <c r="I946" s="115"/>
      <c r="J946" s="186"/>
    </row>
    <row r="947" spans="1:10" s="30" customFormat="1" ht="38.25" hidden="1">
      <c r="A947" s="16" t="s">
        <v>313</v>
      </c>
      <c r="B947" s="14">
        <v>792</v>
      </c>
      <c r="C947" s="15" t="s">
        <v>23</v>
      </c>
      <c r="D947" s="15" t="s">
        <v>83</v>
      </c>
      <c r="E947" s="15" t="s">
        <v>194</v>
      </c>
      <c r="F947" s="41"/>
      <c r="G947" s="115">
        <f>G948</f>
        <v>0</v>
      </c>
      <c r="H947" s="115">
        <f t="shared" ref="H947:I949" si="174">H948</f>
        <v>0</v>
      </c>
      <c r="I947" s="115">
        <f t="shared" si="174"/>
        <v>0</v>
      </c>
      <c r="J947" s="185"/>
    </row>
    <row r="948" spans="1:10" ht="25.5" hidden="1">
      <c r="A948" s="16" t="s">
        <v>314</v>
      </c>
      <c r="B948" s="14">
        <v>792</v>
      </c>
      <c r="C948" s="15" t="s">
        <v>23</v>
      </c>
      <c r="D948" s="15" t="s">
        <v>83</v>
      </c>
      <c r="E948" s="15" t="s">
        <v>196</v>
      </c>
      <c r="F948" s="15"/>
      <c r="G948" s="115">
        <f>G949</f>
        <v>0</v>
      </c>
      <c r="H948" s="115">
        <f t="shared" si="174"/>
        <v>0</v>
      </c>
      <c r="I948" s="115">
        <f t="shared" si="174"/>
        <v>0</v>
      </c>
    </row>
    <row r="949" spans="1:10" hidden="1">
      <c r="A949" s="16" t="s">
        <v>315</v>
      </c>
      <c r="B949" s="14">
        <v>792</v>
      </c>
      <c r="C949" s="15" t="s">
        <v>23</v>
      </c>
      <c r="D949" s="15" t="s">
        <v>83</v>
      </c>
      <c r="E949" s="15" t="s">
        <v>196</v>
      </c>
      <c r="F949" s="15" t="s">
        <v>316</v>
      </c>
      <c r="G949" s="115">
        <f>G950</f>
        <v>0</v>
      </c>
      <c r="H949" s="115">
        <f t="shared" si="174"/>
        <v>0</v>
      </c>
      <c r="I949" s="115">
        <f t="shared" si="174"/>
        <v>0</v>
      </c>
    </row>
    <row r="950" spans="1:10" hidden="1">
      <c r="A950" s="16" t="s">
        <v>317</v>
      </c>
      <c r="B950" s="14">
        <v>792</v>
      </c>
      <c r="C950" s="15" t="s">
        <v>23</v>
      </c>
      <c r="D950" s="15" t="s">
        <v>83</v>
      </c>
      <c r="E950" s="15" t="s">
        <v>196</v>
      </c>
      <c r="F950" s="15" t="s">
        <v>318</v>
      </c>
      <c r="G950" s="115"/>
      <c r="H950" s="115"/>
      <c r="I950" s="115"/>
    </row>
    <row r="951" spans="1:10" ht="63.75" hidden="1">
      <c r="A951" s="16" t="s">
        <v>564</v>
      </c>
      <c r="B951" s="14">
        <v>792</v>
      </c>
      <c r="C951" s="15" t="s">
        <v>101</v>
      </c>
      <c r="D951" s="15" t="s">
        <v>83</v>
      </c>
      <c r="E951" s="15" t="s">
        <v>197</v>
      </c>
      <c r="F951" s="15"/>
      <c r="G951" s="115">
        <f t="shared" ref="G951:I952" si="175">G952</f>
        <v>0</v>
      </c>
      <c r="H951" s="115">
        <f t="shared" si="175"/>
        <v>0</v>
      </c>
      <c r="I951" s="115">
        <f t="shared" si="175"/>
        <v>0</v>
      </c>
    </row>
    <row r="952" spans="1:10" hidden="1">
      <c r="A952" s="16" t="s">
        <v>315</v>
      </c>
      <c r="B952" s="14">
        <v>792</v>
      </c>
      <c r="C952" s="15" t="s">
        <v>101</v>
      </c>
      <c r="D952" s="15" t="s">
        <v>83</v>
      </c>
      <c r="E952" s="15" t="s">
        <v>197</v>
      </c>
      <c r="F952" s="15" t="s">
        <v>316</v>
      </c>
      <c r="G952" s="115">
        <f t="shared" si="175"/>
        <v>0</v>
      </c>
      <c r="H952" s="115">
        <f t="shared" si="175"/>
        <v>0</v>
      </c>
      <c r="I952" s="115">
        <f t="shared" si="175"/>
        <v>0</v>
      </c>
    </row>
    <row r="953" spans="1:10" hidden="1">
      <c r="A953" s="16" t="s">
        <v>317</v>
      </c>
      <c r="B953" s="14">
        <v>792</v>
      </c>
      <c r="C953" s="15" t="s">
        <v>101</v>
      </c>
      <c r="D953" s="15" t="s">
        <v>83</v>
      </c>
      <c r="E953" s="15" t="s">
        <v>197</v>
      </c>
      <c r="F953" s="15" t="s">
        <v>318</v>
      </c>
      <c r="G953" s="115"/>
      <c r="H953" s="115"/>
      <c r="I953" s="115"/>
    </row>
    <row r="954" spans="1:10" hidden="1">
      <c r="A954" s="16"/>
      <c r="B954" s="15"/>
      <c r="C954" s="15"/>
      <c r="D954" s="15"/>
      <c r="E954" s="15"/>
      <c r="F954" s="14"/>
      <c r="G954" s="115"/>
      <c r="H954" s="115"/>
      <c r="I954" s="115"/>
    </row>
    <row r="955" spans="1:10" hidden="1">
      <c r="A955" s="16"/>
      <c r="B955" s="15"/>
      <c r="C955" s="15"/>
      <c r="D955" s="15"/>
      <c r="E955" s="15"/>
      <c r="F955" s="14"/>
      <c r="G955" s="115"/>
      <c r="H955" s="115"/>
      <c r="I955" s="115"/>
    </row>
    <row r="956" spans="1:10" hidden="1">
      <c r="A956" s="16"/>
      <c r="B956" s="15"/>
      <c r="C956" s="15"/>
      <c r="D956" s="15"/>
      <c r="E956" s="15"/>
      <c r="F956" s="14"/>
      <c r="G956" s="115"/>
      <c r="H956" s="115"/>
      <c r="I956" s="115"/>
    </row>
    <row r="957" spans="1:10" hidden="1">
      <c r="A957" s="16"/>
      <c r="B957" s="15"/>
      <c r="C957" s="15"/>
      <c r="D957" s="15"/>
      <c r="E957" s="15"/>
      <c r="F957" s="14"/>
      <c r="G957" s="115"/>
      <c r="H957" s="115"/>
      <c r="I957" s="115"/>
    </row>
    <row r="958" spans="1:10" hidden="1">
      <c r="A958" s="16"/>
      <c r="B958" s="15"/>
      <c r="C958" s="15"/>
      <c r="D958" s="15"/>
      <c r="E958" s="15"/>
      <c r="F958" s="14"/>
      <c r="G958" s="115"/>
      <c r="H958" s="115"/>
      <c r="I958" s="115"/>
    </row>
    <row r="959" spans="1:10" s="18" customFormat="1" ht="38.25" hidden="1">
      <c r="A959" s="16" t="s">
        <v>313</v>
      </c>
      <c r="B959" s="14">
        <v>792</v>
      </c>
      <c r="C959" s="15" t="s">
        <v>576</v>
      </c>
      <c r="D959" s="15" t="s">
        <v>23</v>
      </c>
      <c r="E959" s="15" t="s">
        <v>194</v>
      </c>
      <c r="F959" s="15"/>
      <c r="G959" s="115" t="e">
        <f>G964+#REF!</f>
        <v>#REF!</v>
      </c>
      <c r="H959" s="115" t="e">
        <f>H964+#REF!</f>
        <v>#REF!</v>
      </c>
      <c r="I959" s="115" t="e">
        <f>I964+#REF!</f>
        <v>#REF!</v>
      </c>
      <c r="J959" s="17"/>
    </row>
    <row r="960" spans="1:10" s="30" customFormat="1" ht="29.25" hidden="1" customHeight="1">
      <c r="A960" s="16" t="s">
        <v>584</v>
      </c>
      <c r="B960" s="14">
        <v>792</v>
      </c>
      <c r="C960" s="15" t="s">
        <v>576</v>
      </c>
      <c r="D960" s="15" t="s">
        <v>23</v>
      </c>
      <c r="E960" s="15" t="s">
        <v>198</v>
      </c>
      <c r="F960" s="15"/>
      <c r="G960" s="115"/>
      <c r="H960" s="115"/>
      <c r="I960" s="115"/>
      <c r="J960" s="185"/>
    </row>
    <row r="961" spans="1:10" s="30" customFormat="1" hidden="1">
      <c r="A961" s="16" t="s">
        <v>315</v>
      </c>
      <c r="B961" s="14">
        <v>792</v>
      </c>
      <c r="C961" s="15" t="s">
        <v>576</v>
      </c>
      <c r="D961" s="15" t="s">
        <v>23</v>
      </c>
      <c r="E961" s="15" t="s">
        <v>198</v>
      </c>
      <c r="F961" s="15" t="s">
        <v>316</v>
      </c>
      <c r="G961" s="115">
        <f t="shared" ref="G961:I962" si="176">G962</f>
        <v>0</v>
      </c>
      <c r="H961" s="115">
        <f t="shared" si="176"/>
        <v>0</v>
      </c>
      <c r="I961" s="115">
        <f t="shared" si="176"/>
        <v>0</v>
      </c>
      <c r="J961" s="185"/>
    </row>
    <row r="962" spans="1:10" s="3" customFormat="1" hidden="1">
      <c r="A962" s="16" t="s">
        <v>582</v>
      </c>
      <c r="B962" s="14">
        <v>792</v>
      </c>
      <c r="C962" s="15" t="s">
        <v>576</v>
      </c>
      <c r="D962" s="15" t="s">
        <v>23</v>
      </c>
      <c r="E962" s="15" t="s">
        <v>198</v>
      </c>
      <c r="F962" s="15" t="s">
        <v>583</v>
      </c>
      <c r="G962" s="115">
        <f t="shared" si="176"/>
        <v>0</v>
      </c>
      <c r="H962" s="115">
        <f t="shared" si="176"/>
        <v>0</v>
      </c>
      <c r="I962" s="115">
        <f t="shared" si="176"/>
        <v>0</v>
      </c>
      <c r="J962" s="188"/>
    </row>
    <row r="963" spans="1:10" s="3" customFormat="1" ht="18" hidden="1" customHeight="1">
      <c r="A963" s="16" t="s">
        <v>9</v>
      </c>
      <c r="B963" s="14"/>
      <c r="C963" s="15"/>
      <c r="D963" s="15"/>
      <c r="E963" s="15" t="s">
        <v>198</v>
      </c>
      <c r="F963" s="15" t="s">
        <v>8</v>
      </c>
      <c r="G963" s="115"/>
      <c r="H963" s="115"/>
      <c r="I963" s="115"/>
      <c r="J963" s="188"/>
    </row>
    <row r="964" spans="1:10" s="18" customFormat="1" ht="25.5" hidden="1">
      <c r="A964" s="16" t="s">
        <v>581</v>
      </c>
      <c r="B964" s="14">
        <v>792</v>
      </c>
      <c r="C964" s="15" t="s">
        <v>576</v>
      </c>
      <c r="D964" s="15" t="s">
        <v>23</v>
      </c>
      <c r="E964" s="15" t="s">
        <v>199</v>
      </c>
      <c r="F964" s="15"/>
      <c r="G964" s="115">
        <f>G965</f>
        <v>0</v>
      </c>
      <c r="H964" s="115">
        <f t="shared" ref="H964:I966" si="177">H965</f>
        <v>0</v>
      </c>
      <c r="I964" s="115">
        <f t="shared" si="177"/>
        <v>0</v>
      </c>
      <c r="J964" s="17"/>
    </row>
    <row r="965" spans="1:10" s="18" customFormat="1" hidden="1">
      <c r="A965" s="16" t="s">
        <v>315</v>
      </c>
      <c r="B965" s="14">
        <v>792</v>
      </c>
      <c r="C965" s="15" t="s">
        <v>576</v>
      </c>
      <c r="D965" s="15" t="s">
        <v>23</v>
      </c>
      <c r="E965" s="15" t="s">
        <v>199</v>
      </c>
      <c r="F965" s="15" t="s">
        <v>316</v>
      </c>
      <c r="G965" s="115">
        <f>G966</f>
        <v>0</v>
      </c>
      <c r="H965" s="115">
        <f t="shared" si="177"/>
        <v>0</v>
      </c>
      <c r="I965" s="115">
        <f t="shared" si="177"/>
        <v>0</v>
      </c>
      <c r="J965" s="17"/>
    </row>
    <row r="966" spans="1:10" s="18" customFormat="1" hidden="1">
      <c r="A966" s="16" t="s">
        <v>582</v>
      </c>
      <c r="B966" s="14">
        <v>792</v>
      </c>
      <c r="C966" s="15" t="s">
        <v>576</v>
      </c>
      <c r="D966" s="15" t="s">
        <v>23</v>
      </c>
      <c r="E966" s="15" t="s">
        <v>199</v>
      </c>
      <c r="F966" s="15" t="s">
        <v>583</v>
      </c>
      <c r="G966" s="115">
        <f>G967</f>
        <v>0</v>
      </c>
      <c r="H966" s="115">
        <f t="shared" si="177"/>
        <v>0</v>
      </c>
      <c r="I966" s="115">
        <f t="shared" si="177"/>
        <v>0</v>
      </c>
      <c r="J966" s="17"/>
    </row>
    <row r="967" spans="1:10" s="3" customFormat="1" ht="18" hidden="1" customHeight="1">
      <c r="A967" s="16" t="s">
        <v>9</v>
      </c>
      <c r="B967" s="14"/>
      <c r="C967" s="15"/>
      <c r="D967" s="15"/>
      <c r="E967" s="15" t="s">
        <v>199</v>
      </c>
      <c r="F967" s="15" t="s">
        <v>8</v>
      </c>
      <c r="G967" s="115"/>
      <c r="H967" s="115"/>
      <c r="I967" s="115"/>
      <c r="J967" s="188"/>
    </row>
    <row r="968" spans="1:10" s="3" customFormat="1" hidden="1">
      <c r="A968" s="16" t="s">
        <v>586</v>
      </c>
      <c r="B968" s="14">
        <v>792</v>
      </c>
      <c r="C968" s="15" t="s">
        <v>576</v>
      </c>
      <c r="D968" s="15" t="s">
        <v>102</v>
      </c>
      <c r="E968" s="15" t="s">
        <v>200</v>
      </c>
      <c r="F968" s="15"/>
      <c r="G968" s="115">
        <f>G969</f>
        <v>0</v>
      </c>
      <c r="H968" s="115">
        <f t="shared" ref="H968:I970" si="178">H969</f>
        <v>0</v>
      </c>
      <c r="I968" s="115">
        <f t="shared" si="178"/>
        <v>0</v>
      </c>
      <c r="J968" s="188"/>
    </row>
    <row r="969" spans="1:10" s="3" customFormat="1" hidden="1">
      <c r="A969" s="16" t="s">
        <v>315</v>
      </c>
      <c r="B969" s="14">
        <v>792</v>
      </c>
      <c r="C969" s="15" t="s">
        <v>576</v>
      </c>
      <c r="D969" s="15" t="s">
        <v>102</v>
      </c>
      <c r="E969" s="15" t="s">
        <v>200</v>
      </c>
      <c r="F969" s="15" t="s">
        <v>316</v>
      </c>
      <c r="G969" s="115">
        <f>G970</f>
        <v>0</v>
      </c>
      <c r="H969" s="115">
        <f t="shared" si="178"/>
        <v>0</v>
      </c>
      <c r="I969" s="115">
        <f t="shared" si="178"/>
        <v>0</v>
      </c>
      <c r="J969" s="188"/>
    </row>
    <row r="970" spans="1:10" s="3" customFormat="1" ht="15.75" hidden="1" customHeight="1">
      <c r="A970" s="16" t="s">
        <v>333</v>
      </c>
      <c r="B970" s="14">
        <v>792</v>
      </c>
      <c r="C970" s="15" t="s">
        <v>576</v>
      </c>
      <c r="D970" s="15" t="s">
        <v>102</v>
      </c>
      <c r="E970" s="15" t="s">
        <v>200</v>
      </c>
      <c r="F970" s="15" t="s">
        <v>334</v>
      </c>
      <c r="G970" s="115">
        <f>G971</f>
        <v>0</v>
      </c>
      <c r="H970" s="115">
        <f t="shared" si="178"/>
        <v>0</v>
      </c>
      <c r="I970" s="115">
        <f t="shared" si="178"/>
        <v>0</v>
      </c>
      <c r="J970" s="188"/>
    </row>
    <row r="971" spans="1:10" s="3" customFormat="1" ht="42.75" hidden="1" customHeight="1">
      <c r="A971" s="16" t="s">
        <v>341</v>
      </c>
      <c r="B971" s="14"/>
      <c r="C971" s="15"/>
      <c r="D971" s="15"/>
      <c r="E971" s="15" t="s">
        <v>200</v>
      </c>
      <c r="F971" s="15" t="s">
        <v>342</v>
      </c>
      <c r="G971" s="115"/>
      <c r="H971" s="115"/>
      <c r="I971" s="115"/>
      <c r="J971" s="188"/>
    </row>
    <row r="972" spans="1:10" s="3" customFormat="1" ht="33" hidden="1" customHeight="1">
      <c r="A972" s="16" t="s">
        <v>35</v>
      </c>
      <c r="B972" s="14"/>
      <c r="C972" s="15"/>
      <c r="D972" s="15"/>
      <c r="E972" s="15" t="s">
        <v>201</v>
      </c>
      <c r="F972" s="15"/>
      <c r="G972" s="115">
        <f>G973</f>
        <v>0</v>
      </c>
      <c r="H972" s="115">
        <f t="shared" ref="H972:I974" si="179">H973</f>
        <v>0</v>
      </c>
      <c r="I972" s="115">
        <f t="shared" si="179"/>
        <v>0</v>
      </c>
      <c r="J972" s="188"/>
    </row>
    <row r="973" spans="1:10" s="3" customFormat="1" ht="15.75" hidden="1" customHeight="1">
      <c r="A973" s="16" t="s">
        <v>315</v>
      </c>
      <c r="B973" s="14"/>
      <c r="C973" s="15"/>
      <c r="D973" s="15"/>
      <c r="E973" s="15" t="s">
        <v>201</v>
      </c>
      <c r="F973" s="15" t="s">
        <v>316</v>
      </c>
      <c r="G973" s="115">
        <f>G974</f>
        <v>0</v>
      </c>
      <c r="H973" s="115">
        <f t="shared" si="179"/>
        <v>0</v>
      </c>
      <c r="I973" s="115">
        <f t="shared" si="179"/>
        <v>0</v>
      </c>
      <c r="J973" s="188"/>
    </row>
    <row r="974" spans="1:10" s="3" customFormat="1" ht="15.75" hidden="1" customHeight="1">
      <c r="A974" s="16" t="s">
        <v>333</v>
      </c>
      <c r="B974" s="14"/>
      <c r="C974" s="15"/>
      <c r="D974" s="15"/>
      <c r="E974" s="15" t="s">
        <v>201</v>
      </c>
      <c r="F974" s="15" t="s">
        <v>334</v>
      </c>
      <c r="G974" s="115">
        <f>G975</f>
        <v>0</v>
      </c>
      <c r="H974" s="115">
        <f t="shared" si="179"/>
        <v>0</v>
      </c>
      <c r="I974" s="115">
        <f t="shared" si="179"/>
        <v>0</v>
      </c>
      <c r="J974" s="188"/>
    </row>
    <row r="975" spans="1:10" s="3" customFormat="1" ht="40.5" hidden="1" customHeight="1">
      <c r="A975" s="16" t="s">
        <v>341</v>
      </c>
      <c r="B975" s="14"/>
      <c r="C975" s="15"/>
      <c r="D975" s="15"/>
      <c r="E975" s="15" t="s">
        <v>201</v>
      </c>
      <c r="F975" s="15" t="s">
        <v>342</v>
      </c>
      <c r="G975" s="115"/>
      <c r="H975" s="115"/>
      <c r="I975" s="115"/>
      <c r="J975" s="188"/>
    </row>
    <row r="976" spans="1:10" ht="25.5" hidden="1">
      <c r="A976" s="16" t="s">
        <v>314</v>
      </c>
      <c r="B976" s="14">
        <v>792</v>
      </c>
      <c r="C976" s="15" t="s">
        <v>23</v>
      </c>
      <c r="D976" s="15" t="s">
        <v>83</v>
      </c>
      <c r="E976" s="15" t="s">
        <v>713</v>
      </c>
      <c r="F976" s="15"/>
      <c r="G976" s="115">
        <f t="shared" ref="G976:I977" si="180">G977</f>
        <v>0</v>
      </c>
      <c r="H976" s="115">
        <f t="shared" si="180"/>
        <v>0</v>
      </c>
      <c r="I976" s="115">
        <f t="shared" si="180"/>
        <v>0</v>
      </c>
    </row>
    <row r="977" spans="1:16" hidden="1">
      <c r="A977" s="16" t="s">
        <v>315</v>
      </c>
      <c r="B977" s="14">
        <v>792</v>
      </c>
      <c r="C977" s="15" t="s">
        <v>23</v>
      </c>
      <c r="D977" s="15" t="s">
        <v>83</v>
      </c>
      <c r="E977" s="15" t="s">
        <v>713</v>
      </c>
      <c r="F977" s="15" t="s">
        <v>316</v>
      </c>
      <c r="G977" s="115">
        <f t="shared" si="180"/>
        <v>0</v>
      </c>
      <c r="H977" s="115">
        <f t="shared" si="180"/>
        <v>0</v>
      </c>
      <c r="I977" s="115">
        <f t="shared" si="180"/>
        <v>0</v>
      </c>
    </row>
    <row r="978" spans="1:16" hidden="1">
      <c r="A978" s="16" t="s">
        <v>317</v>
      </c>
      <c r="B978" s="14">
        <v>792</v>
      </c>
      <c r="C978" s="15" t="s">
        <v>23</v>
      </c>
      <c r="D978" s="15" t="s">
        <v>83</v>
      </c>
      <c r="E978" s="15" t="s">
        <v>713</v>
      </c>
      <c r="F978" s="15" t="s">
        <v>318</v>
      </c>
      <c r="G978" s="115"/>
      <c r="H978" s="115"/>
      <c r="I978" s="115"/>
    </row>
    <row r="979" spans="1:16" s="30" customFormat="1" ht="25.5" hidden="1">
      <c r="A979" s="16" t="s">
        <v>329</v>
      </c>
      <c r="B979" s="14">
        <v>792</v>
      </c>
      <c r="C979" s="15" t="s">
        <v>34</v>
      </c>
      <c r="D979" s="15" t="s">
        <v>102</v>
      </c>
      <c r="E979" s="15" t="s">
        <v>712</v>
      </c>
      <c r="F979" s="41"/>
      <c r="G979" s="115">
        <f t="shared" ref="G979:I980" si="181">G980</f>
        <v>0</v>
      </c>
      <c r="H979" s="115">
        <f t="shared" si="181"/>
        <v>0</v>
      </c>
      <c r="I979" s="115">
        <f t="shared" si="181"/>
        <v>0</v>
      </c>
      <c r="J979" s="185"/>
    </row>
    <row r="980" spans="1:16" hidden="1">
      <c r="A980" s="16" t="s">
        <v>315</v>
      </c>
      <c r="B980" s="14">
        <v>792</v>
      </c>
      <c r="C980" s="15" t="s">
        <v>34</v>
      </c>
      <c r="D980" s="15" t="s">
        <v>102</v>
      </c>
      <c r="E980" s="15" t="s">
        <v>712</v>
      </c>
      <c r="F980" s="15" t="s">
        <v>316</v>
      </c>
      <c r="G980" s="115">
        <f t="shared" si="181"/>
        <v>0</v>
      </c>
      <c r="H980" s="115">
        <f t="shared" si="181"/>
        <v>0</v>
      </c>
      <c r="I980" s="115">
        <f t="shared" si="181"/>
        <v>0</v>
      </c>
    </row>
    <row r="981" spans="1:16" hidden="1">
      <c r="A981" s="16" t="s">
        <v>317</v>
      </c>
      <c r="B981" s="14">
        <v>792</v>
      </c>
      <c r="C981" s="15" t="s">
        <v>34</v>
      </c>
      <c r="D981" s="15" t="s">
        <v>102</v>
      </c>
      <c r="E981" s="15" t="s">
        <v>712</v>
      </c>
      <c r="F981" s="15" t="s">
        <v>318</v>
      </c>
      <c r="G981" s="115"/>
      <c r="H981" s="115"/>
      <c r="I981" s="115"/>
    </row>
    <row r="982" spans="1:16" s="179" customFormat="1" ht="51">
      <c r="A982" s="183" t="s">
        <v>935</v>
      </c>
      <c r="B982" s="161">
        <v>793</v>
      </c>
      <c r="C982" s="162" t="s">
        <v>102</v>
      </c>
      <c r="D982" s="162" t="s">
        <v>211</v>
      </c>
      <c r="E982" s="162" t="s">
        <v>463</v>
      </c>
      <c r="F982" s="167"/>
      <c r="G982" s="163">
        <f>G992+G1007+G1010+G1014+G1017+G991+G986</f>
        <v>3267989.88</v>
      </c>
      <c r="H982" s="163">
        <f t="shared" ref="H982:I982" si="182">H992+H1007+H1010+H1014+H1017</f>
        <v>340000</v>
      </c>
      <c r="I982" s="163">
        <f t="shared" si="182"/>
        <v>350000</v>
      </c>
      <c r="J982" s="198">
        <v>162500</v>
      </c>
      <c r="P982" s="248"/>
    </row>
    <row r="983" spans="1:16" s="30" customFormat="1" ht="54.75" hidden="1" customHeight="1">
      <c r="A983" s="42" t="s">
        <v>623</v>
      </c>
      <c r="B983" s="14">
        <v>793</v>
      </c>
      <c r="C983" s="15" t="s">
        <v>102</v>
      </c>
      <c r="D983" s="15" t="s">
        <v>211</v>
      </c>
      <c r="E983" s="15" t="s">
        <v>278</v>
      </c>
      <c r="F983" s="41"/>
      <c r="G983" s="115">
        <f t="shared" ref="G983:I984" si="183">G984</f>
        <v>0</v>
      </c>
      <c r="H983" s="115">
        <f t="shared" si="183"/>
        <v>0</v>
      </c>
      <c r="I983" s="115">
        <f t="shared" si="183"/>
        <v>0</v>
      </c>
      <c r="J983" s="185"/>
    </row>
    <row r="984" spans="1:16" s="30" customFormat="1" hidden="1">
      <c r="A984" s="16" t="s">
        <v>598</v>
      </c>
      <c r="B984" s="14">
        <v>793</v>
      </c>
      <c r="C984" s="15" t="s">
        <v>102</v>
      </c>
      <c r="D984" s="15" t="s">
        <v>211</v>
      </c>
      <c r="E984" s="15" t="s">
        <v>278</v>
      </c>
      <c r="F984" s="15" t="s">
        <v>47</v>
      </c>
      <c r="G984" s="115">
        <f t="shared" si="183"/>
        <v>0</v>
      </c>
      <c r="H984" s="115">
        <f t="shared" si="183"/>
        <v>0</v>
      </c>
      <c r="I984" s="115">
        <f t="shared" si="183"/>
        <v>0</v>
      </c>
      <c r="J984" s="185"/>
    </row>
    <row r="985" spans="1:16" s="30" customFormat="1" ht="25.5" hidden="1">
      <c r="A985" s="16" t="s">
        <v>48</v>
      </c>
      <c r="B985" s="14">
        <v>793</v>
      </c>
      <c r="C985" s="15" t="s">
        <v>102</v>
      </c>
      <c r="D985" s="15" t="s">
        <v>211</v>
      </c>
      <c r="E985" s="15" t="s">
        <v>278</v>
      </c>
      <c r="F985" s="15" t="s">
        <v>49</v>
      </c>
      <c r="G985" s="115">
        <f>'прил 4'!G1231</f>
        <v>0</v>
      </c>
      <c r="H985" s="115">
        <f>'прил 4'!AG1231</f>
        <v>0</v>
      </c>
      <c r="I985" s="115">
        <f>'прил 4'!AH1231</f>
        <v>0</v>
      </c>
      <c r="J985" s="185"/>
    </row>
    <row r="986" spans="1:16" s="30" customFormat="1" ht="25.5">
      <c r="A986" s="42" t="s">
        <v>1109</v>
      </c>
      <c r="B986" s="14">
        <v>793</v>
      </c>
      <c r="C986" s="15" t="s">
        <v>102</v>
      </c>
      <c r="D986" s="15" t="s">
        <v>101</v>
      </c>
      <c r="E986" s="15" t="s">
        <v>1108</v>
      </c>
      <c r="F986" s="41"/>
      <c r="G986" s="115">
        <f>G987</f>
        <v>2715000</v>
      </c>
      <c r="H986" s="85"/>
      <c r="I986" s="85"/>
    </row>
    <row r="987" spans="1:16" s="30" customFormat="1">
      <c r="A987" s="16" t="s">
        <v>315</v>
      </c>
      <c r="B987" s="14">
        <v>793</v>
      </c>
      <c r="C987" s="15" t="s">
        <v>102</v>
      </c>
      <c r="D987" s="15" t="s">
        <v>101</v>
      </c>
      <c r="E987" s="15" t="s">
        <v>1108</v>
      </c>
      <c r="F987" s="15" t="s">
        <v>316</v>
      </c>
      <c r="G987" s="115">
        <f>G988</f>
        <v>2715000</v>
      </c>
      <c r="H987" s="85"/>
      <c r="I987" s="85"/>
    </row>
    <row r="988" spans="1:16" s="30" customFormat="1">
      <c r="A988" s="16" t="s">
        <v>333</v>
      </c>
      <c r="B988" s="14">
        <v>793</v>
      </c>
      <c r="C988" s="15" t="s">
        <v>102</v>
      </c>
      <c r="D988" s="15" t="s">
        <v>101</v>
      </c>
      <c r="E988" s="15" t="s">
        <v>1108</v>
      </c>
      <c r="F988" s="15" t="s">
        <v>334</v>
      </c>
      <c r="G988" s="115">
        <f>'прил 4'!G1275</f>
        <v>2715000</v>
      </c>
      <c r="H988" s="85"/>
      <c r="I988" s="85"/>
    </row>
    <row r="989" spans="1:16" s="30" customFormat="1" ht="54.75" customHeight="1">
      <c r="A989" s="42" t="s">
        <v>623</v>
      </c>
      <c r="B989" s="14">
        <v>793</v>
      </c>
      <c r="C989" s="15" t="s">
        <v>102</v>
      </c>
      <c r="D989" s="15" t="s">
        <v>211</v>
      </c>
      <c r="E989" s="15" t="s">
        <v>278</v>
      </c>
      <c r="F989" s="41"/>
      <c r="G989" s="85">
        <f>G990</f>
        <v>30489.88</v>
      </c>
      <c r="H989" s="102">
        <v>0</v>
      </c>
      <c r="I989" s="102">
        <v>0</v>
      </c>
    </row>
    <row r="990" spans="1:16" s="30" customFormat="1">
      <c r="A990" s="16" t="s">
        <v>598</v>
      </c>
      <c r="B990" s="14">
        <v>793</v>
      </c>
      <c r="C990" s="15" t="s">
        <v>102</v>
      </c>
      <c r="D990" s="15" t="s">
        <v>211</v>
      </c>
      <c r="E990" s="15" t="s">
        <v>278</v>
      </c>
      <c r="F990" s="15" t="s">
        <v>47</v>
      </c>
      <c r="G990" s="85">
        <f>G991</f>
        <v>30489.88</v>
      </c>
      <c r="H990" s="102">
        <v>0</v>
      </c>
      <c r="I990" s="102">
        <v>0</v>
      </c>
    </row>
    <row r="991" spans="1:16" s="30" customFormat="1" ht="25.5">
      <c r="A991" s="16" t="s">
        <v>48</v>
      </c>
      <c r="B991" s="14">
        <v>793</v>
      </c>
      <c r="C991" s="15" t="s">
        <v>102</v>
      </c>
      <c r="D991" s="15" t="s">
        <v>211</v>
      </c>
      <c r="E991" s="15" t="s">
        <v>278</v>
      </c>
      <c r="F991" s="15" t="s">
        <v>49</v>
      </c>
      <c r="G991" s="85">
        <f>'прил 4'!G1234</f>
        <v>30489.88</v>
      </c>
      <c r="H991" s="102">
        <v>0</v>
      </c>
      <c r="I991" s="102">
        <v>0</v>
      </c>
    </row>
    <row r="992" spans="1:16" ht="57.75" customHeight="1">
      <c r="A992" s="62" t="s">
        <v>958</v>
      </c>
      <c r="B992" s="14">
        <v>793</v>
      </c>
      <c r="C992" s="15" t="s">
        <v>102</v>
      </c>
      <c r="D992" s="15" t="s">
        <v>211</v>
      </c>
      <c r="E992" s="15" t="s">
        <v>472</v>
      </c>
      <c r="F992" s="15"/>
      <c r="G992" s="85">
        <f>G993+G995</f>
        <v>80000</v>
      </c>
      <c r="H992" s="85">
        <f>H993+H995</f>
        <v>80000</v>
      </c>
      <c r="I992" s="85">
        <f>I993+I995</f>
        <v>80000</v>
      </c>
      <c r="J992" s="2">
        <v>50000</v>
      </c>
    </row>
    <row r="993" spans="1:10">
      <c r="A993" s="16" t="s">
        <v>598</v>
      </c>
      <c r="B993" s="14">
        <v>793</v>
      </c>
      <c r="C993" s="15" t="s">
        <v>102</v>
      </c>
      <c r="D993" s="15" t="s">
        <v>211</v>
      </c>
      <c r="E993" s="15" t="s">
        <v>472</v>
      </c>
      <c r="F993" s="15" t="s">
        <v>47</v>
      </c>
      <c r="G993" s="85">
        <f>G994</f>
        <v>30000</v>
      </c>
      <c r="H993" s="85">
        <f>H994</f>
        <v>30000</v>
      </c>
      <c r="I993" s="85">
        <f>I994</f>
        <v>30000</v>
      </c>
      <c r="J993" s="2">
        <v>67500</v>
      </c>
    </row>
    <row r="994" spans="1:10" ht="25.5">
      <c r="A994" s="16" t="s">
        <v>48</v>
      </c>
      <c r="B994" s="14">
        <v>793</v>
      </c>
      <c r="C994" s="15" t="s">
        <v>102</v>
      </c>
      <c r="D994" s="15" t="s">
        <v>211</v>
      </c>
      <c r="E994" s="15" t="s">
        <v>472</v>
      </c>
      <c r="F994" s="15" t="s">
        <v>49</v>
      </c>
      <c r="G994" s="85">
        <f>'прил 4'!G1237</f>
        <v>30000</v>
      </c>
      <c r="H994" s="85">
        <f>'прил 4'!H1237</f>
        <v>30000</v>
      </c>
      <c r="I994" s="85">
        <f>'прил 4'!I1237</f>
        <v>30000</v>
      </c>
      <c r="J994" s="2">
        <v>60000</v>
      </c>
    </row>
    <row r="995" spans="1:10" ht="18" customHeight="1">
      <c r="A995" s="16" t="s">
        <v>202</v>
      </c>
      <c r="B995" s="14">
        <v>793</v>
      </c>
      <c r="C995" s="15" t="s">
        <v>102</v>
      </c>
      <c r="D995" s="15" t="s">
        <v>211</v>
      </c>
      <c r="E995" s="15" t="s">
        <v>473</v>
      </c>
      <c r="F995" s="15" t="s">
        <v>94</v>
      </c>
      <c r="G995" s="85">
        <f>G996</f>
        <v>50000</v>
      </c>
      <c r="H995" s="85">
        <f>H996</f>
        <v>50000</v>
      </c>
      <c r="I995" s="85">
        <f>I996</f>
        <v>50000</v>
      </c>
    </row>
    <row r="996" spans="1:10" ht="18.75" customHeight="1">
      <c r="A996" s="16" t="s">
        <v>345</v>
      </c>
      <c r="B996" s="14"/>
      <c r="C996" s="15"/>
      <c r="D996" s="15"/>
      <c r="E996" s="15" t="s">
        <v>473</v>
      </c>
      <c r="F996" s="15" t="s">
        <v>346</v>
      </c>
      <c r="G996" s="85">
        <f>'прил 4'!G1239</f>
        <v>50000</v>
      </c>
      <c r="H996" s="85">
        <f>'прил 4'!H1239</f>
        <v>50000</v>
      </c>
      <c r="I996" s="85">
        <f>'прил 4'!I1239</f>
        <v>50000</v>
      </c>
      <c r="J996" s="2">
        <f>SUM(J982:J995)</f>
        <v>340000</v>
      </c>
    </row>
    <row r="997" spans="1:10" ht="25.5" hidden="1">
      <c r="A997" s="16" t="s">
        <v>711</v>
      </c>
      <c r="B997" s="14">
        <v>793</v>
      </c>
      <c r="C997" s="15" t="s">
        <v>102</v>
      </c>
      <c r="D997" s="15" t="s">
        <v>211</v>
      </c>
      <c r="E997" s="15" t="s">
        <v>700</v>
      </c>
      <c r="F997" s="15"/>
      <c r="G997" s="85">
        <f t="shared" ref="G997:I998" si="184">G998</f>
        <v>0</v>
      </c>
      <c r="H997" s="85">
        <f t="shared" si="184"/>
        <v>0</v>
      </c>
      <c r="I997" s="85">
        <f t="shared" si="184"/>
        <v>0</v>
      </c>
    </row>
    <row r="998" spans="1:10" hidden="1">
      <c r="A998" s="16" t="s">
        <v>598</v>
      </c>
      <c r="B998" s="14">
        <v>793</v>
      </c>
      <c r="C998" s="15" t="s">
        <v>102</v>
      </c>
      <c r="D998" s="15" t="s">
        <v>211</v>
      </c>
      <c r="E998" s="15" t="s">
        <v>700</v>
      </c>
      <c r="F998" s="15" t="s">
        <v>47</v>
      </c>
      <c r="G998" s="85">
        <f t="shared" si="184"/>
        <v>0</v>
      </c>
      <c r="H998" s="85">
        <f t="shared" si="184"/>
        <v>0</v>
      </c>
      <c r="I998" s="85">
        <f t="shared" si="184"/>
        <v>0</v>
      </c>
    </row>
    <row r="999" spans="1:10" ht="25.5" hidden="1">
      <c r="A999" s="16" t="s">
        <v>48</v>
      </c>
      <c r="B999" s="14">
        <v>793</v>
      </c>
      <c r="C999" s="15" t="s">
        <v>102</v>
      </c>
      <c r="D999" s="15" t="s">
        <v>211</v>
      </c>
      <c r="E999" s="15" t="s">
        <v>700</v>
      </c>
      <c r="F999" s="15" t="s">
        <v>49</v>
      </c>
      <c r="G999" s="85">
        <f>'прил 4'!G1256</f>
        <v>0</v>
      </c>
      <c r="H999" s="85">
        <f>'прил 4'!AG1256</f>
        <v>0</v>
      </c>
      <c r="I999" s="85">
        <f>'прил 4'!AH1256</f>
        <v>0</v>
      </c>
    </row>
    <row r="1000" spans="1:10" ht="38.25" hidden="1">
      <c r="A1000" s="16" t="s">
        <v>528</v>
      </c>
      <c r="B1000" s="14">
        <v>793</v>
      </c>
      <c r="C1000" s="15" t="s">
        <v>102</v>
      </c>
      <c r="D1000" s="15" t="s">
        <v>211</v>
      </c>
      <c r="E1000" s="15" t="s">
        <v>259</v>
      </c>
      <c r="F1000" s="15"/>
      <c r="G1000" s="85">
        <f t="shared" ref="G1000:I1001" si="185">G1001</f>
        <v>50000</v>
      </c>
      <c r="H1000" s="85">
        <f t="shared" si="185"/>
        <v>0</v>
      </c>
      <c r="I1000" s="85">
        <f t="shared" si="185"/>
        <v>0</v>
      </c>
    </row>
    <row r="1001" spans="1:10" hidden="1">
      <c r="A1001" s="16" t="s">
        <v>598</v>
      </c>
      <c r="B1001" s="14">
        <v>793</v>
      </c>
      <c r="C1001" s="15" t="s">
        <v>102</v>
      </c>
      <c r="D1001" s="15" t="s">
        <v>211</v>
      </c>
      <c r="E1001" s="15" t="s">
        <v>259</v>
      </c>
      <c r="F1001" s="15" t="s">
        <v>47</v>
      </c>
      <c r="G1001" s="85">
        <f t="shared" si="185"/>
        <v>50000</v>
      </c>
      <c r="H1001" s="85">
        <f t="shared" si="185"/>
        <v>0</v>
      </c>
      <c r="I1001" s="85">
        <f t="shared" si="185"/>
        <v>0</v>
      </c>
    </row>
    <row r="1002" spans="1:10" ht="25.5" hidden="1">
      <c r="A1002" s="16" t="s">
        <v>48</v>
      </c>
      <c r="B1002" s="14">
        <v>793</v>
      </c>
      <c r="C1002" s="15" t="s">
        <v>102</v>
      </c>
      <c r="D1002" s="15" t="s">
        <v>211</v>
      </c>
      <c r="E1002" s="15" t="s">
        <v>259</v>
      </c>
      <c r="F1002" s="15" t="s">
        <v>49</v>
      </c>
      <c r="G1002" s="85">
        <f>'прил 4'!G1280</f>
        <v>50000</v>
      </c>
      <c r="H1002" s="85">
        <f>'прил 4'!AG1280</f>
        <v>0</v>
      </c>
      <c r="I1002" s="85">
        <f>'прил 4'!AH1280</f>
        <v>0</v>
      </c>
    </row>
    <row r="1003" spans="1:10" ht="71.25" hidden="1" customHeight="1">
      <c r="A1003" s="16" t="s">
        <v>260</v>
      </c>
      <c r="B1003" s="14">
        <v>793</v>
      </c>
      <c r="C1003" s="15" t="s">
        <v>102</v>
      </c>
      <c r="D1003" s="15" t="s">
        <v>211</v>
      </c>
      <c r="E1003" s="15" t="s">
        <v>529</v>
      </c>
      <c r="F1003" s="15"/>
      <c r="G1003" s="85">
        <f t="shared" ref="G1003:I1004" si="186">G1004</f>
        <v>0</v>
      </c>
      <c r="H1003" s="85">
        <f t="shared" si="186"/>
        <v>0</v>
      </c>
      <c r="I1003" s="85">
        <f t="shared" si="186"/>
        <v>0</v>
      </c>
    </row>
    <row r="1004" spans="1:10" ht="21.75" hidden="1" customHeight="1">
      <c r="A1004" s="16" t="s">
        <v>598</v>
      </c>
      <c r="B1004" s="14">
        <v>793</v>
      </c>
      <c r="C1004" s="15" t="s">
        <v>102</v>
      </c>
      <c r="D1004" s="15" t="s">
        <v>211</v>
      </c>
      <c r="E1004" s="15" t="s">
        <v>529</v>
      </c>
      <c r="F1004" s="15" t="s">
        <v>47</v>
      </c>
      <c r="G1004" s="85">
        <f t="shared" si="186"/>
        <v>0</v>
      </c>
      <c r="H1004" s="85">
        <f t="shared" si="186"/>
        <v>0</v>
      </c>
      <c r="I1004" s="85">
        <f t="shared" si="186"/>
        <v>0</v>
      </c>
    </row>
    <row r="1005" spans="1:10" ht="25.5" hidden="1">
      <c r="A1005" s="16" t="s">
        <v>48</v>
      </c>
      <c r="B1005" s="14">
        <v>793</v>
      </c>
      <c r="C1005" s="15" t="s">
        <v>102</v>
      </c>
      <c r="D1005" s="15" t="s">
        <v>211</v>
      </c>
      <c r="E1005" s="15" t="s">
        <v>529</v>
      </c>
      <c r="F1005" s="15" t="s">
        <v>49</v>
      </c>
      <c r="G1005" s="85">
        <f>'прил 4'!G1259</f>
        <v>0</v>
      </c>
      <c r="H1005" s="85">
        <f>'прил 4'!AG1259</f>
        <v>0</v>
      </c>
      <c r="I1005" s="85">
        <f>'прил 4'!AH1259</f>
        <v>0</v>
      </c>
    </row>
    <row r="1006" spans="1:10" s="30" customFormat="1" hidden="1">
      <c r="A1006" s="42"/>
      <c r="B1006" s="14"/>
      <c r="C1006" s="15"/>
      <c r="D1006" s="15"/>
      <c r="E1006" s="15"/>
      <c r="F1006" s="41"/>
      <c r="G1006" s="85"/>
      <c r="J1006" s="185"/>
    </row>
    <row r="1007" spans="1:10" ht="21" customHeight="1">
      <c r="A1007" s="16" t="s">
        <v>355</v>
      </c>
      <c r="B1007" s="14">
        <v>793</v>
      </c>
      <c r="C1007" s="15" t="s">
        <v>102</v>
      </c>
      <c r="D1007" s="15" t="s">
        <v>101</v>
      </c>
      <c r="E1007" s="15" t="s">
        <v>259</v>
      </c>
      <c r="F1007" s="15"/>
      <c r="G1007" s="85">
        <f t="shared" ref="G1007:G1008" si="187">G1008</f>
        <v>50000</v>
      </c>
      <c r="H1007" s="135">
        <f>H1008</f>
        <v>60000</v>
      </c>
      <c r="I1007" s="135">
        <f>I1008</f>
        <v>70000</v>
      </c>
    </row>
    <row r="1008" spans="1:10" ht="24.75" customHeight="1">
      <c r="A1008" s="16" t="s">
        <v>598</v>
      </c>
      <c r="B1008" s="14">
        <v>793</v>
      </c>
      <c r="C1008" s="15" t="s">
        <v>102</v>
      </c>
      <c r="D1008" s="15" t="s">
        <v>101</v>
      </c>
      <c r="E1008" s="15" t="s">
        <v>259</v>
      </c>
      <c r="F1008" s="15" t="s">
        <v>47</v>
      </c>
      <c r="G1008" s="85">
        <f t="shared" si="187"/>
        <v>50000</v>
      </c>
      <c r="H1008" s="135">
        <f>H1009</f>
        <v>60000</v>
      </c>
      <c r="I1008" s="135">
        <f>I1009</f>
        <v>70000</v>
      </c>
      <c r="J1008" s="2">
        <f>J996-H982</f>
        <v>0</v>
      </c>
    </row>
    <row r="1009" spans="1:16" ht="25.5">
      <c r="A1009" s="16" t="s">
        <v>48</v>
      </c>
      <c r="B1009" s="14">
        <v>793</v>
      </c>
      <c r="C1009" s="15" t="s">
        <v>102</v>
      </c>
      <c r="D1009" s="15" t="s">
        <v>101</v>
      </c>
      <c r="E1009" s="15" t="s">
        <v>259</v>
      </c>
      <c r="F1009" s="15" t="s">
        <v>49</v>
      </c>
      <c r="G1009" s="85">
        <f>'прил 4'!G1280</f>
        <v>50000</v>
      </c>
      <c r="H1009" s="85">
        <f>'прил 4'!H1280</f>
        <v>60000</v>
      </c>
      <c r="I1009" s="85">
        <f>'прил 4'!I1280</f>
        <v>70000</v>
      </c>
    </row>
    <row r="1010" spans="1:16" ht="38.25" customHeight="1">
      <c r="A1010" s="16" t="s">
        <v>891</v>
      </c>
      <c r="B1010" s="14">
        <v>793</v>
      </c>
      <c r="C1010" s="15" t="s">
        <v>102</v>
      </c>
      <c r="D1010" s="15" t="s">
        <v>211</v>
      </c>
      <c r="E1010" s="15" t="s">
        <v>892</v>
      </c>
      <c r="F1010" s="15"/>
      <c r="G1010" s="85">
        <f>G1011</f>
        <v>260000</v>
      </c>
      <c r="H1010" s="135">
        <f>H1011</f>
        <v>67500</v>
      </c>
      <c r="I1010" s="135">
        <f>I1011</f>
        <v>67500</v>
      </c>
    </row>
    <row r="1011" spans="1:16" ht="21.75" customHeight="1">
      <c r="A1011" s="16" t="s">
        <v>48</v>
      </c>
      <c r="B1011" s="14">
        <v>793</v>
      </c>
      <c r="C1011" s="15" t="s">
        <v>102</v>
      </c>
      <c r="D1011" s="15" t="s">
        <v>211</v>
      </c>
      <c r="E1011" s="15" t="s">
        <v>892</v>
      </c>
      <c r="F1011" s="15" t="s">
        <v>47</v>
      </c>
      <c r="G1011" s="85">
        <f>G1013</f>
        <v>260000</v>
      </c>
      <c r="H1011" s="135">
        <f>H1013</f>
        <v>67500</v>
      </c>
      <c r="I1011" s="135">
        <f>I1013</f>
        <v>67500</v>
      </c>
    </row>
    <row r="1012" spans="1:16" ht="25.5" hidden="1">
      <c r="A1012" s="16" t="s">
        <v>48</v>
      </c>
      <c r="B1012" s="14">
        <v>793</v>
      </c>
      <c r="C1012" s="15" t="s">
        <v>102</v>
      </c>
      <c r="D1012" s="15" t="s">
        <v>211</v>
      </c>
      <c r="E1012" s="15" t="s">
        <v>476</v>
      </c>
      <c r="F1012" s="15" t="s">
        <v>49</v>
      </c>
      <c r="G1012" s="85"/>
      <c r="H1012" s="182"/>
      <c r="I1012" s="182"/>
    </row>
    <row r="1013" spans="1:16" ht="25.5">
      <c r="A1013" s="16" t="s">
        <v>48</v>
      </c>
      <c r="B1013" s="14">
        <v>793</v>
      </c>
      <c r="C1013" s="15" t="s">
        <v>102</v>
      </c>
      <c r="D1013" s="15" t="s">
        <v>211</v>
      </c>
      <c r="E1013" s="15" t="s">
        <v>892</v>
      </c>
      <c r="F1013" s="15" t="s">
        <v>49</v>
      </c>
      <c r="G1013" s="85">
        <f>'прил 4'!G1253</f>
        <v>260000</v>
      </c>
      <c r="H1013" s="85">
        <f>'прил 4'!H1253</f>
        <v>67500</v>
      </c>
      <c r="I1013" s="85">
        <f>'прил 4'!I1253</f>
        <v>67500</v>
      </c>
    </row>
    <row r="1014" spans="1:16" ht="46.5" customHeight="1">
      <c r="A1014" s="62" t="s">
        <v>948</v>
      </c>
      <c r="B1014" s="14">
        <v>793</v>
      </c>
      <c r="C1014" s="15" t="s">
        <v>102</v>
      </c>
      <c r="D1014" s="15" t="s">
        <v>211</v>
      </c>
      <c r="E1014" s="15" t="s">
        <v>947</v>
      </c>
      <c r="F1014" s="15"/>
      <c r="G1014" s="85">
        <f>G1016</f>
        <v>82500</v>
      </c>
      <c r="H1014" s="85">
        <f t="shared" ref="H1014:I1014" si="188">H1016</f>
        <v>72500</v>
      </c>
      <c r="I1014" s="85">
        <f t="shared" si="188"/>
        <v>42500</v>
      </c>
      <c r="J1014" s="1"/>
    </row>
    <row r="1015" spans="1:16">
      <c r="A1015" s="16" t="s">
        <v>598</v>
      </c>
      <c r="B1015" s="14">
        <v>793</v>
      </c>
      <c r="C1015" s="15" t="s">
        <v>102</v>
      </c>
      <c r="D1015" s="15" t="s">
        <v>211</v>
      </c>
      <c r="E1015" s="15" t="s">
        <v>947</v>
      </c>
      <c r="F1015" s="15" t="s">
        <v>47</v>
      </c>
      <c r="G1015" s="85">
        <f>G1016</f>
        <v>82500</v>
      </c>
      <c r="H1015" s="85">
        <f>H1016</f>
        <v>72500</v>
      </c>
      <c r="I1015" s="85">
        <f>I1016</f>
        <v>42500</v>
      </c>
      <c r="J1015" s="1"/>
    </row>
    <row r="1016" spans="1:16" ht="25.5">
      <c r="A1016" s="16" t="s">
        <v>48</v>
      </c>
      <c r="B1016" s="14">
        <v>793</v>
      </c>
      <c r="C1016" s="15" t="s">
        <v>102</v>
      </c>
      <c r="D1016" s="15" t="s">
        <v>211</v>
      </c>
      <c r="E1016" s="15" t="s">
        <v>947</v>
      </c>
      <c r="F1016" s="15" t="s">
        <v>49</v>
      </c>
      <c r="G1016" s="85">
        <v>82500</v>
      </c>
      <c r="H1016" s="85">
        <v>72500</v>
      </c>
      <c r="I1016" s="85">
        <v>42500</v>
      </c>
      <c r="J1016" s="1"/>
    </row>
    <row r="1017" spans="1:16" ht="46.5" customHeight="1">
      <c r="A1017" s="62" t="s">
        <v>950</v>
      </c>
      <c r="B1017" s="14">
        <v>793</v>
      </c>
      <c r="C1017" s="15" t="s">
        <v>102</v>
      </c>
      <c r="D1017" s="15" t="s">
        <v>211</v>
      </c>
      <c r="E1017" s="15" t="s">
        <v>949</v>
      </c>
      <c r="F1017" s="15"/>
      <c r="G1017" s="85">
        <f>G1018</f>
        <v>50000</v>
      </c>
      <c r="H1017" s="85">
        <f t="shared" ref="H1017:I1017" si="189">H1018</f>
        <v>60000</v>
      </c>
      <c r="I1017" s="85">
        <f t="shared" si="189"/>
        <v>90000</v>
      </c>
      <c r="J1017" s="1"/>
    </row>
    <row r="1018" spans="1:16">
      <c r="A1018" s="16" t="s">
        <v>598</v>
      </c>
      <c r="B1018" s="14">
        <v>793</v>
      </c>
      <c r="C1018" s="15" t="s">
        <v>102</v>
      </c>
      <c r="D1018" s="15" t="s">
        <v>211</v>
      </c>
      <c r="E1018" s="15" t="s">
        <v>949</v>
      </c>
      <c r="F1018" s="15" t="s">
        <v>47</v>
      </c>
      <c r="G1018" s="85">
        <f>G1019</f>
        <v>50000</v>
      </c>
      <c r="H1018" s="85">
        <f>H1019</f>
        <v>60000</v>
      </c>
      <c r="I1018" s="85">
        <f>I1019</f>
        <v>90000</v>
      </c>
      <c r="J1018" s="1"/>
    </row>
    <row r="1019" spans="1:16" ht="25.5">
      <c r="A1019" s="16" t="s">
        <v>48</v>
      </c>
      <c r="B1019" s="14">
        <v>793</v>
      </c>
      <c r="C1019" s="15" t="s">
        <v>102</v>
      </c>
      <c r="D1019" s="15" t="s">
        <v>211</v>
      </c>
      <c r="E1019" s="15" t="s">
        <v>949</v>
      </c>
      <c r="F1019" s="15" t="s">
        <v>49</v>
      </c>
      <c r="G1019" s="85">
        <v>50000</v>
      </c>
      <c r="H1019" s="85">
        <v>60000</v>
      </c>
      <c r="I1019" s="85">
        <v>90000</v>
      </c>
      <c r="J1019" s="1"/>
    </row>
    <row r="1020" spans="1:16" s="177" customFormat="1" ht="51">
      <c r="A1020" s="165" t="s">
        <v>885</v>
      </c>
      <c r="B1020" s="176"/>
      <c r="C1020" s="142"/>
      <c r="D1020" s="142"/>
      <c r="E1020" s="162" t="s">
        <v>461</v>
      </c>
      <c r="F1020" s="162"/>
      <c r="G1020" s="163">
        <f>G1021+G1024</f>
        <v>2610227.3199999998</v>
      </c>
      <c r="H1020" s="163">
        <f>H1021+H1024</f>
        <v>3040000</v>
      </c>
      <c r="I1020" s="163">
        <f>I1021+I1024</f>
        <v>2545000</v>
      </c>
      <c r="J1020" s="199">
        <v>3000000</v>
      </c>
      <c r="P1020" s="199"/>
    </row>
    <row r="1021" spans="1:16">
      <c r="A1021" s="42" t="s">
        <v>946</v>
      </c>
      <c r="B1021" s="14">
        <v>793</v>
      </c>
      <c r="C1021" s="15" t="s">
        <v>23</v>
      </c>
      <c r="D1021" s="15" t="s">
        <v>29</v>
      </c>
      <c r="E1021" s="15" t="s">
        <v>752</v>
      </c>
      <c r="F1021" s="15"/>
      <c r="G1021" s="115">
        <f t="shared" ref="G1021:I1022" si="190">G1022</f>
        <v>2570227.3199999998</v>
      </c>
      <c r="H1021" s="115">
        <f t="shared" si="190"/>
        <v>3000000</v>
      </c>
      <c r="I1021" s="115">
        <f t="shared" si="190"/>
        <v>2500000</v>
      </c>
      <c r="J1021" s="2">
        <v>40000</v>
      </c>
    </row>
    <row r="1022" spans="1:16" ht="25.5" customHeight="1">
      <c r="A1022" s="16" t="s">
        <v>598</v>
      </c>
      <c r="B1022" s="14">
        <v>793</v>
      </c>
      <c r="C1022" s="15" t="s">
        <v>23</v>
      </c>
      <c r="D1022" s="15" t="s">
        <v>29</v>
      </c>
      <c r="E1022" s="15" t="s">
        <v>752</v>
      </c>
      <c r="F1022" s="15" t="s">
        <v>47</v>
      </c>
      <c r="G1022" s="115">
        <f t="shared" si="190"/>
        <v>2570227.3199999998</v>
      </c>
      <c r="H1022" s="115">
        <f t="shared" si="190"/>
        <v>3000000</v>
      </c>
      <c r="I1022" s="115">
        <f t="shared" si="190"/>
        <v>2500000</v>
      </c>
    </row>
    <row r="1023" spans="1:16" ht="25.5" customHeight="1">
      <c r="A1023" s="16" t="s">
        <v>48</v>
      </c>
      <c r="B1023" s="14">
        <v>793</v>
      </c>
      <c r="C1023" s="15" t="s">
        <v>23</v>
      </c>
      <c r="D1023" s="15" t="s">
        <v>29</v>
      </c>
      <c r="E1023" s="15" t="s">
        <v>752</v>
      </c>
      <c r="F1023" s="15" t="s">
        <v>49</v>
      </c>
      <c r="G1023" s="115">
        <f>'прил 4'!G1173</f>
        <v>2570227.3199999998</v>
      </c>
      <c r="H1023" s="115">
        <f>'прил 4'!H1172</f>
        <v>3000000</v>
      </c>
      <c r="I1023" s="115">
        <f>'прил 4'!I1172</f>
        <v>2500000</v>
      </c>
    </row>
    <row r="1024" spans="1:16" ht="45" customHeight="1">
      <c r="A1024" s="42" t="s">
        <v>27</v>
      </c>
      <c r="B1024" s="14">
        <v>793</v>
      </c>
      <c r="C1024" s="15" t="s">
        <v>23</v>
      </c>
      <c r="D1024" s="15" t="s">
        <v>29</v>
      </c>
      <c r="E1024" s="15" t="s">
        <v>26</v>
      </c>
      <c r="F1024" s="15"/>
      <c r="G1024" s="115">
        <f t="shared" ref="G1024:I1025" si="191">G1025</f>
        <v>40000</v>
      </c>
      <c r="H1024" s="115">
        <f t="shared" si="191"/>
        <v>40000</v>
      </c>
      <c r="I1024" s="115">
        <f t="shared" si="191"/>
        <v>45000</v>
      </c>
    </row>
    <row r="1025" spans="1:16">
      <c r="A1025" s="16" t="s">
        <v>598</v>
      </c>
      <c r="B1025" s="14">
        <v>793</v>
      </c>
      <c r="C1025" s="15" t="s">
        <v>23</v>
      </c>
      <c r="D1025" s="15" t="s">
        <v>29</v>
      </c>
      <c r="E1025" s="15" t="s">
        <v>26</v>
      </c>
      <c r="F1025" s="15" t="s">
        <v>47</v>
      </c>
      <c r="G1025" s="115">
        <f t="shared" si="191"/>
        <v>40000</v>
      </c>
      <c r="H1025" s="115">
        <f t="shared" si="191"/>
        <v>40000</v>
      </c>
      <c r="I1025" s="115">
        <f t="shared" si="191"/>
        <v>45000</v>
      </c>
    </row>
    <row r="1026" spans="1:16" ht="30.75" customHeight="1">
      <c r="A1026" s="16" t="s">
        <v>48</v>
      </c>
      <c r="B1026" s="14">
        <v>793</v>
      </c>
      <c r="C1026" s="15" t="s">
        <v>23</v>
      </c>
      <c r="D1026" s="15" t="s">
        <v>29</v>
      </c>
      <c r="E1026" s="15" t="s">
        <v>26</v>
      </c>
      <c r="F1026" s="15" t="s">
        <v>49</v>
      </c>
      <c r="G1026" s="115">
        <f>'прил 4'!G1176</f>
        <v>40000</v>
      </c>
      <c r="H1026" s="115">
        <f>'прил 4'!H1176</f>
        <v>40000</v>
      </c>
      <c r="I1026" s="115">
        <f>'прил 4'!I1176</f>
        <v>45000</v>
      </c>
    </row>
    <row r="1027" spans="1:16" s="157" customFormat="1" ht="69" customHeight="1">
      <c r="A1027" s="165" t="s">
        <v>944</v>
      </c>
      <c r="B1027" s="112">
        <v>795</v>
      </c>
      <c r="C1027" s="162" t="s">
        <v>337</v>
      </c>
      <c r="D1027" s="162" t="s">
        <v>34</v>
      </c>
      <c r="E1027" s="162" t="s">
        <v>556</v>
      </c>
      <c r="F1027" s="162"/>
      <c r="G1027" s="163">
        <f>G1043+G1046+G1066+G1072+G1075+G1031+G1060+G1040+G1078+G1081+G1057+G1063+G1084+G1054+G1087+G1090+G1099+G1102+G1093+G1107+G1108+G1111+G1096+G1114+G1119+G1120+G1126+G1131+G1069+G1028+G1123</f>
        <v>42404167.780000001</v>
      </c>
      <c r="H1027" s="163">
        <f t="shared" ref="H1027:I1027" si="192">H1043+H1046+H1066+H1072+H1075+H1031+H1060+H1040+H1078+H1081+H1057+H1063+H1084+H1054+H1087+H1090+H1099+H1102+H1093+H1107+H1108+H1111+H1096+H1114+H1119+H1120+H1126+H1131+H1069+H1028</f>
        <v>19818142</v>
      </c>
      <c r="I1027" s="163">
        <f t="shared" si="192"/>
        <v>18427604</v>
      </c>
      <c r="J1027" s="201">
        <f>H1032+H1036+H1039+H1042+H1045+H1048+H1053+H1062+H1065+H1068+H1074+H1077+H1083</f>
        <v>17118142</v>
      </c>
      <c r="M1027" s="157">
        <v>45000</v>
      </c>
      <c r="P1027" s="201"/>
    </row>
    <row r="1028" spans="1:16" s="23" customFormat="1" ht="36" hidden="1" customHeight="1">
      <c r="A1028" s="16" t="s">
        <v>1148</v>
      </c>
      <c r="B1028" s="14">
        <v>795</v>
      </c>
      <c r="C1028" s="15" t="s">
        <v>337</v>
      </c>
      <c r="D1028" s="15" t="s">
        <v>102</v>
      </c>
      <c r="E1028" s="15" t="s">
        <v>1147</v>
      </c>
      <c r="F1028" s="38"/>
      <c r="G1028" s="85">
        <f>G1029</f>
        <v>0</v>
      </c>
      <c r="H1028" s="85">
        <f t="shared" ref="H1028:I1029" si="193">H1029</f>
        <v>0</v>
      </c>
      <c r="I1028" s="85">
        <f t="shared" si="193"/>
        <v>0</v>
      </c>
    </row>
    <row r="1029" spans="1:16" s="23" customFormat="1" ht="24" hidden="1" customHeight="1">
      <c r="A1029" s="16" t="s">
        <v>315</v>
      </c>
      <c r="B1029" s="14">
        <v>795</v>
      </c>
      <c r="C1029" s="15" t="s">
        <v>337</v>
      </c>
      <c r="D1029" s="15" t="s">
        <v>102</v>
      </c>
      <c r="E1029" s="15" t="s">
        <v>1147</v>
      </c>
      <c r="F1029" s="15" t="s">
        <v>316</v>
      </c>
      <c r="G1029" s="85">
        <f>G1030</f>
        <v>0</v>
      </c>
      <c r="H1029" s="85">
        <f t="shared" si="193"/>
        <v>0</v>
      </c>
      <c r="I1029" s="85">
        <f t="shared" si="193"/>
        <v>0</v>
      </c>
    </row>
    <row r="1030" spans="1:16" s="23" customFormat="1" ht="24" hidden="1" customHeight="1">
      <c r="A1030" s="16" t="s">
        <v>343</v>
      </c>
      <c r="B1030" s="14">
        <v>795</v>
      </c>
      <c r="C1030" s="15" t="s">
        <v>337</v>
      </c>
      <c r="D1030" s="15" t="s">
        <v>102</v>
      </c>
      <c r="E1030" s="15" t="s">
        <v>1147</v>
      </c>
      <c r="F1030" s="15" t="s">
        <v>344</v>
      </c>
      <c r="G1030" s="85">
        <f>'прил 4'!G1943</f>
        <v>0</v>
      </c>
      <c r="H1030" s="85">
        <f>'прил 4'!H1943</f>
        <v>0</v>
      </c>
      <c r="I1030" s="85">
        <f>'прил 4'!I1943</f>
        <v>0</v>
      </c>
    </row>
    <row r="1031" spans="1:16" s="23" customFormat="1" ht="25.5">
      <c r="A1031" s="16" t="s">
        <v>112</v>
      </c>
      <c r="B1031" s="53">
        <v>795</v>
      </c>
      <c r="C1031" s="77" t="s">
        <v>83</v>
      </c>
      <c r="D1031" s="77" t="s">
        <v>130</v>
      </c>
      <c r="E1031" s="43" t="s">
        <v>530</v>
      </c>
      <c r="F1031" s="77"/>
      <c r="G1031" s="31">
        <f>G1032+G1034+G1037+G1038</f>
        <v>11218839</v>
      </c>
      <c r="H1031" s="31">
        <f>H1032+H1034+H1037+H1038</f>
        <v>11344513</v>
      </c>
      <c r="I1031" s="31">
        <f t="shared" ref="I1031" si="194">I1032+I1034+I1037+I1038</f>
        <v>11450930</v>
      </c>
      <c r="J1031" s="22"/>
      <c r="M1031" s="23">
        <v>10893191</v>
      </c>
    </row>
    <row r="1032" spans="1:16" s="152" customFormat="1" ht="51">
      <c r="A1032" s="61" t="s">
        <v>85</v>
      </c>
      <c r="B1032" s="53">
        <v>795</v>
      </c>
      <c r="C1032" s="77" t="s">
        <v>83</v>
      </c>
      <c r="D1032" s="77" t="s">
        <v>130</v>
      </c>
      <c r="E1032" s="43" t="s">
        <v>530</v>
      </c>
      <c r="F1032" s="43" t="s">
        <v>88</v>
      </c>
      <c r="G1032" s="31">
        <f>G1033</f>
        <v>10787817</v>
      </c>
      <c r="H1032" s="31">
        <f t="shared" ref="H1032:I1032" si="195">H1033</f>
        <v>10893191</v>
      </c>
      <c r="I1032" s="31">
        <f t="shared" si="195"/>
        <v>10999608</v>
      </c>
      <c r="J1032" s="187"/>
      <c r="M1032" s="152">
        <v>431322</v>
      </c>
    </row>
    <row r="1033" spans="1:16" s="23" customFormat="1" ht="25.5">
      <c r="A1033" s="61" t="s">
        <v>86</v>
      </c>
      <c r="B1033" s="53">
        <v>795</v>
      </c>
      <c r="C1033" s="77" t="s">
        <v>83</v>
      </c>
      <c r="D1033" s="77" t="s">
        <v>130</v>
      </c>
      <c r="E1033" s="43" t="s">
        <v>530</v>
      </c>
      <c r="F1033" s="43" t="s">
        <v>89</v>
      </c>
      <c r="G1033" s="31">
        <f>'прил 4'!G1799</f>
        <v>10787817</v>
      </c>
      <c r="H1033" s="31">
        <f>'прил 4'!H1799</f>
        <v>10893191</v>
      </c>
      <c r="I1033" s="31">
        <f>'прил 4'!I1799</f>
        <v>10999608</v>
      </c>
      <c r="J1033" s="22"/>
      <c r="M1033" s="23">
        <v>20000</v>
      </c>
    </row>
    <row r="1034" spans="1:16" s="23" customFormat="1" ht="25.5" hidden="1">
      <c r="A1034" s="16" t="s">
        <v>46</v>
      </c>
      <c r="B1034" s="53">
        <v>795</v>
      </c>
      <c r="C1034" s="77" t="s">
        <v>83</v>
      </c>
      <c r="D1034" s="77" t="s">
        <v>130</v>
      </c>
      <c r="E1034" s="43" t="s">
        <v>530</v>
      </c>
      <c r="F1034" s="43" t="s">
        <v>47</v>
      </c>
      <c r="G1034" s="31">
        <f>G1035</f>
        <v>0</v>
      </c>
      <c r="H1034" s="31">
        <f>H1035</f>
        <v>0</v>
      </c>
      <c r="I1034" s="31">
        <f>I1035</f>
        <v>0</v>
      </c>
      <c r="J1034" s="22"/>
    </row>
    <row r="1035" spans="1:16" s="23" customFormat="1" ht="25.5" hidden="1">
      <c r="A1035" s="16" t="s">
        <v>48</v>
      </c>
      <c r="B1035" s="53">
        <v>795</v>
      </c>
      <c r="C1035" s="77" t="s">
        <v>83</v>
      </c>
      <c r="D1035" s="77" t="s">
        <v>130</v>
      </c>
      <c r="E1035" s="43" t="s">
        <v>530</v>
      </c>
      <c r="F1035" s="43" t="s">
        <v>49</v>
      </c>
      <c r="G1035" s="31"/>
      <c r="H1035" s="31"/>
      <c r="I1035" s="31"/>
      <c r="J1035" s="22"/>
    </row>
    <row r="1036" spans="1:16" s="204" customFormat="1" ht="25.5">
      <c r="A1036" s="16" t="s">
        <v>46</v>
      </c>
      <c r="B1036" s="53">
        <v>795</v>
      </c>
      <c r="C1036" s="77" t="s">
        <v>83</v>
      </c>
      <c r="D1036" s="77" t="s">
        <v>130</v>
      </c>
      <c r="E1036" s="43" t="s">
        <v>530</v>
      </c>
      <c r="F1036" s="15" t="s">
        <v>47</v>
      </c>
      <c r="G1036" s="85">
        <f>G1037</f>
        <v>411322</v>
      </c>
      <c r="H1036" s="85">
        <f t="shared" ref="H1036:I1036" si="196">H1037</f>
        <v>431322</v>
      </c>
      <c r="I1036" s="85">
        <f t="shared" si="196"/>
        <v>431322</v>
      </c>
      <c r="J1036" s="187"/>
      <c r="M1036" s="152">
        <v>1600000</v>
      </c>
    </row>
    <row r="1037" spans="1:16" ht="25.5">
      <c r="A1037" s="16" t="s">
        <v>48</v>
      </c>
      <c r="B1037" s="53">
        <v>795</v>
      </c>
      <c r="C1037" s="77" t="s">
        <v>83</v>
      </c>
      <c r="D1037" s="77" t="s">
        <v>130</v>
      </c>
      <c r="E1037" s="43" t="s">
        <v>530</v>
      </c>
      <c r="F1037" s="15" t="s">
        <v>49</v>
      </c>
      <c r="G1037" s="85">
        <f>'прил 4'!G1803</f>
        <v>411322</v>
      </c>
      <c r="H1037" s="85">
        <f>'прил 4'!H1803</f>
        <v>431322</v>
      </c>
      <c r="I1037" s="85">
        <f>'прил 4'!I1803</f>
        <v>431322</v>
      </c>
      <c r="J1037" s="22"/>
      <c r="M1037" s="23">
        <v>800000</v>
      </c>
    </row>
    <row r="1038" spans="1:16" s="50" customFormat="1" ht="25.5">
      <c r="A1038" s="16" t="s">
        <v>48</v>
      </c>
      <c r="B1038" s="14">
        <v>792</v>
      </c>
      <c r="C1038" s="77" t="s">
        <v>83</v>
      </c>
      <c r="D1038" s="77" t="s">
        <v>130</v>
      </c>
      <c r="E1038" s="43" t="s">
        <v>530</v>
      </c>
      <c r="F1038" s="15" t="s">
        <v>94</v>
      </c>
      <c r="G1038" s="85">
        <f>G1039</f>
        <v>19700</v>
      </c>
      <c r="H1038" s="85">
        <f t="shared" ref="H1038:I1038" si="197">H1039</f>
        <v>20000</v>
      </c>
      <c r="I1038" s="85">
        <f t="shared" si="197"/>
        <v>20000</v>
      </c>
      <c r="J1038" s="22"/>
      <c r="M1038" s="23">
        <v>550000</v>
      </c>
    </row>
    <row r="1039" spans="1:16" s="156" customFormat="1">
      <c r="A1039" s="16" t="s">
        <v>295</v>
      </c>
      <c r="B1039" s="14">
        <v>792</v>
      </c>
      <c r="C1039" s="77" t="s">
        <v>83</v>
      </c>
      <c r="D1039" s="77" t="s">
        <v>130</v>
      </c>
      <c r="E1039" s="43" t="s">
        <v>530</v>
      </c>
      <c r="F1039" s="15" t="s">
        <v>97</v>
      </c>
      <c r="G1039" s="85">
        <f>'прил 4'!G1805</f>
        <v>19700</v>
      </c>
      <c r="H1039" s="85">
        <f>'прил 4'!H1805</f>
        <v>20000</v>
      </c>
      <c r="I1039" s="85">
        <f>'прил 4'!I1805</f>
        <v>20000</v>
      </c>
      <c r="J1039" s="187"/>
      <c r="M1039" s="152">
        <v>97644600</v>
      </c>
    </row>
    <row r="1040" spans="1:16" s="3" customFormat="1" ht="67.5" customHeight="1">
      <c r="A1040" s="16" t="s">
        <v>593</v>
      </c>
      <c r="B1040" s="53">
        <v>795</v>
      </c>
      <c r="C1040" s="15" t="s">
        <v>337</v>
      </c>
      <c r="D1040" s="15" t="s">
        <v>34</v>
      </c>
      <c r="E1040" s="15" t="s">
        <v>594</v>
      </c>
      <c r="F1040" s="15"/>
      <c r="G1040" s="85">
        <f t="shared" ref="G1040:I1041" si="198">G1041</f>
        <v>662715</v>
      </c>
      <c r="H1040" s="85">
        <f t="shared" si="198"/>
        <v>662715</v>
      </c>
      <c r="I1040" s="85">
        <f t="shared" si="198"/>
        <v>662715</v>
      </c>
      <c r="J1040" s="22"/>
      <c r="M1040" s="23">
        <v>1893100</v>
      </c>
    </row>
    <row r="1041" spans="1:13" s="3" customFormat="1" ht="21.75" customHeight="1">
      <c r="A1041" s="16" t="s">
        <v>315</v>
      </c>
      <c r="B1041" s="53">
        <v>795</v>
      </c>
      <c r="C1041" s="15" t="s">
        <v>337</v>
      </c>
      <c r="D1041" s="15" t="s">
        <v>34</v>
      </c>
      <c r="E1041" s="15" t="s">
        <v>594</v>
      </c>
      <c r="F1041" s="15" t="s">
        <v>316</v>
      </c>
      <c r="G1041" s="85">
        <f t="shared" si="198"/>
        <v>662715</v>
      </c>
      <c r="H1041" s="85">
        <f t="shared" si="198"/>
        <v>662715</v>
      </c>
      <c r="I1041" s="85">
        <f t="shared" si="198"/>
        <v>662715</v>
      </c>
      <c r="J1041" s="22"/>
      <c r="M1041" s="23">
        <v>2400000</v>
      </c>
    </row>
    <row r="1042" spans="1:13" s="204" customFormat="1" ht="18.75" customHeight="1">
      <c r="A1042" s="16" t="s">
        <v>343</v>
      </c>
      <c r="B1042" s="53">
        <v>795</v>
      </c>
      <c r="C1042" s="15" t="s">
        <v>337</v>
      </c>
      <c r="D1042" s="15" t="s">
        <v>34</v>
      </c>
      <c r="E1042" s="15" t="s">
        <v>594</v>
      </c>
      <c r="F1042" s="15" t="s">
        <v>344</v>
      </c>
      <c r="G1042" s="85">
        <f>'прил 4'!G1874</f>
        <v>662715</v>
      </c>
      <c r="H1042" s="85">
        <f>'прил 4'!H1874</f>
        <v>662715</v>
      </c>
      <c r="I1042" s="85">
        <f>'прил 4'!I1874</f>
        <v>662715</v>
      </c>
      <c r="J1042" s="187"/>
      <c r="M1042" s="152">
        <v>1000000</v>
      </c>
    </row>
    <row r="1043" spans="1:13" ht="27.75" customHeight="1">
      <c r="A1043" s="16" t="s">
        <v>559</v>
      </c>
      <c r="B1043" s="53">
        <v>795</v>
      </c>
      <c r="C1043" s="15" t="s">
        <v>337</v>
      </c>
      <c r="D1043" s="15" t="s">
        <v>34</v>
      </c>
      <c r="E1043" s="15" t="s">
        <v>557</v>
      </c>
      <c r="F1043" s="15"/>
      <c r="G1043" s="85">
        <f t="shared" ref="G1043:I1044" si="199">G1044</f>
        <v>1220000</v>
      </c>
      <c r="H1043" s="85">
        <f t="shared" si="199"/>
        <v>1000000</v>
      </c>
      <c r="I1043" s="85">
        <f t="shared" si="199"/>
        <v>1000000</v>
      </c>
      <c r="J1043" s="22"/>
      <c r="M1043" s="23">
        <v>662715</v>
      </c>
    </row>
    <row r="1044" spans="1:13" ht="25.5">
      <c r="A1044" s="16" t="s">
        <v>46</v>
      </c>
      <c r="B1044" s="53">
        <v>795</v>
      </c>
      <c r="C1044" s="15" t="s">
        <v>337</v>
      </c>
      <c r="D1044" s="15" t="s">
        <v>34</v>
      </c>
      <c r="E1044" s="15" t="s">
        <v>557</v>
      </c>
      <c r="F1044" s="15" t="s">
        <v>47</v>
      </c>
      <c r="G1044" s="85">
        <f t="shared" si="199"/>
        <v>1220000</v>
      </c>
      <c r="H1044" s="85">
        <f t="shared" si="199"/>
        <v>1000000</v>
      </c>
      <c r="I1044" s="85">
        <f t="shared" si="199"/>
        <v>1000000</v>
      </c>
      <c r="J1044" s="22"/>
      <c r="M1044" s="23">
        <v>1000000</v>
      </c>
    </row>
    <row r="1045" spans="1:13" s="204" customFormat="1" ht="25.5">
      <c r="A1045" s="16" t="s">
        <v>48</v>
      </c>
      <c r="B1045" s="53">
        <v>795</v>
      </c>
      <c r="C1045" s="15" t="s">
        <v>337</v>
      </c>
      <c r="D1045" s="15" t="s">
        <v>34</v>
      </c>
      <c r="E1045" s="15" t="s">
        <v>557</v>
      </c>
      <c r="F1045" s="15" t="s">
        <v>49</v>
      </c>
      <c r="G1045" s="85">
        <f>'прил 4'!G1871</f>
        <v>1220000</v>
      </c>
      <c r="H1045" s="85">
        <f>'прил 4'!H1871</f>
        <v>1000000</v>
      </c>
      <c r="I1045" s="85">
        <f>'прил 4'!I1871</f>
        <v>1000000</v>
      </c>
      <c r="J1045" s="187"/>
      <c r="M1045" s="152">
        <v>200000</v>
      </c>
    </row>
    <row r="1046" spans="1:13">
      <c r="A1046" s="16" t="s">
        <v>203</v>
      </c>
      <c r="B1046" s="53">
        <v>795</v>
      </c>
      <c r="C1046" s="15" t="s">
        <v>337</v>
      </c>
      <c r="D1046" s="15" t="s">
        <v>102</v>
      </c>
      <c r="E1046" s="15" t="s">
        <v>168</v>
      </c>
      <c r="F1046" s="15"/>
      <c r="G1046" s="85">
        <f>G1047+G1052</f>
        <v>505000</v>
      </c>
      <c r="H1046" s="85">
        <f t="shared" ref="H1046:I1046" si="200">H1047+H1052</f>
        <v>505000</v>
      </c>
      <c r="I1046" s="85">
        <f t="shared" si="200"/>
        <v>505000</v>
      </c>
      <c r="J1046" s="22"/>
      <c r="M1046" s="23">
        <v>60914</v>
      </c>
    </row>
    <row r="1047" spans="1:13" ht="25.5" customHeight="1">
      <c r="A1047" s="16" t="s">
        <v>598</v>
      </c>
      <c r="B1047" s="14">
        <v>793</v>
      </c>
      <c r="C1047" s="15" t="s">
        <v>23</v>
      </c>
      <c r="D1047" s="15" t="s">
        <v>29</v>
      </c>
      <c r="E1047" s="15" t="s">
        <v>168</v>
      </c>
      <c r="F1047" s="15" t="s">
        <v>47</v>
      </c>
      <c r="G1047" s="85">
        <f>G1048</f>
        <v>120079</v>
      </c>
      <c r="H1047" s="85">
        <f>H1048</f>
        <v>140000</v>
      </c>
      <c r="I1047" s="85">
        <f>I1048</f>
        <v>140000</v>
      </c>
      <c r="J1047" s="22"/>
      <c r="M1047" s="23">
        <v>365000</v>
      </c>
    </row>
    <row r="1048" spans="1:13" s="204" customFormat="1" ht="25.5" customHeight="1">
      <c r="A1048" s="16" t="s">
        <v>48</v>
      </c>
      <c r="B1048" s="14">
        <v>793</v>
      </c>
      <c r="C1048" s="15" t="s">
        <v>23</v>
      </c>
      <c r="D1048" s="15" t="s">
        <v>29</v>
      </c>
      <c r="E1048" s="15" t="s">
        <v>168</v>
      </c>
      <c r="F1048" s="15" t="s">
        <v>49</v>
      </c>
      <c r="G1048" s="85">
        <f>'прил 4'!G1952</f>
        <v>120079</v>
      </c>
      <c r="H1048" s="85">
        <f>'прил 4'!H1952</f>
        <v>140000</v>
      </c>
      <c r="I1048" s="85">
        <f>'прил 4'!I1952</f>
        <v>140000</v>
      </c>
      <c r="J1048" s="187"/>
      <c r="M1048" s="152">
        <v>50000</v>
      </c>
    </row>
    <row r="1049" spans="1:13" hidden="1">
      <c r="A1049" s="16"/>
      <c r="B1049" s="53"/>
      <c r="C1049" s="15"/>
      <c r="D1049" s="15"/>
      <c r="E1049" s="15"/>
      <c r="F1049" s="15"/>
      <c r="G1049" s="85"/>
      <c r="H1049" s="85"/>
      <c r="I1049" s="85"/>
    </row>
    <row r="1050" spans="1:13" s="3" customFormat="1" ht="67.5" hidden="1" customHeight="1">
      <c r="A1050" s="16" t="s">
        <v>593</v>
      </c>
      <c r="B1050" s="53">
        <v>795</v>
      </c>
      <c r="C1050" s="15" t="s">
        <v>337</v>
      </c>
      <c r="D1050" s="15" t="s">
        <v>34</v>
      </c>
      <c r="E1050" s="15" t="s">
        <v>594</v>
      </c>
      <c r="F1050" s="15"/>
      <c r="G1050" s="85" t="e">
        <f>#REF!</f>
        <v>#REF!</v>
      </c>
      <c r="H1050" s="85" t="e">
        <f>#REF!</f>
        <v>#REF!</v>
      </c>
      <c r="I1050" s="85" t="e">
        <f>#REF!</f>
        <v>#REF!</v>
      </c>
      <c r="J1050" s="188"/>
    </row>
    <row r="1051" spans="1:13" hidden="1">
      <c r="A1051" s="16"/>
      <c r="B1051" s="53"/>
      <c r="C1051" s="15"/>
      <c r="D1051" s="15"/>
      <c r="E1051" s="15"/>
      <c r="F1051" s="15"/>
      <c r="G1051" s="85"/>
      <c r="H1051" s="85"/>
      <c r="I1051" s="85"/>
    </row>
    <row r="1052" spans="1:13">
      <c r="A1052" s="16" t="s">
        <v>315</v>
      </c>
      <c r="B1052" s="53">
        <v>795</v>
      </c>
      <c r="C1052" s="15" t="s">
        <v>337</v>
      </c>
      <c r="D1052" s="15" t="s">
        <v>102</v>
      </c>
      <c r="E1052" s="15" t="s">
        <v>168</v>
      </c>
      <c r="F1052" s="15" t="s">
        <v>316</v>
      </c>
      <c r="G1052" s="85">
        <f>G1053</f>
        <v>384921</v>
      </c>
      <c r="H1052" s="85">
        <f t="shared" ref="H1052:I1052" si="201">H1053</f>
        <v>365000</v>
      </c>
      <c r="I1052" s="85">
        <f t="shared" si="201"/>
        <v>365000</v>
      </c>
      <c r="M1052" s="1">
        <v>500000</v>
      </c>
    </row>
    <row r="1053" spans="1:13" s="204" customFormat="1">
      <c r="A1053" s="16" t="s">
        <v>343</v>
      </c>
      <c r="B1053" s="53">
        <v>795</v>
      </c>
      <c r="C1053" s="15" t="s">
        <v>337</v>
      </c>
      <c r="D1053" s="15" t="s">
        <v>102</v>
      </c>
      <c r="E1053" s="15" t="s">
        <v>168</v>
      </c>
      <c r="F1053" s="15" t="s">
        <v>344</v>
      </c>
      <c r="G1053" s="85">
        <f>'прил 4'!G1954</f>
        <v>384921</v>
      </c>
      <c r="H1053" s="85">
        <f>'прил 4'!H1954</f>
        <v>365000</v>
      </c>
      <c r="I1053" s="85">
        <f>'прил 4'!I1954</f>
        <v>365000</v>
      </c>
      <c r="J1053" s="205"/>
      <c r="M1053" s="204">
        <f>M1027+M1031+M1032+M1033+M1036+M1037+M1038+M1039+M1040+M1041+M1042+M1043+M1044+M1045+M1046+M1047+M1048+M1052</f>
        <v>120115842</v>
      </c>
    </row>
    <row r="1054" spans="1:13" ht="34.5" hidden="1" customHeight="1">
      <c r="A1054" s="16" t="s">
        <v>857</v>
      </c>
      <c r="B1054" s="53">
        <v>795</v>
      </c>
      <c r="C1054" s="15" t="s">
        <v>337</v>
      </c>
      <c r="D1054" s="15" t="s">
        <v>34</v>
      </c>
      <c r="E1054" s="15" t="s">
        <v>856</v>
      </c>
      <c r="F1054" s="15"/>
      <c r="G1054" s="85">
        <f t="shared" ref="G1054:I1055" si="202">G1055</f>
        <v>0</v>
      </c>
      <c r="H1054" s="85">
        <f t="shared" si="202"/>
        <v>0</v>
      </c>
      <c r="I1054" s="85">
        <f t="shared" si="202"/>
        <v>0</v>
      </c>
    </row>
    <row r="1055" spans="1:13" ht="34.5" hidden="1" customHeight="1">
      <c r="A1055" s="16" t="s">
        <v>93</v>
      </c>
      <c r="B1055" s="53">
        <v>795</v>
      </c>
      <c r="C1055" s="15" t="s">
        <v>337</v>
      </c>
      <c r="D1055" s="15" t="s">
        <v>34</v>
      </c>
      <c r="E1055" s="15" t="s">
        <v>856</v>
      </c>
      <c r="F1055" s="15" t="s">
        <v>94</v>
      </c>
      <c r="G1055" s="85">
        <f t="shared" si="202"/>
        <v>0</v>
      </c>
      <c r="H1055" s="85">
        <f t="shared" si="202"/>
        <v>0</v>
      </c>
      <c r="I1055" s="85">
        <f t="shared" si="202"/>
        <v>0</v>
      </c>
    </row>
    <row r="1056" spans="1:13" ht="51.75" hidden="1" customHeight="1">
      <c r="A1056" s="16" t="s">
        <v>855</v>
      </c>
      <c r="B1056" s="53">
        <v>795</v>
      </c>
      <c r="C1056" s="15" t="s">
        <v>337</v>
      </c>
      <c r="D1056" s="15" t="s">
        <v>34</v>
      </c>
      <c r="E1056" s="15" t="s">
        <v>856</v>
      </c>
      <c r="F1056" s="15" t="s">
        <v>633</v>
      </c>
      <c r="G1056" s="85"/>
      <c r="H1056" s="85"/>
      <c r="I1056" s="85"/>
    </row>
    <row r="1057" spans="1:13" ht="34.5" hidden="1" customHeight="1">
      <c r="A1057" s="16" t="s">
        <v>810</v>
      </c>
      <c r="B1057" s="53">
        <v>795</v>
      </c>
      <c r="C1057" s="15" t="s">
        <v>337</v>
      </c>
      <c r="D1057" s="15" t="s">
        <v>34</v>
      </c>
      <c r="E1057" s="15" t="s">
        <v>809</v>
      </c>
      <c r="F1057" s="15"/>
      <c r="G1057" s="85">
        <f t="shared" ref="G1057:I1058" si="203">G1058</f>
        <v>0</v>
      </c>
      <c r="H1057" s="85">
        <f t="shared" si="203"/>
        <v>0</v>
      </c>
      <c r="I1057" s="85">
        <f t="shared" si="203"/>
        <v>0</v>
      </c>
    </row>
    <row r="1058" spans="1:13" ht="34.5" hidden="1" customHeight="1">
      <c r="A1058" s="16" t="s">
        <v>46</v>
      </c>
      <c r="B1058" s="53">
        <v>795</v>
      </c>
      <c r="C1058" s="15" t="s">
        <v>337</v>
      </c>
      <c r="D1058" s="15" t="s">
        <v>34</v>
      </c>
      <c r="E1058" s="15" t="s">
        <v>809</v>
      </c>
      <c r="F1058" s="15" t="s">
        <v>47</v>
      </c>
      <c r="G1058" s="85">
        <f t="shared" si="203"/>
        <v>0</v>
      </c>
      <c r="H1058" s="85">
        <f t="shared" si="203"/>
        <v>0</v>
      </c>
      <c r="I1058" s="85">
        <f t="shared" si="203"/>
        <v>0</v>
      </c>
    </row>
    <row r="1059" spans="1:13" ht="34.5" hidden="1" customHeight="1">
      <c r="A1059" s="16" t="s">
        <v>48</v>
      </c>
      <c r="B1059" s="53">
        <v>795</v>
      </c>
      <c r="C1059" s="15" t="s">
        <v>337</v>
      </c>
      <c r="D1059" s="15" t="s">
        <v>34</v>
      </c>
      <c r="E1059" s="15" t="s">
        <v>809</v>
      </c>
      <c r="F1059" s="15" t="s">
        <v>49</v>
      </c>
      <c r="G1059" s="85"/>
      <c r="H1059" s="85"/>
      <c r="I1059" s="85"/>
    </row>
    <row r="1060" spans="1:13" ht="26.25" customHeight="1">
      <c r="A1060" s="16" t="s">
        <v>116</v>
      </c>
      <c r="B1060" s="53">
        <v>795</v>
      </c>
      <c r="C1060" s="15" t="s">
        <v>337</v>
      </c>
      <c r="D1060" s="15" t="s">
        <v>102</v>
      </c>
      <c r="E1060" s="15" t="s">
        <v>117</v>
      </c>
      <c r="F1060" s="15"/>
      <c r="G1060" s="85">
        <f t="shared" ref="G1060:I1061" si="204">G1061</f>
        <v>50000</v>
      </c>
      <c r="H1060" s="85">
        <f t="shared" si="204"/>
        <v>50000</v>
      </c>
      <c r="I1060" s="85">
        <f t="shared" si="204"/>
        <v>50000</v>
      </c>
      <c r="M1060" s="2">
        <f>M1053-H1027</f>
        <v>100297700</v>
      </c>
    </row>
    <row r="1061" spans="1:13" ht="26.25" customHeight="1">
      <c r="A1061" s="16" t="s">
        <v>46</v>
      </c>
      <c r="B1061" s="53">
        <v>795</v>
      </c>
      <c r="C1061" s="15" t="s">
        <v>337</v>
      </c>
      <c r="D1061" s="15" t="s">
        <v>102</v>
      </c>
      <c r="E1061" s="15" t="s">
        <v>117</v>
      </c>
      <c r="F1061" s="15" t="s">
        <v>47</v>
      </c>
      <c r="G1061" s="85">
        <f t="shared" si="204"/>
        <v>50000</v>
      </c>
      <c r="H1061" s="85">
        <f t="shared" si="204"/>
        <v>50000</v>
      </c>
      <c r="I1061" s="85">
        <f t="shared" si="204"/>
        <v>50000</v>
      </c>
    </row>
    <row r="1062" spans="1:13" s="204" customFormat="1" ht="25.5">
      <c r="A1062" s="16" t="s">
        <v>48</v>
      </c>
      <c r="B1062" s="53">
        <v>795</v>
      </c>
      <c r="C1062" s="15" t="s">
        <v>337</v>
      </c>
      <c r="D1062" s="15" t="s">
        <v>102</v>
      </c>
      <c r="E1062" s="15" t="s">
        <v>117</v>
      </c>
      <c r="F1062" s="15" t="s">
        <v>49</v>
      </c>
      <c r="G1062" s="85">
        <f>'прил 4'!G1957</f>
        <v>50000</v>
      </c>
      <c r="H1062" s="85">
        <f>'прил 4'!H1957</f>
        <v>50000</v>
      </c>
      <c r="I1062" s="85">
        <f>'прил 4'!I1957</f>
        <v>50000</v>
      </c>
      <c r="J1062" s="205"/>
    </row>
    <row r="1063" spans="1:13" ht="34.5" customHeight="1">
      <c r="A1063" s="16" t="s">
        <v>812</v>
      </c>
      <c r="B1063" s="53">
        <v>795</v>
      </c>
      <c r="C1063" s="15" t="s">
        <v>337</v>
      </c>
      <c r="D1063" s="15" t="s">
        <v>102</v>
      </c>
      <c r="E1063" s="15" t="s">
        <v>811</v>
      </c>
      <c r="F1063" s="15"/>
      <c r="G1063" s="85">
        <f t="shared" ref="G1063:I1064" si="205">G1064</f>
        <v>500000</v>
      </c>
      <c r="H1063" s="85">
        <f t="shared" si="205"/>
        <v>500000</v>
      </c>
      <c r="I1063" s="85">
        <f t="shared" si="205"/>
        <v>500000</v>
      </c>
    </row>
    <row r="1064" spans="1:13" ht="34.5" customHeight="1">
      <c r="A1064" s="16" t="s">
        <v>46</v>
      </c>
      <c r="B1064" s="53">
        <v>795</v>
      </c>
      <c r="C1064" s="15" t="s">
        <v>337</v>
      </c>
      <c r="D1064" s="15" t="s">
        <v>102</v>
      </c>
      <c r="E1064" s="15" t="s">
        <v>811</v>
      </c>
      <c r="F1064" s="15" t="s">
        <v>47</v>
      </c>
      <c r="G1064" s="85">
        <f t="shared" si="205"/>
        <v>500000</v>
      </c>
      <c r="H1064" s="85">
        <f t="shared" si="205"/>
        <v>500000</v>
      </c>
      <c r="I1064" s="85">
        <f t="shared" si="205"/>
        <v>500000</v>
      </c>
    </row>
    <row r="1065" spans="1:13" s="204" customFormat="1" ht="34.5" customHeight="1">
      <c r="A1065" s="16" t="s">
        <v>48</v>
      </c>
      <c r="B1065" s="53">
        <v>795</v>
      </c>
      <c r="C1065" s="15" t="s">
        <v>337</v>
      </c>
      <c r="D1065" s="15" t="s">
        <v>102</v>
      </c>
      <c r="E1065" s="15" t="s">
        <v>811</v>
      </c>
      <c r="F1065" s="15" t="s">
        <v>49</v>
      </c>
      <c r="G1065" s="85">
        <f>'прил 4'!G1992</f>
        <v>500000</v>
      </c>
      <c r="H1065" s="85">
        <f>'прил 4'!H1992</f>
        <v>500000</v>
      </c>
      <c r="I1065" s="85">
        <f>'прил 4'!I1992</f>
        <v>500000</v>
      </c>
      <c r="J1065" s="205"/>
    </row>
    <row r="1066" spans="1:13" ht="51">
      <c r="A1066" s="16" t="s">
        <v>123</v>
      </c>
      <c r="B1066" s="53">
        <v>795</v>
      </c>
      <c r="C1066" s="15" t="s">
        <v>337</v>
      </c>
      <c r="D1066" s="15" t="s">
        <v>102</v>
      </c>
      <c r="E1066" s="15" t="s">
        <v>122</v>
      </c>
      <c r="F1066" s="15"/>
      <c r="G1066" s="85">
        <f t="shared" ref="G1066:I1067" si="206">G1067</f>
        <v>1600000</v>
      </c>
      <c r="H1066" s="85">
        <f t="shared" si="206"/>
        <v>1600000</v>
      </c>
      <c r="I1066" s="85">
        <f t="shared" si="206"/>
        <v>1600000</v>
      </c>
    </row>
    <row r="1067" spans="1:13" ht="25.5" customHeight="1">
      <c r="A1067" s="16" t="s">
        <v>598</v>
      </c>
      <c r="B1067" s="14">
        <v>793</v>
      </c>
      <c r="C1067" s="15" t="s">
        <v>23</v>
      </c>
      <c r="D1067" s="15" t="s">
        <v>29</v>
      </c>
      <c r="E1067" s="15" t="s">
        <v>122</v>
      </c>
      <c r="F1067" s="15" t="s">
        <v>47</v>
      </c>
      <c r="G1067" s="85">
        <f t="shared" si="206"/>
        <v>1600000</v>
      </c>
      <c r="H1067" s="85">
        <f t="shared" si="206"/>
        <v>1600000</v>
      </c>
      <c r="I1067" s="85">
        <f t="shared" si="206"/>
        <v>1600000</v>
      </c>
    </row>
    <row r="1068" spans="1:13" s="204" customFormat="1" ht="25.5" customHeight="1">
      <c r="A1068" s="16" t="s">
        <v>48</v>
      </c>
      <c r="B1068" s="14">
        <v>793</v>
      </c>
      <c r="C1068" s="15" t="s">
        <v>23</v>
      </c>
      <c r="D1068" s="15" t="s">
        <v>29</v>
      </c>
      <c r="E1068" s="15" t="s">
        <v>122</v>
      </c>
      <c r="F1068" s="15" t="s">
        <v>49</v>
      </c>
      <c r="G1068" s="85">
        <f>'прил 4'!G1832</f>
        <v>1600000</v>
      </c>
      <c r="H1068" s="85">
        <f>'прил 4'!H1832</f>
        <v>1600000</v>
      </c>
      <c r="I1068" s="85">
        <f>'прил 4'!I1832</f>
        <v>1600000</v>
      </c>
      <c r="J1068" s="205"/>
    </row>
    <row r="1069" spans="1:13" ht="20.25" customHeight="1">
      <c r="A1069" s="16" t="s">
        <v>1121</v>
      </c>
      <c r="B1069" s="53">
        <v>795</v>
      </c>
      <c r="C1069" s="15" t="s">
        <v>337</v>
      </c>
      <c r="D1069" s="15" t="s">
        <v>34</v>
      </c>
      <c r="E1069" s="15" t="s">
        <v>1120</v>
      </c>
      <c r="F1069" s="15"/>
      <c r="G1069" s="85">
        <f t="shared" ref="G1069:I1070" si="207">G1070</f>
        <v>1600000</v>
      </c>
      <c r="H1069" s="85">
        <f t="shared" si="207"/>
        <v>0</v>
      </c>
      <c r="I1069" s="85">
        <f t="shared" si="207"/>
        <v>0</v>
      </c>
      <c r="J1069" s="1"/>
    </row>
    <row r="1070" spans="1:13" ht="34.5" customHeight="1">
      <c r="A1070" s="16" t="s">
        <v>46</v>
      </c>
      <c r="B1070" s="53">
        <v>795</v>
      </c>
      <c r="C1070" s="15" t="s">
        <v>337</v>
      </c>
      <c r="D1070" s="15" t="s">
        <v>34</v>
      </c>
      <c r="E1070" s="15" t="s">
        <v>1120</v>
      </c>
      <c r="F1070" s="15" t="s">
        <v>47</v>
      </c>
      <c r="G1070" s="85">
        <f t="shared" si="207"/>
        <v>1600000</v>
      </c>
      <c r="H1070" s="85">
        <f t="shared" si="207"/>
        <v>0</v>
      </c>
      <c r="I1070" s="85">
        <f t="shared" si="207"/>
        <v>0</v>
      </c>
      <c r="J1070" s="1"/>
    </row>
    <row r="1071" spans="1:13" ht="34.5" customHeight="1">
      <c r="A1071" s="16" t="s">
        <v>48</v>
      </c>
      <c r="B1071" s="53">
        <v>795</v>
      </c>
      <c r="C1071" s="15" t="s">
        <v>337</v>
      </c>
      <c r="D1071" s="15" t="s">
        <v>34</v>
      </c>
      <c r="E1071" s="15" t="s">
        <v>1120</v>
      </c>
      <c r="F1071" s="15" t="s">
        <v>49</v>
      </c>
      <c r="G1071" s="85">
        <f>'прил 4'!G1927</f>
        <v>1600000</v>
      </c>
      <c r="H1071" s="85"/>
      <c r="I1071" s="85"/>
      <c r="J1071" s="1"/>
    </row>
    <row r="1072" spans="1:13" ht="21.75" customHeight="1">
      <c r="A1072" s="16" t="s">
        <v>125</v>
      </c>
      <c r="B1072" s="53">
        <v>795</v>
      </c>
      <c r="C1072" s="15" t="s">
        <v>337</v>
      </c>
      <c r="D1072" s="15" t="s">
        <v>102</v>
      </c>
      <c r="E1072" s="15" t="s">
        <v>124</v>
      </c>
      <c r="F1072" s="15"/>
      <c r="G1072" s="85">
        <f t="shared" ref="G1072:I1073" si="208">G1073</f>
        <v>830000</v>
      </c>
      <c r="H1072" s="85">
        <f t="shared" si="208"/>
        <v>800000</v>
      </c>
      <c r="I1072" s="85">
        <f t="shared" si="208"/>
        <v>800000</v>
      </c>
    </row>
    <row r="1073" spans="1:10" ht="21.75" customHeight="1">
      <c r="A1073" s="16" t="s">
        <v>598</v>
      </c>
      <c r="B1073" s="14">
        <v>793</v>
      </c>
      <c r="C1073" s="15" t="s">
        <v>23</v>
      </c>
      <c r="D1073" s="15" t="s">
        <v>29</v>
      </c>
      <c r="E1073" s="15" t="s">
        <v>124</v>
      </c>
      <c r="F1073" s="15" t="s">
        <v>47</v>
      </c>
      <c r="G1073" s="85">
        <f t="shared" si="208"/>
        <v>830000</v>
      </c>
      <c r="H1073" s="85">
        <f t="shared" si="208"/>
        <v>800000</v>
      </c>
      <c r="I1073" s="85">
        <f t="shared" si="208"/>
        <v>800000</v>
      </c>
    </row>
    <row r="1074" spans="1:10" s="204" customFormat="1" ht="29.25" customHeight="1">
      <c r="A1074" s="16" t="s">
        <v>48</v>
      </c>
      <c r="B1074" s="14">
        <v>793</v>
      </c>
      <c r="C1074" s="15" t="s">
        <v>23</v>
      </c>
      <c r="D1074" s="15" t="s">
        <v>29</v>
      </c>
      <c r="E1074" s="15" t="s">
        <v>124</v>
      </c>
      <c r="F1074" s="15" t="s">
        <v>49</v>
      </c>
      <c r="G1074" s="85">
        <f>'прил 4'!G1835</f>
        <v>830000</v>
      </c>
      <c r="H1074" s="85">
        <f>'прил 4'!H1835</f>
        <v>800000</v>
      </c>
      <c r="I1074" s="85">
        <f>'прил 4'!I1835</f>
        <v>800000</v>
      </c>
      <c r="J1074" s="205"/>
    </row>
    <row r="1075" spans="1:10" ht="21.75" customHeight="1">
      <c r="A1075" s="16" t="s">
        <v>127</v>
      </c>
      <c r="B1075" s="53">
        <v>795</v>
      </c>
      <c r="C1075" s="15" t="s">
        <v>337</v>
      </c>
      <c r="D1075" s="15" t="s">
        <v>102</v>
      </c>
      <c r="E1075" s="15" t="s">
        <v>126</v>
      </c>
      <c r="F1075" s="15"/>
      <c r="G1075" s="85">
        <f t="shared" ref="G1075:I1076" si="209">G1076</f>
        <v>400000</v>
      </c>
      <c r="H1075" s="85">
        <f t="shared" si="209"/>
        <v>550000</v>
      </c>
      <c r="I1075" s="85">
        <f t="shared" si="209"/>
        <v>550000</v>
      </c>
    </row>
    <row r="1076" spans="1:10" ht="21.75" customHeight="1">
      <c r="A1076" s="16" t="s">
        <v>598</v>
      </c>
      <c r="B1076" s="14">
        <v>793</v>
      </c>
      <c r="C1076" s="15" t="s">
        <v>23</v>
      </c>
      <c r="D1076" s="15" t="s">
        <v>29</v>
      </c>
      <c r="E1076" s="15" t="s">
        <v>126</v>
      </c>
      <c r="F1076" s="15" t="s">
        <v>47</v>
      </c>
      <c r="G1076" s="85">
        <f t="shared" si="209"/>
        <v>400000</v>
      </c>
      <c r="H1076" s="85">
        <f t="shared" si="209"/>
        <v>550000</v>
      </c>
      <c r="I1076" s="85">
        <f t="shared" si="209"/>
        <v>550000</v>
      </c>
    </row>
    <row r="1077" spans="1:10" s="204" customFormat="1" ht="30.75" customHeight="1">
      <c r="A1077" s="16" t="s">
        <v>48</v>
      </c>
      <c r="B1077" s="14">
        <v>793</v>
      </c>
      <c r="C1077" s="15" t="s">
        <v>23</v>
      </c>
      <c r="D1077" s="15" t="s">
        <v>29</v>
      </c>
      <c r="E1077" s="15" t="s">
        <v>126</v>
      </c>
      <c r="F1077" s="15" t="s">
        <v>49</v>
      </c>
      <c r="G1077" s="85">
        <f>'прил 4'!G1838</f>
        <v>400000</v>
      </c>
      <c r="H1077" s="85">
        <f>'прил 4'!H1838</f>
        <v>550000</v>
      </c>
      <c r="I1077" s="85">
        <f>'прил 4'!I1838</f>
        <v>550000</v>
      </c>
      <c r="J1077" s="205"/>
    </row>
    <row r="1078" spans="1:10" ht="15.75" hidden="1" customHeight="1">
      <c r="A1078" s="16" t="s">
        <v>621</v>
      </c>
      <c r="B1078" s="14">
        <v>793</v>
      </c>
      <c r="C1078" s="15" t="s">
        <v>23</v>
      </c>
      <c r="D1078" s="15" t="s">
        <v>29</v>
      </c>
      <c r="E1078" s="15" t="s">
        <v>764</v>
      </c>
      <c r="F1078" s="15"/>
      <c r="G1078" s="85">
        <f t="shared" ref="G1078:I1079" si="210">G1079</f>
        <v>0</v>
      </c>
      <c r="H1078" s="85">
        <f t="shared" si="210"/>
        <v>0</v>
      </c>
      <c r="I1078" s="85">
        <f t="shared" si="210"/>
        <v>0</v>
      </c>
    </row>
    <row r="1079" spans="1:10" ht="33" hidden="1" customHeight="1">
      <c r="A1079" s="16" t="s">
        <v>46</v>
      </c>
      <c r="B1079" s="14">
        <v>793</v>
      </c>
      <c r="C1079" s="15" t="s">
        <v>23</v>
      </c>
      <c r="D1079" s="15" t="s">
        <v>29</v>
      </c>
      <c r="E1079" s="15" t="s">
        <v>764</v>
      </c>
      <c r="F1079" s="15" t="s">
        <v>47</v>
      </c>
      <c r="G1079" s="85">
        <f t="shared" si="210"/>
        <v>0</v>
      </c>
      <c r="H1079" s="85">
        <f t="shared" si="210"/>
        <v>0</v>
      </c>
      <c r="I1079" s="85">
        <f t="shared" si="210"/>
        <v>0</v>
      </c>
    </row>
    <row r="1080" spans="1:10" ht="31.5" hidden="1" customHeight="1">
      <c r="A1080" s="16" t="s">
        <v>48</v>
      </c>
      <c r="B1080" s="14">
        <v>793</v>
      </c>
      <c r="C1080" s="15" t="s">
        <v>23</v>
      </c>
      <c r="D1080" s="15" t="s">
        <v>29</v>
      </c>
      <c r="E1080" s="15" t="s">
        <v>764</v>
      </c>
      <c r="F1080" s="15" t="s">
        <v>49</v>
      </c>
      <c r="G1080" s="85">
        <f>'прил 4'!G1868+'прил 4'!G1841</f>
        <v>0</v>
      </c>
      <c r="H1080" s="85">
        <f>'прил 4'!AG1868+'прил 4'!AG1841</f>
        <v>0</v>
      </c>
      <c r="I1080" s="85">
        <f>'прил 4'!AH1868+'прил 4'!AH1841</f>
        <v>0</v>
      </c>
    </row>
    <row r="1081" spans="1:10" s="50" customFormat="1" ht="17.25" customHeight="1">
      <c r="A1081" s="16" t="s">
        <v>694</v>
      </c>
      <c r="B1081" s="14">
        <v>793</v>
      </c>
      <c r="C1081" s="15" t="s">
        <v>337</v>
      </c>
      <c r="D1081" s="15" t="s">
        <v>102</v>
      </c>
      <c r="E1081" s="15" t="s">
        <v>693</v>
      </c>
      <c r="F1081" s="15"/>
      <c r="G1081" s="85">
        <f t="shared" ref="G1081:I1082" si="211">G1082</f>
        <v>103013</v>
      </c>
      <c r="H1081" s="85">
        <f t="shared" si="211"/>
        <v>105914</v>
      </c>
      <c r="I1081" s="85">
        <f t="shared" si="211"/>
        <v>108959</v>
      </c>
      <c r="J1081" s="186"/>
    </row>
    <row r="1082" spans="1:10" s="50" customFormat="1" ht="17.25" customHeight="1">
      <c r="A1082" s="16" t="s">
        <v>598</v>
      </c>
      <c r="B1082" s="14">
        <v>793</v>
      </c>
      <c r="C1082" s="15" t="s">
        <v>337</v>
      </c>
      <c r="D1082" s="15" t="s">
        <v>102</v>
      </c>
      <c r="E1082" s="15" t="s">
        <v>693</v>
      </c>
      <c r="F1082" s="15" t="s">
        <v>47</v>
      </c>
      <c r="G1082" s="85">
        <f t="shared" si="211"/>
        <v>103013</v>
      </c>
      <c r="H1082" s="85">
        <f t="shared" si="211"/>
        <v>105914</v>
      </c>
      <c r="I1082" s="85">
        <f t="shared" si="211"/>
        <v>108959</v>
      </c>
      <c r="J1082" s="186"/>
    </row>
    <row r="1083" spans="1:10" s="156" customFormat="1" ht="37.5" customHeight="1">
      <c r="A1083" s="16" t="s">
        <v>48</v>
      </c>
      <c r="B1083" s="14">
        <v>793</v>
      </c>
      <c r="C1083" s="15" t="s">
        <v>337</v>
      </c>
      <c r="D1083" s="15" t="s">
        <v>102</v>
      </c>
      <c r="E1083" s="15" t="s">
        <v>693</v>
      </c>
      <c r="F1083" s="15" t="s">
        <v>50</v>
      </c>
      <c r="G1083" s="85">
        <f>'прил 4'!G1410+'прил 4'!G1946</f>
        <v>103013</v>
      </c>
      <c r="H1083" s="85">
        <f>'прил 4'!H1410+'прил 4'!H1946</f>
        <v>105914</v>
      </c>
      <c r="I1083" s="85">
        <f>'прил 4'!I1410+'прил 4'!I1946</f>
        <v>108959</v>
      </c>
      <c r="J1083" s="195"/>
    </row>
    <row r="1084" spans="1:10" ht="34.5" hidden="1" customHeight="1">
      <c r="A1084" s="16" t="s">
        <v>332</v>
      </c>
      <c r="B1084" s="53">
        <v>795</v>
      </c>
      <c r="C1084" s="15" t="s">
        <v>337</v>
      </c>
      <c r="D1084" s="15" t="s">
        <v>34</v>
      </c>
      <c r="E1084" s="15" t="s">
        <v>854</v>
      </c>
      <c r="F1084" s="15"/>
      <c r="G1084" s="85">
        <f t="shared" ref="G1084:I1085" si="212">G1085</f>
        <v>0</v>
      </c>
      <c r="H1084" s="85">
        <f t="shared" si="212"/>
        <v>0</v>
      </c>
      <c r="I1084" s="85">
        <f t="shared" si="212"/>
        <v>0</v>
      </c>
    </row>
    <row r="1085" spans="1:10" ht="34.5" hidden="1" customHeight="1">
      <c r="A1085" s="16" t="s">
        <v>46</v>
      </c>
      <c r="B1085" s="53">
        <v>795</v>
      </c>
      <c r="C1085" s="15" t="s">
        <v>337</v>
      </c>
      <c r="D1085" s="15" t="s">
        <v>34</v>
      </c>
      <c r="E1085" s="15" t="s">
        <v>854</v>
      </c>
      <c r="F1085" s="15" t="s">
        <v>47</v>
      </c>
      <c r="G1085" s="85">
        <f t="shared" si="212"/>
        <v>0</v>
      </c>
      <c r="H1085" s="85">
        <f t="shared" si="212"/>
        <v>0</v>
      </c>
      <c r="I1085" s="85">
        <f t="shared" si="212"/>
        <v>0</v>
      </c>
    </row>
    <row r="1086" spans="1:10" ht="34.5" hidden="1" customHeight="1">
      <c r="A1086" s="16" t="s">
        <v>48</v>
      </c>
      <c r="B1086" s="53">
        <v>795</v>
      </c>
      <c r="C1086" s="15" t="s">
        <v>337</v>
      </c>
      <c r="D1086" s="15" t="s">
        <v>34</v>
      </c>
      <c r="E1086" s="15" t="s">
        <v>854</v>
      </c>
      <c r="F1086" s="15" t="s">
        <v>49</v>
      </c>
      <c r="G1086" s="85"/>
      <c r="H1086" s="85"/>
      <c r="I1086" s="85"/>
    </row>
    <row r="1087" spans="1:10" s="144" customFormat="1" ht="105" hidden="1" customHeight="1">
      <c r="A1087" s="16" t="s">
        <v>875</v>
      </c>
      <c r="B1087" s="53">
        <v>795</v>
      </c>
      <c r="C1087" s="10" t="s">
        <v>337</v>
      </c>
      <c r="D1087" s="10" t="s">
        <v>23</v>
      </c>
      <c r="E1087" s="15" t="s">
        <v>879</v>
      </c>
      <c r="F1087" s="15"/>
      <c r="G1087" s="85">
        <f>G1088</f>
        <v>0</v>
      </c>
      <c r="H1087" s="85">
        <f>H1088</f>
        <v>0</v>
      </c>
      <c r="I1087" s="85">
        <f t="shared" ref="H1087:I1088" si="213">I1088</f>
        <v>0</v>
      </c>
      <c r="J1087" s="196"/>
    </row>
    <row r="1088" spans="1:10" s="144" customFormat="1" ht="33" hidden="1" customHeight="1">
      <c r="A1088" s="16" t="s">
        <v>202</v>
      </c>
      <c r="B1088" s="53">
        <v>795</v>
      </c>
      <c r="C1088" s="10" t="s">
        <v>337</v>
      </c>
      <c r="D1088" s="10" t="s">
        <v>23</v>
      </c>
      <c r="E1088" s="15" t="s">
        <v>879</v>
      </c>
      <c r="F1088" s="15" t="s">
        <v>94</v>
      </c>
      <c r="G1088" s="85">
        <f>G1089</f>
        <v>0</v>
      </c>
      <c r="H1088" s="85">
        <f t="shared" si="213"/>
        <v>0</v>
      </c>
      <c r="I1088" s="85">
        <f t="shared" si="213"/>
        <v>0</v>
      </c>
      <c r="J1088" s="196"/>
    </row>
    <row r="1089" spans="1:10" s="156" customFormat="1" ht="33" hidden="1" customHeight="1">
      <c r="A1089" s="16" t="s">
        <v>345</v>
      </c>
      <c r="B1089" s="53">
        <v>795</v>
      </c>
      <c r="C1089" s="10" t="s">
        <v>337</v>
      </c>
      <c r="D1089" s="10" t="s">
        <v>23</v>
      </c>
      <c r="E1089" s="15" t="s">
        <v>879</v>
      </c>
      <c r="F1089" s="15" t="s">
        <v>346</v>
      </c>
      <c r="G1089" s="85">
        <f>'прил 4'!G1844</f>
        <v>0</v>
      </c>
      <c r="H1089" s="207">
        <f>'прил 4'!H1844</f>
        <v>0</v>
      </c>
      <c r="I1089" s="207">
        <f>'прил 4'!I1844</f>
        <v>0</v>
      </c>
      <c r="J1089" s="195"/>
    </row>
    <row r="1090" spans="1:10" s="144" customFormat="1" ht="82.5" hidden="1" customHeight="1">
      <c r="A1090" s="16" t="s">
        <v>878</v>
      </c>
      <c r="B1090" s="53">
        <v>795</v>
      </c>
      <c r="C1090" s="10" t="s">
        <v>337</v>
      </c>
      <c r="D1090" s="10" t="s">
        <v>23</v>
      </c>
      <c r="E1090" s="15" t="s">
        <v>880</v>
      </c>
      <c r="F1090" s="15"/>
      <c r="G1090" s="85">
        <f t="shared" ref="G1090:I1091" si="214">G1091</f>
        <v>0</v>
      </c>
      <c r="H1090" s="207">
        <f t="shared" si="214"/>
        <v>0</v>
      </c>
      <c r="I1090" s="207">
        <f t="shared" si="214"/>
        <v>0</v>
      </c>
      <c r="J1090" s="196"/>
    </row>
    <row r="1091" spans="1:10" s="144" customFormat="1" ht="33" hidden="1" customHeight="1">
      <c r="A1091" s="16" t="s">
        <v>202</v>
      </c>
      <c r="B1091" s="53">
        <v>795</v>
      </c>
      <c r="C1091" s="10" t="s">
        <v>337</v>
      </c>
      <c r="D1091" s="10" t="s">
        <v>23</v>
      </c>
      <c r="E1091" s="15" t="s">
        <v>880</v>
      </c>
      <c r="F1091" s="15" t="s">
        <v>94</v>
      </c>
      <c r="G1091" s="85">
        <f t="shared" si="214"/>
        <v>0</v>
      </c>
      <c r="H1091" s="207">
        <f t="shared" si="214"/>
        <v>0</v>
      </c>
      <c r="I1091" s="207">
        <f t="shared" si="214"/>
        <v>0</v>
      </c>
      <c r="J1091" s="196"/>
    </row>
    <row r="1092" spans="1:10" s="156" customFormat="1" ht="33" hidden="1" customHeight="1">
      <c r="A1092" s="16" t="s">
        <v>345</v>
      </c>
      <c r="B1092" s="53">
        <v>795</v>
      </c>
      <c r="C1092" s="10" t="s">
        <v>337</v>
      </c>
      <c r="D1092" s="10" t="s">
        <v>23</v>
      </c>
      <c r="E1092" s="15" t="s">
        <v>880</v>
      </c>
      <c r="F1092" s="15" t="s">
        <v>346</v>
      </c>
      <c r="G1092" s="85">
        <f>'прил 4'!G1860</f>
        <v>0</v>
      </c>
      <c r="H1092" s="207">
        <f>'прил 4'!H1860</f>
        <v>0</v>
      </c>
      <c r="I1092" s="207">
        <f>'прил 4'!I1860</f>
        <v>0</v>
      </c>
      <c r="J1092" s="195"/>
    </row>
    <row r="1093" spans="1:10" s="50" customFormat="1" ht="48.75" hidden="1" customHeight="1">
      <c r="A1093" s="16" t="s">
        <v>825</v>
      </c>
      <c r="B1093" s="53">
        <v>795</v>
      </c>
      <c r="C1093" s="10" t="s">
        <v>337</v>
      </c>
      <c r="D1093" s="10" t="s">
        <v>23</v>
      </c>
      <c r="E1093" s="15" t="s">
        <v>923</v>
      </c>
      <c r="F1093" s="15"/>
      <c r="G1093" s="85">
        <f t="shared" ref="G1093:I1094" si="215">G1094</f>
        <v>0</v>
      </c>
      <c r="H1093" s="85">
        <f t="shared" si="215"/>
        <v>0</v>
      </c>
      <c r="I1093" s="85">
        <f t="shared" si="215"/>
        <v>0</v>
      </c>
      <c r="J1093" s="186"/>
    </row>
    <row r="1094" spans="1:10" s="50" customFormat="1" ht="28.5" hidden="1" customHeight="1">
      <c r="A1094" s="16" t="s">
        <v>598</v>
      </c>
      <c r="B1094" s="53">
        <v>795</v>
      </c>
      <c r="C1094" s="10" t="s">
        <v>337</v>
      </c>
      <c r="D1094" s="10" t="s">
        <v>23</v>
      </c>
      <c r="E1094" s="15" t="s">
        <v>923</v>
      </c>
      <c r="F1094" s="15" t="s">
        <v>47</v>
      </c>
      <c r="G1094" s="85">
        <f t="shared" si="215"/>
        <v>0</v>
      </c>
      <c r="H1094" s="85">
        <f t="shared" si="215"/>
        <v>0</v>
      </c>
      <c r="I1094" s="85">
        <f t="shared" si="215"/>
        <v>0</v>
      </c>
      <c r="J1094" s="186"/>
    </row>
    <row r="1095" spans="1:10" s="156" customFormat="1" ht="28.5" hidden="1" customHeight="1">
      <c r="A1095" s="16" t="s">
        <v>48</v>
      </c>
      <c r="B1095" s="53">
        <v>795</v>
      </c>
      <c r="C1095" s="10" t="s">
        <v>337</v>
      </c>
      <c r="D1095" s="10" t="s">
        <v>23</v>
      </c>
      <c r="E1095" s="15" t="s">
        <v>923</v>
      </c>
      <c r="F1095" s="15" t="s">
        <v>49</v>
      </c>
      <c r="G1095" s="85">
        <f>'прил 4'!G1847</f>
        <v>0</v>
      </c>
      <c r="H1095" s="85">
        <f>'прил 4'!H1847</f>
        <v>0</v>
      </c>
      <c r="I1095" s="85">
        <f>'прил 4'!I1847</f>
        <v>0</v>
      </c>
      <c r="J1095" s="195"/>
    </row>
    <row r="1096" spans="1:10" s="50" customFormat="1" ht="48.75" customHeight="1">
      <c r="A1096" s="16" t="s">
        <v>1008</v>
      </c>
      <c r="B1096" s="53">
        <v>795</v>
      </c>
      <c r="C1096" s="10" t="s">
        <v>337</v>
      </c>
      <c r="D1096" s="10" t="s">
        <v>23</v>
      </c>
      <c r="E1096" s="15" t="s">
        <v>1007</v>
      </c>
      <c r="F1096" s="15"/>
      <c r="G1096" s="85">
        <f t="shared" ref="G1096:I1097" si="216">G1097</f>
        <v>150000</v>
      </c>
      <c r="H1096" s="85">
        <f t="shared" si="216"/>
        <v>0</v>
      </c>
      <c r="I1096" s="85">
        <f t="shared" si="216"/>
        <v>0</v>
      </c>
    </row>
    <row r="1097" spans="1:10" s="50" customFormat="1" ht="28.5" customHeight="1">
      <c r="A1097" s="16" t="s">
        <v>598</v>
      </c>
      <c r="B1097" s="53">
        <v>795</v>
      </c>
      <c r="C1097" s="10" t="s">
        <v>337</v>
      </c>
      <c r="D1097" s="10" t="s">
        <v>23</v>
      </c>
      <c r="E1097" s="15" t="s">
        <v>1007</v>
      </c>
      <c r="F1097" s="15" t="s">
        <v>47</v>
      </c>
      <c r="G1097" s="85">
        <f t="shared" si="216"/>
        <v>150000</v>
      </c>
      <c r="H1097" s="85">
        <f t="shared" si="216"/>
        <v>0</v>
      </c>
      <c r="I1097" s="85">
        <f t="shared" si="216"/>
        <v>0</v>
      </c>
    </row>
    <row r="1098" spans="1:10" s="50" customFormat="1" ht="28.5" customHeight="1">
      <c r="A1098" s="16" t="s">
        <v>48</v>
      </c>
      <c r="B1098" s="53">
        <v>795</v>
      </c>
      <c r="C1098" s="10" t="s">
        <v>337</v>
      </c>
      <c r="D1098" s="10" t="s">
        <v>23</v>
      </c>
      <c r="E1098" s="15" t="s">
        <v>1007</v>
      </c>
      <c r="F1098" s="15" t="s">
        <v>49</v>
      </c>
      <c r="G1098" s="85">
        <v>150000</v>
      </c>
      <c r="H1098" s="85">
        <v>0</v>
      </c>
      <c r="I1098" s="85">
        <v>0</v>
      </c>
    </row>
    <row r="1099" spans="1:10" ht="34.5" customHeight="1">
      <c r="A1099" s="16" t="s">
        <v>967</v>
      </c>
      <c r="B1099" s="53">
        <v>795</v>
      </c>
      <c r="C1099" s="15" t="s">
        <v>337</v>
      </c>
      <c r="D1099" s="15" t="s">
        <v>34</v>
      </c>
      <c r="E1099" s="15" t="s">
        <v>907</v>
      </c>
      <c r="F1099" s="15"/>
      <c r="G1099" s="85">
        <f t="shared" ref="G1099:I1100" si="217">G1100</f>
        <v>832780</v>
      </c>
      <c r="H1099" s="85">
        <f t="shared" si="217"/>
        <v>0</v>
      </c>
      <c r="I1099" s="85">
        <f t="shared" si="217"/>
        <v>832780</v>
      </c>
    </row>
    <row r="1100" spans="1:10" ht="34.5" customHeight="1">
      <c r="A1100" s="16" t="s">
        <v>46</v>
      </c>
      <c r="B1100" s="53">
        <v>795</v>
      </c>
      <c r="C1100" s="15" t="s">
        <v>337</v>
      </c>
      <c r="D1100" s="15" t="s">
        <v>34</v>
      </c>
      <c r="E1100" s="15" t="s">
        <v>907</v>
      </c>
      <c r="F1100" s="15" t="s">
        <v>641</v>
      </c>
      <c r="G1100" s="85">
        <f t="shared" si="217"/>
        <v>832780</v>
      </c>
      <c r="H1100" s="85">
        <f t="shared" si="217"/>
        <v>0</v>
      </c>
      <c r="I1100" s="85">
        <f t="shared" si="217"/>
        <v>832780</v>
      </c>
    </row>
    <row r="1101" spans="1:10" ht="34.5" customHeight="1">
      <c r="A1101" s="16" t="s">
        <v>48</v>
      </c>
      <c r="B1101" s="53">
        <v>795</v>
      </c>
      <c r="C1101" s="15" t="s">
        <v>337</v>
      </c>
      <c r="D1101" s="15" t="s">
        <v>34</v>
      </c>
      <c r="E1101" s="15" t="s">
        <v>907</v>
      </c>
      <c r="F1101" s="15" t="s">
        <v>644</v>
      </c>
      <c r="G1101" s="85">
        <f>'прил 4'!G1900</f>
        <v>832780</v>
      </c>
      <c r="H1101" s="85">
        <f>'прил 4'!H1900</f>
        <v>0</v>
      </c>
      <c r="I1101" s="85">
        <f>'прил 4'!I1900</f>
        <v>832780</v>
      </c>
    </row>
    <row r="1102" spans="1:10" ht="34.5" customHeight="1">
      <c r="A1102" s="16" t="s">
        <v>909</v>
      </c>
      <c r="B1102" s="53">
        <v>795</v>
      </c>
      <c r="C1102" s="15" t="s">
        <v>337</v>
      </c>
      <c r="D1102" s="15" t="s">
        <v>34</v>
      </c>
      <c r="E1102" s="15" t="s">
        <v>908</v>
      </c>
      <c r="F1102" s="15"/>
      <c r="G1102" s="85">
        <f t="shared" ref="G1102:I1103" si="218">G1103</f>
        <v>0</v>
      </c>
      <c r="H1102" s="85">
        <f t="shared" si="218"/>
        <v>200000</v>
      </c>
      <c r="I1102" s="85">
        <f t="shared" si="218"/>
        <v>200000</v>
      </c>
    </row>
    <row r="1103" spans="1:10" ht="34.5" customHeight="1">
      <c r="A1103" s="16" t="s">
        <v>46</v>
      </c>
      <c r="B1103" s="53">
        <v>795</v>
      </c>
      <c r="C1103" s="15" t="s">
        <v>337</v>
      </c>
      <c r="D1103" s="15" t="s">
        <v>34</v>
      </c>
      <c r="E1103" s="15" t="s">
        <v>908</v>
      </c>
      <c r="F1103" s="15" t="s">
        <v>47</v>
      </c>
      <c r="G1103" s="85">
        <f t="shared" si="218"/>
        <v>0</v>
      </c>
      <c r="H1103" s="85">
        <f t="shared" si="218"/>
        <v>200000</v>
      </c>
      <c r="I1103" s="85">
        <f t="shared" si="218"/>
        <v>200000</v>
      </c>
    </row>
    <row r="1104" spans="1:10" ht="34.5" customHeight="1">
      <c r="A1104" s="16" t="s">
        <v>48</v>
      </c>
      <c r="B1104" s="53">
        <v>795</v>
      </c>
      <c r="C1104" s="15" t="s">
        <v>337</v>
      </c>
      <c r="D1104" s="15" t="s">
        <v>34</v>
      </c>
      <c r="E1104" s="15" t="s">
        <v>908</v>
      </c>
      <c r="F1104" s="15" t="s">
        <v>49</v>
      </c>
      <c r="G1104" s="85">
        <f>'прил 4'!G1910</f>
        <v>0</v>
      </c>
      <c r="H1104" s="85">
        <f>'прил 4'!H1910</f>
        <v>200000</v>
      </c>
      <c r="I1104" s="85">
        <f>'прил 4'!I1910</f>
        <v>200000</v>
      </c>
    </row>
    <row r="1105" spans="1:10" ht="34.5" customHeight="1">
      <c r="A1105" s="16" t="s">
        <v>954</v>
      </c>
      <c r="B1105" s="53">
        <v>795</v>
      </c>
      <c r="C1105" s="15" t="s">
        <v>337</v>
      </c>
      <c r="D1105" s="15" t="s">
        <v>34</v>
      </c>
      <c r="E1105" s="15" t="s">
        <v>953</v>
      </c>
      <c r="F1105" s="15"/>
      <c r="G1105" s="85">
        <f>G1106</f>
        <v>1400000</v>
      </c>
      <c r="H1105" s="85">
        <f t="shared" ref="H1105:I1106" si="219">H1106</f>
        <v>0</v>
      </c>
      <c r="I1105" s="85">
        <f t="shared" si="219"/>
        <v>0</v>
      </c>
      <c r="J1105" s="1"/>
    </row>
    <row r="1106" spans="1:10" ht="34.5" customHeight="1">
      <c r="A1106" s="16" t="s">
        <v>148</v>
      </c>
      <c r="B1106" s="53">
        <v>795</v>
      </c>
      <c r="C1106" s="15" t="s">
        <v>337</v>
      </c>
      <c r="D1106" s="15" t="s">
        <v>34</v>
      </c>
      <c r="E1106" s="15" t="s">
        <v>953</v>
      </c>
      <c r="F1106" s="15" t="s">
        <v>641</v>
      </c>
      <c r="G1106" s="85">
        <f>G1107</f>
        <v>1400000</v>
      </c>
      <c r="H1106" s="85">
        <f t="shared" si="219"/>
        <v>0</v>
      </c>
      <c r="I1106" s="85">
        <f t="shared" si="219"/>
        <v>0</v>
      </c>
      <c r="J1106" s="1"/>
    </row>
    <row r="1107" spans="1:10" ht="34.5" customHeight="1">
      <c r="A1107" s="16" t="s">
        <v>643</v>
      </c>
      <c r="B1107" s="53">
        <v>795</v>
      </c>
      <c r="C1107" s="15" t="s">
        <v>337</v>
      </c>
      <c r="D1107" s="15" t="s">
        <v>34</v>
      </c>
      <c r="E1107" s="15" t="s">
        <v>953</v>
      </c>
      <c r="F1107" s="15" t="s">
        <v>644</v>
      </c>
      <c r="G1107" s="85">
        <f>'прил 4'!G1918</f>
        <v>1400000</v>
      </c>
      <c r="H1107" s="85">
        <v>0</v>
      </c>
      <c r="I1107" s="85">
        <v>0</v>
      </c>
      <c r="J1107" s="1"/>
    </row>
    <row r="1108" spans="1:10" ht="34.5" customHeight="1">
      <c r="A1108" s="16" t="s">
        <v>968</v>
      </c>
      <c r="B1108" s="53">
        <v>795</v>
      </c>
      <c r="C1108" s="15" t="s">
        <v>337</v>
      </c>
      <c r="D1108" s="15" t="s">
        <v>34</v>
      </c>
      <c r="E1108" s="15" t="s">
        <v>969</v>
      </c>
      <c r="F1108" s="15"/>
      <c r="G1108" s="85">
        <f t="shared" ref="G1108:I1109" si="220">G1109</f>
        <v>101191</v>
      </c>
      <c r="H1108" s="85">
        <f t="shared" si="220"/>
        <v>0</v>
      </c>
      <c r="I1108" s="85">
        <f t="shared" si="220"/>
        <v>167220</v>
      </c>
      <c r="J1108" s="1"/>
    </row>
    <row r="1109" spans="1:10" ht="34.5" customHeight="1">
      <c r="A1109" s="16" t="s">
        <v>46</v>
      </c>
      <c r="B1109" s="53">
        <v>795</v>
      </c>
      <c r="C1109" s="15" t="s">
        <v>337</v>
      </c>
      <c r="D1109" s="15" t="s">
        <v>34</v>
      </c>
      <c r="E1109" s="15" t="s">
        <v>969</v>
      </c>
      <c r="F1109" s="15" t="s">
        <v>47</v>
      </c>
      <c r="G1109" s="85">
        <f t="shared" si="220"/>
        <v>101191</v>
      </c>
      <c r="H1109" s="85">
        <f t="shared" si="220"/>
        <v>0</v>
      </c>
      <c r="I1109" s="85">
        <f t="shared" si="220"/>
        <v>167220</v>
      </c>
      <c r="J1109" s="1"/>
    </row>
    <row r="1110" spans="1:10" ht="34.5" customHeight="1">
      <c r="A1110" s="16" t="s">
        <v>48</v>
      </c>
      <c r="B1110" s="53">
        <v>795</v>
      </c>
      <c r="C1110" s="15" t="s">
        <v>337</v>
      </c>
      <c r="D1110" s="15" t="s">
        <v>34</v>
      </c>
      <c r="E1110" s="15" t="s">
        <v>969</v>
      </c>
      <c r="F1110" s="15" t="s">
        <v>49</v>
      </c>
      <c r="G1110" s="85">
        <f>'прил 4'!G2042+'прил 4'!G1903</f>
        <v>101191</v>
      </c>
      <c r="H1110" s="85">
        <f>'прил 4'!H2042+'прил 4'!H1903</f>
        <v>0</v>
      </c>
      <c r="I1110" s="85">
        <f>'прил 4'!I2042+'прил 4'!I1903</f>
        <v>167220</v>
      </c>
      <c r="J1110" s="1"/>
    </row>
    <row r="1111" spans="1:10" ht="34.5" customHeight="1">
      <c r="A1111" s="16" t="s">
        <v>1006</v>
      </c>
      <c r="B1111" s="53">
        <v>795</v>
      </c>
      <c r="C1111" s="15" t="s">
        <v>337</v>
      </c>
      <c r="D1111" s="15" t="s">
        <v>34</v>
      </c>
      <c r="E1111" s="15" t="s">
        <v>1005</v>
      </c>
      <c r="F1111" s="15"/>
      <c r="G1111" s="85">
        <f t="shared" ref="G1111:I1111" si="221">G1112</f>
        <v>500000</v>
      </c>
      <c r="H1111" s="85">
        <f t="shared" si="221"/>
        <v>0</v>
      </c>
      <c r="I1111" s="85">
        <f t="shared" si="221"/>
        <v>0</v>
      </c>
      <c r="J1111" s="1"/>
    </row>
    <row r="1112" spans="1:10" ht="34.5" customHeight="1">
      <c r="A1112" s="16" t="s">
        <v>46</v>
      </c>
      <c r="B1112" s="53">
        <v>795</v>
      </c>
      <c r="C1112" s="15" t="s">
        <v>337</v>
      </c>
      <c r="D1112" s="15" t="s">
        <v>34</v>
      </c>
      <c r="E1112" s="15" t="s">
        <v>1005</v>
      </c>
      <c r="F1112" s="15" t="s">
        <v>47</v>
      </c>
      <c r="G1112" s="85">
        <f>G1113</f>
        <v>500000</v>
      </c>
      <c r="H1112" s="85">
        <f>H1113</f>
        <v>0</v>
      </c>
      <c r="I1112" s="85">
        <f>I1113</f>
        <v>0</v>
      </c>
      <c r="J1112" s="1"/>
    </row>
    <row r="1113" spans="1:10" ht="34.5" customHeight="1">
      <c r="A1113" s="16" t="s">
        <v>48</v>
      </c>
      <c r="B1113" s="53">
        <v>795</v>
      </c>
      <c r="C1113" s="15" t="s">
        <v>337</v>
      </c>
      <c r="D1113" s="15" t="s">
        <v>34</v>
      </c>
      <c r="E1113" s="15" t="s">
        <v>1005</v>
      </c>
      <c r="F1113" s="15" t="s">
        <v>49</v>
      </c>
      <c r="G1113" s="85">
        <v>500000</v>
      </c>
      <c r="H1113" s="85">
        <v>0</v>
      </c>
      <c r="I1113" s="85">
        <v>0</v>
      </c>
      <c r="J1113" s="1"/>
    </row>
    <row r="1114" spans="1:10" ht="32.25" customHeight="1">
      <c r="A1114" s="16" t="s">
        <v>1015</v>
      </c>
      <c r="B1114" s="53">
        <v>795</v>
      </c>
      <c r="C1114" s="15" t="s">
        <v>337</v>
      </c>
      <c r="D1114" s="15" t="s">
        <v>34</v>
      </c>
      <c r="E1114" s="15" t="s">
        <v>1016</v>
      </c>
      <c r="F1114" s="15"/>
      <c r="G1114" s="85">
        <f>G1115</f>
        <v>474244</v>
      </c>
      <c r="H1114" s="85">
        <v>0</v>
      </c>
      <c r="I1114" s="85">
        <v>0</v>
      </c>
      <c r="J1114" s="1"/>
    </row>
    <row r="1115" spans="1:10" ht="37.5" customHeight="1">
      <c r="A1115" s="16" t="s">
        <v>148</v>
      </c>
      <c r="B1115" s="53">
        <v>795</v>
      </c>
      <c r="C1115" s="15" t="s">
        <v>337</v>
      </c>
      <c r="D1115" s="15" t="s">
        <v>34</v>
      </c>
      <c r="E1115" s="15" t="s">
        <v>1016</v>
      </c>
      <c r="F1115" s="15" t="s">
        <v>641</v>
      </c>
      <c r="G1115" s="85">
        <f>G1116</f>
        <v>474244</v>
      </c>
      <c r="H1115" s="85">
        <v>0</v>
      </c>
      <c r="I1115" s="85">
        <v>0</v>
      </c>
      <c r="J1115" s="1"/>
    </row>
    <row r="1116" spans="1:10" ht="33" customHeight="1">
      <c r="A1116" s="16" t="s">
        <v>643</v>
      </c>
      <c r="B1116" s="53">
        <v>795</v>
      </c>
      <c r="C1116" s="15" t="s">
        <v>337</v>
      </c>
      <c r="D1116" s="15" t="s">
        <v>34</v>
      </c>
      <c r="E1116" s="15" t="s">
        <v>1016</v>
      </c>
      <c r="F1116" s="15" t="s">
        <v>644</v>
      </c>
      <c r="G1116" s="85">
        <f>'прил 4'!G1921</f>
        <v>474244</v>
      </c>
      <c r="H1116" s="85">
        <v>0</v>
      </c>
      <c r="I1116" s="85">
        <v>0</v>
      </c>
      <c r="J1116" s="1"/>
    </row>
    <row r="1117" spans="1:10" ht="34.5" hidden="1" customHeight="1">
      <c r="A1117" s="16" t="s">
        <v>1045</v>
      </c>
      <c r="B1117" s="53">
        <v>795</v>
      </c>
      <c r="C1117" s="15" t="s">
        <v>337</v>
      </c>
      <c r="D1117" s="15" t="s">
        <v>34</v>
      </c>
      <c r="E1117" s="15" t="s">
        <v>1044</v>
      </c>
      <c r="F1117" s="15"/>
      <c r="G1117" s="85">
        <f t="shared" ref="G1117:I1118" si="222">G1118</f>
        <v>0</v>
      </c>
      <c r="H1117" s="85">
        <f t="shared" si="222"/>
        <v>0</v>
      </c>
      <c r="I1117" s="85">
        <f t="shared" si="222"/>
        <v>0</v>
      </c>
      <c r="J1117" s="1"/>
    </row>
    <row r="1118" spans="1:10" ht="34.5" hidden="1" customHeight="1">
      <c r="A1118" s="16" t="s">
        <v>46</v>
      </c>
      <c r="B1118" s="53">
        <v>795</v>
      </c>
      <c r="C1118" s="15" t="s">
        <v>337</v>
      </c>
      <c r="D1118" s="15" t="s">
        <v>34</v>
      </c>
      <c r="E1118" s="15" t="s">
        <v>1044</v>
      </c>
      <c r="F1118" s="15" t="s">
        <v>47</v>
      </c>
      <c r="G1118" s="85">
        <f t="shared" si="222"/>
        <v>0</v>
      </c>
      <c r="H1118" s="85">
        <f t="shared" si="222"/>
        <v>0</v>
      </c>
      <c r="I1118" s="85">
        <f t="shared" si="222"/>
        <v>0</v>
      </c>
      <c r="J1118" s="1"/>
    </row>
    <row r="1119" spans="1:10" ht="34.5" hidden="1" customHeight="1">
      <c r="A1119" s="16" t="s">
        <v>48</v>
      </c>
      <c r="B1119" s="53">
        <v>795</v>
      </c>
      <c r="C1119" s="15" t="s">
        <v>337</v>
      </c>
      <c r="D1119" s="15" t="s">
        <v>34</v>
      </c>
      <c r="E1119" s="15" t="s">
        <v>1044</v>
      </c>
      <c r="F1119" s="15" t="s">
        <v>49</v>
      </c>
      <c r="G1119" s="85">
        <f>'прил 4'!G1924</f>
        <v>0</v>
      </c>
      <c r="H1119" s="85">
        <v>0</v>
      </c>
      <c r="I1119" s="85">
        <v>0</v>
      </c>
      <c r="J1119" s="1"/>
    </row>
    <row r="1120" spans="1:10" ht="39.75" hidden="1" customHeight="1">
      <c r="A1120" s="39" t="s">
        <v>1068</v>
      </c>
      <c r="B1120" s="53">
        <v>795</v>
      </c>
      <c r="C1120" s="15" t="s">
        <v>337</v>
      </c>
      <c r="D1120" s="15" t="s">
        <v>337</v>
      </c>
      <c r="E1120" s="15" t="s">
        <v>1067</v>
      </c>
      <c r="F1120" s="15"/>
      <c r="G1120" s="85">
        <f>G1121</f>
        <v>0</v>
      </c>
      <c r="H1120" s="85">
        <v>0</v>
      </c>
      <c r="I1120" s="85">
        <v>0</v>
      </c>
      <c r="J1120" s="1"/>
    </row>
    <row r="1121" spans="1:16" ht="30.75" hidden="1" customHeight="1">
      <c r="A1121" s="16" t="s">
        <v>148</v>
      </c>
      <c r="B1121" s="53">
        <v>795</v>
      </c>
      <c r="C1121" s="15" t="s">
        <v>337</v>
      </c>
      <c r="D1121" s="15" t="s">
        <v>337</v>
      </c>
      <c r="E1121" s="15" t="s">
        <v>1067</v>
      </c>
      <c r="F1121" s="15" t="s">
        <v>641</v>
      </c>
      <c r="G1121" s="85">
        <f>G1122</f>
        <v>0</v>
      </c>
      <c r="H1121" s="85">
        <v>0</v>
      </c>
      <c r="I1121" s="85">
        <v>0</v>
      </c>
      <c r="J1121" s="1"/>
    </row>
    <row r="1122" spans="1:16" ht="30.75" hidden="1" customHeight="1">
      <c r="A1122" s="16" t="s">
        <v>643</v>
      </c>
      <c r="B1122" s="53">
        <v>795</v>
      </c>
      <c r="C1122" s="15" t="s">
        <v>337</v>
      </c>
      <c r="D1122" s="15" t="s">
        <v>337</v>
      </c>
      <c r="E1122" s="15" t="s">
        <v>1067</v>
      </c>
      <c r="F1122" s="15" t="s">
        <v>644</v>
      </c>
      <c r="G1122" s="85"/>
      <c r="H1122" s="85">
        <v>0</v>
      </c>
      <c r="I1122" s="85">
        <v>0</v>
      </c>
      <c r="J1122" s="1"/>
    </row>
    <row r="1123" spans="1:16" ht="62.25" customHeight="1">
      <c r="A1123" s="39" t="s">
        <v>1149</v>
      </c>
      <c r="B1123" s="53">
        <v>795</v>
      </c>
      <c r="C1123" s="15" t="s">
        <v>337</v>
      </c>
      <c r="D1123" s="15" t="s">
        <v>337</v>
      </c>
      <c r="E1123" s="15" t="s">
        <v>1150</v>
      </c>
      <c r="F1123" s="15"/>
      <c r="G1123" s="85">
        <f>G1124</f>
        <v>3600000</v>
      </c>
      <c r="H1123" s="8">
        <v>0</v>
      </c>
      <c r="I1123" s="8">
        <v>0</v>
      </c>
      <c r="J1123" s="1"/>
    </row>
    <row r="1124" spans="1:16" ht="21" customHeight="1">
      <c r="A1124" s="99" t="s">
        <v>315</v>
      </c>
      <c r="B1124" s="53">
        <v>795</v>
      </c>
      <c r="C1124" s="15" t="s">
        <v>337</v>
      </c>
      <c r="D1124" s="15" t="s">
        <v>337</v>
      </c>
      <c r="E1124" s="15" t="s">
        <v>1150</v>
      </c>
      <c r="F1124" s="15" t="s">
        <v>316</v>
      </c>
      <c r="G1124" s="85">
        <f>G1125</f>
        <v>3600000</v>
      </c>
      <c r="H1124" s="8">
        <v>0</v>
      </c>
      <c r="I1124" s="8">
        <v>0</v>
      </c>
      <c r="J1124" s="1"/>
    </row>
    <row r="1125" spans="1:16" ht="24" customHeight="1">
      <c r="A1125" s="99" t="s">
        <v>333</v>
      </c>
      <c r="B1125" s="53">
        <v>795</v>
      </c>
      <c r="C1125" s="15" t="s">
        <v>337</v>
      </c>
      <c r="D1125" s="15" t="s">
        <v>337</v>
      </c>
      <c r="E1125" s="15" t="s">
        <v>1150</v>
      </c>
      <c r="F1125" s="15" t="s">
        <v>334</v>
      </c>
      <c r="G1125" s="127">
        <f>'прил 4'!G2029</f>
        <v>3600000</v>
      </c>
      <c r="H1125" s="8">
        <v>0</v>
      </c>
      <c r="I1125" s="8">
        <v>0</v>
      </c>
      <c r="J1125" s="1"/>
    </row>
    <row r="1126" spans="1:16" ht="39.75" customHeight="1">
      <c r="A1126" s="39" t="s">
        <v>1068</v>
      </c>
      <c r="B1126" s="53">
        <v>795</v>
      </c>
      <c r="C1126" s="15" t="s">
        <v>337</v>
      </c>
      <c r="D1126" s="15" t="s">
        <v>337</v>
      </c>
      <c r="E1126" s="15" t="s">
        <v>1099</v>
      </c>
      <c r="F1126" s="15"/>
      <c r="G1126" s="85">
        <f>G1127+G1129</f>
        <v>3135961</v>
      </c>
      <c r="H1126" s="85">
        <f t="shared" ref="H1126:I1126" si="223">H1127+H1129</f>
        <v>2500000</v>
      </c>
      <c r="I1126" s="85">
        <f t="shared" si="223"/>
        <v>0</v>
      </c>
      <c r="J1126" s="1"/>
    </row>
    <row r="1127" spans="1:16" ht="27" customHeight="1">
      <c r="A1127" s="16" t="s">
        <v>148</v>
      </c>
      <c r="B1127" s="53">
        <v>795</v>
      </c>
      <c r="C1127" s="15" t="s">
        <v>337</v>
      </c>
      <c r="D1127" s="15" t="s">
        <v>337</v>
      </c>
      <c r="E1127" s="15" t="s">
        <v>1099</v>
      </c>
      <c r="F1127" s="15" t="s">
        <v>641</v>
      </c>
      <c r="G1127" s="85">
        <f>G1128</f>
        <v>1052631</v>
      </c>
      <c r="H1127" s="8">
        <f>H1128</f>
        <v>2500000</v>
      </c>
      <c r="I1127" s="8">
        <v>0</v>
      </c>
      <c r="J1127" s="1"/>
    </row>
    <row r="1128" spans="1:16" ht="24" customHeight="1">
      <c r="A1128" s="16" t="s">
        <v>643</v>
      </c>
      <c r="B1128" s="53">
        <v>795</v>
      </c>
      <c r="C1128" s="15" t="s">
        <v>337</v>
      </c>
      <c r="D1128" s="15" t="s">
        <v>337</v>
      </c>
      <c r="E1128" s="15" t="s">
        <v>1099</v>
      </c>
      <c r="F1128" s="15" t="s">
        <v>644</v>
      </c>
      <c r="G1128" s="85">
        <f>'прил 4'!G2036</f>
        <v>1052631</v>
      </c>
      <c r="H1128" s="8">
        <f>'прил 4'!H2036</f>
        <v>2500000</v>
      </c>
      <c r="I1128" s="8">
        <f>'прил 4'!I2036</f>
        <v>0</v>
      </c>
      <c r="J1128" s="1"/>
    </row>
    <row r="1129" spans="1:16" ht="17.25" customHeight="1">
      <c r="A1129" s="99" t="s">
        <v>315</v>
      </c>
      <c r="B1129" s="53">
        <v>795</v>
      </c>
      <c r="C1129" s="15" t="s">
        <v>337</v>
      </c>
      <c r="D1129" s="15" t="s">
        <v>337</v>
      </c>
      <c r="E1129" s="15" t="s">
        <v>1099</v>
      </c>
      <c r="F1129" s="15" t="s">
        <v>316</v>
      </c>
      <c r="G1129" s="85">
        <f>G1130</f>
        <v>2083330</v>
      </c>
      <c r="H1129" s="8"/>
      <c r="I1129" s="8"/>
      <c r="J1129" s="1"/>
    </row>
    <row r="1130" spans="1:16" ht="21" customHeight="1">
      <c r="A1130" s="99" t="s">
        <v>333</v>
      </c>
      <c r="B1130" s="53">
        <v>795</v>
      </c>
      <c r="C1130" s="15" t="s">
        <v>337</v>
      </c>
      <c r="D1130" s="15" t="s">
        <v>337</v>
      </c>
      <c r="E1130" s="15" t="s">
        <v>1099</v>
      </c>
      <c r="F1130" s="15" t="s">
        <v>334</v>
      </c>
      <c r="G1130" s="85">
        <v>2083330</v>
      </c>
      <c r="H1130" s="8"/>
      <c r="I1130" s="8"/>
      <c r="J1130" s="1"/>
    </row>
    <row r="1131" spans="1:16" ht="25.5" customHeight="1">
      <c r="A1131" s="39" t="s">
        <v>1116</v>
      </c>
      <c r="B1131" s="53">
        <v>795</v>
      </c>
      <c r="C1131" s="15" t="s">
        <v>337</v>
      </c>
      <c r="D1131" s="15" t="s">
        <v>337</v>
      </c>
      <c r="E1131" s="15" t="s">
        <v>1113</v>
      </c>
      <c r="F1131" s="15"/>
      <c r="G1131" s="85">
        <f>G1132</f>
        <v>13520424.779999999</v>
      </c>
      <c r="H1131" s="8">
        <v>0</v>
      </c>
      <c r="I1131" s="8">
        <v>0</v>
      </c>
      <c r="J1131" s="1"/>
    </row>
    <row r="1132" spans="1:16" ht="39.75" customHeight="1">
      <c r="A1132" s="39" t="s">
        <v>1115</v>
      </c>
      <c r="B1132" s="53">
        <v>795</v>
      </c>
      <c r="C1132" s="15" t="s">
        <v>337</v>
      </c>
      <c r="D1132" s="15" t="s">
        <v>337</v>
      </c>
      <c r="E1132" s="15" t="s">
        <v>1114</v>
      </c>
      <c r="F1132" s="15"/>
      <c r="G1132" s="85">
        <f>G1133</f>
        <v>13520424.779999999</v>
      </c>
      <c r="H1132" s="8">
        <v>0</v>
      </c>
      <c r="I1132" s="8">
        <v>0</v>
      </c>
      <c r="J1132" s="1"/>
    </row>
    <row r="1133" spans="1:16" ht="30.75" customHeight="1">
      <c r="A1133" s="16" t="s">
        <v>148</v>
      </c>
      <c r="B1133" s="53">
        <v>795</v>
      </c>
      <c r="C1133" s="15" t="s">
        <v>337</v>
      </c>
      <c r="D1133" s="15" t="s">
        <v>337</v>
      </c>
      <c r="E1133" s="15" t="s">
        <v>1114</v>
      </c>
      <c r="F1133" s="15" t="s">
        <v>641</v>
      </c>
      <c r="G1133" s="85">
        <f>G1134</f>
        <v>13520424.779999999</v>
      </c>
      <c r="H1133" s="8">
        <v>0</v>
      </c>
      <c r="I1133" s="8">
        <v>0</v>
      </c>
      <c r="J1133" s="1"/>
    </row>
    <row r="1134" spans="1:16" ht="30.75" customHeight="1">
      <c r="A1134" s="16" t="s">
        <v>643</v>
      </c>
      <c r="B1134" s="53">
        <v>795</v>
      </c>
      <c r="C1134" s="15" t="s">
        <v>337</v>
      </c>
      <c r="D1134" s="15" t="s">
        <v>337</v>
      </c>
      <c r="E1134" s="15" t="s">
        <v>1114</v>
      </c>
      <c r="F1134" s="15" t="s">
        <v>644</v>
      </c>
      <c r="G1134" s="85">
        <f>'прил 4'!G2033</f>
        <v>13520424.779999999</v>
      </c>
      <c r="H1134" s="8">
        <v>0</v>
      </c>
      <c r="I1134" s="8">
        <v>0</v>
      </c>
      <c r="J1134" s="1"/>
    </row>
    <row r="1135" spans="1:16" s="184" customFormat="1" ht="31.5" customHeight="1">
      <c r="A1135" s="165" t="s">
        <v>936</v>
      </c>
      <c r="B1135" s="162" t="s">
        <v>146</v>
      </c>
      <c r="C1135" s="162" t="s">
        <v>101</v>
      </c>
      <c r="D1135" s="162" t="s">
        <v>23</v>
      </c>
      <c r="E1135" s="162" t="s">
        <v>538</v>
      </c>
      <c r="F1135" s="167"/>
      <c r="G1135" s="163">
        <f>G1136+G1139+G1142+G1145+G1152+G1149</f>
        <v>17679361.52</v>
      </c>
      <c r="H1135" s="163">
        <f>H1136+H1139+H1142+H1145+H1152+H1149</f>
        <v>17100370.379999999</v>
      </c>
      <c r="I1135" s="163">
        <f>I1136+I1139+I1142+I1145+I1152+I1149</f>
        <v>17158914.259999998</v>
      </c>
      <c r="J1135" s="198" t="s">
        <v>913</v>
      </c>
      <c r="P1135" s="247"/>
    </row>
    <row r="1136" spans="1:16" s="47" customFormat="1">
      <c r="A1136" s="16" t="s">
        <v>303</v>
      </c>
      <c r="B1136" s="15" t="s">
        <v>146</v>
      </c>
      <c r="C1136" s="15" t="s">
        <v>101</v>
      </c>
      <c r="D1136" s="15" t="s">
        <v>23</v>
      </c>
      <c r="E1136" s="15" t="s">
        <v>544</v>
      </c>
      <c r="F1136" s="41"/>
      <c r="G1136" s="115">
        <f t="shared" ref="G1136:I1137" si="224">G1137</f>
        <v>438000</v>
      </c>
      <c r="H1136" s="115">
        <f t="shared" si="224"/>
        <v>468000</v>
      </c>
      <c r="I1136" s="115">
        <f t="shared" si="224"/>
        <v>468000</v>
      </c>
      <c r="J1136" s="185" t="s">
        <v>940</v>
      </c>
    </row>
    <row r="1137" spans="1:10" s="47" customFormat="1">
      <c r="A1137" s="16" t="s">
        <v>304</v>
      </c>
      <c r="B1137" s="15" t="s">
        <v>146</v>
      </c>
      <c r="C1137" s="15" t="s">
        <v>101</v>
      </c>
      <c r="D1137" s="15" t="s">
        <v>23</v>
      </c>
      <c r="E1137" s="15" t="s">
        <v>544</v>
      </c>
      <c r="F1137" s="15" t="s">
        <v>305</v>
      </c>
      <c r="G1137" s="115">
        <f t="shared" si="224"/>
        <v>438000</v>
      </c>
      <c r="H1137" s="115">
        <f t="shared" si="224"/>
        <v>468000</v>
      </c>
      <c r="I1137" s="115">
        <f t="shared" si="224"/>
        <v>468000</v>
      </c>
      <c r="J1137" s="185" t="s">
        <v>941</v>
      </c>
    </row>
    <row r="1138" spans="1:10" s="47" customFormat="1" ht="25.5">
      <c r="A1138" s="16" t="s">
        <v>306</v>
      </c>
      <c r="B1138" s="15" t="s">
        <v>146</v>
      </c>
      <c r="C1138" s="15" t="s">
        <v>101</v>
      </c>
      <c r="D1138" s="15" t="s">
        <v>23</v>
      </c>
      <c r="E1138" s="15" t="s">
        <v>544</v>
      </c>
      <c r="F1138" s="15" t="s">
        <v>307</v>
      </c>
      <c r="G1138" s="115">
        <f>'прил 4'!G869+'прил 4'!G970+'прил 4'!G1430</f>
        <v>438000</v>
      </c>
      <c r="H1138" s="115">
        <f>'прил 4'!H869+'прил 4'!H970+'прил 4'!H1430</f>
        <v>468000</v>
      </c>
      <c r="I1138" s="115">
        <f>'прил 4'!I869+'прил 4'!I970+'прил 4'!I1430</f>
        <v>468000</v>
      </c>
      <c r="J1138" s="185" t="s">
        <v>942</v>
      </c>
    </row>
    <row r="1139" spans="1:10" s="30" customFormat="1" ht="54" customHeight="1">
      <c r="A1139" s="16" t="s">
        <v>659</v>
      </c>
      <c r="B1139" s="14">
        <v>793</v>
      </c>
      <c r="C1139" s="15" t="s">
        <v>101</v>
      </c>
      <c r="D1139" s="15" t="s">
        <v>102</v>
      </c>
      <c r="E1139" s="15" t="s">
        <v>685</v>
      </c>
      <c r="F1139" s="41"/>
      <c r="G1139" s="115">
        <f t="shared" ref="G1139:I1140" si="225">G1140</f>
        <v>189200</v>
      </c>
      <c r="H1139" s="115">
        <f t="shared" si="225"/>
        <v>189200</v>
      </c>
      <c r="I1139" s="115">
        <f t="shared" si="225"/>
        <v>189200</v>
      </c>
      <c r="J1139" s="185" t="s">
        <v>943</v>
      </c>
    </row>
    <row r="1140" spans="1:10" s="30" customFormat="1" ht="27" customHeight="1">
      <c r="A1140" s="16" t="s">
        <v>93</v>
      </c>
      <c r="B1140" s="14">
        <v>793</v>
      </c>
      <c r="C1140" s="15" t="s">
        <v>101</v>
      </c>
      <c r="D1140" s="15" t="s">
        <v>102</v>
      </c>
      <c r="E1140" s="15" t="s">
        <v>685</v>
      </c>
      <c r="F1140" s="15" t="s">
        <v>94</v>
      </c>
      <c r="G1140" s="115">
        <f t="shared" si="225"/>
        <v>189200</v>
      </c>
      <c r="H1140" s="115">
        <f t="shared" si="225"/>
        <v>189200</v>
      </c>
      <c r="I1140" s="115">
        <f t="shared" si="225"/>
        <v>189200</v>
      </c>
      <c r="J1140" s="185">
        <v>10872600</v>
      </c>
    </row>
    <row r="1141" spans="1:10" ht="38.25">
      <c r="A1141" s="16" t="s">
        <v>632</v>
      </c>
      <c r="B1141" s="14">
        <v>793</v>
      </c>
      <c r="C1141" s="15" t="s">
        <v>101</v>
      </c>
      <c r="D1141" s="15" t="s">
        <v>102</v>
      </c>
      <c r="E1141" s="15" t="s">
        <v>685</v>
      </c>
      <c r="F1141" s="15" t="s">
        <v>633</v>
      </c>
      <c r="G1141" s="115">
        <f>'прил 4'!G1481</f>
        <v>189200</v>
      </c>
      <c r="H1141" s="115">
        <f>'прил 4'!H1481</f>
        <v>189200</v>
      </c>
      <c r="I1141" s="115">
        <f>'прил 4'!I1481</f>
        <v>189200</v>
      </c>
      <c r="J1141" s="2">
        <v>200000</v>
      </c>
    </row>
    <row r="1142" spans="1:10" ht="25.5" customHeight="1">
      <c r="A1142" s="16" t="s">
        <v>660</v>
      </c>
      <c r="B1142" s="14">
        <v>793</v>
      </c>
      <c r="C1142" s="15" t="s">
        <v>101</v>
      </c>
      <c r="D1142" s="15" t="s">
        <v>102</v>
      </c>
      <c r="E1142" s="15" t="s">
        <v>546</v>
      </c>
      <c r="F1142" s="15"/>
      <c r="G1142" s="115">
        <f t="shared" ref="G1142:I1143" si="226">G1143</f>
        <v>246209</v>
      </c>
      <c r="H1142" s="115">
        <f t="shared" si="226"/>
        <v>270072</v>
      </c>
      <c r="I1142" s="115">
        <f t="shared" si="226"/>
        <v>295448</v>
      </c>
      <c r="J1142" s="2">
        <f>J1135+J1136+J1137+J1138+J1139+J1140</f>
        <v>16407672</v>
      </c>
    </row>
    <row r="1143" spans="1:10" ht="25.5" customHeight="1">
      <c r="A1143" s="16" t="s">
        <v>661</v>
      </c>
      <c r="B1143" s="14">
        <v>793</v>
      </c>
      <c r="C1143" s="15" t="s">
        <v>101</v>
      </c>
      <c r="D1143" s="15" t="s">
        <v>102</v>
      </c>
      <c r="E1143" s="15" t="s">
        <v>546</v>
      </c>
      <c r="F1143" s="15" t="s">
        <v>305</v>
      </c>
      <c r="G1143" s="115">
        <f t="shared" si="226"/>
        <v>246209</v>
      </c>
      <c r="H1143" s="115">
        <f t="shared" si="226"/>
        <v>270072</v>
      </c>
      <c r="I1143" s="115">
        <f t="shared" si="226"/>
        <v>295448</v>
      </c>
    </row>
    <row r="1144" spans="1:10" ht="25.5" customHeight="1">
      <c r="A1144" s="16" t="s">
        <v>655</v>
      </c>
      <c r="B1144" s="14">
        <v>793</v>
      </c>
      <c r="C1144" s="15" t="s">
        <v>101</v>
      </c>
      <c r="D1144" s="15" t="s">
        <v>102</v>
      </c>
      <c r="E1144" s="15" t="s">
        <v>546</v>
      </c>
      <c r="F1144" s="15" t="s">
        <v>656</v>
      </c>
      <c r="G1144" s="115">
        <f>'прил 4'!G1484</f>
        <v>246209</v>
      </c>
      <c r="H1144" s="115">
        <f>'прил 4'!H1484</f>
        <v>270072</v>
      </c>
      <c r="I1144" s="115">
        <f>'прил 4'!I1484</f>
        <v>295448</v>
      </c>
    </row>
    <row r="1145" spans="1:10" ht="57" customHeight="1">
      <c r="A1145" s="97" t="s">
        <v>542</v>
      </c>
      <c r="B1145" s="14">
        <v>793</v>
      </c>
      <c r="C1145" s="15" t="s">
        <v>101</v>
      </c>
      <c r="D1145" s="15" t="s">
        <v>83</v>
      </c>
      <c r="E1145" s="15" t="s">
        <v>541</v>
      </c>
      <c r="F1145" s="15"/>
      <c r="G1145" s="115">
        <f>G1146</f>
        <v>4352866.55</v>
      </c>
      <c r="H1145" s="115">
        <f>H1146</f>
        <v>5155209.8600000003</v>
      </c>
      <c r="I1145" s="115">
        <f>I1146</f>
        <v>5189432.97</v>
      </c>
    </row>
    <row r="1146" spans="1:10" ht="52.5" hidden="1" customHeight="1">
      <c r="A1146" s="16" t="s">
        <v>378</v>
      </c>
      <c r="B1146" s="14">
        <v>793</v>
      </c>
      <c r="C1146" s="15" t="s">
        <v>101</v>
      </c>
      <c r="D1146" s="15" t="s">
        <v>83</v>
      </c>
      <c r="E1146" s="15" t="s">
        <v>252</v>
      </c>
      <c r="F1146" s="15"/>
      <c r="G1146" s="115">
        <f>G1148</f>
        <v>4352866.55</v>
      </c>
      <c r="H1146" s="115">
        <f>H1148</f>
        <v>5155209.8600000003</v>
      </c>
      <c r="I1146" s="115">
        <f>I1148</f>
        <v>5189432.97</v>
      </c>
    </row>
    <row r="1147" spans="1:10" ht="25.5">
      <c r="A1147" s="16" t="s">
        <v>640</v>
      </c>
      <c r="B1147" s="14">
        <v>793</v>
      </c>
      <c r="C1147" s="15" t="s">
        <v>101</v>
      </c>
      <c r="D1147" s="15" t="s">
        <v>83</v>
      </c>
      <c r="E1147" s="15" t="s">
        <v>541</v>
      </c>
      <c r="F1147" s="15" t="s">
        <v>641</v>
      </c>
      <c r="G1147" s="115">
        <f>G1148</f>
        <v>4352866.55</v>
      </c>
      <c r="H1147" s="115">
        <f>H1148</f>
        <v>5155209.8600000003</v>
      </c>
      <c r="I1147" s="115">
        <f>I1148</f>
        <v>5189432.97</v>
      </c>
      <c r="J1147" s="2">
        <v>78000</v>
      </c>
    </row>
    <row r="1148" spans="1:10">
      <c r="A1148" s="16" t="s">
        <v>643</v>
      </c>
      <c r="B1148" s="14">
        <v>793</v>
      </c>
      <c r="C1148" s="15" t="s">
        <v>101</v>
      </c>
      <c r="D1148" s="15" t="s">
        <v>83</v>
      </c>
      <c r="E1148" s="15" t="s">
        <v>541</v>
      </c>
      <c r="F1148" s="15" t="s">
        <v>644</v>
      </c>
      <c r="G1148" s="115">
        <f>'прил 4'!G1510</f>
        <v>4352866.55</v>
      </c>
      <c r="H1148" s="115">
        <f>'прил 4'!H1510</f>
        <v>5155209.8600000003</v>
      </c>
      <c r="I1148" s="115">
        <f>'прил 4'!I1510</f>
        <v>5189432.97</v>
      </c>
      <c r="J1148" s="2">
        <v>390000</v>
      </c>
    </row>
    <row r="1149" spans="1:10" ht="51">
      <c r="A1149" s="97" t="s">
        <v>543</v>
      </c>
      <c r="B1149" s="14">
        <v>793</v>
      </c>
      <c r="C1149" s="15" t="s">
        <v>101</v>
      </c>
      <c r="D1149" s="15" t="s">
        <v>83</v>
      </c>
      <c r="E1149" s="15" t="s">
        <v>683</v>
      </c>
      <c r="F1149" s="15"/>
      <c r="G1149" s="115">
        <f t="shared" ref="G1149:I1150" si="227">G1150</f>
        <v>12253085.969999999</v>
      </c>
      <c r="H1149" s="115">
        <f t="shared" si="227"/>
        <v>10817888.52</v>
      </c>
      <c r="I1149" s="115">
        <f t="shared" si="227"/>
        <v>10816833.289999999</v>
      </c>
      <c r="J1149" s="2">
        <v>189200</v>
      </c>
    </row>
    <row r="1150" spans="1:10" ht="25.5">
      <c r="A1150" s="16" t="s">
        <v>640</v>
      </c>
      <c r="B1150" s="14">
        <v>793</v>
      </c>
      <c r="C1150" s="15" t="s">
        <v>101</v>
      </c>
      <c r="D1150" s="15" t="s">
        <v>83</v>
      </c>
      <c r="E1150" s="15" t="s">
        <v>683</v>
      </c>
      <c r="F1150" s="15" t="s">
        <v>641</v>
      </c>
      <c r="G1150" s="115">
        <f t="shared" si="227"/>
        <v>12253085.969999999</v>
      </c>
      <c r="H1150" s="115">
        <f t="shared" si="227"/>
        <v>10817888.52</v>
      </c>
      <c r="I1150" s="115">
        <f t="shared" si="227"/>
        <v>10816833.289999999</v>
      </c>
      <c r="J1150" s="2">
        <v>270072</v>
      </c>
    </row>
    <row r="1151" spans="1:10">
      <c r="A1151" s="16" t="s">
        <v>643</v>
      </c>
      <c r="B1151" s="14">
        <v>793</v>
      </c>
      <c r="C1151" s="15" t="s">
        <v>101</v>
      </c>
      <c r="D1151" s="15" t="s">
        <v>83</v>
      </c>
      <c r="E1151" s="15" t="s">
        <v>683</v>
      </c>
      <c r="F1151" s="15" t="s">
        <v>644</v>
      </c>
      <c r="G1151" s="115">
        <f>'прил 4'!G1513</f>
        <v>12253085.969999999</v>
      </c>
      <c r="H1151" s="115">
        <f>'прил 4'!H1513</f>
        <v>10817888.52</v>
      </c>
      <c r="I1151" s="115">
        <f>'прил 4'!I1513</f>
        <v>10816833.289999999</v>
      </c>
      <c r="J1151" s="2">
        <v>4607800</v>
      </c>
    </row>
    <row r="1152" spans="1:10" s="18" customFormat="1" ht="25.5">
      <c r="A1152" s="16" t="s">
        <v>662</v>
      </c>
      <c r="B1152" s="14">
        <v>793</v>
      </c>
      <c r="C1152" s="15" t="s">
        <v>101</v>
      </c>
      <c r="D1152" s="15" t="s">
        <v>83</v>
      </c>
      <c r="E1152" s="15" t="s">
        <v>545</v>
      </c>
      <c r="F1152" s="15"/>
      <c r="G1152" s="115">
        <f t="shared" ref="G1152:I1153" si="228">G1153</f>
        <v>200000</v>
      </c>
      <c r="H1152" s="115">
        <f t="shared" si="228"/>
        <v>200000</v>
      </c>
      <c r="I1152" s="115">
        <f t="shared" si="228"/>
        <v>200000</v>
      </c>
      <c r="J1152" s="17">
        <v>10872600</v>
      </c>
    </row>
    <row r="1153" spans="1:16" s="18" customFormat="1" ht="25.5">
      <c r="A1153" s="16" t="s">
        <v>660</v>
      </c>
      <c r="B1153" s="14">
        <v>793</v>
      </c>
      <c r="C1153" s="15" t="s">
        <v>101</v>
      </c>
      <c r="D1153" s="15" t="s">
        <v>83</v>
      </c>
      <c r="E1153" s="15" t="s">
        <v>545</v>
      </c>
      <c r="F1153" s="15" t="s">
        <v>305</v>
      </c>
      <c r="G1153" s="115">
        <f t="shared" si="228"/>
        <v>200000</v>
      </c>
      <c r="H1153" s="115">
        <f t="shared" si="228"/>
        <v>200000</v>
      </c>
      <c r="I1153" s="115">
        <f t="shared" si="228"/>
        <v>200000</v>
      </c>
      <c r="J1153" s="17">
        <v>200000</v>
      </c>
    </row>
    <row r="1154" spans="1:16" s="18" customFormat="1">
      <c r="A1154" s="16" t="s">
        <v>655</v>
      </c>
      <c r="B1154" s="14">
        <v>793</v>
      </c>
      <c r="C1154" s="15" t="s">
        <v>101</v>
      </c>
      <c r="D1154" s="15" t="s">
        <v>83</v>
      </c>
      <c r="E1154" s="15" t="s">
        <v>545</v>
      </c>
      <c r="F1154" s="15" t="s">
        <v>656</v>
      </c>
      <c r="G1154" s="115">
        <f>'прил 4'!G1516</f>
        <v>200000</v>
      </c>
      <c r="H1154" s="115">
        <f>'прил 4'!H1516</f>
        <v>200000</v>
      </c>
      <c r="I1154" s="115">
        <f>'прил 4'!I1516</f>
        <v>200000</v>
      </c>
      <c r="J1154" s="17">
        <f>SUM(J1147:J1153)</f>
        <v>16607672</v>
      </c>
    </row>
    <row r="1155" spans="1:16" s="170" customFormat="1" ht="47.25" customHeight="1">
      <c r="A1155" s="165" t="s">
        <v>901</v>
      </c>
      <c r="B1155" s="161">
        <v>793</v>
      </c>
      <c r="C1155" s="162" t="s">
        <v>83</v>
      </c>
      <c r="D1155" s="162" t="s">
        <v>211</v>
      </c>
      <c r="E1155" s="162" t="s">
        <v>900</v>
      </c>
      <c r="F1155" s="162"/>
      <c r="G1155" s="163">
        <f>G1159+G1156</f>
        <v>100000</v>
      </c>
      <c r="H1155" s="163">
        <f t="shared" ref="H1155:I1155" si="229">H1159</f>
        <v>406551</v>
      </c>
      <c r="I1155" s="163">
        <f t="shared" si="229"/>
        <v>425551</v>
      </c>
      <c r="J1155" s="193">
        <v>343551</v>
      </c>
      <c r="P1155" s="193"/>
    </row>
    <row r="1156" spans="1:16" ht="91.5" customHeight="1">
      <c r="A1156" s="16" t="s">
        <v>1101</v>
      </c>
      <c r="B1156" s="15" t="s">
        <v>146</v>
      </c>
      <c r="C1156" s="15" t="s">
        <v>32</v>
      </c>
      <c r="D1156" s="15" t="s">
        <v>102</v>
      </c>
      <c r="E1156" s="15" t="s">
        <v>1100</v>
      </c>
      <c r="F1156" s="15"/>
      <c r="G1156" s="85">
        <f>G1157</f>
        <v>100000</v>
      </c>
      <c r="H1156" s="85">
        <f t="shared" ref="H1156:I1157" si="230">H1157</f>
        <v>0</v>
      </c>
      <c r="I1156" s="85">
        <f t="shared" si="230"/>
        <v>0</v>
      </c>
      <c r="J1156" s="1"/>
    </row>
    <row r="1157" spans="1:16" ht="31.5" customHeight="1">
      <c r="A1157" s="16" t="s">
        <v>37</v>
      </c>
      <c r="B1157" s="15" t="s">
        <v>146</v>
      </c>
      <c r="C1157" s="15" t="s">
        <v>32</v>
      </c>
      <c r="D1157" s="15" t="s">
        <v>102</v>
      </c>
      <c r="E1157" s="15" t="s">
        <v>1100</v>
      </c>
      <c r="F1157" s="15" t="s">
        <v>38</v>
      </c>
      <c r="G1157" s="85">
        <f>G1158</f>
        <v>100000</v>
      </c>
      <c r="H1157" s="85">
        <f t="shared" si="230"/>
        <v>0</v>
      </c>
      <c r="I1157" s="85">
        <f t="shared" si="230"/>
        <v>0</v>
      </c>
      <c r="J1157" s="1"/>
    </row>
    <row r="1158" spans="1:16" ht="17.25" customHeight="1">
      <c r="A1158" s="16" t="s">
        <v>39</v>
      </c>
      <c r="B1158" s="15" t="s">
        <v>146</v>
      </c>
      <c r="C1158" s="15" t="s">
        <v>32</v>
      </c>
      <c r="D1158" s="15" t="s">
        <v>102</v>
      </c>
      <c r="E1158" s="15" t="s">
        <v>1100</v>
      </c>
      <c r="F1158" s="15" t="s">
        <v>40</v>
      </c>
      <c r="G1158" s="85">
        <f>'прил 4'!G799</f>
        <v>100000</v>
      </c>
      <c r="H1158" s="135"/>
      <c r="I1158" s="135"/>
      <c r="J1158" s="1"/>
    </row>
    <row r="1159" spans="1:16" ht="33.75" customHeight="1">
      <c r="A1159" s="16" t="s">
        <v>899</v>
      </c>
      <c r="B1159" s="14">
        <v>793</v>
      </c>
      <c r="C1159" s="15" t="s">
        <v>83</v>
      </c>
      <c r="D1159" s="15" t="s">
        <v>211</v>
      </c>
      <c r="E1159" s="15" t="s">
        <v>897</v>
      </c>
      <c r="F1159" s="15"/>
      <c r="G1159" s="85">
        <f>G1160</f>
        <v>0</v>
      </c>
      <c r="H1159" s="85">
        <f t="shared" ref="H1159:I1159" si="231">H1160</f>
        <v>406551</v>
      </c>
      <c r="I1159" s="85">
        <f t="shared" si="231"/>
        <v>425551</v>
      </c>
      <c r="J1159" s="2">
        <v>63000</v>
      </c>
    </row>
    <row r="1160" spans="1:16" ht="41.25" customHeight="1">
      <c r="A1160" s="16" t="s">
        <v>898</v>
      </c>
      <c r="B1160" s="14">
        <v>793</v>
      </c>
      <c r="C1160" s="15" t="s">
        <v>83</v>
      </c>
      <c r="D1160" s="15" t="s">
        <v>211</v>
      </c>
      <c r="E1160" s="15" t="s">
        <v>897</v>
      </c>
      <c r="F1160" s="15" t="s">
        <v>47</v>
      </c>
      <c r="G1160" s="85">
        <f>G1161</f>
        <v>0</v>
      </c>
      <c r="H1160" s="85">
        <f t="shared" ref="H1160:I1160" si="232">H1161</f>
        <v>406551</v>
      </c>
      <c r="I1160" s="85">
        <f t="shared" si="232"/>
        <v>425551</v>
      </c>
      <c r="J1160" s="2">
        <f>SUM(J1155:J1159)</f>
        <v>406551</v>
      </c>
    </row>
    <row r="1161" spans="1:16" ht="30.75" customHeight="1">
      <c r="A1161" s="16" t="s">
        <v>48</v>
      </c>
      <c r="B1161" s="14">
        <v>793</v>
      </c>
      <c r="C1161" s="15" t="s">
        <v>83</v>
      </c>
      <c r="D1161" s="15" t="s">
        <v>211</v>
      </c>
      <c r="E1161" s="15" t="s">
        <v>897</v>
      </c>
      <c r="F1161" s="15" t="s">
        <v>49</v>
      </c>
      <c r="G1161" s="85">
        <f>'прил 4'!G1347+'прил 4'!G860</f>
        <v>0</v>
      </c>
      <c r="H1161" s="85">
        <f>'прил 4'!H1347+'прил 4'!H860</f>
        <v>406551</v>
      </c>
      <c r="I1161" s="85">
        <f>'прил 4'!I1347+'прил 4'!I860</f>
        <v>425551</v>
      </c>
    </row>
    <row r="1162" spans="1:16" s="91" customFormat="1" ht="42" customHeight="1">
      <c r="A1162" s="95" t="s">
        <v>204</v>
      </c>
      <c r="B1162" s="90"/>
      <c r="C1162" s="90"/>
      <c r="D1162" s="90"/>
      <c r="E1162" s="90"/>
      <c r="F1162" s="90"/>
      <c r="G1162" s="121">
        <f>G1167+G1198+G1222+G1231+G1244+G1257+G1163</f>
        <v>57658640.240000002</v>
      </c>
      <c r="H1162" s="121">
        <f>H1167+H1198+H1222+H1231+H1244+H1257+H1163</f>
        <v>54230469.130000003</v>
      </c>
      <c r="I1162" s="121">
        <f>I1167+I1198+I1222+I1231+I1244+I1257+I1163</f>
        <v>55464394.149999999</v>
      </c>
      <c r="J1162" s="189"/>
    </row>
    <row r="1163" spans="1:16" s="228" customFormat="1" ht="30.75" customHeight="1">
      <c r="A1163" s="153" t="s">
        <v>501</v>
      </c>
      <c r="B1163" s="225">
        <v>793</v>
      </c>
      <c r="C1163" s="226" t="s">
        <v>337</v>
      </c>
      <c r="D1163" s="226" t="s">
        <v>102</v>
      </c>
      <c r="E1163" s="149" t="s">
        <v>1051</v>
      </c>
      <c r="F1163" s="149"/>
      <c r="G1163" s="150">
        <f>G1165</f>
        <v>439540</v>
      </c>
      <c r="H1163" s="227">
        <v>0</v>
      </c>
      <c r="I1163" s="227">
        <v>0</v>
      </c>
    </row>
    <row r="1164" spans="1:16" ht="30.75" customHeight="1">
      <c r="A1164" s="16" t="s">
        <v>343</v>
      </c>
      <c r="B1164" s="14">
        <v>793</v>
      </c>
      <c r="C1164" s="15" t="s">
        <v>337</v>
      </c>
      <c r="D1164" s="15" t="s">
        <v>102</v>
      </c>
      <c r="E1164" s="15" t="s">
        <v>1052</v>
      </c>
      <c r="F1164" s="15"/>
      <c r="G1164" s="85">
        <v>439540</v>
      </c>
      <c r="H1164" s="85">
        <v>0</v>
      </c>
      <c r="I1164" s="85">
        <v>0</v>
      </c>
      <c r="J1164" s="1"/>
    </row>
    <row r="1165" spans="1:16" ht="30.75" customHeight="1">
      <c r="A1165" s="16" t="s">
        <v>315</v>
      </c>
      <c r="B1165" s="14">
        <v>793</v>
      </c>
      <c r="C1165" s="15" t="s">
        <v>337</v>
      </c>
      <c r="D1165" s="15" t="s">
        <v>102</v>
      </c>
      <c r="E1165" s="15" t="s">
        <v>1052</v>
      </c>
      <c r="F1165" s="15" t="s">
        <v>316</v>
      </c>
      <c r="G1165" s="85">
        <f>G1166</f>
        <v>439540</v>
      </c>
      <c r="H1165" s="85">
        <v>0</v>
      </c>
      <c r="I1165" s="85">
        <v>0</v>
      </c>
      <c r="J1165" s="1"/>
    </row>
    <row r="1166" spans="1:16" ht="30.75" customHeight="1">
      <c r="A1166" s="16" t="s">
        <v>343</v>
      </c>
      <c r="B1166" s="14">
        <v>793</v>
      </c>
      <c r="C1166" s="15" t="s">
        <v>337</v>
      </c>
      <c r="D1166" s="15" t="s">
        <v>102</v>
      </c>
      <c r="E1166" s="15" t="s">
        <v>1052</v>
      </c>
      <c r="F1166" s="15" t="s">
        <v>344</v>
      </c>
      <c r="G1166" s="85">
        <v>439540</v>
      </c>
      <c r="H1166" s="85">
        <v>0</v>
      </c>
      <c r="I1166" s="85">
        <v>0</v>
      </c>
      <c r="J1166" s="1"/>
    </row>
    <row r="1167" spans="1:16" s="154" customFormat="1" ht="25.5" customHeight="1">
      <c r="A1167" s="147" t="s">
        <v>589</v>
      </c>
      <c r="B1167" s="148">
        <v>793</v>
      </c>
      <c r="C1167" s="149" t="s">
        <v>23</v>
      </c>
      <c r="D1167" s="149" t="s">
        <v>34</v>
      </c>
      <c r="E1167" s="149" t="s">
        <v>447</v>
      </c>
      <c r="F1167" s="149"/>
      <c r="G1167" s="150">
        <f>G1168+G1172</f>
        <v>30795431</v>
      </c>
      <c r="H1167" s="150">
        <f>H1168+H1172</f>
        <v>31531351</v>
      </c>
      <c r="I1167" s="150">
        <f>I1168+I1172</f>
        <v>31851492</v>
      </c>
      <c r="J1167" s="200">
        <v>1816051</v>
      </c>
    </row>
    <row r="1168" spans="1:16">
      <c r="A1168" s="16" t="s">
        <v>591</v>
      </c>
      <c r="B1168" s="14">
        <v>793</v>
      </c>
      <c r="C1168" s="15" t="s">
        <v>23</v>
      </c>
      <c r="D1168" s="15" t="s">
        <v>34</v>
      </c>
      <c r="E1168" s="15" t="s">
        <v>448</v>
      </c>
      <c r="F1168" s="15"/>
      <c r="G1168" s="85">
        <f>G1169</f>
        <v>1798248</v>
      </c>
      <c r="H1168" s="85">
        <f t="shared" ref="H1168:I1168" si="233">H1169</f>
        <v>1816051</v>
      </c>
      <c r="I1168" s="85">
        <f t="shared" si="233"/>
        <v>1834030</v>
      </c>
      <c r="J1168" s="2">
        <v>22376720</v>
      </c>
    </row>
    <row r="1169" spans="1:10" ht="25.5">
      <c r="A1169" s="16" t="s">
        <v>112</v>
      </c>
      <c r="B1169" s="14">
        <v>793</v>
      </c>
      <c r="C1169" s="15" t="s">
        <v>23</v>
      </c>
      <c r="D1169" s="15" t="s">
        <v>34</v>
      </c>
      <c r="E1169" s="15" t="s">
        <v>449</v>
      </c>
      <c r="F1169" s="15"/>
      <c r="G1169" s="85">
        <f>G1170</f>
        <v>1798248</v>
      </c>
      <c r="H1169" s="85">
        <f t="shared" ref="H1169:I1170" si="234">H1170</f>
        <v>1816051</v>
      </c>
      <c r="I1169" s="85">
        <f t="shared" si="234"/>
        <v>1834030</v>
      </c>
      <c r="J1169" s="2">
        <v>1931480</v>
      </c>
    </row>
    <row r="1170" spans="1:10" ht="51">
      <c r="A1170" s="16" t="s">
        <v>592</v>
      </c>
      <c r="B1170" s="14">
        <v>793</v>
      </c>
      <c r="C1170" s="15" t="s">
        <v>23</v>
      </c>
      <c r="D1170" s="15" t="s">
        <v>34</v>
      </c>
      <c r="E1170" s="15" t="s">
        <v>449</v>
      </c>
      <c r="F1170" s="15" t="s">
        <v>88</v>
      </c>
      <c r="G1170" s="85">
        <f>G1171</f>
        <v>1798248</v>
      </c>
      <c r="H1170" s="85">
        <f t="shared" si="234"/>
        <v>1816051</v>
      </c>
      <c r="I1170" s="85">
        <f t="shared" si="234"/>
        <v>1834030</v>
      </c>
      <c r="J1170" s="2">
        <v>3861060</v>
      </c>
    </row>
    <row r="1171" spans="1:10" ht="25.5">
      <c r="A1171" s="16" t="s">
        <v>86</v>
      </c>
      <c r="B1171" s="14">
        <v>793</v>
      </c>
      <c r="C1171" s="15" t="s">
        <v>23</v>
      </c>
      <c r="D1171" s="15" t="s">
        <v>34</v>
      </c>
      <c r="E1171" s="15" t="s">
        <v>449</v>
      </c>
      <c r="F1171" s="15" t="s">
        <v>89</v>
      </c>
      <c r="G1171" s="85">
        <f>'прил 4'!G1017</f>
        <v>1798248</v>
      </c>
      <c r="H1171" s="85">
        <f>'прил 4'!H1017</f>
        <v>1816051</v>
      </c>
      <c r="I1171" s="85">
        <f>'прил 4'!I1017</f>
        <v>1834030</v>
      </c>
      <c r="J1171" s="2">
        <v>36840</v>
      </c>
    </row>
    <row r="1172" spans="1:10" s="50" customFormat="1">
      <c r="A1172" s="61" t="s">
        <v>600</v>
      </c>
      <c r="B1172" s="14">
        <v>793</v>
      </c>
      <c r="C1172" s="15" t="s">
        <v>23</v>
      </c>
      <c r="D1172" s="15" t="s">
        <v>83</v>
      </c>
      <c r="E1172" s="15" t="s">
        <v>452</v>
      </c>
      <c r="F1172" s="15"/>
      <c r="G1172" s="85">
        <f>G1173+G1195+G1180+G1190+G1185</f>
        <v>28997183</v>
      </c>
      <c r="H1172" s="85">
        <f>H1173+H1195+H1180+H1190+H1185</f>
        <v>29715300</v>
      </c>
      <c r="I1172" s="85">
        <f>I1173+I1195+I1180+I1190+I1185</f>
        <v>30017462</v>
      </c>
      <c r="J1172" s="186">
        <v>1772668</v>
      </c>
    </row>
    <row r="1173" spans="1:10" s="50" customFormat="1" ht="25.5">
      <c r="A1173" s="16" t="s">
        <v>112</v>
      </c>
      <c r="B1173" s="14">
        <v>793</v>
      </c>
      <c r="C1173" s="15" t="s">
        <v>23</v>
      </c>
      <c r="D1173" s="15" t="s">
        <v>83</v>
      </c>
      <c r="E1173" s="15" t="s">
        <v>453</v>
      </c>
      <c r="F1173" s="15"/>
      <c r="G1173" s="85">
        <f>G1174+G1176+G1178</f>
        <v>23742283</v>
      </c>
      <c r="H1173" s="85">
        <f>H1174+H1176+H1178</f>
        <v>24308200</v>
      </c>
      <c r="I1173" s="85">
        <f>I1174+I1176+I1178</f>
        <v>24419662</v>
      </c>
      <c r="J1173" s="186">
        <v>26732</v>
      </c>
    </row>
    <row r="1174" spans="1:10" s="50" customFormat="1" ht="51">
      <c r="A1174" s="16" t="s">
        <v>592</v>
      </c>
      <c r="B1174" s="14">
        <v>793</v>
      </c>
      <c r="C1174" s="15" t="s">
        <v>23</v>
      </c>
      <c r="D1174" s="15" t="s">
        <v>83</v>
      </c>
      <c r="E1174" s="15" t="s">
        <v>453</v>
      </c>
      <c r="F1174" s="15" t="s">
        <v>88</v>
      </c>
      <c r="G1174" s="85">
        <f>G1175</f>
        <v>22476350</v>
      </c>
      <c r="H1174" s="85">
        <f>H1175</f>
        <v>22376720</v>
      </c>
      <c r="I1174" s="85">
        <f>I1175</f>
        <v>22785558</v>
      </c>
      <c r="J1174" s="186">
        <v>292420</v>
      </c>
    </row>
    <row r="1175" spans="1:10" s="50" customFormat="1" ht="25.5">
      <c r="A1175" s="16" t="s">
        <v>86</v>
      </c>
      <c r="B1175" s="14">
        <v>793</v>
      </c>
      <c r="C1175" s="15" t="s">
        <v>23</v>
      </c>
      <c r="D1175" s="15" t="s">
        <v>83</v>
      </c>
      <c r="E1175" s="15" t="s">
        <v>453</v>
      </c>
      <c r="F1175" s="15" t="s">
        <v>89</v>
      </c>
      <c r="G1175" s="85">
        <f>'прил 4'!G1029</f>
        <v>22476350</v>
      </c>
      <c r="H1175" s="85">
        <f>'прил 4'!H1029</f>
        <v>22376720</v>
      </c>
      <c r="I1175" s="85">
        <f>'прил 4'!I1029</f>
        <v>22785558</v>
      </c>
      <c r="J1175" s="186">
        <v>7380</v>
      </c>
    </row>
    <row r="1176" spans="1:10" s="50" customFormat="1">
      <c r="A1176" s="16" t="s">
        <v>598</v>
      </c>
      <c r="B1176" s="14">
        <v>793</v>
      </c>
      <c r="C1176" s="15" t="s">
        <v>23</v>
      </c>
      <c r="D1176" s="15" t="s">
        <v>83</v>
      </c>
      <c r="E1176" s="15" t="s">
        <v>453</v>
      </c>
      <c r="F1176" s="15" t="s">
        <v>47</v>
      </c>
      <c r="G1176" s="85">
        <f>G1177</f>
        <v>1252933</v>
      </c>
      <c r="H1176" s="85">
        <f t="shared" ref="H1176:I1176" si="235">H1177</f>
        <v>1931480</v>
      </c>
      <c r="I1176" s="85">
        <f t="shared" si="235"/>
        <v>1634104</v>
      </c>
      <c r="J1176" s="186">
        <v>10000</v>
      </c>
    </row>
    <row r="1177" spans="1:10" s="50" customFormat="1" ht="25.5">
      <c r="A1177" s="16" t="s">
        <v>48</v>
      </c>
      <c r="B1177" s="14">
        <v>793</v>
      </c>
      <c r="C1177" s="15" t="s">
        <v>23</v>
      </c>
      <c r="D1177" s="15" t="s">
        <v>83</v>
      </c>
      <c r="E1177" s="15" t="s">
        <v>453</v>
      </c>
      <c r="F1177" s="15" t="s">
        <v>49</v>
      </c>
      <c r="G1177" s="85">
        <f>'прил 4'!G1033</f>
        <v>1252933</v>
      </c>
      <c r="H1177" s="85">
        <f>'прил 4'!H1033</f>
        <v>1931480</v>
      </c>
      <c r="I1177" s="85">
        <f>'прил 4'!I1033</f>
        <v>1634104</v>
      </c>
      <c r="J1177" s="186">
        <f>SUM(J1167:J1176)</f>
        <v>32131351</v>
      </c>
    </row>
    <row r="1178" spans="1:10" s="50" customFormat="1" ht="13.5" customHeight="1">
      <c r="A1178" s="16" t="s">
        <v>93</v>
      </c>
      <c r="B1178" s="14">
        <v>793</v>
      </c>
      <c r="C1178" s="15" t="s">
        <v>23</v>
      </c>
      <c r="D1178" s="15" t="s">
        <v>83</v>
      </c>
      <c r="E1178" s="15" t="s">
        <v>453</v>
      </c>
      <c r="F1178" s="15" t="s">
        <v>94</v>
      </c>
      <c r="G1178" s="85">
        <f>G1179</f>
        <v>13000</v>
      </c>
      <c r="H1178" s="85">
        <f>H1179</f>
        <v>0</v>
      </c>
      <c r="I1178" s="85">
        <f>I1179</f>
        <v>0</v>
      </c>
      <c r="J1178" s="186"/>
    </row>
    <row r="1179" spans="1:10" s="50" customFormat="1">
      <c r="A1179" s="16" t="s">
        <v>295</v>
      </c>
      <c r="B1179" s="14">
        <v>793</v>
      </c>
      <c r="C1179" s="15" t="s">
        <v>23</v>
      </c>
      <c r="D1179" s="15" t="s">
        <v>83</v>
      </c>
      <c r="E1179" s="15" t="s">
        <v>453</v>
      </c>
      <c r="F1179" s="15" t="s">
        <v>97</v>
      </c>
      <c r="G1179" s="85">
        <f>'прил 4'!G1039</f>
        <v>13000</v>
      </c>
      <c r="H1179" s="85">
        <f>'прил 4'!H1039</f>
        <v>0</v>
      </c>
      <c r="I1179" s="85">
        <f>'прил 4'!I1039</f>
        <v>0</v>
      </c>
      <c r="J1179" s="186"/>
    </row>
    <row r="1180" spans="1:10" s="3" customFormat="1" ht="25.5">
      <c r="A1180" s="16" t="s">
        <v>806</v>
      </c>
      <c r="B1180" s="14">
        <v>793</v>
      </c>
      <c r="C1180" s="15" t="s">
        <v>23</v>
      </c>
      <c r="D1180" s="15" t="s">
        <v>83</v>
      </c>
      <c r="E1180" s="15" t="s">
        <v>706</v>
      </c>
      <c r="F1180" s="15"/>
      <c r="G1180" s="85">
        <f>G1181+G1183</f>
        <v>3451385</v>
      </c>
      <c r="H1180" s="85">
        <f>H1181+H1183</f>
        <v>3897900</v>
      </c>
      <c r="I1180" s="85">
        <f>I1181+I1183</f>
        <v>4035600</v>
      </c>
      <c r="J1180" s="188"/>
    </row>
    <row r="1181" spans="1:10" s="3" customFormat="1" ht="51">
      <c r="A1181" s="16" t="s">
        <v>592</v>
      </c>
      <c r="B1181" s="14">
        <v>793</v>
      </c>
      <c r="C1181" s="15" t="s">
        <v>23</v>
      </c>
      <c r="D1181" s="15" t="s">
        <v>83</v>
      </c>
      <c r="E1181" s="15" t="s">
        <v>706</v>
      </c>
      <c r="F1181" s="15" t="s">
        <v>88</v>
      </c>
      <c r="G1181" s="85">
        <f>G1182</f>
        <v>3364545</v>
      </c>
      <c r="H1181" s="85">
        <f t="shared" ref="H1181:I1181" si="236">H1182</f>
        <v>3861060</v>
      </c>
      <c r="I1181" s="85">
        <f t="shared" si="236"/>
        <v>3998760</v>
      </c>
      <c r="J1181" s="188"/>
    </row>
    <row r="1182" spans="1:10" s="3" customFormat="1" ht="25.5">
      <c r="A1182" s="16" t="s">
        <v>86</v>
      </c>
      <c r="B1182" s="14">
        <v>793</v>
      </c>
      <c r="C1182" s="15" t="s">
        <v>23</v>
      </c>
      <c r="D1182" s="15" t="s">
        <v>83</v>
      </c>
      <c r="E1182" s="15" t="s">
        <v>706</v>
      </c>
      <c r="F1182" s="15" t="s">
        <v>89</v>
      </c>
      <c r="G1182" s="85">
        <f>'прил 4'!G1048</f>
        <v>3364545</v>
      </c>
      <c r="H1182" s="85">
        <f>'прил 4'!H1048</f>
        <v>3861060</v>
      </c>
      <c r="I1182" s="85">
        <f>'прил 4'!I1048</f>
        <v>3998760</v>
      </c>
      <c r="J1182" s="188"/>
    </row>
    <row r="1183" spans="1:10" s="3" customFormat="1">
      <c r="A1183" s="16" t="s">
        <v>598</v>
      </c>
      <c r="B1183" s="14">
        <v>793</v>
      </c>
      <c r="C1183" s="15" t="s">
        <v>23</v>
      </c>
      <c r="D1183" s="15" t="s">
        <v>83</v>
      </c>
      <c r="E1183" s="15" t="s">
        <v>706</v>
      </c>
      <c r="F1183" s="15" t="s">
        <v>47</v>
      </c>
      <c r="G1183" s="85">
        <f>G1184</f>
        <v>86840</v>
      </c>
      <c r="H1183" s="85">
        <f>H1184</f>
        <v>36840</v>
      </c>
      <c r="I1183" s="85">
        <f>I1184</f>
        <v>36840</v>
      </c>
      <c r="J1183" s="188"/>
    </row>
    <row r="1184" spans="1:10" s="3" customFormat="1" ht="25.5">
      <c r="A1184" s="16" t="s">
        <v>48</v>
      </c>
      <c r="B1184" s="14">
        <v>793</v>
      </c>
      <c r="C1184" s="15" t="s">
        <v>23</v>
      </c>
      <c r="D1184" s="15" t="s">
        <v>83</v>
      </c>
      <c r="E1184" s="15" t="s">
        <v>706</v>
      </c>
      <c r="F1184" s="15" t="s">
        <v>49</v>
      </c>
      <c r="G1184" s="85">
        <f>'прил 4'!G1052</f>
        <v>86840</v>
      </c>
      <c r="H1184" s="85">
        <f>'прил 4'!H1052</f>
        <v>36840</v>
      </c>
      <c r="I1184" s="85">
        <f>'прил 4'!I1052</f>
        <v>36840</v>
      </c>
      <c r="J1184" s="188"/>
    </row>
    <row r="1185" spans="1:10" s="3" customFormat="1" ht="38.25">
      <c r="A1185" s="16" t="s">
        <v>808</v>
      </c>
      <c r="B1185" s="14">
        <v>793</v>
      </c>
      <c r="C1185" s="15" t="s">
        <v>23</v>
      </c>
      <c r="D1185" s="15" t="s">
        <v>83</v>
      </c>
      <c r="E1185" s="15" t="s">
        <v>807</v>
      </c>
      <c r="F1185" s="15"/>
      <c r="G1185" s="85">
        <f>G1186+G1188</f>
        <v>1502215</v>
      </c>
      <c r="H1185" s="85">
        <f>H1186+H1188</f>
        <v>1199400</v>
      </c>
      <c r="I1185" s="85">
        <f>I1186+I1188</f>
        <v>1241800</v>
      </c>
      <c r="J1185" s="188"/>
    </row>
    <row r="1186" spans="1:10" s="3" customFormat="1" ht="51">
      <c r="A1186" s="16" t="s">
        <v>592</v>
      </c>
      <c r="B1186" s="14">
        <v>793</v>
      </c>
      <c r="C1186" s="15" t="s">
        <v>23</v>
      </c>
      <c r="D1186" s="15" t="s">
        <v>83</v>
      </c>
      <c r="E1186" s="15" t="s">
        <v>807</v>
      </c>
      <c r="F1186" s="15" t="s">
        <v>88</v>
      </c>
      <c r="G1186" s="85">
        <f>G1187</f>
        <v>1465483</v>
      </c>
      <c r="H1186" s="85">
        <f>H1187</f>
        <v>1172668</v>
      </c>
      <c r="I1186" s="85">
        <f>I1187</f>
        <v>1215068</v>
      </c>
      <c r="J1186" s="188"/>
    </row>
    <row r="1187" spans="1:10" s="3" customFormat="1" ht="25.5">
      <c r="A1187" s="16" t="s">
        <v>86</v>
      </c>
      <c r="B1187" s="14">
        <v>793</v>
      </c>
      <c r="C1187" s="15" t="s">
        <v>23</v>
      </c>
      <c r="D1187" s="15" t="s">
        <v>83</v>
      </c>
      <c r="E1187" s="15" t="s">
        <v>807</v>
      </c>
      <c r="F1187" s="15" t="s">
        <v>89</v>
      </c>
      <c r="G1187" s="85">
        <f>'прил 4'!G1081</f>
        <v>1465483</v>
      </c>
      <c r="H1187" s="85">
        <f>'прил 4'!H1081</f>
        <v>1172668</v>
      </c>
      <c r="I1187" s="85">
        <f>'прил 4'!I1081</f>
        <v>1215068</v>
      </c>
      <c r="J1187" s="188"/>
    </row>
    <row r="1188" spans="1:10" s="3" customFormat="1">
      <c r="A1188" s="16" t="s">
        <v>598</v>
      </c>
      <c r="B1188" s="14">
        <v>793</v>
      </c>
      <c r="C1188" s="15" t="s">
        <v>23</v>
      </c>
      <c r="D1188" s="15" t="s">
        <v>83</v>
      </c>
      <c r="E1188" s="15" t="s">
        <v>807</v>
      </c>
      <c r="F1188" s="15" t="s">
        <v>47</v>
      </c>
      <c r="G1188" s="85">
        <f>G1189</f>
        <v>36732</v>
      </c>
      <c r="H1188" s="85">
        <f>H1189</f>
        <v>26732</v>
      </c>
      <c r="I1188" s="85">
        <f>I1189</f>
        <v>26732</v>
      </c>
      <c r="J1188" s="188"/>
    </row>
    <row r="1189" spans="1:10" s="3" customFormat="1" ht="25.5">
      <c r="A1189" s="16" t="s">
        <v>48</v>
      </c>
      <c r="B1189" s="14">
        <v>793</v>
      </c>
      <c r="C1189" s="15" t="s">
        <v>23</v>
      </c>
      <c r="D1189" s="15" t="s">
        <v>83</v>
      </c>
      <c r="E1189" s="15" t="s">
        <v>807</v>
      </c>
      <c r="F1189" s="15" t="s">
        <v>49</v>
      </c>
      <c r="G1189" s="85">
        <f>'прил 4'!G1085</f>
        <v>36732</v>
      </c>
      <c r="H1189" s="85">
        <f>'прил 4'!H1085</f>
        <v>26732</v>
      </c>
      <c r="I1189" s="85">
        <f>'прил 4'!I1085</f>
        <v>26732</v>
      </c>
      <c r="J1189" s="188"/>
    </row>
    <row r="1190" spans="1:10" ht="25.5" customHeight="1">
      <c r="A1190" s="98" t="s">
        <v>611</v>
      </c>
      <c r="B1190" s="14">
        <v>793</v>
      </c>
      <c r="C1190" s="15" t="s">
        <v>23</v>
      </c>
      <c r="D1190" s="15" t="s">
        <v>83</v>
      </c>
      <c r="E1190" s="15" t="s">
        <v>454</v>
      </c>
      <c r="F1190" s="15"/>
      <c r="G1190" s="85">
        <f>G1191+G1193</f>
        <v>291300</v>
      </c>
      <c r="H1190" s="85">
        <f>H1191+H1193</f>
        <v>299800</v>
      </c>
      <c r="I1190" s="85">
        <f>I1191+I1193</f>
        <v>310400</v>
      </c>
    </row>
    <row r="1191" spans="1:10" s="3" customFormat="1" ht="51">
      <c r="A1191" s="16" t="s">
        <v>592</v>
      </c>
      <c r="B1191" s="14">
        <v>793</v>
      </c>
      <c r="C1191" s="15" t="s">
        <v>23</v>
      </c>
      <c r="D1191" s="15" t="s">
        <v>83</v>
      </c>
      <c r="E1191" s="15" t="s">
        <v>454</v>
      </c>
      <c r="F1191" s="15" t="s">
        <v>88</v>
      </c>
      <c r="G1191" s="85">
        <f>G1192</f>
        <v>282588</v>
      </c>
      <c r="H1191" s="85">
        <f>H1192</f>
        <v>292420</v>
      </c>
      <c r="I1191" s="85">
        <f>I1192</f>
        <v>303020</v>
      </c>
      <c r="J1191" s="188"/>
    </row>
    <row r="1192" spans="1:10" s="3" customFormat="1" ht="25.5">
      <c r="A1192" s="16" t="s">
        <v>86</v>
      </c>
      <c r="B1192" s="14">
        <v>793</v>
      </c>
      <c r="C1192" s="15" t="s">
        <v>23</v>
      </c>
      <c r="D1192" s="15" t="s">
        <v>83</v>
      </c>
      <c r="E1192" s="15" t="s">
        <v>454</v>
      </c>
      <c r="F1192" s="15" t="s">
        <v>89</v>
      </c>
      <c r="G1192" s="85">
        <f>'прил 4'!G1088</f>
        <v>282588</v>
      </c>
      <c r="H1192" s="85">
        <f>'прил 4'!H1088</f>
        <v>292420</v>
      </c>
      <c r="I1192" s="85">
        <f>'прил 4'!I1088</f>
        <v>303020</v>
      </c>
      <c r="J1192" s="188"/>
    </row>
    <row r="1193" spans="1:10" ht="25.5" customHeight="1">
      <c r="A1193" s="16" t="s">
        <v>598</v>
      </c>
      <c r="B1193" s="14">
        <v>793</v>
      </c>
      <c r="C1193" s="15" t="s">
        <v>23</v>
      </c>
      <c r="D1193" s="15" t="s">
        <v>83</v>
      </c>
      <c r="E1193" s="15" t="s">
        <v>454</v>
      </c>
      <c r="F1193" s="15" t="s">
        <v>47</v>
      </c>
      <c r="G1193" s="85">
        <f>G1194</f>
        <v>8712</v>
      </c>
      <c r="H1193" s="85">
        <f>H1194</f>
        <v>7380</v>
      </c>
      <c r="I1193" s="85">
        <f>I1194</f>
        <v>7380</v>
      </c>
    </row>
    <row r="1194" spans="1:10" ht="25.5" customHeight="1">
      <c r="A1194" s="16" t="s">
        <v>48</v>
      </c>
      <c r="B1194" s="14">
        <v>793</v>
      </c>
      <c r="C1194" s="15" t="s">
        <v>23</v>
      </c>
      <c r="D1194" s="15" t="s">
        <v>83</v>
      </c>
      <c r="E1194" s="15" t="s">
        <v>454</v>
      </c>
      <c r="F1194" s="15" t="s">
        <v>49</v>
      </c>
      <c r="G1194" s="85">
        <f>'прил 4'!G1090</f>
        <v>8712</v>
      </c>
      <c r="H1194" s="85">
        <f>'прил 4'!H1090</f>
        <v>7380</v>
      </c>
      <c r="I1194" s="85">
        <f>'прил 4'!I1090</f>
        <v>7380</v>
      </c>
    </row>
    <row r="1195" spans="1:10" s="50" customFormat="1" ht="63.75">
      <c r="A1195" s="16" t="s">
        <v>618</v>
      </c>
      <c r="B1195" s="14">
        <v>793</v>
      </c>
      <c r="C1195" s="15" t="s">
        <v>23</v>
      </c>
      <c r="D1195" s="15" t="s">
        <v>83</v>
      </c>
      <c r="E1195" s="15" t="s">
        <v>714</v>
      </c>
      <c r="F1195" s="15"/>
      <c r="G1195" s="85">
        <f t="shared" ref="G1195:I1196" si="237">G1196</f>
        <v>10000</v>
      </c>
      <c r="H1195" s="85">
        <f t="shared" si="237"/>
        <v>10000</v>
      </c>
      <c r="I1195" s="85">
        <f t="shared" si="237"/>
        <v>10000</v>
      </c>
      <c r="J1195" s="186"/>
    </row>
    <row r="1196" spans="1:10" s="50" customFormat="1">
      <c r="A1196" s="16" t="s">
        <v>598</v>
      </c>
      <c r="B1196" s="14">
        <v>793</v>
      </c>
      <c r="C1196" s="15" t="s">
        <v>23</v>
      </c>
      <c r="D1196" s="15" t="s">
        <v>83</v>
      </c>
      <c r="E1196" s="15" t="s">
        <v>714</v>
      </c>
      <c r="F1196" s="15" t="s">
        <v>47</v>
      </c>
      <c r="G1196" s="115">
        <f t="shared" si="237"/>
        <v>10000</v>
      </c>
      <c r="H1196" s="115">
        <f t="shared" si="237"/>
        <v>10000</v>
      </c>
      <c r="I1196" s="115">
        <f t="shared" si="237"/>
        <v>10000</v>
      </c>
      <c r="J1196" s="186"/>
    </row>
    <row r="1197" spans="1:10" s="50" customFormat="1" ht="25.5">
      <c r="A1197" s="16" t="s">
        <v>48</v>
      </c>
      <c r="B1197" s="14">
        <v>793</v>
      </c>
      <c r="C1197" s="15" t="s">
        <v>23</v>
      </c>
      <c r="D1197" s="15" t="s">
        <v>83</v>
      </c>
      <c r="E1197" s="15" t="s">
        <v>714</v>
      </c>
      <c r="F1197" s="15" t="s">
        <v>49</v>
      </c>
      <c r="G1197" s="115">
        <f>'прил 4'!G1095</f>
        <v>10000</v>
      </c>
      <c r="H1197" s="115">
        <f>'прил 4'!H1095</f>
        <v>10000</v>
      </c>
      <c r="I1197" s="115">
        <f>'прил 4'!I1095</f>
        <v>10000</v>
      </c>
      <c r="J1197" s="186"/>
    </row>
    <row r="1198" spans="1:10" s="157" customFormat="1" ht="25.5">
      <c r="A1198" s="147" t="s">
        <v>668</v>
      </c>
      <c r="B1198" s="148">
        <v>794</v>
      </c>
      <c r="C1198" s="149" t="s">
        <v>23</v>
      </c>
      <c r="D1198" s="149" t="s">
        <v>102</v>
      </c>
      <c r="E1198" s="149" t="s">
        <v>490</v>
      </c>
      <c r="F1198" s="149"/>
      <c r="G1198" s="150">
        <f>G1199+G1203+G1207+G1213</f>
        <v>5091869</v>
      </c>
      <c r="H1198" s="150">
        <f>H1199+H1203+H1207+H1213</f>
        <v>5058838</v>
      </c>
      <c r="I1198" s="150">
        <f>I1199+I1203+I1207+I1213</f>
        <v>5094590</v>
      </c>
      <c r="J1198" s="201">
        <v>1141737</v>
      </c>
    </row>
    <row r="1199" spans="1:10" s="35" customFormat="1" ht="25.5">
      <c r="A1199" s="16" t="s">
        <v>669</v>
      </c>
      <c r="B1199" s="14">
        <v>794</v>
      </c>
      <c r="C1199" s="15" t="s">
        <v>23</v>
      </c>
      <c r="D1199" s="15" t="s">
        <v>102</v>
      </c>
      <c r="E1199" s="15" t="s">
        <v>491</v>
      </c>
      <c r="F1199" s="41"/>
      <c r="G1199" s="115">
        <f>G1200</f>
        <v>1130545</v>
      </c>
      <c r="H1199" s="115">
        <f t="shared" ref="H1199:I1201" si="238">H1200</f>
        <v>1141737</v>
      </c>
      <c r="I1199" s="115">
        <f t="shared" si="238"/>
        <v>1153041</v>
      </c>
      <c r="J1199" s="192">
        <v>541620</v>
      </c>
    </row>
    <row r="1200" spans="1:10" s="35" customFormat="1" ht="25.5">
      <c r="A1200" s="16" t="s">
        <v>112</v>
      </c>
      <c r="B1200" s="14">
        <v>794</v>
      </c>
      <c r="C1200" s="15" t="s">
        <v>23</v>
      </c>
      <c r="D1200" s="15" t="s">
        <v>102</v>
      </c>
      <c r="E1200" s="15" t="s">
        <v>492</v>
      </c>
      <c r="F1200" s="15"/>
      <c r="G1200" s="115">
        <f>G1201</f>
        <v>1130545</v>
      </c>
      <c r="H1200" s="115">
        <f t="shared" si="238"/>
        <v>1141737</v>
      </c>
      <c r="I1200" s="115">
        <f t="shared" si="238"/>
        <v>1153041</v>
      </c>
      <c r="J1200" s="192">
        <v>797785</v>
      </c>
    </row>
    <row r="1201" spans="1:10" s="35" customFormat="1" ht="51">
      <c r="A1201" s="61" t="s">
        <v>85</v>
      </c>
      <c r="B1201" s="14">
        <v>794</v>
      </c>
      <c r="C1201" s="15" t="s">
        <v>23</v>
      </c>
      <c r="D1201" s="15" t="s">
        <v>102</v>
      </c>
      <c r="E1201" s="15" t="s">
        <v>492</v>
      </c>
      <c r="F1201" s="15" t="s">
        <v>88</v>
      </c>
      <c r="G1201" s="115">
        <f>G1202</f>
        <v>1130545</v>
      </c>
      <c r="H1201" s="115">
        <f t="shared" si="238"/>
        <v>1141737</v>
      </c>
      <c r="I1201" s="115">
        <f t="shared" si="238"/>
        <v>1153041</v>
      </c>
      <c r="J1201" s="192">
        <v>630505</v>
      </c>
    </row>
    <row r="1202" spans="1:10" ht="25.5">
      <c r="A1202" s="61" t="s">
        <v>86</v>
      </c>
      <c r="B1202" s="14">
        <v>794</v>
      </c>
      <c r="C1202" s="15" t="s">
        <v>23</v>
      </c>
      <c r="D1202" s="15" t="s">
        <v>102</v>
      </c>
      <c r="E1202" s="15" t="s">
        <v>492</v>
      </c>
      <c r="F1202" s="15" t="s">
        <v>89</v>
      </c>
      <c r="G1202" s="115">
        <f>'прил 4'!G1564</f>
        <v>1130545</v>
      </c>
      <c r="H1202" s="115">
        <f>'прил 4'!H1564</f>
        <v>1141737</v>
      </c>
      <c r="I1202" s="115">
        <f>'прил 4'!I1564</f>
        <v>1153041</v>
      </c>
      <c r="J1202" s="192">
        <v>1885891</v>
      </c>
    </row>
    <row r="1203" spans="1:10" s="35" customFormat="1" ht="25.5">
      <c r="A1203" s="16" t="s">
        <v>670</v>
      </c>
      <c r="B1203" s="14">
        <v>794</v>
      </c>
      <c r="C1203" s="15" t="s">
        <v>23</v>
      </c>
      <c r="D1203" s="15" t="s">
        <v>102</v>
      </c>
      <c r="E1203" s="15" t="s">
        <v>493</v>
      </c>
      <c r="F1203" s="41"/>
      <c r="G1203" s="115">
        <f>G1204</f>
        <v>541620</v>
      </c>
      <c r="H1203" s="115">
        <f t="shared" ref="H1203:I1205" si="239">H1204</f>
        <v>541620</v>
      </c>
      <c r="I1203" s="115">
        <f t="shared" si="239"/>
        <v>541620</v>
      </c>
      <c r="J1203" s="192">
        <v>61300</v>
      </c>
    </row>
    <row r="1204" spans="1:10" s="35" customFormat="1" ht="25.5">
      <c r="A1204" s="16" t="s">
        <v>112</v>
      </c>
      <c r="B1204" s="14">
        <v>794</v>
      </c>
      <c r="C1204" s="15" t="s">
        <v>23</v>
      </c>
      <c r="D1204" s="15" t="s">
        <v>102</v>
      </c>
      <c r="E1204" s="15" t="s">
        <v>494</v>
      </c>
      <c r="F1204" s="15"/>
      <c r="G1204" s="115">
        <f>G1205</f>
        <v>541620</v>
      </c>
      <c r="H1204" s="115">
        <f t="shared" si="239"/>
        <v>541620</v>
      </c>
      <c r="I1204" s="115">
        <f t="shared" si="239"/>
        <v>541620</v>
      </c>
      <c r="J1204" s="192">
        <f>SUM(J1198:J1203)</f>
        <v>5058838</v>
      </c>
    </row>
    <row r="1205" spans="1:10" s="35" customFormat="1" ht="51">
      <c r="A1205" s="61" t="s">
        <v>85</v>
      </c>
      <c r="B1205" s="14">
        <v>794</v>
      </c>
      <c r="C1205" s="15" t="s">
        <v>23</v>
      </c>
      <c r="D1205" s="15" t="s">
        <v>102</v>
      </c>
      <c r="E1205" s="15" t="s">
        <v>494</v>
      </c>
      <c r="F1205" s="15" t="s">
        <v>88</v>
      </c>
      <c r="G1205" s="115">
        <f>G1206</f>
        <v>541620</v>
      </c>
      <c r="H1205" s="115">
        <f t="shared" si="239"/>
        <v>541620</v>
      </c>
      <c r="I1205" s="115">
        <f t="shared" si="239"/>
        <v>541620</v>
      </c>
      <c r="J1205" s="192"/>
    </row>
    <row r="1206" spans="1:10" s="35" customFormat="1" ht="25.5">
      <c r="A1206" s="61" t="s">
        <v>86</v>
      </c>
      <c r="B1206" s="14">
        <v>794</v>
      </c>
      <c r="C1206" s="15" t="s">
        <v>23</v>
      </c>
      <c r="D1206" s="15" t="s">
        <v>102</v>
      </c>
      <c r="E1206" s="15" t="s">
        <v>494</v>
      </c>
      <c r="F1206" s="15" t="s">
        <v>89</v>
      </c>
      <c r="G1206" s="115">
        <f>'прил 4'!G1568</f>
        <v>541620</v>
      </c>
      <c r="H1206" s="115">
        <f>'прил 4'!H1566</f>
        <v>541620</v>
      </c>
      <c r="I1206" s="115">
        <f>'прил 4'!I1566</f>
        <v>541620</v>
      </c>
      <c r="J1206" s="192"/>
    </row>
    <row r="1207" spans="1:10">
      <c r="A1207" s="61" t="s">
        <v>671</v>
      </c>
      <c r="B1207" s="14">
        <v>794</v>
      </c>
      <c r="C1207" s="15" t="s">
        <v>23</v>
      </c>
      <c r="D1207" s="15" t="s">
        <v>102</v>
      </c>
      <c r="E1207" s="15" t="s">
        <v>495</v>
      </c>
      <c r="F1207" s="15"/>
      <c r="G1207" s="115">
        <f>G1208</f>
        <v>1422078</v>
      </c>
      <c r="H1207" s="115">
        <f>H1208</f>
        <v>1428290</v>
      </c>
      <c r="I1207" s="115">
        <f>I1208</f>
        <v>1434564</v>
      </c>
    </row>
    <row r="1208" spans="1:10" s="35" customFormat="1" ht="25.5">
      <c r="A1208" s="16" t="s">
        <v>112</v>
      </c>
      <c r="B1208" s="14">
        <v>794</v>
      </c>
      <c r="C1208" s="15" t="s">
        <v>23</v>
      </c>
      <c r="D1208" s="15" t="s">
        <v>102</v>
      </c>
      <c r="E1208" s="15" t="s">
        <v>496</v>
      </c>
      <c r="F1208" s="41"/>
      <c r="G1208" s="115">
        <f>G1209+G1211</f>
        <v>1422078</v>
      </c>
      <c r="H1208" s="115">
        <f>H1209+H1211</f>
        <v>1428290</v>
      </c>
      <c r="I1208" s="115">
        <f>I1209+I1211</f>
        <v>1434564</v>
      </c>
      <c r="J1208" s="192"/>
    </row>
    <row r="1209" spans="1:10" ht="51">
      <c r="A1209" s="61" t="s">
        <v>85</v>
      </c>
      <c r="B1209" s="14">
        <v>794</v>
      </c>
      <c r="C1209" s="15" t="s">
        <v>23</v>
      </c>
      <c r="D1209" s="15" t="s">
        <v>102</v>
      </c>
      <c r="E1209" s="15" t="s">
        <v>496</v>
      </c>
      <c r="F1209" s="15" t="s">
        <v>88</v>
      </c>
      <c r="G1209" s="115">
        <f>G1210</f>
        <v>795572</v>
      </c>
      <c r="H1209" s="115">
        <f>H1210</f>
        <v>797785</v>
      </c>
      <c r="I1209" s="115">
        <f>I1210</f>
        <v>808059</v>
      </c>
    </row>
    <row r="1210" spans="1:10" ht="25.5">
      <c r="A1210" s="61" t="s">
        <v>86</v>
      </c>
      <c r="B1210" s="14">
        <v>794</v>
      </c>
      <c r="C1210" s="15" t="s">
        <v>23</v>
      </c>
      <c r="D1210" s="15" t="s">
        <v>102</v>
      </c>
      <c r="E1210" s="15" t="s">
        <v>496</v>
      </c>
      <c r="F1210" s="15" t="s">
        <v>89</v>
      </c>
      <c r="G1210" s="115">
        <f>'прил 4'!G1572</f>
        <v>795572</v>
      </c>
      <c r="H1210" s="115">
        <f>'прил 4'!H1572</f>
        <v>797785</v>
      </c>
      <c r="I1210" s="115">
        <f>'прил 4'!I1572</f>
        <v>808059</v>
      </c>
    </row>
    <row r="1211" spans="1:10" ht="25.5">
      <c r="A1211" s="16" t="s">
        <v>46</v>
      </c>
      <c r="B1211" s="14">
        <v>794</v>
      </c>
      <c r="C1211" s="15" t="s">
        <v>23</v>
      </c>
      <c r="D1211" s="15" t="s">
        <v>102</v>
      </c>
      <c r="E1211" s="15" t="s">
        <v>496</v>
      </c>
      <c r="F1211" s="15" t="s">
        <v>47</v>
      </c>
      <c r="G1211" s="115">
        <f>G1212</f>
        <v>626506</v>
      </c>
      <c r="H1211" s="115">
        <f>H1212</f>
        <v>630505</v>
      </c>
      <c r="I1211" s="115">
        <f>I1212</f>
        <v>626505</v>
      </c>
    </row>
    <row r="1212" spans="1:10" ht="25.5">
      <c r="A1212" s="16" t="s">
        <v>48</v>
      </c>
      <c r="B1212" s="14">
        <v>794</v>
      </c>
      <c r="C1212" s="15" t="s">
        <v>23</v>
      </c>
      <c r="D1212" s="15" t="s">
        <v>102</v>
      </c>
      <c r="E1212" s="15" t="s">
        <v>496</v>
      </c>
      <c r="F1212" s="15" t="s">
        <v>49</v>
      </c>
      <c r="G1212" s="115">
        <f>'прил 4'!G1576</f>
        <v>626506</v>
      </c>
      <c r="H1212" s="115">
        <f>'прил 4'!H1576</f>
        <v>630505</v>
      </c>
      <c r="I1212" s="115">
        <f>'прил 4'!I1576</f>
        <v>626505</v>
      </c>
    </row>
    <row r="1213" spans="1:10" s="50" customFormat="1" ht="25.5">
      <c r="A1213" s="61" t="s">
        <v>673</v>
      </c>
      <c r="B1213" s="14">
        <v>794</v>
      </c>
      <c r="C1213" s="15" t="s">
        <v>23</v>
      </c>
      <c r="D1213" s="15" t="s">
        <v>320</v>
      </c>
      <c r="E1213" s="15" t="s">
        <v>497</v>
      </c>
      <c r="F1213" s="15"/>
      <c r="G1213" s="115">
        <f>G1214+G1219</f>
        <v>1997626</v>
      </c>
      <c r="H1213" s="115">
        <f>H1214+H1219</f>
        <v>1947191</v>
      </c>
      <c r="I1213" s="115">
        <f>I1214+I1219</f>
        <v>1965365</v>
      </c>
      <c r="J1213" s="186"/>
    </row>
    <row r="1214" spans="1:10" s="50" customFormat="1" ht="25.5">
      <c r="A1214" s="16" t="s">
        <v>112</v>
      </c>
      <c r="B1214" s="14">
        <v>794</v>
      </c>
      <c r="C1214" s="15" t="s">
        <v>23</v>
      </c>
      <c r="D1214" s="15" t="s">
        <v>320</v>
      </c>
      <c r="E1214" s="15" t="s">
        <v>517</v>
      </c>
      <c r="F1214" s="15"/>
      <c r="G1214" s="115">
        <f>G1215+G104+G1217</f>
        <v>1929194</v>
      </c>
      <c r="H1214" s="115">
        <f>H1215+H104+H1217</f>
        <v>1947191</v>
      </c>
      <c r="I1214" s="115">
        <f>I1215+I104+I1217</f>
        <v>1965365</v>
      </c>
      <c r="J1214" s="186"/>
    </row>
    <row r="1215" spans="1:10" s="3" customFormat="1" ht="51">
      <c r="A1215" s="61" t="s">
        <v>85</v>
      </c>
      <c r="B1215" s="14">
        <v>794</v>
      </c>
      <c r="C1215" s="15" t="s">
        <v>23</v>
      </c>
      <c r="D1215" s="15" t="s">
        <v>320</v>
      </c>
      <c r="E1215" s="15" t="s">
        <v>517</v>
      </c>
      <c r="F1215" s="15" t="s">
        <v>88</v>
      </c>
      <c r="G1215" s="115">
        <f>G1216</f>
        <v>1859896</v>
      </c>
      <c r="H1215" s="115">
        <f>H1216</f>
        <v>1885891</v>
      </c>
      <c r="I1215" s="115">
        <f>I1216</f>
        <v>1904064</v>
      </c>
      <c r="J1215" s="188"/>
    </row>
    <row r="1216" spans="1:10" s="3" customFormat="1" ht="25.5">
      <c r="A1216" s="61" t="s">
        <v>86</v>
      </c>
      <c r="B1216" s="14">
        <v>794</v>
      </c>
      <c r="C1216" s="15" t="s">
        <v>23</v>
      </c>
      <c r="D1216" s="15" t="s">
        <v>320</v>
      </c>
      <c r="E1216" s="15" t="s">
        <v>517</v>
      </c>
      <c r="F1216" s="15" t="s">
        <v>89</v>
      </c>
      <c r="G1216" s="115">
        <f>'прил 4'!G1592</f>
        <v>1859896</v>
      </c>
      <c r="H1216" s="115">
        <f>'прил 4'!H1592</f>
        <v>1885891</v>
      </c>
      <c r="I1216" s="115">
        <f>'прил 4'!I1592</f>
        <v>1904064</v>
      </c>
      <c r="J1216" s="188"/>
    </row>
    <row r="1217" spans="1:10" s="3" customFormat="1" ht="25.5">
      <c r="A1217" s="16" t="s">
        <v>46</v>
      </c>
      <c r="B1217" s="14">
        <v>794</v>
      </c>
      <c r="C1217" s="15" t="s">
        <v>23</v>
      </c>
      <c r="D1217" s="15" t="s">
        <v>320</v>
      </c>
      <c r="E1217" s="15" t="s">
        <v>517</v>
      </c>
      <c r="F1217" s="15" t="s">
        <v>47</v>
      </c>
      <c r="G1217" s="115">
        <f>G1218</f>
        <v>69298</v>
      </c>
      <c r="H1217" s="115">
        <f>H1218</f>
        <v>61300</v>
      </c>
      <c r="I1217" s="115">
        <f>I1218</f>
        <v>61301</v>
      </c>
      <c r="J1217" s="188"/>
    </row>
    <row r="1218" spans="1:10" s="3" customFormat="1" ht="25.5">
      <c r="A1218" s="16" t="s">
        <v>48</v>
      </c>
      <c r="B1218" s="14">
        <v>794</v>
      </c>
      <c r="C1218" s="15" t="s">
        <v>23</v>
      </c>
      <c r="D1218" s="15" t="s">
        <v>320</v>
      </c>
      <c r="E1218" s="15" t="s">
        <v>517</v>
      </c>
      <c r="F1218" s="15" t="s">
        <v>49</v>
      </c>
      <c r="G1218" s="115">
        <f>'прил 4'!G1594</f>
        <v>69298</v>
      </c>
      <c r="H1218" s="115">
        <f>'прил 4'!H1594</f>
        <v>61300</v>
      </c>
      <c r="I1218" s="115">
        <f>'прил 4'!I1594</f>
        <v>61301</v>
      </c>
      <c r="J1218" s="188"/>
    </row>
    <row r="1219" spans="1:10" s="3" customFormat="1" ht="74.25" customHeight="1">
      <c r="A1219" s="32" t="s">
        <v>291</v>
      </c>
      <c r="B1219" s="14">
        <v>794</v>
      </c>
      <c r="C1219" s="15" t="s">
        <v>23</v>
      </c>
      <c r="D1219" s="15" t="s">
        <v>320</v>
      </c>
      <c r="E1219" s="15" t="s">
        <v>518</v>
      </c>
      <c r="F1219" s="15"/>
      <c r="G1219" s="115">
        <f t="shared" ref="G1219:I1220" si="240">G1220</f>
        <v>68432</v>
      </c>
      <c r="H1219" s="115">
        <f t="shared" si="240"/>
        <v>0</v>
      </c>
      <c r="I1219" s="115">
        <f t="shared" si="240"/>
        <v>0</v>
      </c>
      <c r="J1219" s="188"/>
    </row>
    <row r="1220" spans="1:10" s="3" customFormat="1" ht="37.5" customHeight="1">
      <c r="A1220" s="16" t="s">
        <v>46</v>
      </c>
      <c r="B1220" s="14">
        <v>794</v>
      </c>
      <c r="C1220" s="15" t="s">
        <v>23</v>
      </c>
      <c r="D1220" s="15" t="s">
        <v>320</v>
      </c>
      <c r="E1220" s="15" t="s">
        <v>518</v>
      </c>
      <c r="F1220" s="15" t="s">
        <v>47</v>
      </c>
      <c r="G1220" s="115">
        <f t="shared" si="240"/>
        <v>68432</v>
      </c>
      <c r="H1220" s="115">
        <f t="shared" si="240"/>
        <v>0</v>
      </c>
      <c r="I1220" s="115">
        <f t="shared" si="240"/>
        <v>0</v>
      </c>
      <c r="J1220" s="188"/>
    </row>
    <row r="1221" spans="1:10" s="3" customFormat="1" ht="38.25" customHeight="1">
      <c r="A1221" s="16" t="s">
        <v>48</v>
      </c>
      <c r="B1221" s="14">
        <v>794</v>
      </c>
      <c r="C1221" s="15" t="s">
        <v>23</v>
      </c>
      <c r="D1221" s="15" t="s">
        <v>320</v>
      </c>
      <c r="E1221" s="15" t="s">
        <v>518</v>
      </c>
      <c r="F1221" s="15" t="s">
        <v>49</v>
      </c>
      <c r="G1221" s="115">
        <f>'прил 4'!G1599</f>
        <v>68432</v>
      </c>
      <c r="H1221" s="115">
        <f>'прил 4'!AG1599</f>
        <v>0</v>
      </c>
      <c r="I1221" s="115">
        <f>'прил 4'!AH1599</f>
        <v>0</v>
      </c>
      <c r="J1221" s="188"/>
    </row>
    <row r="1222" spans="1:10" s="152" customFormat="1" ht="25.5">
      <c r="A1222" s="158" t="s">
        <v>620</v>
      </c>
      <c r="B1222" s="148">
        <v>793</v>
      </c>
      <c r="C1222" s="149" t="s">
        <v>23</v>
      </c>
      <c r="D1222" s="149" t="s">
        <v>29</v>
      </c>
      <c r="E1222" s="149" t="s">
        <v>462</v>
      </c>
      <c r="F1222" s="149"/>
      <c r="G1222" s="150">
        <f>G1223</f>
        <v>16611504</v>
      </c>
      <c r="H1222" s="150">
        <f>H1223</f>
        <v>14647304</v>
      </c>
      <c r="I1222" s="150">
        <f>I1223</f>
        <v>15228942</v>
      </c>
      <c r="J1222" s="187">
        <v>8109357</v>
      </c>
    </row>
    <row r="1223" spans="1:10" ht="25.5" customHeight="1">
      <c r="A1223" s="16" t="s">
        <v>77</v>
      </c>
      <c r="B1223" s="14">
        <v>793</v>
      </c>
      <c r="C1223" s="15" t="s">
        <v>23</v>
      </c>
      <c r="D1223" s="15" t="s">
        <v>29</v>
      </c>
      <c r="E1223" s="15" t="s">
        <v>547</v>
      </c>
      <c r="F1223" s="15"/>
      <c r="G1223" s="115">
        <f>G1224+G1226+G1228</f>
        <v>16611504</v>
      </c>
      <c r="H1223" s="115">
        <f>H1224+H1226+H1228</f>
        <v>14647304</v>
      </c>
      <c r="I1223" s="115">
        <f>I1224+I1226+I1228</f>
        <v>15228942</v>
      </c>
      <c r="J1223" s="2">
        <v>6041147</v>
      </c>
    </row>
    <row r="1224" spans="1:10" ht="51">
      <c r="A1224" s="16" t="s">
        <v>592</v>
      </c>
      <c r="B1224" s="14">
        <v>793</v>
      </c>
      <c r="C1224" s="15" t="s">
        <v>23</v>
      </c>
      <c r="D1224" s="15" t="s">
        <v>29</v>
      </c>
      <c r="E1224" s="15" t="s">
        <v>547</v>
      </c>
      <c r="F1224" s="15" t="s">
        <v>88</v>
      </c>
      <c r="G1224" s="115">
        <f>G1225</f>
        <v>8393177</v>
      </c>
      <c r="H1224" s="115">
        <f>H1225</f>
        <v>8109357</v>
      </c>
      <c r="I1224" s="115">
        <f>I1225</f>
        <v>8168214</v>
      </c>
      <c r="J1224" s="2">
        <v>496800</v>
      </c>
    </row>
    <row r="1225" spans="1:10">
      <c r="A1225" s="16" t="s">
        <v>603</v>
      </c>
      <c r="B1225" s="14"/>
      <c r="C1225" s="15"/>
      <c r="D1225" s="15"/>
      <c r="E1225" s="15" t="s">
        <v>547</v>
      </c>
      <c r="F1225" s="15" t="s">
        <v>602</v>
      </c>
      <c r="G1225" s="115">
        <f>'прил 4'!G1202</f>
        <v>8393177</v>
      </c>
      <c r="H1225" s="115">
        <f>'прил 4'!H1202</f>
        <v>8109357</v>
      </c>
      <c r="I1225" s="115">
        <f>'прил 4'!I1202</f>
        <v>8168214</v>
      </c>
      <c r="J1225" s="2">
        <f>SUM(J1222:J1224)</f>
        <v>14647304</v>
      </c>
    </row>
    <row r="1226" spans="1:10" ht="24" customHeight="1">
      <c r="A1226" s="16" t="s">
        <v>598</v>
      </c>
      <c r="B1226" s="14">
        <v>793</v>
      </c>
      <c r="C1226" s="15" t="s">
        <v>23</v>
      </c>
      <c r="D1226" s="15" t="s">
        <v>29</v>
      </c>
      <c r="E1226" s="15" t="s">
        <v>547</v>
      </c>
      <c r="F1226" s="15" t="s">
        <v>47</v>
      </c>
      <c r="G1226" s="115">
        <f>G1227</f>
        <v>7747127</v>
      </c>
      <c r="H1226" s="115">
        <f>H1227</f>
        <v>6041147</v>
      </c>
      <c r="I1226" s="115">
        <f>I1227</f>
        <v>6556928</v>
      </c>
    </row>
    <row r="1227" spans="1:10" ht="24" customHeight="1">
      <c r="A1227" s="16" t="s">
        <v>48</v>
      </c>
      <c r="B1227" s="14">
        <v>793</v>
      </c>
      <c r="C1227" s="15" t="s">
        <v>23</v>
      </c>
      <c r="D1227" s="15" t="s">
        <v>29</v>
      </c>
      <c r="E1227" s="15" t="s">
        <v>547</v>
      </c>
      <c r="F1227" s="15" t="s">
        <v>49</v>
      </c>
      <c r="G1227" s="115">
        <f>'прил 4'!G1205</f>
        <v>7747127</v>
      </c>
      <c r="H1227" s="115">
        <f>'прил 4'!H1205</f>
        <v>6041147</v>
      </c>
      <c r="I1227" s="115">
        <f>'прил 4'!I1205</f>
        <v>6556928</v>
      </c>
    </row>
    <row r="1228" spans="1:10" ht="24" customHeight="1">
      <c r="A1228" s="16" t="s">
        <v>93</v>
      </c>
      <c r="B1228" s="14">
        <v>793</v>
      </c>
      <c r="C1228" s="15" t="s">
        <v>23</v>
      </c>
      <c r="D1228" s="15" t="s">
        <v>29</v>
      </c>
      <c r="E1228" s="15" t="s">
        <v>547</v>
      </c>
      <c r="F1228" s="15" t="s">
        <v>94</v>
      </c>
      <c r="G1228" s="115">
        <f>G1230+G1229</f>
        <v>471200</v>
      </c>
      <c r="H1228" s="115">
        <f>H1230+H1229</f>
        <v>496800</v>
      </c>
      <c r="I1228" s="115">
        <f>I1230+I1229</f>
        <v>503800</v>
      </c>
    </row>
    <row r="1229" spans="1:10" ht="24" customHeight="1">
      <c r="A1229" s="16" t="s">
        <v>605</v>
      </c>
      <c r="B1229" s="14">
        <v>793</v>
      </c>
      <c r="C1229" s="15" t="s">
        <v>23</v>
      </c>
      <c r="D1229" s="15" t="s">
        <v>29</v>
      </c>
      <c r="E1229" s="15" t="s">
        <v>547</v>
      </c>
      <c r="F1229" s="15" t="s">
        <v>604</v>
      </c>
      <c r="G1229" s="85">
        <f>'прил 4'!G1209</f>
        <v>0</v>
      </c>
      <c r="H1229" s="85">
        <f>'прил 4'!AG1209</f>
        <v>0</v>
      </c>
      <c r="I1229" s="85">
        <f>'прил 4'!AH1209</f>
        <v>0</v>
      </c>
    </row>
    <row r="1230" spans="1:10" ht="24" customHeight="1">
      <c r="A1230" s="16" t="s">
        <v>295</v>
      </c>
      <c r="B1230" s="14">
        <v>793</v>
      </c>
      <c r="C1230" s="15" t="s">
        <v>23</v>
      </c>
      <c r="D1230" s="15" t="s">
        <v>29</v>
      </c>
      <c r="E1230" s="15" t="s">
        <v>547</v>
      </c>
      <c r="F1230" s="15" t="s">
        <v>97</v>
      </c>
      <c r="G1230" s="85">
        <f>'прил 4'!G1210</f>
        <v>471200</v>
      </c>
      <c r="H1230" s="85">
        <f>'прил 4'!H1210</f>
        <v>496800</v>
      </c>
      <c r="I1230" s="85">
        <f>'прил 4'!I1210</f>
        <v>503800</v>
      </c>
    </row>
    <row r="1231" spans="1:10" s="159" customFormat="1" ht="34.5" customHeight="1">
      <c r="A1231" s="153" t="s">
        <v>332</v>
      </c>
      <c r="B1231" s="148">
        <v>793</v>
      </c>
      <c r="C1231" s="149" t="s">
        <v>23</v>
      </c>
      <c r="D1231" s="149" t="s">
        <v>106</v>
      </c>
      <c r="E1231" s="149" t="s">
        <v>439</v>
      </c>
      <c r="F1231" s="151"/>
      <c r="G1231" s="150">
        <f>G1232</f>
        <v>2400000</v>
      </c>
      <c r="H1231" s="150">
        <f t="shared" ref="H1231:I1231" si="241">H1232</f>
        <v>1000000</v>
      </c>
      <c r="I1231" s="150">
        <f t="shared" si="241"/>
        <v>1000000</v>
      </c>
      <c r="J1231" s="203">
        <v>1000000</v>
      </c>
    </row>
    <row r="1232" spans="1:10" ht="25.5">
      <c r="A1232" s="39" t="s">
        <v>332</v>
      </c>
      <c r="B1232" s="14">
        <v>793</v>
      </c>
      <c r="C1232" s="15" t="s">
        <v>23</v>
      </c>
      <c r="D1232" s="15" t="s">
        <v>106</v>
      </c>
      <c r="E1232" s="15" t="s">
        <v>519</v>
      </c>
      <c r="F1232" s="14"/>
      <c r="G1232" s="115">
        <f>G1233+G1240+G1242+G1238+G1235</f>
        <v>2400000</v>
      </c>
      <c r="H1232" s="115">
        <f>H1233+H1240+H1242+H1238+H1235</f>
        <v>1000000</v>
      </c>
      <c r="I1232" s="115">
        <f>I1233+I1240+I1242+I1238+I1235</f>
        <v>1000000</v>
      </c>
    </row>
    <row r="1233" spans="1:10">
      <c r="A1233" s="16" t="s">
        <v>598</v>
      </c>
      <c r="B1233" s="14">
        <v>793</v>
      </c>
      <c r="C1233" s="15" t="s">
        <v>83</v>
      </c>
      <c r="D1233" s="15" t="s">
        <v>211</v>
      </c>
      <c r="E1233" s="15" t="s">
        <v>519</v>
      </c>
      <c r="F1233" s="15" t="s">
        <v>47</v>
      </c>
      <c r="G1233" s="115">
        <f>G1234</f>
        <v>166688.76999999999</v>
      </c>
      <c r="H1233" s="115">
        <f>H1234</f>
        <v>0</v>
      </c>
      <c r="I1233" s="115">
        <f>I1234</f>
        <v>0</v>
      </c>
    </row>
    <row r="1234" spans="1:10" ht="27.75" customHeight="1">
      <c r="A1234" s="16" t="s">
        <v>48</v>
      </c>
      <c r="B1234" s="14">
        <v>793</v>
      </c>
      <c r="C1234" s="15" t="s">
        <v>83</v>
      </c>
      <c r="D1234" s="15" t="s">
        <v>211</v>
      </c>
      <c r="E1234" s="15" t="s">
        <v>519</v>
      </c>
      <c r="F1234" s="15" t="s">
        <v>49</v>
      </c>
      <c r="G1234" s="85">
        <f>'прил 4'!G1269+'прил 4'!G1791</f>
        <v>166688.76999999999</v>
      </c>
      <c r="H1234" s="85">
        <f>'прил 4'!H1269+'прил 4'!H1791</f>
        <v>0</v>
      </c>
      <c r="I1234" s="85">
        <f>'прил 4'!I1269+'прил 4'!I1791</f>
        <v>0</v>
      </c>
    </row>
    <row r="1235" spans="1:10" ht="30.75" customHeight="1">
      <c r="A1235" s="16" t="s">
        <v>661</v>
      </c>
      <c r="B1235" s="14">
        <v>793</v>
      </c>
      <c r="C1235" s="15" t="s">
        <v>101</v>
      </c>
      <c r="D1235" s="15" t="s">
        <v>102</v>
      </c>
      <c r="E1235" s="15" t="s">
        <v>519</v>
      </c>
      <c r="F1235" s="15" t="s">
        <v>305</v>
      </c>
      <c r="G1235" s="85">
        <f>G1236</f>
        <v>20000</v>
      </c>
      <c r="H1235" s="115">
        <f>H1236</f>
        <v>0</v>
      </c>
      <c r="I1235" s="115">
        <f>I1236</f>
        <v>0</v>
      </c>
    </row>
    <row r="1236" spans="1:10" ht="30.75" customHeight="1">
      <c r="A1236" s="16" t="s">
        <v>655</v>
      </c>
      <c r="B1236" s="14">
        <v>793</v>
      </c>
      <c r="C1236" s="15" t="s">
        <v>101</v>
      </c>
      <c r="D1236" s="15" t="s">
        <v>102</v>
      </c>
      <c r="E1236" s="15" t="s">
        <v>519</v>
      </c>
      <c r="F1236" s="15" t="s">
        <v>307</v>
      </c>
      <c r="G1236" s="85">
        <f>'прил 4'!G1488</f>
        <v>20000</v>
      </c>
      <c r="H1236" s="85">
        <f>'прил 4'!H1488</f>
        <v>0</v>
      </c>
      <c r="I1236" s="85">
        <f>'прил 4'!I1488</f>
        <v>0</v>
      </c>
    </row>
    <row r="1237" spans="1:10" ht="30.75" customHeight="1">
      <c r="A1237" s="16" t="s">
        <v>315</v>
      </c>
      <c r="B1237" s="14">
        <v>793</v>
      </c>
      <c r="C1237" s="15" t="s">
        <v>337</v>
      </c>
      <c r="D1237" s="15" t="s">
        <v>102</v>
      </c>
      <c r="E1237" s="15" t="s">
        <v>519</v>
      </c>
      <c r="F1237" s="15" t="s">
        <v>316</v>
      </c>
      <c r="G1237" s="85">
        <f>G1238</f>
        <v>1200000</v>
      </c>
      <c r="H1237" s="85">
        <v>0</v>
      </c>
      <c r="I1237" s="85">
        <v>0</v>
      </c>
      <c r="J1237" s="1"/>
    </row>
    <row r="1238" spans="1:10" ht="30.75" customHeight="1">
      <c r="A1238" s="16" t="s">
        <v>343</v>
      </c>
      <c r="B1238" s="14">
        <v>793</v>
      </c>
      <c r="C1238" s="15" t="s">
        <v>337</v>
      </c>
      <c r="D1238" s="15" t="s">
        <v>102</v>
      </c>
      <c r="E1238" s="15" t="s">
        <v>519</v>
      </c>
      <c r="F1238" s="15" t="s">
        <v>344</v>
      </c>
      <c r="G1238" s="85">
        <f>1000000+'прил 4'!G2024</f>
        <v>1200000</v>
      </c>
      <c r="H1238" s="85">
        <v>0</v>
      </c>
      <c r="I1238" s="85">
        <v>0</v>
      </c>
      <c r="J1238" s="1"/>
    </row>
    <row r="1239" spans="1:10">
      <c r="A1239" s="16" t="s">
        <v>93</v>
      </c>
      <c r="B1239" s="15" t="s">
        <v>146</v>
      </c>
      <c r="C1239" s="15" t="s">
        <v>32</v>
      </c>
      <c r="D1239" s="15" t="s">
        <v>34</v>
      </c>
      <c r="E1239" s="15" t="s">
        <v>519</v>
      </c>
      <c r="F1239" s="15" t="s">
        <v>38</v>
      </c>
      <c r="G1239" s="85">
        <f>G1240</f>
        <v>150229</v>
      </c>
      <c r="H1239" s="115">
        <f>H1240</f>
        <v>0</v>
      </c>
      <c r="I1239" s="115">
        <f>I1240</f>
        <v>0</v>
      </c>
    </row>
    <row r="1240" spans="1:10" ht="19.5" customHeight="1">
      <c r="A1240" s="16" t="s">
        <v>345</v>
      </c>
      <c r="B1240" s="15" t="s">
        <v>146</v>
      </c>
      <c r="C1240" s="15" t="s">
        <v>32</v>
      </c>
      <c r="D1240" s="15" t="s">
        <v>34</v>
      </c>
      <c r="E1240" s="15" t="s">
        <v>519</v>
      </c>
      <c r="F1240" s="15" t="s">
        <v>40</v>
      </c>
      <c r="G1240" s="85">
        <v>150229</v>
      </c>
      <c r="H1240" s="115">
        <f>'прил 4'!H1125</f>
        <v>0</v>
      </c>
      <c r="I1240" s="115">
        <f>'прил 4'!I1125</f>
        <v>0</v>
      </c>
    </row>
    <row r="1241" spans="1:10">
      <c r="A1241" s="16" t="s">
        <v>93</v>
      </c>
      <c r="B1241" s="14">
        <v>793</v>
      </c>
      <c r="C1241" s="15" t="s">
        <v>23</v>
      </c>
      <c r="D1241" s="15" t="s">
        <v>106</v>
      </c>
      <c r="E1241" s="15" t="s">
        <v>519</v>
      </c>
      <c r="F1241" s="15" t="s">
        <v>94</v>
      </c>
      <c r="G1241" s="85">
        <f>G1242</f>
        <v>863082.23</v>
      </c>
      <c r="H1241" s="115">
        <f>H1242</f>
        <v>1000000</v>
      </c>
      <c r="I1241" s="115">
        <f>I1242</f>
        <v>1000000</v>
      </c>
    </row>
    <row r="1242" spans="1:10" ht="19.5" customHeight="1">
      <c r="A1242" s="16" t="s">
        <v>345</v>
      </c>
      <c r="B1242" s="14">
        <v>793</v>
      </c>
      <c r="C1242" s="15" t="s">
        <v>23</v>
      </c>
      <c r="D1242" s="15" t="s">
        <v>106</v>
      </c>
      <c r="E1242" s="15" t="s">
        <v>519</v>
      </c>
      <c r="F1242" s="15" t="s">
        <v>346</v>
      </c>
      <c r="G1242" s="85">
        <f>'прил 4'!G1110</f>
        <v>863082.23</v>
      </c>
      <c r="H1242" s="115">
        <f>'прил 4'!H1110</f>
        <v>1000000</v>
      </c>
      <c r="I1242" s="115">
        <f>'прил 4'!I1110</f>
        <v>1000000</v>
      </c>
    </row>
    <row r="1243" spans="1:10">
      <c r="A1243" s="16" t="s">
        <v>39</v>
      </c>
      <c r="B1243" s="14">
        <v>757</v>
      </c>
      <c r="C1243" s="15" t="s">
        <v>66</v>
      </c>
      <c r="D1243" s="15" t="s">
        <v>23</v>
      </c>
      <c r="E1243" s="15" t="s">
        <v>519</v>
      </c>
      <c r="F1243" s="15" t="s">
        <v>40</v>
      </c>
      <c r="G1243" s="8">
        <f>'прил 4'!G346+'прил 4'!G712</f>
        <v>0</v>
      </c>
      <c r="H1243" s="102">
        <f>'прил 4'!AG346+'прил 4'!AG712</f>
        <v>0</v>
      </c>
      <c r="I1243" s="102">
        <f>'прил 4'!AH346+'прил 4'!AH712</f>
        <v>0</v>
      </c>
    </row>
    <row r="1244" spans="1:10" s="152" customFormat="1" ht="26.25" customHeight="1">
      <c r="A1244" s="147" t="s">
        <v>326</v>
      </c>
      <c r="B1244" s="148">
        <v>793</v>
      </c>
      <c r="C1244" s="149" t="s">
        <v>23</v>
      </c>
      <c r="D1244" s="149" t="s">
        <v>29</v>
      </c>
      <c r="E1244" s="155" t="s">
        <v>408</v>
      </c>
      <c r="F1244" s="149"/>
      <c r="G1244" s="150">
        <f>G1250+G1253+G1256+G1247</f>
        <v>2309896.2399999998</v>
      </c>
      <c r="H1244" s="150">
        <f>H1250+H1253+H1256+H1247</f>
        <v>1981776.13</v>
      </c>
      <c r="I1244" s="150">
        <f>I1250+I1253+I1256+I1247</f>
        <v>2172570.15</v>
      </c>
      <c r="J1244" s="187">
        <v>1487719</v>
      </c>
    </row>
    <row r="1245" spans="1:10" s="23" customFormat="1" ht="51.75" customHeight="1">
      <c r="A1245" s="16" t="s">
        <v>1137</v>
      </c>
      <c r="B1245" s="14">
        <v>793</v>
      </c>
      <c r="C1245" s="15" t="s">
        <v>23</v>
      </c>
      <c r="D1245" s="15" t="s">
        <v>29</v>
      </c>
      <c r="E1245" s="15" t="s">
        <v>1138</v>
      </c>
      <c r="F1245" s="15"/>
      <c r="G1245" s="115">
        <f t="shared" ref="G1245:I1246" si="242">G1246</f>
        <v>720000</v>
      </c>
      <c r="H1245" s="115">
        <f t="shared" si="242"/>
        <v>0</v>
      </c>
      <c r="I1245" s="115">
        <f t="shared" si="242"/>
        <v>0</v>
      </c>
      <c r="J1245" s="22"/>
    </row>
    <row r="1246" spans="1:10" s="23" customFormat="1" ht="26.25" customHeight="1">
      <c r="A1246" s="16" t="s">
        <v>598</v>
      </c>
      <c r="B1246" s="14">
        <v>793</v>
      </c>
      <c r="C1246" s="15" t="s">
        <v>23</v>
      </c>
      <c r="D1246" s="15" t="s">
        <v>29</v>
      </c>
      <c r="E1246" s="15" t="s">
        <v>1138</v>
      </c>
      <c r="F1246" s="15" t="s">
        <v>47</v>
      </c>
      <c r="G1246" s="115">
        <f t="shared" si="242"/>
        <v>720000</v>
      </c>
      <c r="H1246" s="115">
        <f t="shared" si="242"/>
        <v>0</v>
      </c>
      <c r="I1246" s="115">
        <f t="shared" si="242"/>
        <v>0</v>
      </c>
      <c r="J1246" s="22"/>
    </row>
    <row r="1247" spans="1:10" s="23" customFormat="1" ht="26.25" customHeight="1">
      <c r="A1247" s="16" t="s">
        <v>48</v>
      </c>
      <c r="B1247" s="14">
        <v>793</v>
      </c>
      <c r="C1247" s="15" t="s">
        <v>23</v>
      </c>
      <c r="D1247" s="15" t="s">
        <v>29</v>
      </c>
      <c r="E1247" s="15" t="s">
        <v>1138</v>
      </c>
      <c r="F1247" s="15" t="s">
        <v>49</v>
      </c>
      <c r="G1247" s="115">
        <f>'прил 4'!G1225</f>
        <v>720000</v>
      </c>
      <c r="H1247" s="115"/>
      <c r="I1247" s="115"/>
      <c r="J1247" s="22"/>
    </row>
    <row r="1248" spans="1:10" ht="20.25" customHeight="1">
      <c r="A1248" s="16" t="s">
        <v>621</v>
      </c>
      <c r="B1248" s="14">
        <v>793</v>
      </c>
      <c r="C1248" s="15" t="s">
        <v>23</v>
      </c>
      <c r="D1248" s="15" t="s">
        <v>29</v>
      </c>
      <c r="E1248" s="15" t="s">
        <v>409</v>
      </c>
      <c r="F1248" s="15"/>
      <c r="G1248" s="115">
        <f t="shared" ref="G1248:I1249" si="243">G1249</f>
        <v>1571030.9699999997</v>
      </c>
      <c r="H1248" s="115">
        <f t="shared" si="243"/>
        <v>1981776.13</v>
      </c>
      <c r="I1248" s="115">
        <f t="shared" si="243"/>
        <v>2172570.15</v>
      </c>
    </row>
    <row r="1249" spans="1:12">
      <c r="A1249" s="16" t="s">
        <v>93</v>
      </c>
      <c r="B1249" s="14">
        <v>792</v>
      </c>
      <c r="C1249" s="15" t="s">
        <v>23</v>
      </c>
      <c r="D1249" s="15" t="s">
        <v>29</v>
      </c>
      <c r="E1249" s="15" t="s">
        <v>409</v>
      </c>
      <c r="F1249" s="15" t="s">
        <v>94</v>
      </c>
      <c r="G1249" s="115">
        <f t="shared" si="243"/>
        <v>1571030.9699999997</v>
      </c>
      <c r="H1249" s="115">
        <f t="shared" si="243"/>
        <v>1981776.13</v>
      </c>
      <c r="I1249" s="115">
        <f t="shared" si="243"/>
        <v>2172570.15</v>
      </c>
    </row>
    <row r="1250" spans="1:12" ht="15" customHeight="1">
      <c r="A1250" s="16" t="s">
        <v>605</v>
      </c>
      <c r="B1250" s="14"/>
      <c r="C1250" s="15"/>
      <c r="D1250" s="15"/>
      <c r="E1250" s="15" t="s">
        <v>409</v>
      </c>
      <c r="F1250" s="15" t="s">
        <v>604</v>
      </c>
      <c r="G1250" s="85">
        <f>'прил 4'!G933+'прил 4'!G750</f>
        <v>1571030.9699999997</v>
      </c>
      <c r="H1250" s="115">
        <f>'прил 4'!H933</f>
        <v>1981776.13</v>
      </c>
      <c r="I1250" s="115">
        <f>'прил 4'!I933</f>
        <v>2172570.15</v>
      </c>
    </row>
    <row r="1251" spans="1:12" ht="30.75" customHeight="1">
      <c r="A1251" s="16" t="s">
        <v>782</v>
      </c>
      <c r="B1251" s="14">
        <v>793</v>
      </c>
      <c r="C1251" s="15" t="s">
        <v>23</v>
      </c>
      <c r="D1251" s="15" t="s">
        <v>29</v>
      </c>
      <c r="E1251" s="15" t="s">
        <v>781</v>
      </c>
      <c r="F1251" s="15"/>
      <c r="G1251" s="85">
        <f t="shared" ref="G1251:I1251" si="244">G1252</f>
        <v>600</v>
      </c>
      <c r="H1251" s="85">
        <f t="shared" si="244"/>
        <v>0</v>
      </c>
      <c r="I1251" s="85">
        <f t="shared" si="244"/>
        <v>0</v>
      </c>
      <c r="J1251" s="1"/>
    </row>
    <row r="1252" spans="1:12" ht="19.5" customHeight="1">
      <c r="A1252" s="16" t="s">
        <v>93</v>
      </c>
      <c r="B1252" s="14">
        <v>793</v>
      </c>
      <c r="C1252" s="15" t="s">
        <v>23</v>
      </c>
      <c r="D1252" s="15" t="s">
        <v>29</v>
      </c>
      <c r="E1252" s="15" t="s">
        <v>781</v>
      </c>
      <c r="F1252" s="15" t="s">
        <v>94</v>
      </c>
      <c r="G1252" s="85">
        <f>G1253</f>
        <v>600</v>
      </c>
      <c r="H1252" s="85">
        <f>H1253+H1254</f>
        <v>0</v>
      </c>
      <c r="I1252" s="85">
        <f>I1253+I1254</f>
        <v>0</v>
      </c>
      <c r="J1252" s="1"/>
    </row>
    <row r="1253" spans="1:12" ht="18.75" customHeight="1">
      <c r="A1253" s="16" t="s">
        <v>605</v>
      </c>
      <c r="B1253" s="14">
        <v>793</v>
      </c>
      <c r="C1253" s="15" t="s">
        <v>23</v>
      </c>
      <c r="D1253" s="15" t="s">
        <v>29</v>
      </c>
      <c r="E1253" s="15" t="s">
        <v>781</v>
      </c>
      <c r="F1253" s="15" t="s">
        <v>604</v>
      </c>
      <c r="G1253" s="85">
        <f>'прил 4'!G1214+'прил 4'!G1607</f>
        <v>600</v>
      </c>
      <c r="H1253" s="85">
        <v>0</v>
      </c>
      <c r="I1253" s="85">
        <v>0</v>
      </c>
      <c r="J1253" s="1"/>
    </row>
    <row r="1254" spans="1:12" ht="40.5" customHeight="1">
      <c r="A1254" s="16" t="s">
        <v>846</v>
      </c>
      <c r="B1254" s="14">
        <v>774</v>
      </c>
      <c r="C1254" s="15" t="s">
        <v>23</v>
      </c>
      <c r="D1254" s="15" t="s">
        <v>29</v>
      </c>
      <c r="E1254" s="15" t="s">
        <v>845</v>
      </c>
      <c r="F1254" s="15"/>
      <c r="G1254" s="115">
        <f>G1255</f>
        <v>18265.27</v>
      </c>
      <c r="H1254" s="85">
        <v>0</v>
      </c>
      <c r="I1254" s="85">
        <v>0</v>
      </c>
    </row>
    <row r="1255" spans="1:12">
      <c r="A1255" s="16" t="s">
        <v>93</v>
      </c>
      <c r="B1255" s="14">
        <v>774</v>
      </c>
      <c r="C1255" s="15" t="s">
        <v>23</v>
      </c>
      <c r="D1255" s="15" t="s">
        <v>29</v>
      </c>
      <c r="E1255" s="15" t="s">
        <v>845</v>
      </c>
      <c r="F1255" s="15" t="s">
        <v>94</v>
      </c>
      <c r="G1255" s="115">
        <f>G1256</f>
        <v>18265.27</v>
      </c>
      <c r="H1255" s="85">
        <v>0</v>
      </c>
      <c r="I1255" s="85">
        <v>0</v>
      </c>
    </row>
    <row r="1256" spans="1:12" ht="15" customHeight="1">
      <c r="A1256" s="16" t="s">
        <v>605</v>
      </c>
      <c r="B1256" s="14">
        <v>774</v>
      </c>
      <c r="C1256" s="15" t="s">
        <v>23</v>
      </c>
      <c r="D1256" s="15" t="s">
        <v>29</v>
      </c>
      <c r="E1256" s="15" t="s">
        <v>845</v>
      </c>
      <c r="F1256" s="15" t="s">
        <v>604</v>
      </c>
      <c r="G1256" s="115">
        <f>'прил 4'!G509+'прил 4'!G466</f>
        <v>18265.27</v>
      </c>
      <c r="H1256" s="85">
        <v>0</v>
      </c>
      <c r="I1256" s="85">
        <v>0</v>
      </c>
    </row>
    <row r="1257" spans="1:12" s="152" customFormat="1">
      <c r="A1257" s="147" t="s">
        <v>521</v>
      </c>
      <c r="B1257" s="148">
        <v>793</v>
      </c>
      <c r="C1257" s="149" t="s">
        <v>23</v>
      </c>
      <c r="D1257" s="149" t="s">
        <v>337</v>
      </c>
      <c r="E1257" s="149" t="s">
        <v>522</v>
      </c>
      <c r="F1257" s="149"/>
      <c r="G1257" s="150">
        <f>G1260</f>
        <v>10400</v>
      </c>
      <c r="H1257" s="150">
        <f>H1260</f>
        <v>11200</v>
      </c>
      <c r="I1257" s="150">
        <f>I1260</f>
        <v>116800</v>
      </c>
      <c r="J1257" s="187"/>
    </row>
    <row r="1258" spans="1:12" s="50" customFormat="1" ht="56.25" customHeight="1">
      <c r="A1258" s="16" t="s">
        <v>526</v>
      </c>
      <c r="B1258" s="14">
        <v>793</v>
      </c>
      <c r="C1258" s="15" t="s">
        <v>23</v>
      </c>
      <c r="D1258" s="15" t="s">
        <v>337</v>
      </c>
      <c r="E1258" s="15" t="s">
        <v>684</v>
      </c>
      <c r="F1258" s="15"/>
      <c r="G1258" s="115">
        <f t="shared" ref="G1258:I1259" si="245">G1259</f>
        <v>10400</v>
      </c>
      <c r="H1258" s="115">
        <f t="shared" si="245"/>
        <v>11200</v>
      </c>
      <c r="I1258" s="115">
        <f t="shared" si="245"/>
        <v>116800</v>
      </c>
      <c r="J1258" s="186">
        <v>11200</v>
      </c>
    </row>
    <row r="1259" spans="1:12" s="50" customFormat="1">
      <c r="A1259" s="16" t="s">
        <v>598</v>
      </c>
      <c r="B1259" s="14">
        <v>793</v>
      </c>
      <c r="C1259" s="15" t="s">
        <v>23</v>
      </c>
      <c r="D1259" s="15" t="s">
        <v>337</v>
      </c>
      <c r="E1259" s="15" t="s">
        <v>684</v>
      </c>
      <c r="F1259" s="15" t="s">
        <v>47</v>
      </c>
      <c r="G1259" s="115">
        <f t="shared" si="245"/>
        <v>10400</v>
      </c>
      <c r="H1259" s="115">
        <f t="shared" si="245"/>
        <v>11200</v>
      </c>
      <c r="I1259" s="115">
        <f t="shared" si="245"/>
        <v>116800</v>
      </c>
      <c r="J1259" s="186"/>
    </row>
    <row r="1260" spans="1:12" s="50" customFormat="1" ht="25.5">
      <c r="A1260" s="16" t="s">
        <v>48</v>
      </c>
      <c r="B1260" s="14">
        <v>793</v>
      </c>
      <c r="C1260" s="15" t="s">
        <v>23</v>
      </c>
      <c r="D1260" s="15" t="s">
        <v>337</v>
      </c>
      <c r="E1260" s="15" t="s">
        <v>684</v>
      </c>
      <c r="F1260" s="15" t="s">
        <v>49</v>
      </c>
      <c r="G1260" s="115">
        <f>'прил 4'!G1100</f>
        <v>10400</v>
      </c>
      <c r="H1260" s="115">
        <f>'прил 4'!H1100</f>
        <v>11200</v>
      </c>
      <c r="I1260" s="115">
        <f>'прил 4'!I1100</f>
        <v>116800</v>
      </c>
      <c r="J1260" s="186"/>
    </row>
    <row r="1261" spans="1:12" hidden="1">
      <c r="A1261" s="16" t="s">
        <v>157</v>
      </c>
      <c r="B1261" s="14">
        <v>793</v>
      </c>
      <c r="C1261" s="15" t="s">
        <v>23</v>
      </c>
      <c r="D1261" s="15" t="s">
        <v>29</v>
      </c>
      <c r="E1261" s="15" t="s">
        <v>155</v>
      </c>
      <c r="F1261" s="15"/>
      <c r="G1261" s="115">
        <f t="shared" ref="G1261:I1262" si="246">G1262</f>
        <v>0</v>
      </c>
      <c r="H1261" s="115">
        <f t="shared" si="246"/>
        <v>0</v>
      </c>
      <c r="I1261" s="115">
        <f t="shared" si="246"/>
        <v>0</v>
      </c>
    </row>
    <row r="1262" spans="1:12" hidden="1">
      <c r="A1262" s="16" t="s">
        <v>93</v>
      </c>
      <c r="B1262" s="14">
        <v>793</v>
      </c>
      <c r="C1262" s="15" t="s">
        <v>23</v>
      </c>
      <c r="D1262" s="15" t="s">
        <v>29</v>
      </c>
      <c r="E1262" s="15" t="s">
        <v>155</v>
      </c>
      <c r="F1262" s="15" t="s">
        <v>94</v>
      </c>
      <c r="G1262" s="115">
        <f t="shared" si="246"/>
        <v>0</v>
      </c>
      <c r="H1262" s="115">
        <f t="shared" si="246"/>
        <v>0</v>
      </c>
      <c r="I1262" s="115">
        <f t="shared" si="246"/>
        <v>0</v>
      </c>
    </row>
    <row r="1263" spans="1:12" hidden="1">
      <c r="A1263" s="16" t="s">
        <v>345</v>
      </c>
      <c r="B1263" s="14">
        <v>793</v>
      </c>
      <c r="C1263" s="15" t="s">
        <v>23</v>
      </c>
      <c r="D1263" s="15" t="s">
        <v>29</v>
      </c>
      <c r="E1263" s="15" t="s">
        <v>155</v>
      </c>
      <c r="F1263" s="15" t="s">
        <v>346</v>
      </c>
      <c r="G1263" s="115">
        <f>'прил 4'!G937</f>
        <v>0</v>
      </c>
      <c r="H1263" s="115">
        <f>'прил 4'!AG937</f>
        <v>0</v>
      </c>
      <c r="I1263" s="115">
        <f>'прил 4'!AH937</f>
        <v>0</v>
      </c>
    </row>
    <row r="1264" spans="1:12" s="23" customFormat="1" ht="26.25" customHeight="1">
      <c r="A1264" s="243" t="s">
        <v>674</v>
      </c>
      <c r="B1264" s="244"/>
      <c r="C1264" s="244"/>
      <c r="D1264" s="244"/>
      <c r="E1264" s="244"/>
      <c r="F1264" s="244"/>
      <c r="G1264" s="245">
        <f>G16+G1162</f>
        <v>1738661987.6099999</v>
      </c>
      <c r="H1264" s="245">
        <f>H16+H1162</f>
        <v>1638692481.3500001</v>
      </c>
      <c r="I1264" s="245">
        <f>I16+I1162</f>
        <v>2053168030.7200003</v>
      </c>
      <c r="J1264" s="22"/>
      <c r="L1264" s="22">
        <f>G1223+H1223+I1223+G1214+H1214+I1214+G1208+H1208+I1208+G1200+H1200+I1200+G1173+H1173+I1173+G1169+H1169+I1169+G1031+H1031+I1031+G754+H754+I754+G622+H622+I622+G45+H45+I45</f>
        <v>266749815.13</v>
      </c>
    </row>
    <row r="1265" spans="1:10" s="18" customFormat="1" hidden="1">
      <c r="A1265" s="16"/>
      <c r="B1265" s="14"/>
      <c r="C1265" s="15"/>
      <c r="D1265" s="15"/>
      <c r="E1265" s="15"/>
      <c r="F1265" s="15"/>
      <c r="G1265" s="115"/>
      <c r="H1265" s="115"/>
      <c r="I1265" s="115"/>
      <c r="J1265" s="17"/>
    </row>
    <row r="1266" spans="1:10" s="18" customFormat="1" hidden="1">
      <c r="A1266" s="16"/>
      <c r="B1266" s="14"/>
      <c r="C1266" s="15"/>
      <c r="D1266" s="15"/>
      <c r="E1266" s="15"/>
      <c r="F1266" s="15"/>
      <c r="G1266" s="115"/>
      <c r="H1266" s="115"/>
      <c r="I1266" s="115"/>
      <c r="J1266" s="17"/>
    </row>
    <row r="1267" spans="1:10" hidden="1"/>
    <row r="1268" spans="1:10" hidden="1">
      <c r="G1268" s="117">
        <v>1303746913.27</v>
      </c>
      <c r="H1268" s="117">
        <v>1303746913.27</v>
      </c>
      <c r="I1268" s="117">
        <v>1303746913.27</v>
      </c>
    </row>
    <row r="1269" spans="1:10" ht="21.75" hidden="1" customHeight="1">
      <c r="G1269" s="117">
        <f>G1264-G1268</f>
        <v>434915074.33999991</v>
      </c>
      <c r="H1269" s="117">
        <f>H1264-H1268</f>
        <v>334945568.08000016</v>
      </c>
      <c r="I1269" s="117">
        <f>I1264-I1268</f>
        <v>749421117.45000029</v>
      </c>
    </row>
    <row r="1270" spans="1:10" hidden="1"/>
    <row r="1271" spans="1:10" hidden="1">
      <c r="G1271" s="117" t="e">
        <f>#REF!+G98+G261+G459+#REF!+#REF!+#REF!+#REF!+G996+G1242+#REF!</f>
        <v>#REF!</v>
      </c>
      <c r="H1271" s="117" t="e">
        <f>#REF!+H98+H261+H459+#REF!+#REF!+#REF!+#REF!+H996+H1242+#REF!</f>
        <v>#REF!</v>
      </c>
      <c r="I1271" s="117" t="e">
        <f>#REF!+I98+I261+I459+#REF!+#REF!+#REF!+#REF!+I996+I1242+#REF!</f>
        <v>#REF!</v>
      </c>
    </row>
    <row r="1272" spans="1:10" hidden="1">
      <c r="B1272" s="1"/>
      <c r="C1272" s="1"/>
      <c r="D1272" s="1"/>
      <c r="E1272" s="1"/>
      <c r="F1272" s="1"/>
    </row>
    <row r="1273" spans="1:10" hidden="1">
      <c r="B1273" s="1"/>
      <c r="C1273" s="1"/>
      <c r="D1273" s="1"/>
      <c r="E1273" s="1"/>
      <c r="F1273" s="1"/>
      <c r="G1273" s="117">
        <f>'прил 4'!G2121-'прил 5'!G1264</f>
        <v>0</v>
      </c>
      <c r="H1273" s="117">
        <f>H1264-'прил 4'!H2121</f>
        <v>0</v>
      </c>
      <c r="I1273" s="117">
        <f>I1264-'прил 4'!I2121</f>
        <v>0</v>
      </c>
    </row>
    <row r="1274" spans="1:10" hidden="1">
      <c r="B1274" s="1"/>
      <c r="C1274" s="1"/>
      <c r="D1274" s="1"/>
      <c r="E1274" s="1"/>
      <c r="F1274" s="1"/>
      <c r="G1274" s="117" t="e">
        <f>G1271-G1242</f>
        <v>#REF!</v>
      </c>
      <c r="H1274" s="117" t="e">
        <f>H1271-H1242</f>
        <v>#REF!</v>
      </c>
      <c r="I1274" s="117" t="e">
        <f>I1271-I1242</f>
        <v>#REF!</v>
      </c>
    </row>
    <row r="1275" spans="1:10" hidden="1">
      <c r="B1275" s="1"/>
      <c r="C1275" s="1"/>
      <c r="D1275" s="1"/>
      <c r="E1275" s="1"/>
      <c r="F1275" s="1"/>
    </row>
    <row r="1277" spans="1:10">
      <c r="G1277" s="117">
        <f>G1264-'прил 4'!G2121</f>
        <v>0</v>
      </c>
    </row>
  </sheetData>
  <mergeCells count="24">
    <mergeCell ref="A12:A14"/>
    <mergeCell ref="A11:I11"/>
    <mergeCell ref="B9:D9"/>
    <mergeCell ref="E9:G9"/>
    <mergeCell ref="B10:G10"/>
    <mergeCell ref="G13:G14"/>
    <mergeCell ref="D13:D14"/>
    <mergeCell ref="B13:B14"/>
    <mergeCell ref="C13:C14"/>
    <mergeCell ref="F12:F14"/>
    <mergeCell ref="E12:E14"/>
    <mergeCell ref="H13:H14"/>
    <mergeCell ref="I13:I14"/>
    <mergeCell ref="B1:G1"/>
    <mergeCell ref="B2:G2"/>
    <mergeCell ref="E5:G5"/>
    <mergeCell ref="B6:G6"/>
    <mergeCell ref="G12:I12"/>
    <mergeCell ref="B7:D7"/>
    <mergeCell ref="E7:G7"/>
    <mergeCell ref="B8:G8"/>
    <mergeCell ref="B3:G3"/>
    <mergeCell ref="B4:G4"/>
    <mergeCell ref="B5:D5"/>
  </mergeCells>
  <phoneticPr fontId="25" type="noConversion"/>
  <pageMargins left="0.47244094488188981" right="0.19685039370078741" top="0.11811023622047245" bottom="0.31496062992125984" header="0.19685039370078741" footer="0.19685039370078741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3 </vt:lpstr>
      <vt:lpstr>прил 4</vt:lpstr>
      <vt:lpstr>прил 5</vt:lpstr>
      <vt:lpstr>'прил 3 '!Область_печати</vt:lpstr>
      <vt:lpstr>'прил 4'!Область_печати</vt:lpstr>
      <vt:lpstr>'прил 5'!Область_печати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2020-08-11T14:20:52Z</cp:lastPrinted>
  <dcterms:created xsi:type="dcterms:W3CDTF">2014-11-17T05:43:53Z</dcterms:created>
  <dcterms:modified xsi:type="dcterms:W3CDTF">2020-08-14T09:20:07Z</dcterms:modified>
</cp:coreProperties>
</file>