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30" windowHeight="11400" activeTab="2"/>
  </bookViews>
  <sheets>
    <sheet name="прил 5 " sheetId="2" r:id="rId1"/>
    <sheet name="прил 6" sheetId="1" r:id="rId2"/>
    <sheet name="прил 7" sheetId="3" r:id="rId3"/>
  </sheets>
  <definedNames>
    <definedName name="_xlnm.Print_Area" localSheetId="0">'прил 5 '!$A$1:$J$59</definedName>
    <definedName name="_xlnm.Print_Area" localSheetId="1">'прил 6'!$A$1:$I$1878</definedName>
    <definedName name="_xlnm.Print_Area" localSheetId="2">'прил 7'!$A$1:$J$1259</definedName>
  </definedNames>
  <calcPr calcId="125725"/>
</workbook>
</file>

<file path=xl/calcChain.xml><?xml version="1.0" encoding="utf-8"?>
<calcChain xmlns="http://schemas.openxmlformats.org/spreadsheetml/2006/main">
  <c r="I1549" i="1"/>
  <c r="H1549"/>
  <c r="G1549"/>
  <c r="G1545"/>
  <c r="H1545"/>
  <c r="I1545"/>
  <c r="G48" i="2"/>
  <c r="H48"/>
  <c r="F48"/>
  <c r="H1474" i="1"/>
  <c r="I1474"/>
  <c r="G1474"/>
  <c r="G265" i="3"/>
  <c r="I264"/>
  <c r="H264"/>
  <c r="G264"/>
  <c r="G1299" i="1"/>
  <c r="G1297"/>
  <c r="G1296" s="1"/>
  <c r="I1296"/>
  <c r="H1296"/>
  <c r="G260" i="3"/>
  <c r="I259"/>
  <c r="H259"/>
  <c r="G259"/>
  <c r="G1294" i="1"/>
  <c r="G1292"/>
  <c r="G1291" s="1"/>
  <c r="I1291"/>
  <c r="H1291"/>
  <c r="I540" i="3"/>
  <c r="I539" s="1"/>
  <c r="H540"/>
  <c r="G540"/>
  <c r="G539" s="1"/>
  <c r="H539"/>
  <c r="I827" i="1"/>
  <c r="I826" s="1"/>
  <c r="H827"/>
  <c r="H826" s="1"/>
  <c r="G827"/>
  <c r="G826" s="1"/>
  <c r="I1560"/>
  <c r="H1560"/>
  <c r="G1560"/>
  <c r="H649" i="3"/>
  <c r="I649"/>
  <c r="G649"/>
  <c r="I701" i="1"/>
  <c r="H701"/>
  <c r="G701"/>
  <c r="I689"/>
  <c r="H689"/>
  <c r="G689"/>
  <c r="H833" i="3"/>
  <c r="I833"/>
  <c r="G833"/>
  <c r="H836"/>
  <c r="I836"/>
  <c r="G836"/>
  <c r="I782" i="1"/>
  <c r="I781" s="1"/>
  <c r="H782"/>
  <c r="H781" s="1"/>
  <c r="G782"/>
  <c r="G781" s="1"/>
  <c r="I779"/>
  <c r="I778" s="1"/>
  <c r="H779"/>
  <c r="H778" s="1"/>
  <c r="G779"/>
  <c r="G778" s="1"/>
  <c r="I776"/>
  <c r="I775" s="1"/>
  <c r="H776"/>
  <c r="H775" s="1"/>
  <c r="G776"/>
  <c r="G775" s="1"/>
  <c r="G772"/>
  <c r="G771" s="1"/>
  <c r="G770" s="1"/>
  <c r="G769" s="1"/>
  <c r="I771"/>
  <c r="I770" s="1"/>
  <c r="I769" s="1"/>
  <c r="H771"/>
  <c r="H770" s="1"/>
  <c r="H769" s="1"/>
  <c r="G767"/>
  <c r="G766" s="1"/>
  <c r="I766"/>
  <c r="H766"/>
  <c r="G764"/>
  <c r="I762"/>
  <c r="I761" s="1"/>
  <c r="H762"/>
  <c r="H761" s="1"/>
  <c r="G762"/>
  <c r="G761" s="1"/>
  <c r="I955" i="3"/>
  <c r="H955"/>
  <c r="G955"/>
  <c r="H1313" i="1"/>
  <c r="I1313"/>
  <c r="G1313"/>
  <c r="I1314"/>
  <c r="H1314"/>
  <c r="G1314"/>
  <c r="I1338"/>
  <c r="H1338"/>
  <c r="G1338"/>
  <c r="I565" i="3"/>
  <c r="H565"/>
  <c r="G565"/>
  <c r="G564" s="1"/>
  <c r="G563" s="1"/>
  <c r="G562" s="1"/>
  <c r="I564"/>
  <c r="I563" s="1"/>
  <c r="I562" s="1"/>
  <c r="H564"/>
  <c r="H563" s="1"/>
  <c r="H562" s="1"/>
  <c r="I858" i="1"/>
  <c r="I857" s="1"/>
  <c r="I856" s="1"/>
  <c r="I855" s="1"/>
  <c r="H858"/>
  <c r="H857" s="1"/>
  <c r="H856" s="1"/>
  <c r="H855" s="1"/>
  <c r="G858"/>
  <c r="G857" s="1"/>
  <c r="G856" s="1"/>
  <c r="G855" s="1"/>
  <c r="H983" i="3"/>
  <c r="I983"/>
  <c r="G983"/>
  <c r="I400" i="1"/>
  <c r="I399" s="1"/>
  <c r="H400"/>
  <c r="H399" s="1"/>
  <c r="G400"/>
  <c r="G399" s="1"/>
  <c r="I397"/>
  <c r="I396" s="1"/>
  <c r="I395" s="1"/>
  <c r="H397"/>
  <c r="H992" i="3" s="1"/>
  <c r="G397" i="1"/>
  <c r="G992" i="3" s="1"/>
  <c r="I996" i="1"/>
  <c r="H996"/>
  <c r="I994"/>
  <c r="H994"/>
  <c r="I344"/>
  <c r="H344"/>
  <c r="I342"/>
  <c r="H342"/>
  <c r="G344"/>
  <c r="G342"/>
  <c r="G996"/>
  <c r="G994"/>
  <c r="H236"/>
  <c r="H664" i="3"/>
  <c r="I664"/>
  <c r="G257" i="1"/>
  <c r="G664" i="3" s="1"/>
  <c r="G891"/>
  <c r="G876"/>
  <c r="I153" i="1"/>
  <c r="H153"/>
  <c r="H1402"/>
  <c r="H1401" s="1"/>
  <c r="I1402"/>
  <c r="I1401" s="1"/>
  <c r="H35" i="3"/>
  <c r="I35"/>
  <c r="G35"/>
  <c r="H602" i="1"/>
  <c r="I602"/>
  <c r="H351"/>
  <c r="I351"/>
  <c r="H114"/>
  <c r="I114"/>
  <c r="I511"/>
  <c r="I471"/>
  <c r="I436"/>
  <c r="I197"/>
  <c r="H197"/>
  <c r="H759" l="1"/>
  <c r="H758" s="1"/>
  <c r="I759"/>
  <c r="I758" s="1"/>
  <c r="G774"/>
  <c r="G759"/>
  <c r="G758" s="1"/>
  <c r="I774"/>
  <c r="H774"/>
  <c r="H396"/>
  <c r="H395" s="1"/>
  <c r="G396"/>
  <c r="G395" s="1"/>
  <c r="I992" i="3"/>
  <c r="I150"/>
  <c r="H150"/>
  <c r="H149" s="1"/>
  <c r="H148" s="1"/>
  <c r="G150"/>
  <c r="G149" s="1"/>
  <c r="G148" s="1"/>
  <c r="I149"/>
  <c r="I148" s="1"/>
  <c r="I146"/>
  <c r="H146"/>
  <c r="H145" s="1"/>
  <c r="H144" s="1"/>
  <c r="G146"/>
  <c r="G145" s="1"/>
  <c r="G144" s="1"/>
  <c r="I145"/>
  <c r="I144" s="1"/>
  <c r="I1205" i="1"/>
  <c r="I1204" s="1"/>
  <c r="I1203" s="1"/>
  <c r="H1205"/>
  <c r="H1204" s="1"/>
  <c r="H1203" s="1"/>
  <c r="G1205"/>
  <c r="G1204" s="1"/>
  <c r="G1203" s="1"/>
  <c r="G302"/>
  <c r="I441" i="3"/>
  <c r="I440" s="1"/>
  <c r="H441"/>
  <c r="H440" s="1"/>
  <c r="G441"/>
  <c r="G440" s="1"/>
  <c r="I586" i="1"/>
  <c r="I585" s="1"/>
  <c r="H586"/>
  <c r="H585" s="1"/>
  <c r="G586"/>
  <c r="G585" s="1"/>
  <c r="H476" i="3"/>
  <c r="H475" s="1"/>
  <c r="H474" s="1"/>
  <c r="I476"/>
  <c r="I475" s="1"/>
  <c r="I474" s="1"/>
  <c r="G476"/>
  <c r="G475" s="1"/>
  <c r="G474" s="1"/>
  <c r="I583" i="1"/>
  <c r="I582" s="1"/>
  <c r="H583"/>
  <c r="H582" s="1"/>
  <c r="G583"/>
  <c r="G582" s="1"/>
  <c r="I438" i="3"/>
  <c r="I437" s="1"/>
  <c r="H438"/>
  <c r="H437" s="1"/>
  <c r="G438"/>
  <c r="G437" s="1"/>
  <c r="I619" i="1"/>
  <c r="I618" s="1"/>
  <c r="H619"/>
  <c r="H618" s="1"/>
  <c r="G619"/>
  <c r="G618" s="1"/>
  <c r="I472" i="3"/>
  <c r="I471" s="1"/>
  <c r="H472"/>
  <c r="H471" s="1"/>
  <c r="G472"/>
  <c r="G471" s="1"/>
  <c r="I616" i="1"/>
  <c r="I615" s="1"/>
  <c r="H616"/>
  <c r="H615" s="1"/>
  <c r="G616"/>
  <c r="G615" s="1"/>
  <c r="G150"/>
  <c r="G211"/>
  <c r="G551"/>
  <c r="I118" i="3"/>
  <c r="I117" s="1"/>
  <c r="H118"/>
  <c r="H117" s="1"/>
  <c r="G118"/>
  <c r="G117" s="1"/>
  <c r="I136" i="1"/>
  <c r="I135" s="1"/>
  <c r="H136"/>
  <c r="H135" s="1"/>
  <c r="G136"/>
  <c r="G135" s="1"/>
  <c r="I906"/>
  <c r="I905" s="1"/>
  <c r="H906"/>
  <c r="H905" s="1"/>
  <c r="G906"/>
  <c r="G905" s="1"/>
  <c r="I903"/>
  <c r="I902" s="1"/>
  <c r="H903"/>
  <c r="H902" s="1"/>
  <c r="G903"/>
  <c r="G902" s="1"/>
  <c r="I900"/>
  <c r="I899" s="1"/>
  <c r="H900"/>
  <c r="H899" s="1"/>
  <c r="G900"/>
  <c r="G899" s="1"/>
  <c r="G896"/>
  <c r="G895" s="1"/>
  <c r="G894" s="1"/>
  <c r="G893" s="1"/>
  <c r="I895"/>
  <c r="I894" s="1"/>
  <c r="I893" s="1"/>
  <c r="H895"/>
  <c r="H894" s="1"/>
  <c r="H893" s="1"/>
  <c r="G891"/>
  <c r="G890" s="1"/>
  <c r="I890"/>
  <c r="H890"/>
  <c r="G888"/>
  <c r="I886"/>
  <c r="I885" s="1"/>
  <c r="H886"/>
  <c r="H885" s="1"/>
  <c r="G886"/>
  <c r="G885" s="1"/>
  <c r="I1069" i="3"/>
  <c r="I1068" s="1"/>
  <c r="H1069"/>
  <c r="H1068" s="1"/>
  <c r="G1069"/>
  <c r="G1068" s="1"/>
  <c r="I1344" i="1"/>
  <c r="I1343" s="1"/>
  <c r="I1301" s="1"/>
  <c r="H1344"/>
  <c r="H1343" s="1"/>
  <c r="H1301" s="1"/>
  <c r="G1344"/>
  <c r="G1343" s="1"/>
  <c r="G1301" s="1"/>
  <c r="I883" l="1"/>
  <c r="I882" s="1"/>
  <c r="H883"/>
  <c r="H882" s="1"/>
  <c r="G883"/>
  <c r="G882" s="1"/>
  <c r="G898"/>
  <c r="G897" s="1"/>
  <c r="H898"/>
  <c r="H897" s="1"/>
  <c r="I898"/>
  <c r="I897" s="1"/>
  <c r="I881" l="1"/>
  <c r="H881"/>
  <c r="G881"/>
  <c r="G351"/>
  <c r="G517"/>
  <c r="G327" i="3" s="1"/>
  <c r="G326" s="1"/>
  <c r="G325" s="1"/>
  <c r="G880" i="1"/>
  <c r="G599"/>
  <c r="G436"/>
  <c r="I870"/>
  <c r="I290" i="3" s="1"/>
  <c r="I289" s="1"/>
  <c r="I288" s="1"/>
  <c r="H870" i="1"/>
  <c r="G870"/>
  <c r="G290" i="3" s="1"/>
  <c r="H336"/>
  <c r="H335" s="1"/>
  <c r="H334" s="1"/>
  <c r="I336"/>
  <c r="I335" s="1"/>
  <c r="I334" s="1"/>
  <c r="G336"/>
  <c r="G335" s="1"/>
  <c r="G334" s="1"/>
  <c r="I716" i="1"/>
  <c r="I715" s="1"/>
  <c r="H716"/>
  <c r="H715" s="1"/>
  <c r="G716"/>
  <c r="G715" s="1"/>
  <c r="I430" i="3"/>
  <c r="H430"/>
  <c r="H327"/>
  <c r="H326" s="1"/>
  <c r="H325" s="1"/>
  <c r="I327"/>
  <c r="I326" s="1"/>
  <c r="I325" s="1"/>
  <c r="G267"/>
  <c r="G262"/>
  <c r="I536" i="1"/>
  <c r="I293" i="3" s="1"/>
  <c r="H536" i="1"/>
  <c r="H293" i="3" s="1"/>
  <c r="G536" i="1"/>
  <c r="G293" i="3" s="1"/>
  <c r="H267"/>
  <c r="I267"/>
  <c r="H262"/>
  <c r="I262"/>
  <c r="I1298" i="1"/>
  <c r="I1295" s="1"/>
  <c r="H1298"/>
  <c r="H1295" s="1"/>
  <c r="I1293"/>
  <c r="I1290" s="1"/>
  <c r="H1293"/>
  <c r="H1290" s="1"/>
  <c r="H581" i="3"/>
  <c r="I581"/>
  <c r="G581"/>
  <c r="I1221" i="1"/>
  <c r="I1220" s="1"/>
  <c r="I1219" s="1"/>
  <c r="H1221"/>
  <c r="H1220" s="1"/>
  <c r="H1219" s="1"/>
  <c r="G1221"/>
  <c r="G1220" s="1"/>
  <c r="G1219" s="1"/>
  <c r="G233"/>
  <c r="H230"/>
  <c r="I816" i="3"/>
  <c r="I815" s="1"/>
  <c r="H816"/>
  <c r="H815" s="1"/>
  <c r="G816"/>
  <c r="G815" s="1"/>
  <c r="I193" i="1"/>
  <c r="I192" s="1"/>
  <c r="H193"/>
  <c r="H192" s="1"/>
  <c r="G193"/>
  <c r="G192" s="1"/>
  <c r="I802" i="3"/>
  <c r="I801" s="1"/>
  <c r="H802"/>
  <c r="H801" s="1"/>
  <c r="G802"/>
  <c r="G801" s="1"/>
  <c r="I190" i="1"/>
  <c r="I189" s="1"/>
  <c r="H190"/>
  <c r="H189" s="1"/>
  <c r="G190"/>
  <c r="G189" s="1"/>
  <c r="I1213"/>
  <c r="H1213"/>
  <c r="G1213"/>
  <c r="I1211"/>
  <c r="H1211"/>
  <c r="G1211"/>
  <c r="I211"/>
  <c r="H211"/>
  <c r="J544" i="3"/>
  <c r="K544"/>
  <c r="L544"/>
  <c r="M544"/>
  <c r="N544"/>
  <c r="O544"/>
  <c r="H545"/>
  <c r="H544" s="1"/>
  <c r="H543" s="1"/>
  <c r="H542" s="1"/>
  <c r="I545"/>
  <c r="I544" s="1"/>
  <c r="I543" s="1"/>
  <c r="I542" s="1"/>
  <c r="H549"/>
  <c r="H548" s="1"/>
  <c r="I549"/>
  <c r="I548" s="1"/>
  <c r="H551"/>
  <c r="H550" s="1"/>
  <c r="I551"/>
  <c r="I550" s="1"/>
  <c r="H296"/>
  <c r="H295" s="1"/>
  <c r="H294" s="1"/>
  <c r="I296"/>
  <c r="I295" s="1"/>
  <c r="I294" s="1"/>
  <c r="H149" i="1"/>
  <c r="H148" s="1"/>
  <c r="I149"/>
  <c r="I148" s="1"/>
  <c r="H514" i="3"/>
  <c r="H513" s="1"/>
  <c r="I514"/>
  <c r="I513" s="1"/>
  <c r="H497"/>
  <c r="I497"/>
  <c r="H479"/>
  <c r="H478" s="1"/>
  <c r="H477" s="1"/>
  <c r="I479"/>
  <c r="I478" s="1"/>
  <c r="I477" s="1"/>
  <c r="H467"/>
  <c r="H466" s="1"/>
  <c r="H465" s="1"/>
  <c r="I467"/>
  <c r="I466" s="1"/>
  <c r="I465" s="1"/>
  <c r="H454"/>
  <c r="H453" s="1"/>
  <c r="H452" s="1"/>
  <c r="I454"/>
  <c r="I453" s="1"/>
  <c r="I452" s="1"/>
  <c r="H451"/>
  <c r="H450" s="1"/>
  <c r="H449" s="1"/>
  <c r="I451"/>
  <c r="I450" s="1"/>
  <c r="I449" s="1"/>
  <c r="G451"/>
  <c r="G450" s="1"/>
  <c r="G449" s="1"/>
  <c r="H448"/>
  <c r="H447" s="1"/>
  <c r="H446" s="1"/>
  <c r="I448"/>
  <c r="I447" s="1"/>
  <c r="I446" s="1"/>
  <c r="G448"/>
  <c r="G447" s="1"/>
  <c r="G446" s="1"/>
  <c r="H436"/>
  <c r="I436"/>
  <c r="H421"/>
  <c r="H420" s="1"/>
  <c r="H419" s="1"/>
  <c r="I421"/>
  <c r="I420" s="1"/>
  <c r="I419" s="1"/>
  <c r="G421"/>
  <c r="G420" s="1"/>
  <c r="G419" s="1"/>
  <c r="H400"/>
  <c r="H399" s="1"/>
  <c r="I400"/>
  <c r="I399" s="1"/>
  <c r="H398"/>
  <c r="I398"/>
  <c r="H397"/>
  <c r="I397"/>
  <c r="H396"/>
  <c r="I396"/>
  <c r="J394"/>
  <c r="K394"/>
  <c r="L394"/>
  <c r="M394"/>
  <c r="N394"/>
  <c r="O394"/>
  <c r="H388"/>
  <c r="I389"/>
  <c r="H387"/>
  <c r="H386" s="1"/>
  <c r="H385" s="1"/>
  <c r="H384" s="1"/>
  <c r="I387"/>
  <c r="I386" s="1"/>
  <c r="I385" s="1"/>
  <c r="I384" s="1"/>
  <c r="H372"/>
  <c r="H371" s="1"/>
  <c r="H370" s="1"/>
  <c r="I372"/>
  <c r="I371" s="1"/>
  <c r="I370" s="1"/>
  <c r="H366"/>
  <c r="H365" s="1"/>
  <c r="H364" s="1"/>
  <c r="I366"/>
  <c r="I365" s="1"/>
  <c r="I364" s="1"/>
  <c r="H355"/>
  <c r="H354" s="1"/>
  <c r="H353" s="1"/>
  <c r="I355"/>
  <c r="I354" s="1"/>
  <c r="I353" s="1"/>
  <c r="H341"/>
  <c r="H340" s="1"/>
  <c r="I341"/>
  <c r="I340" s="1"/>
  <c r="H333"/>
  <c r="H332" s="1"/>
  <c r="H331" s="1"/>
  <c r="I333"/>
  <c r="I332" s="1"/>
  <c r="I331" s="1"/>
  <c r="G333"/>
  <c r="G332" s="1"/>
  <c r="G331" s="1"/>
  <c r="H330"/>
  <c r="H329" s="1"/>
  <c r="H328" s="1"/>
  <c r="I330"/>
  <c r="I329" s="1"/>
  <c r="I328" s="1"/>
  <c r="H324"/>
  <c r="H323" s="1"/>
  <c r="H322" s="1"/>
  <c r="I324"/>
  <c r="I323" s="1"/>
  <c r="I322" s="1"/>
  <c r="H312"/>
  <c r="H311" s="1"/>
  <c r="H310" s="1"/>
  <c r="I312"/>
  <c r="I311" s="1"/>
  <c r="I310" s="1"/>
  <c r="H309"/>
  <c r="H308" s="1"/>
  <c r="H307" s="1"/>
  <c r="I309"/>
  <c r="I308" s="1"/>
  <c r="I307" s="1"/>
  <c r="H302"/>
  <c r="H301" s="1"/>
  <c r="H300" s="1"/>
  <c r="I302"/>
  <c r="I301" s="1"/>
  <c r="I300" s="1"/>
  <c r="G330"/>
  <c r="G329" s="1"/>
  <c r="G328" s="1"/>
  <c r="I568" i="1"/>
  <c r="I567" s="1"/>
  <c r="H568"/>
  <c r="H567" s="1"/>
  <c r="G568"/>
  <c r="G567" s="1"/>
  <c r="I595"/>
  <c r="I594" s="1"/>
  <c r="H595"/>
  <c r="H594" s="1"/>
  <c r="G595"/>
  <c r="G594" s="1"/>
  <c r="I592"/>
  <c r="I591" s="1"/>
  <c r="H592"/>
  <c r="H591" s="1"/>
  <c r="G592"/>
  <c r="G591" s="1"/>
  <c r="I349" i="3"/>
  <c r="I348" s="1"/>
  <c r="I347" s="1"/>
  <c r="H349"/>
  <c r="H348" s="1"/>
  <c r="H347" s="1"/>
  <c r="G602" i="1"/>
  <c r="I720"/>
  <c r="I719" s="1"/>
  <c r="H720"/>
  <c r="H719" s="1"/>
  <c r="G720"/>
  <c r="G719" s="1"/>
  <c r="I547"/>
  <c r="I546" s="1"/>
  <c r="H547"/>
  <c r="H546" s="1"/>
  <c r="G547"/>
  <c r="G546" s="1"/>
  <c r="G389" i="3"/>
  <c r="G349"/>
  <c r="I516" i="1"/>
  <c r="I515" s="1"/>
  <c r="H516"/>
  <c r="H515" s="1"/>
  <c r="G366" i="3"/>
  <c r="G387"/>
  <c r="G88" i="1"/>
  <c r="I694"/>
  <c r="I693" s="1"/>
  <c r="H694"/>
  <c r="H693" s="1"/>
  <c r="G694"/>
  <c r="G693" s="1"/>
  <c r="H688"/>
  <c r="I688"/>
  <c r="G688"/>
  <c r="I880"/>
  <c r="I418" i="3" s="1"/>
  <c r="I417" s="1"/>
  <c r="I416" s="1"/>
  <c r="H880" i="1"/>
  <c r="H418" i="3" s="1"/>
  <c r="H417" s="1"/>
  <c r="H416" s="1"/>
  <c r="H290"/>
  <c r="I452" i="1"/>
  <c r="I451" s="1"/>
  <c r="H452"/>
  <c r="H451" s="1"/>
  <c r="G452"/>
  <c r="G451" s="1"/>
  <c r="I460"/>
  <c r="H460"/>
  <c r="G460"/>
  <c r="I445"/>
  <c r="I444" s="1"/>
  <c r="I443" s="1"/>
  <c r="H445"/>
  <c r="H315" i="3" s="1"/>
  <c r="H314" s="1"/>
  <c r="H313" s="1"/>
  <c r="G445" i="1"/>
  <c r="I438"/>
  <c r="I437" s="1"/>
  <c r="H438"/>
  <c r="H437" s="1"/>
  <c r="G438"/>
  <c r="G437" s="1"/>
  <c r="G494" l="1"/>
  <c r="H444"/>
  <c r="H443" s="1"/>
  <c r="H496" i="3"/>
  <c r="H495" s="1"/>
  <c r="I496"/>
  <c r="I495" s="1"/>
  <c r="G516" i="1"/>
  <c r="G515" s="1"/>
  <c r="J491"/>
  <c r="G444"/>
  <c r="G443" s="1"/>
  <c r="I435" i="3"/>
  <c r="H435"/>
  <c r="H461"/>
  <c r="H460" s="1"/>
  <c r="H459" s="1"/>
  <c r="I315"/>
  <c r="I314" s="1"/>
  <c r="I313" s="1"/>
  <c r="H429"/>
  <c r="H428" s="1"/>
  <c r="I494" i="1"/>
  <c r="G461" i="3"/>
  <c r="G315"/>
  <c r="G314" s="1"/>
  <c r="G313" s="1"/>
  <c r="I429"/>
  <c r="I428" s="1"/>
  <c r="G1210" i="1"/>
  <c r="G1209" s="1"/>
  <c r="G1202" s="1"/>
  <c r="G1293"/>
  <c r="G1290" s="1"/>
  <c r="H494"/>
  <c r="G1298"/>
  <c r="G1295" s="1"/>
  <c r="G429" i="3"/>
  <c r="G428" s="1"/>
  <c r="H395"/>
  <c r="H394" s="1"/>
  <c r="I1210" i="1"/>
  <c r="I1209" s="1"/>
  <c r="I1202" s="1"/>
  <c r="I461" i="3"/>
  <c r="I460" s="1"/>
  <c r="I459" s="1"/>
  <c r="H1210" i="1"/>
  <c r="H1209" s="1"/>
  <c r="H1202" s="1"/>
  <c r="H389" i="3"/>
  <c r="I388"/>
  <c r="H289"/>
  <c r="H288" s="1"/>
  <c r="I395"/>
  <c r="I394" s="1"/>
  <c r="G388"/>
  <c r="J994"/>
  <c r="K994"/>
  <c r="L994"/>
  <c r="M994"/>
  <c r="N994"/>
  <c r="O994"/>
  <c r="I1351" i="1"/>
  <c r="I1361" s="1"/>
  <c r="I1349" s="1"/>
  <c r="I1346" s="1"/>
  <c r="H1351"/>
  <c r="H1361" s="1"/>
  <c r="H1349" s="1"/>
  <c r="H1089" i="3"/>
  <c r="I1089"/>
  <c r="H1086"/>
  <c r="I1086"/>
  <c r="H1083"/>
  <c r="I1083"/>
  <c r="H1080"/>
  <c r="I1080"/>
  <c r="H1074"/>
  <c r="I1074"/>
  <c r="H1013"/>
  <c r="I1013"/>
  <c r="H989"/>
  <c r="I989"/>
  <c r="H980"/>
  <c r="I980"/>
  <c r="H972"/>
  <c r="I972"/>
  <c r="H961"/>
  <c r="I961"/>
  <c r="H958"/>
  <c r="I958"/>
  <c r="I1066"/>
  <c r="I1065" s="1"/>
  <c r="H1066"/>
  <c r="H1065" s="1"/>
  <c r="G1066"/>
  <c r="G1065" s="1"/>
  <c r="I1396" i="1"/>
  <c r="G1013" i="3" l="1"/>
  <c r="H995"/>
  <c r="H994" s="1"/>
  <c r="H993" s="1"/>
  <c r="I995"/>
  <c r="I994" s="1"/>
  <c r="I993" s="1"/>
  <c r="H977"/>
  <c r="H976" s="1"/>
  <c r="I977"/>
  <c r="I976" s="1"/>
  <c r="G958"/>
  <c r="G961"/>
  <c r="H270"/>
  <c r="I270"/>
  <c r="G1265" i="1"/>
  <c r="G989" i="3"/>
  <c r="G980"/>
  <c r="G977"/>
  <c r="G972"/>
  <c r="G1351" i="1"/>
  <c r="G1361" s="1"/>
  <c r="H592" i="3"/>
  <c r="I592"/>
  <c r="G592"/>
  <c r="H599"/>
  <c r="I599"/>
  <c r="G599"/>
  <c r="H596"/>
  <c r="I596"/>
  <c r="G596"/>
  <c r="H602"/>
  <c r="I602"/>
  <c r="G602"/>
  <c r="I1414" i="1"/>
  <c r="I1400" s="1"/>
  <c r="I1399" s="1"/>
  <c r="I1398" s="1"/>
  <c r="H1414"/>
  <c r="H1400" s="1"/>
  <c r="H1399" s="1"/>
  <c r="G1414"/>
  <c r="G1400" s="1"/>
  <c r="G1399" s="1"/>
  <c r="G1398" s="1"/>
  <c r="I1413"/>
  <c r="H1413"/>
  <c r="G1413"/>
  <c r="I1411"/>
  <c r="I1410" s="1"/>
  <c r="H1411"/>
  <c r="H1410" s="1"/>
  <c r="G1411"/>
  <c r="G1410" s="1"/>
  <c r="I1408"/>
  <c r="I1407" s="1"/>
  <c r="H1408"/>
  <c r="H1407" s="1"/>
  <c r="G1408"/>
  <c r="G1407" s="1"/>
  <c r="I1405"/>
  <c r="I1404" s="1"/>
  <c r="H1405"/>
  <c r="H1404" s="1"/>
  <c r="G1405"/>
  <c r="G1404" s="1"/>
  <c r="G1402"/>
  <c r="G1401" s="1"/>
  <c r="I1395"/>
  <c r="I1373" s="1"/>
  <c r="H1396"/>
  <c r="H1395" s="1"/>
  <c r="H1373" s="1"/>
  <c r="G1396"/>
  <c r="G1395" s="1"/>
  <c r="G1373" s="1"/>
  <c r="G1393"/>
  <c r="G1392" s="1"/>
  <c r="G1390"/>
  <c r="H1388"/>
  <c r="H1387" s="1"/>
  <c r="H1374" s="1"/>
  <c r="G1388"/>
  <c r="I1387"/>
  <c r="I1374" s="1"/>
  <c r="G1386"/>
  <c r="G1385" s="1"/>
  <c r="H1383"/>
  <c r="H1382" s="1"/>
  <c r="G1383"/>
  <c r="I1382"/>
  <c r="G1380"/>
  <c r="G1379" s="1"/>
  <c r="G1378" s="1"/>
  <c r="G1376"/>
  <c r="G1375" s="1"/>
  <c r="I1371"/>
  <c r="I1370" s="1"/>
  <c r="H1371"/>
  <c r="H1370" s="1"/>
  <c r="G1371"/>
  <c r="G1370" s="1"/>
  <c r="I1368"/>
  <c r="I1367" s="1"/>
  <c r="H1368"/>
  <c r="H1367" s="1"/>
  <c r="G1368"/>
  <c r="G1367" s="1"/>
  <c r="I1365"/>
  <c r="H1365"/>
  <c r="G1365"/>
  <c r="I1363"/>
  <c r="H1363"/>
  <c r="G1363"/>
  <c r="I1360"/>
  <c r="I1359" s="1"/>
  <c r="H1360"/>
  <c r="G1359"/>
  <c r="H1300"/>
  <c r="I1300"/>
  <c r="G1300"/>
  <c r="H1265"/>
  <c r="I1265"/>
  <c r="I1340"/>
  <c r="I1339" s="1"/>
  <c r="H1340"/>
  <c r="H1339" s="1"/>
  <c r="G1340"/>
  <c r="G1339" s="1"/>
  <c r="I1336"/>
  <c r="H1336"/>
  <c r="G1336"/>
  <c r="H1335"/>
  <c r="H1334" s="1"/>
  <c r="H1333" s="1"/>
  <c r="I1334"/>
  <c r="I1333" s="1"/>
  <c r="G1334"/>
  <c r="G1333" s="1"/>
  <c r="H1332"/>
  <c r="H1331" s="1"/>
  <c r="H1330" s="1"/>
  <c r="G1332"/>
  <c r="G1331" s="1"/>
  <c r="I1331"/>
  <c r="I1330" s="1"/>
  <c r="I1328"/>
  <c r="I1327" s="1"/>
  <c r="H1328"/>
  <c r="H1327" s="1"/>
  <c r="G1328"/>
  <c r="G1327" s="1"/>
  <c r="I1325"/>
  <c r="I1324" s="1"/>
  <c r="H1325"/>
  <c r="H1324" s="1"/>
  <c r="G1325"/>
  <c r="G1324" s="1"/>
  <c r="I1322"/>
  <c r="I1321" s="1"/>
  <c r="H1322"/>
  <c r="H1321" s="1"/>
  <c r="G1322"/>
  <c r="G1321" s="1"/>
  <c r="I1319"/>
  <c r="I1318" s="1"/>
  <c r="H1319"/>
  <c r="H1318" s="1"/>
  <c r="G1319"/>
  <c r="G1318" s="1"/>
  <c r="I1316"/>
  <c r="H1316"/>
  <c r="G1316"/>
  <c r="I1311"/>
  <c r="I1310" s="1"/>
  <c r="H1311"/>
  <c r="H1310" s="1"/>
  <c r="G1311"/>
  <c r="G1310" s="1"/>
  <c r="I1308"/>
  <c r="I1307" s="1"/>
  <c r="H1308"/>
  <c r="H1307" s="1"/>
  <c r="G1308"/>
  <c r="G1307" s="1"/>
  <c r="G1305"/>
  <c r="I1303"/>
  <c r="I1302" s="1"/>
  <c r="H1303"/>
  <c r="H1302" s="1"/>
  <c r="G1303"/>
  <c r="I281" i="3"/>
  <c r="I280" s="1"/>
  <c r="H281"/>
  <c r="H280" s="1"/>
  <c r="G281"/>
  <c r="I278"/>
  <c r="I277" s="1"/>
  <c r="H278"/>
  <c r="H277" s="1"/>
  <c r="G278"/>
  <c r="G277" s="1"/>
  <c r="I275"/>
  <c r="I274" s="1"/>
  <c r="H275"/>
  <c r="H274" s="1"/>
  <c r="G275"/>
  <c r="G274" s="1"/>
  <c r="I1287" i="1"/>
  <c r="I1286" s="1"/>
  <c r="H1287"/>
  <c r="H1286" s="1"/>
  <c r="G1287"/>
  <c r="G1286" s="1"/>
  <c r="I1284"/>
  <c r="I1283" s="1"/>
  <c r="H1284"/>
  <c r="H1283" s="1"/>
  <c r="G1284"/>
  <c r="G1283" s="1"/>
  <c r="I1281"/>
  <c r="I1280" s="1"/>
  <c r="H1281"/>
  <c r="H1280" s="1"/>
  <c r="G1281"/>
  <c r="G1280" s="1"/>
  <c r="I1063" i="3"/>
  <c r="I1062" s="1"/>
  <c r="H1063"/>
  <c r="H1062" s="1"/>
  <c r="G1063"/>
  <c r="G1062" s="1"/>
  <c r="I1060"/>
  <c r="I1059" s="1"/>
  <c r="H1060"/>
  <c r="H1059" s="1"/>
  <c r="G1060"/>
  <c r="G1059" s="1"/>
  <c r="I1057"/>
  <c r="I1056" s="1"/>
  <c r="H1057"/>
  <c r="H1056" s="1"/>
  <c r="G1057"/>
  <c r="G1056" s="1"/>
  <c r="I1277" i="1"/>
  <c r="I1276" s="1"/>
  <c r="H1277"/>
  <c r="H1276" s="1"/>
  <c r="G1277"/>
  <c r="G1276" s="1"/>
  <c r="I1274"/>
  <c r="I1273" s="1"/>
  <c r="H1274"/>
  <c r="H1273" s="1"/>
  <c r="G1274"/>
  <c r="G1273" s="1"/>
  <c r="I1271"/>
  <c r="I1270" s="1"/>
  <c r="H1271"/>
  <c r="H1270" s="1"/>
  <c r="G1271"/>
  <c r="G1270" s="1"/>
  <c r="H1822"/>
  <c r="G1822"/>
  <c r="G1821" s="1"/>
  <c r="I34" i="3"/>
  <c r="H34"/>
  <c r="G34"/>
  <c r="I32"/>
  <c r="H32"/>
  <c r="G32"/>
  <c r="I1047" i="1"/>
  <c r="H1047"/>
  <c r="G1047"/>
  <c r="I1045"/>
  <c r="H1045"/>
  <c r="G1045"/>
  <c r="G1387" l="1"/>
  <c r="H1362"/>
  <c r="I1279"/>
  <c r="I1264" s="1"/>
  <c r="I31" i="3"/>
  <c r="I1362" i="1"/>
  <c r="I1358" s="1"/>
  <c r="G1279"/>
  <c r="G1264" s="1"/>
  <c r="H1044"/>
  <c r="G1302"/>
  <c r="H1279"/>
  <c r="H1264" s="1"/>
  <c r="G1330"/>
  <c r="G1362"/>
  <c r="G1382"/>
  <c r="G1044"/>
  <c r="G31" i="3"/>
  <c r="H31"/>
  <c r="I273"/>
  <c r="H1359" i="1"/>
  <c r="H1398"/>
  <c r="H273" i="3"/>
  <c r="I1044" i="1"/>
  <c r="G27"/>
  <c r="G26" s="1"/>
  <c r="I27"/>
  <c r="I26" s="1"/>
  <c r="H27"/>
  <c r="H26" s="1"/>
  <c r="I684" i="3"/>
  <c r="I683" s="1"/>
  <c r="H684"/>
  <c r="H683" s="1"/>
  <c r="G684"/>
  <c r="G683" s="1"/>
  <c r="I280" i="1"/>
  <c r="I279" s="1"/>
  <c r="H280"/>
  <c r="H279" s="1"/>
  <c r="G280"/>
  <c r="G279" s="1"/>
  <c r="I248"/>
  <c r="I655" i="3" s="1"/>
  <c r="I654" s="1"/>
  <c r="I653" s="1"/>
  <c r="H248" i="1"/>
  <c r="H655" i="3" s="1"/>
  <c r="H654" s="1"/>
  <c r="H653" s="1"/>
  <c r="G248" i="1"/>
  <c r="I681" i="3"/>
  <c r="I680" s="1"/>
  <c r="H681"/>
  <c r="H680" s="1"/>
  <c r="G681"/>
  <c r="G680" s="1"/>
  <c r="I277" i="1"/>
  <c r="I276" s="1"/>
  <c r="H277"/>
  <c r="H276" s="1"/>
  <c r="G277"/>
  <c r="G276" s="1"/>
  <c r="I251"/>
  <c r="I658" i="3" s="1"/>
  <c r="I657" s="1"/>
  <c r="I656" s="1"/>
  <c r="H251" i="1"/>
  <c r="H658" i="3" s="1"/>
  <c r="H657" s="1"/>
  <c r="H656" s="1"/>
  <c r="G251" i="1"/>
  <c r="G250" s="1"/>
  <c r="G249" s="1"/>
  <c r="I678" i="3"/>
  <c r="I677" s="1"/>
  <c r="H678"/>
  <c r="H677" s="1"/>
  <c r="G678"/>
  <c r="G677" s="1"/>
  <c r="I274" i="1"/>
  <c r="I273" s="1"/>
  <c r="H274"/>
  <c r="H273" s="1"/>
  <c r="G274"/>
  <c r="G273" s="1"/>
  <c r="I269"/>
  <c r="I676" i="3" s="1"/>
  <c r="I675" s="1"/>
  <c r="I674" s="1"/>
  <c r="H676"/>
  <c r="H675" s="1"/>
  <c r="H674" s="1"/>
  <c r="G269" i="1"/>
  <c r="G676" i="3" s="1"/>
  <c r="G675" s="1"/>
  <c r="G674" s="1"/>
  <c r="H673"/>
  <c r="H672" s="1"/>
  <c r="H671" s="1"/>
  <c r="I673"/>
  <c r="I672" s="1"/>
  <c r="I671" s="1"/>
  <c r="G266" i="1"/>
  <c r="G265" s="1"/>
  <c r="G264" s="1"/>
  <c r="I687" i="3"/>
  <c r="I686" s="1"/>
  <c r="H687"/>
  <c r="H686" s="1"/>
  <c r="G687"/>
  <c r="G686" s="1"/>
  <c r="I271" i="1"/>
  <c r="I270" s="1"/>
  <c r="H271"/>
  <c r="H270" s="1"/>
  <c r="G271"/>
  <c r="G270" s="1"/>
  <c r="I265"/>
  <c r="I264" s="1"/>
  <c r="H265"/>
  <c r="H264" s="1"/>
  <c r="I669" i="3"/>
  <c r="I668" s="1"/>
  <c r="H669"/>
  <c r="H668" s="1"/>
  <c r="G669"/>
  <c r="G668" s="1"/>
  <c r="I262" i="1"/>
  <c r="I261" s="1"/>
  <c r="H262"/>
  <c r="H261" s="1"/>
  <c r="G262"/>
  <c r="G261" s="1"/>
  <c r="I666" i="3"/>
  <c r="I665" s="1"/>
  <c r="H666"/>
  <c r="H665" s="1"/>
  <c r="G666"/>
  <c r="G665" s="1"/>
  <c r="H723"/>
  <c r="I723"/>
  <c r="G723"/>
  <c r="I259" i="1"/>
  <c r="I258" s="1"/>
  <c r="H259"/>
  <c r="H258" s="1"/>
  <c r="G259"/>
  <c r="G258" s="1"/>
  <c r="I256"/>
  <c r="I255" s="1"/>
  <c r="H256"/>
  <c r="H255" s="1"/>
  <c r="G256"/>
  <c r="G255" s="1"/>
  <c r="I663" i="3"/>
  <c r="I662" s="1"/>
  <c r="H663"/>
  <c r="H662" s="1"/>
  <c r="G663"/>
  <c r="G662" s="1"/>
  <c r="I253" i="1"/>
  <c r="I252" s="1"/>
  <c r="H253"/>
  <c r="H252" s="1"/>
  <c r="G253"/>
  <c r="G252" s="1"/>
  <c r="I247"/>
  <c r="I246" s="1"/>
  <c r="H791" i="3"/>
  <c r="I791"/>
  <c r="G791"/>
  <c r="H788"/>
  <c r="I788"/>
  <c r="G788"/>
  <c r="I33" i="1"/>
  <c r="I32" s="1"/>
  <c r="H33"/>
  <c r="H32" s="1"/>
  <c r="G33"/>
  <c r="G32" s="1"/>
  <c r="I651" i="3"/>
  <c r="I650" s="1"/>
  <c r="H651"/>
  <c r="H650" s="1"/>
  <c r="G651"/>
  <c r="G650" s="1"/>
  <c r="I36" i="1"/>
  <c r="I35" s="1"/>
  <c r="H36"/>
  <c r="H35" s="1"/>
  <c r="G36"/>
  <c r="G35" s="1"/>
  <c r="I648" i="3"/>
  <c r="I647" s="1"/>
  <c r="H648"/>
  <c r="H647" s="1"/>
  <c r="G648"/>
  <c r="G647" s="1"/>
  <c r="I30" i="1"/>
  <c r="I29" s="1"/>
  <c r="H30"/>
  <c r="H29" s="1"/>
  <c r="G30"/>
  <c r="G29" s="1"/>
  <c r="I835" i="3"/>
  <c r="I834" s="1"/>
  <c r="H835"/>
  <c r="H834" s="1"/>
  <c r="G835"/>
  <c r="G834" s="1"/>
  <c r="G832"/>
  <c r="G831" s="1"/>
  <c r="I832"/>
  <c r="I831" s="1"/>
  <c r="H832"/>
  <c r="H831" s="1"/>
  <c r="G1186"/>
  <c r="G1185" s="1"/>
  <c r="G1188"/>
  <c r="G1187" s="1"/>
  <c r="H1358" i="1" l="1"/>
  <c r="H250"/>
  <c r="H249" s="1"/>
  <c r="H247"/>
  <c r="H246" s="1"/>
  <c r="I250"/>
  <c r="I249" s="1"/>
  <c r="H268"/>
  <c r="H267" s="1"/>
  <c r="G673" i="3"/>
  <c r="G672" s="1"/>
  <c r="G671" s="1"/>
  <c r="I268" i="1"/>
  <c r="I267" s="1"/>
  <c r="G268"/>
  <c r="G267" s="1"/>
  <c r="G658" i="3"/>
  <c r="G657" s="1"/>
  <c r="G656" s="1"/>
  <c r="G655"/>
  <c r="G654" s="1"/>
  <c r="G653" s="1"/>
  <c r="G247" i="1"/>
  <c r="G246" s="1"/>
  <c r="G1184" i="3"/>
  <c r="G1182" s="1"/>
  <c r="I1541" i="1"/>
  <c r="H1541"/>
  <c r="H821" i="3"/>
  <c r="I821"/>
  <c r="G821"/>
  <c r="I1509" i="1"/>
  <c r="I1508" s="1"/>
  <c r="H1509"/>
  <c r="H1508" s="1"/>
  <c r="G1509"/>
  <c r="G1508" s="1"/>
  <c r="G1505"/>
  <c r="G1504" s="1"/>
  <c r="G1503" s="1"/>
  <c r="G1502" s="1"/>
  <c r="I1504"/>
  <c r="I1503" s="1"/>
  <c r="I1502" s="1"/>
  <c r="H1504"/>
  <c r="H1503" s="1"/>
  <c r="H1502" s="1"/>
  <c r="G1500"/>
  <c r="G1499" s="1"/>
  <c r="I1499"/>
  <c r="H1499"/>
  <c r="G1497"/>
  <c r="I1495"/>
  <c r="I1494" s="1"/>
  <c r="H1495"/>
  <c r="H1494" s="1"/>
  <c r="G1495"/>
  <c r="G1494" s="1"/>
  <c r="H851" i="3"/>
  <c r="I851"/>
  <c r="J851"/>
  <c r="K851"/>
  <c r="L851"/>
  <c r="M851"/>
  <c r="N851"/>
  <c r="O851"/>
  <c r="G851"/>
  <c r="I1430" i="1"/>
  <c r="H1430"/>
  <c r="G1430"/>
  <c r="I1428"/>
  <c r="H1428"/>
  <c r="G1428"/>
  <c r="I1424"/>
  <c r="I1423" s="1"/>
  <c r="H1424"/>
  <c r="H1423" s="1"/>
  <c r="G1424"/>
  <c r="G1423" s="1"/>
  <c r="I1421"/>
  <c r="I1420" s="1"/>
  <c r="I1418" s="1"/>
  <c r="H1421"/>
  <c r="H1420" s="1"/>
  <c r="H1418" s="1"/>
  <c r="G1421"/>
  <c r="G1420" s="1"/>
  <c r="G995" i="3"/>
  <c r="J992"/>
  <c r="K992"/>
  <c r="L992"/>
  <c r="M992"/>
  <c r="N992"/>
  <c r="O992"/>
  <c r="I1267" i="1"/>
  <c r="I1266" s="1"/>
  <c r="H1267"/>
  <c r="H1266" s="1"/>
  <c r="G1267"/>
  <c r="G1266" s="1"/>
  <c r="G1107" i="3"/>
  <c r="G1106" s="1"/>
  <c r="G1105" s="1"/>
  <c r="G1104" s="1"/>
  <c r="I1106"/>
  <c r="I1105" s="1"/>
  <c r="I1104" s="1"/>
  <c r="H1106"/>
  <c r="H1105" s="1"/>
  <c r="H1104" s="1"/>
  <c r="I1257" i="1"/>
  <c r="I1256" s="1"/>
  <c r="I1255" s="1"/>
  <c r="H1257"/>
  <c r="H1256" s="1"/>
  <c r="H1255" s="1"/>
  <c r="G1257"/>
  <c r="G1256" s="1"/>
  <c r="G1255" s="1"/>
  <c r="I1043"/>
  <c r="H1043"/>
  <c r="G1043"/>
  <c r="H1492" l="1"/>
  <c r="H30" i="3"/>
  <c r="G30"/>
  <c r="I30"/>
  <c r="H1419" i="1"/>
  <c r="I1492"/>
  <c r="I1491" s="1"/>
  <c r="G1507"/>
  <c r="G1506" s="1"/>
  <c r="I1507"/>
  <c r="I1506" s="1"/>
  <c r="H1507"/>
  <c r="H1506" s="1"/>
  <c r="G1419"/>
  <c r="G1418" s="1"/>
  <c r="G1427"/>
  <c r="G1426" s="1"/>
  <c r="G1492"/>
  <c r="G1491" s="1"/>
  <c r="I1419"/>
  <c r="H1491"/>
  <c r="H1427"/>
  <c r="I1427"/>
  <c r="I355"/>
  <c r="I354" s="1"/>
  <c r="H355"/>
  <c r="H354" s="1"/>
  <c r="G355"/>
  <c r="G354" s="1"/>
  <c r="H1490" l="1"/>
  <c r="G1490"/>
  <c r="G1417"/>
  <c r="G1416" s="1"/>
  <c r="G1374" s="1"/>
  <c r="I1490"/>
  <c r="H1426"/>
  <c r="H1417" s="1"/>
  <c r="H1416" s="1"/>
  <c r="I1426"/>
  <c r="I1417" s="1"/>
  <c r="I1416" s="1"/>
  <c r="H1103" i="3"/>
  <c r="I1103"/>
  <c r="H569"/>
  <c r="I569"/>
  <c r="G402"/>
  <c r="H402"/>
  <c r="I402"/>
  <c r="H191"/>
  <c r="I191"/>
  <c r="H176"/>
  <c r="G94" l="1"/>
  <c r="G93" s="1"/>
  <c r="G92" s="1"/>
  <c r="H94"/>
  <c r="H93" s="1"/>
  <c r="H92" s="1"/>
  <c r="I94"/>
  <c r="I93" s="1"/>
  <c r="I92" s="1"/>
  <c r="I97"/>
  <c r="I96" s="1"/>
  <c r="I95" s="1"/>
  <c r="G98"/>
  <c r="G97" s="1"/>
  <c r="G96" s="1"/>
  <c r="G95" s="1"/>
  <c r="H98"/>
  <c r="H97" s="1"/>
  <c r="H96" s="1"/>
  <c r="H95" s="1"/>
  <c r="H100"/>
  <c r="H99" s="1"/>
  <c r="I100"/>
  <c r="I99" s="1"/>
  <c r="G101"/>
  <c r="G100" s="1"/>
  <c r="G99" s="1"/>
  <c r="G103"/>
  <c r="G102" s="1"/>
  <c r="H103"/>
  <c r="H102" s="1"/>
  <c r="I103"/>
  <c r="I102" s="1"/>
  <c r="G106"/>
  <c r="G105" s="1"/>
  <c r="H106"/>
  <c r="H105" s="1"/>
  <c r="I106"/>
  <c r="I105" s="1"/>
  <c r="G1237" l="1"/>
  <c r="G1236" s="1"/>
  <c r="G1235" s="1"/>
  <c r="G1240"/>
  <c r="G1239" s="1"/>
  <c r="G1238" s="1"/>
  <c r="I1239"/>
  <c r="I1238" s="1"/>
  <c r="H1239"/>
  <c r="H1238" s="1"/>
  <c r="I1236"/>
  <c r="I1235" s="1"/>
  <c r="H1236"/>
  <c r="H1235" s="1"/>
  <c r="I1101" i="1"/>
  <c r="I1100" s="1"/>
  <c r="H1101"/>
  <c r="H1100" s="1"/>
  <c r="G1101"/>
  <c r="G1100" s="1"/>
  <c r="G569" i="3" l="1"/>
  <c r="I1825" i="1" l="1"/>
  <c r="I1824" s="1"/>
  <c r="I1821" s="1"/>
  <c r="H1825"/>
  <c r="H1824" s="1"/>
  <c r="H1821" s="1"/>
  <c r="I29" i="3" l="1"/>
  <c r="I24" s="1"/>
  <c r="H29"/>
  <c r="H24" s="1"/>
  <c r="G29"/>
  <c r="G24" s="1"/>
  <c r="G132" i="1" l="1"/>
  <c r="G131" s="1"/>
  <c r="G121" s="1"/>
  <c r="I132"/>
  <c r="I131" s="1"/>
  <c r="I121" s="1"/>
  <c r="H132"/>
  <c r="H131" s="1"/>
  <c r="H121" s="1"/>
  <c r="I129"/>
  <c r="I128" s="1"/>
  <c r="H129"/>
  <c r="H128" s="1"/>
  <c r="G129"/>
  <c r="G128" s="1"/>
  <c r="G126"/>
  <c r="G125" s="1"/>
  <c r="G123"/>
  <c r="G122" s="1"/>
  <c r="G16" i="3"/>
  <c r="G814"/>
  <c r="G1243"/>
  <c r="G1242" s="1"/>
  <c r="G1241" s="1"/>
  <c r="I1242"/>
  <c r="I1241" s="1"/>
  <c r="H1242"/>
  <c r="H1241" s="1"/>
  <c r="I679" i="1"/>
  <c r="I678" s="1"/>
  <c r="I677" s="1"/>
  <c r="H679"/>
  <c r="H678" s="1"/>
  <c r="H677" s="1"/>
  <c r="G679"/>
  <c r="G678" s="1"/>
  <c r="G677" s="1"/>
  <c r="G58" i="3"/>
  <c r="G57" s="1"/>
  <c r="G811"/>
  <c r="I675" i="1"/>
  <c r="H675"/>
  <c r="G675"/>
  <c r="G668" s="1"/>
  <c r="G667" s="1"/>
  <c r="G673"/>
  <c r="G1825" l="1"/>
  <c r="H1436"/>
  <c r="I271" i="3"/>
  <c r="H271"/>
  <c r="G271"/>
  <c r="H1697" i="1"/>
  <c r="G1697"/>
  <c r="I944" i="3"/>
  <c r="I943" s="1"/>
  <c r="H944"/>
  <c r="H943" s="1"/>
  <c r="G944"/>
  <c r="G943" s="1"/>
  <c r="I1074" i="1"/>
  <c r="I1073" s="1"/>
  <c r="H1074"/>
  <c r="H1073" s="1"/>
  <c r="G1074"/>
  <c r="G1073" s="1"/>
  <c r="I1697" l="1"/>
  <c r="G15" i="3" l="1"/>
  <c r="G14" s="1"/>
  <c r="I15"/>
  <c r="I14" s="1"/>
  <c r="H15"/>
  <c r="H14" s="1"/>
  <c r="G306" i="1"/>
  <c r="G305" s="1"/>
  <c r="I306"/>
  <c r="I305" s="1"/>
  <c r="H306"/>
  <c r="H305" s="1"/>
  <c r="G1052" i="3" l="1"/>
  <c r="G1631" i="1"/>
  <c r="G235" i="3" s="1"/>
  <c r="G929"/>
  <c r="G856"/>
  <c r="I1233"/>
  <c r="H1233"/>
  <c r="G1233"/>
  <c r="I1098" i="1"/>
  <c r="I1097" s="1"/>
  <c r="H1098"/>
  <c r="H1097" s="1"/>
  <c r="G1098"/>
  <c r="G1097" s="1"/>
  <c r="G672"/>
  <c r="G671" s="1"/>
  <c r="G697" i="3"/>
  <c r="I1042"/>
  <c r="H1042"/>
  <c r="G1042"/>
  <c r="G1733" i="1"/>
  <c r="I1733"/>
  <c r="H1733"/>
  <c r="G1729"/>
  <c r="G1041" i="3" s="1"/>
  <c r="H1665" i="1" l="1"/>
  <c r="I1665"/>
  <c r="H808" i="3"/>
  <c r="I808"/>
  <c r="H806"/>
  <c r="I806"/>
  <c r="G808"/>
  <c r="G806"/>
  <c r="G86"/>
  <c r="I1132"/>
  <c r="H1132"/>
  <c r="G1132"/>
  <c r="I1768" i="1"/>
  <c r="H1768"/>
  <c r="G1768"/>
  <c r="G1206" i="3"/>
  <c r="I1774" i="1"/>
  <c r="I1771" s="1"/>
  <c r="I1770" s="1"/>
  <c r="H1774"/>
  <c r="H1771" s="1"/>
  <c r="H1770" s="1"/>
  <c r="G1774"/>
  <c r="G1771" s="1"/>
  <c r="G1770" s="1"/>
  <c r="G1131" i="3"/>
  <c r="H1054"/>
  <c r="H1053" s="1"/>
  <c r="I1054"/>
  <c r="I1053" s="1"/>
  <c r="G1054"/>
  <c r="G1053" s="1"/>
  <c r="H1725" i="1"/>
  <c r="H1724" s="1"/>
  <c r="I1725"/>
  <c r="I1724" s="1"/>
  <c r="G1725"/>
  <c r="G1724" s="1"/>
  <c r="H1052" i="3"/>
  <c r="H1051" s="1"/>
  <c r="H1050" s="1"/>
  <c r="I1051"/>
  <c r="I1050" s="1"/>
  <c r="G1051"/>
  <c r="G1050" s="1"/>
  <c r="H1722" i="1"/>
  <c r="H1721" s="1"/>
  <c r="I1722"/>
  <c r="I1721" s="1"/>
  <c r="G1722"/>
  <c r="G1721" s="1"/>
  <c r="H1048" i="3"/>
  <c r="H1047" s="1"/>
  <c r="I1048"/>
  <c r="I1047" s="1"/>
  <c r="G1048"/>
  <c r="G1047" s="1"/>
  <c r="H1719" i="1"/>
  <c r="H1718" s="1"/>
  <c r="I1719"/>
  <c r="I1718" s="1"/>
  <c r="G1719"/>
  <c r="G1718" s="1"/>
  <c r="H1045" i="3"/>
  <c r="H1044" s="1"/>
  <c r="I1045"/>
  <c r="I1044" s="1"/>
  <c r="G1045"/>
  <c r="G1044" s="1"/>
  <c r="H1716" i="1"/>
  <c r="H1715" s="1"/>
  <c r="I1716"/>
  <c r="I1715" s="1"/>
  <c r="G1716"/>
  <c r="G1715" s="1"/>
  <c r="I1249" i="3" l="1"/>
  <c r="I1248" s="1"/>
  <c r="H1249"/>
  <c r="H1248" s="1"/>
  <c r="G1249"/>
  <c r="G1248" s="1"/>
  <c r="I1255"/>
  <c r="H1255"/>
  <c r="G1255"/>
  <c r="I1027" i="1"/>
  <c r="I1026" s="1"/>
  <c r="I1025" s="1"/>
  <c r="I1024" s="1"/>
  <c r="H15" i="2" s="1"/>
  <c r="H1027" i="1"/>
  <c r="H1026" s="1"/>
  <c r="H1025" s="1"/>
  <c r="H1024" s="1"/>
  <c r="G15" i="2" s="1"/>
  <c r="G1027" i="1"/>
  <c r="G1026" s="1"/>
  <c r="G1025" s="1"/>
  <c r="G1024" s="1"/>
  <c r="F15" i="2" s="1"/>
  <c r="G966" i="3"/>
  <c r="K941" i="1"/>
  <c r="L941"/>
  <c r="M941"/>
  <c r="N941"/>
  <c r="O941"/>
  <c r="I943"/>
  <c r="I942" s="1"/>
  <c r="I941" s="1"/>
  <c r="H943"/>
  <c r="H942" s="1"/>
  <c r="H941" s="1"/>
  <c r="G943"/>
  <c r="G942" s="1"/>
  <c r="G941" s="1"/>
  <c r="I537" i="3"/>
  <c r="I536" s="1"/>
  <c r="H537"/>
  <c r="H536" s="1"/>
  <c r="G537"/>
  <c r="G536" s="1"/>
  <c r="I814" i="1"/>
  <c r="I813" s="1"/>
  <c r="H814"/>
  <c r="H813" s="1"/>
  <c r="G814"/>
  <c r="G813" s="1"/>
  <c r="G1135" i="3"/>
  <c r="G755" i="1"/>
  <c r="G754" s="1"/>
  <c r="I755"/>
  <c r="H755"/>
  <c r="I88" i="3"/>
  <c r="I87" s="1"/>
  <c r="H88"/>
  <c r="H87" s="1"/>
  <c r="G88"/>
  <c r="G87" s="1"/>
  <c r="I390" i="1"/>
  <c r="I389" s="1"/>
  <c r="H390"/>
  <c r="H389" s="1"/>
  <c r="G390"/>
  <c r="G389" s="1"/>
  <c r="I1213" i="3"/>
  <c r="H1213"/>
  <c r="G1213"/>
  <c r="I294" i="1"/>
  <c r="I293" s="1"/>
  <c r="H294"/>
  <c r="H293" s="1"/>
  <c r="G294"/>
  <c r="G293" s="1"/>
  <c r="G299"/>
  <c r="G855" i="3"/>
  <c r="G854" s="1"/>
  <c r="G117" i="1"/>
  <c r="G116" s="1"/>
  <c r="G99"/>
  <c r="I99"/>
  <c r="H99"/>
  <c r="G95"/>
  <c r="I82" i="3"/>
  <c r="I81" s="1"/>
  <c r="H82"/>
  <c r="H81" s="1"/>
  <c r="G82"/>
  <c r="G81" s="1"/>
  <c r="I387" i="1"/>
  <c r="I386" s="1"/>
  <c r="H387"/>
  <c r="H386" s="1"/>
  <c r="G387"/>
  <c r="G386" s="1"/>
  <c r="I85" i="3"/>
  <c r="H85"/>
  <c r="G85"/>
  <c r="G84" s="1"/>
  <c r="I84"/>
  <c r="H84"/>
  <c r="I361" i="1"/>
  <c r="H361"/>
  <c r="G361"/>
  <c r="G360" s="1"/>
  <c r="G358" s="1"/>
  <c r="I360"/>
  <c r="I358" s="1"/>
  <c r="H360"/>
  <c r="H359" s="1"/>
  <c r="I359" l="1"/>
  <c r="I940"/>
  <c r="G940"/>
  <c r="H940"/>
  <c r="I292"/>
  <c r="H292"/>
  <c r="H358"/>
  <c r="G359"/>
  <c r="G807" i="3"/>
  <c r="K807"/>
  <c r="J807"/>
  <c r="I807"/>
  <c r="H807"/>
  <c r="G72" i="1"/>
  <c r="L72"/>
  <c r="K72"/>
  <c r="I72"/>
  <c r="H72"/>
  <c r="H918" i="3" l="1"/>
  <c r="I928"/>
  <c r="I927" s="1"/>
  <c r="H928"/>
  <c r="H927" s="1"/>
  <c r="G928"/>
  <c r="G927" s="1"/>
  <c r="G1122" i="1"/>
  <c r="G1121" s="1"/>
  <c r="I1122"/>
  <c r="I1121" s="1"/>
  <c r="H1122"/>
  <c r="H1121" s="1"/>
  <c r="I696" i="3" l="1"/>
  <c r="I695" s="1"/>
  <c r="H696"/>
  <c r="H695" s="1"/>
  <c r="G696"/>
  <c r="G695" s="1"/>
  <c r="K813" l="1"/>
  <c r="J813"/>
  <c r="I813"/>
  <c r="I812" s="1"/>
  <c r="H813"/>
  <c r="H812" s="1"/>
  <c r="G813"/>
  <c r="G812" s="1"/>
  <c r="L244" i="1"/>
  <c r="K244"/>
  <c r="I244"/>
  <c r="I243" s="1"/>
  <c r="H244"/>
  <c r="H243" s="1"/>
  <c r="G244"/>
  <c r="G243" s="1"/>
  <c r="I79" i="3"/>
  <c r="I78" s="1"/>
  <c r="H79"/>
  <c r="H78" s="1"/>
  <c r="G79"/>
  <c r="G78" s="1"/>
  <c r="I384" i="1"/>
  <c r="I383" s="1"/>
  <c r="H384"/>
  <c r="H383" s="1"/>
  <c r="G384"/>
  <c r="G383" s="1"/>
  <c r="G805" i="3"/>
  <c r="G804" s="1"/>
  <c r="G70" i="1"/>
  <c r="G69" s="1"/>
  <c r="K805" i="3"/>
  <c r="J805"/>
  <c r="I805"/>
  <c r="I804" s="1"/>
  <c r="H805"/>
  <c r="H804" s="1"/>
  <c r="L70" i="1"/>
  <c r="K70"/>
  <c r="I70"/>
  <c r="I69" s="1"/>
  <c r="H70"/>
  <c r="H69" s="1"/>
  <c r="G825"/>
  <c r="G812"/>
  <c r="I698" i="3" l="1"/>
  <c r="H698"/>
  <c r="G698"/>
  <c r="I1130" l="1"/>
  <c r="H1130"/>
  <c r="G1130"/>
  <c r="I1766" i="1"/>
  <c r="H1766"/>
  <c r="G1764"/>
  <c r="G1761"/>
  <c r="G1760" s="1"/>
  <c r="I131" i="3" l="1"/>
  <c r="H131"/>
  <c r="G131"/>
  <c r="G130" s="1"/>
  <c r="I130"/>
  <c r="H130"/>
  <c r="I1186" i="1"/>
  <c r="I1184" s="1"/>
  <c r="H25" i="2" s="1"/>
  <c r="H1186" i="1"/>
  <c r="H1184" s="1"/>
  <c r="G25" i="2" s="1"/>
  <c r="I1187" i="1"/>
  <c r="H1187"/>
  <c r="G1187"/>
  <c r="G1186" s="1"/>
  <c r="H1185" l="1"/>
  <c r="I1185"/>
  <c r="G1184"/>
  <c r="F25" i="2" s="1"/>
  <c r="G1185" i="1"/>
  <c r="H1129" l="1"/>
  <c r="G1152" l="1"/>
  <c r="G1074" i="3" l="1"/>
  <c r="I949" i="1"/>
  <c r="I948" s="1"/>
  <c r="I947" s="1"/>
  <c r="I946" s="1"/>
  <c r="I945" s="1"/>
  <c r="H949"/>
  <c r="H948" s="1"/>
  <c r="H947" s="1"/>
  <c r="H946" s="1"/>
  <c r="H945" s="1"/>
  <c r="G949"/>
  <c r="G948" s="1"/>
  <c r="G947" s="1"/>
  <c r="G946" s="1"/>
  <c r="G945" s="1"/>
  <c r="I725" i="3"/>
  <c r="I724" s="1"/>
  <c r="H725"/>
  <c r="H724" s="1"/>
  <c r="G725"/>
  <c r="G724" s="1"/>
  <c r="I184" i="1"/>
  <c r="I183" s="1"/>
  <c r="H184"/>
  <c r="H183" s="1"/>
  <c r="G184"/>
  <c r="G183" s="1"/>
  <c r="I865" i="3"/>
  <c r="I864" s="1"/>
  <c r="H865"/>
  <c r="H864" s="1"/>
  <c r="G865"/>
  <c r="G864" s="1"/>
  <c r="G1177" i="1"/>
  <c r="G1176" s="1"/>
  <c r="I1177"/>
  <c r="I1176" s="1"/>
  <c r="H1177"/>
  <c r="H1176" s="1"/>
  <c r="G1129"/>
  <c r="I163" i="3"/>
  <c r="I162" s="1"/>
  <c r="H163"/>
  <c r="H162" s="1"/>
  <c r="G163"/>
  <c r="G162" s="1"/>
  <c r="I1199" i="1" l="1"/>
  <c r="I1198" s="1"/>
  <c r="H1199"/>
  <c r="H1198" s="1"/>
  <c r="G1199"/>
  <c r="G1198" s="1"/>
  <c r="I915" i="3" l="1"/>
  <c r="H915"/>
  <c r="H932"/>
  <c r="I932"/>
  <c r="G932"/>
  <c r="H1156" i="1"/>
  <c r="H1155" s="1"/>
  <c r="I1156"/>
  <c r="I1155" s="1"/>
  <c r="G1156"/>
  <c r="G1155" s="1"/>
  <c r="H1114"/>
  <c r="I1114"/>
  <c r="G1114"/>
  <c r="G1113" s="1"/>
  <c r="H1116"/>
  <c r="I1116"/>
  <c r="G1116"/>
  <c r="H1125"/>
  <c r="H1124" s="1"/>
  <c r="I1125"/>
  <c r="I1124" s="1"/>
  <c r="G1125"/>
  <c r="G1124" s="1"/>
  <c r="H1113" l="1"/>
  <c r="I1113"/>
  <c r="I632" i="3"/>
  <c r="I631" s="1"/>
  <c r="H632"/>
  <c r="H631" s="1"/>
  <c r="G632"/>
  <c r="G631" s="1"/>
  <c r="I1875" i="1"/>
  <c r="I1874" s="1"/>
  <c r="H1875"/>
  <c r="H1874" s="1"/>
  <c r="G1875"/>
  <c r="G1874" s="1"/>
  <c r="I1658"/>
  <c r="I1655" s="1"/>
  <c r="I1654" s="1"/>
  <c r="H1658"/>
  <c r="H1655" s="1"/>
  <c r="H1654" s="1"/>
  <c r="G1658"/>
  <c r="G1655" s="1"/>
  <c r="G1654" s="1"/>
  <c r="I1203" i="3"/>
  <c r="H1203"/>
  <c r="G1203"/>
  <c r="I1472" i="1"/>
  <c r="I1469" s="1"/>
  <c r="I1468" s="1"/>
  <c r="H1472"/>
  <c r="H1469" s="1"/>
  <c r="H1468" s="1"/>
  <c r="G1472"/>
  <c r="G1469" s="1"/>
  <c r="G1468" s="1"/>
  <c r="J917" i="3"/>
  <c r="K917"/>
  <c r="L917"/>
  <c r="M917"/>
  <c r="N917"/>
  <c r="O917"/>
  <c r="H920"/>
  <c r="I920"/>
  <c r="J920"/>
  <c r="K920"/>
  <c r="L920"/>
  <c r="M920"/>
  <c r="N920"/>
  <c r="O920"/>
  <c r="H923"/>
  <c r="I923"/>
  <c r="J923"/>
  <c r="K923"/>
  <c r="L923"/>
  <c r="M923"/>
  <c r="N923"/>
  <c r="O923"/>
  <c r="H926"/>
  <c r="I926"/>
  <c r="H935"/>
  <c r="I935"/>
  <c r="J935"/>
  <c r="K935"/>
  <c r="L935"/>
  <c r="M935"/>
  <c r="N935"/>
  <c r="O935"/>
  <c r="H1210"/>
  <c r="I1210"/>
  <c r="G1210"/>
  <c r="G1356" i="1"/>
  <c r="I1356"/>
  <c r="H1356"/>
  <c r="H1353" s="1"/>
  <c r="H1352" s="1"/>
  <c r="G920" i="3"/>
  <c r="H917"/>
  <c r="I918"/>
  <c r="I917" s="1"/>
  <c r="G918"/>
  <c r="I1166" i="1"/>
  <c r="I1165" s="1"/>
  <c r="I1164" s="1"/>
  <c r="H1166"/>
  <c r="H1165" s="1"/>
  <c r="H1164" s="1"/>
  <c r="G1166"/>
  <c r="G1165" s="1"/>
  <c r="G1164" s="1"/>
  <c r="G1128"/>
  <c r="G1127" s="1"/>
  <c r="H1128"/>
  <c r="H1127" s="1"/>
  <c r="I1128"/>
  <c r="I1127" s="1"/>
  <c r="I1153"/>
  <c r="H1153"/>
  <c r="G1153"/>
  <c r="I1151"/>
  <c r="H1151"/>
  <c r="G1151"/>
  <c r="G1148"/>
  <c r="G1147" s="1"/>
  <c r="I1148"/>
  <c r="I1147" s="1"/>
  <c r="H1148"/>
  <c r="H1147" s="1"/>
  <c r="I1105"/>
  <c r="I1104" s="1"/>
  <c r="I1103" s="1"/>
  <c r="H1105"/>
  <c r="H1104" s="1"/>
  <c r="H1103" s="1"/>
  <c r="G1105"/>
  <c r="G1104" s="1"/>
  <c r="G1103" s="1"/>
  <c r="I841" i="3"/>
  <c r="I840" s="1"/>
  <c r="H841"/>
  <c r="H840" s="1"/>
  <c r="G841"/>
  <c r="G840" s="1"/>
  <c r="J833" s="1"/>
  <c r="G752" i="1"/>
  <c r="G751" s="1"/>
  <c r="I752"/>
  <c r="I751" s="1"/>
  <c r="H752"/>
  <c r="H751" s="1"/>
  <c r="I665"/>
  <c r="H665"/>
  <c r="G665"/>
  <c r="G658" s="1"/>
  <c r="G657" s="1"/>
  <c r="G663"/>
  <c r="I292" i="3"/>
  <c r="I291" s="1"/>
  <c r="H292"/>
  <c r="H291" s="1"/>
  <c r="G292"/>
  <c r="G291" s="1"/>
  <c r="H559" i="1"/>
  <c r="H558" s="1"/>
  <c r="I559"/>
  <c r="I558" s="1"/>
  <c r="G559"/>
  <c r="G558" s="1"/>
  <c r="I368" i="3"/>
  <c r="I367" s="1"/>
  <c r="H368"/>
  <c r="H367" s="1"/>
  <c r="G368"/>
  <c r="G367" s="1"/>
  <c r="I544" i="1"/>
  <c r="I543" s="1"/>
  <c r="H544"/>
  <c r="H543" s="1"/>
  <c r="G544"/>
  <c r="G543" s="1"/>
  <c r="I486" i="3"/>
  <c r="I485" s="1"/>
  <c r="H486"/>
  <c r="H485" s="1"/>
  <c r="G486"/>
  <c r="G485" s="1"/>
  <c r="I456" i="1"/>
  <c r="I455" s="1"/>
  <c r="H456"/>
  <c r="H455" s="1"/>
  <c r="G456"/>
  <c r="G455" s="1"/>
  <c r="K810" i="3"/>
  <c r="J810"/>
  <c r="I810"/>
  <c r="I809" s="1"/>
  <c r="H810"/>
  <c r="H809" s="1"/>
  <c r="G810"/>
  <c r="G809" s="1"/>
  <c r="L241" i="1"/>
  <c r="K241"/>
  <c r="I241"/>
  <c r="I240" s="1"/>
  <c r="H241"/>
  <c r="H240" s="1"/>
  <c r="G241"/>
  <c r="G240" s="1"/>
  <c r="G290"/>
  <c r="G283" s="1"/>
  <c r="I290"/>
  <c r="H290"/>
  <c r="G288"/>
  <c r="L238"/>
  <c r="K238"/>
  <c r="I238"/>
  <c r="I237" s="1"/>
  <c r="H238"/>
  <c r="H237" s="1"/>
  <c r="G238"/>
  <c r="G237" s="1"/>
  <c r="K799" i="3"/>
  <c r="J799"/>
  <c r="I799"/>
  <c r="I798" s="1"/>
  <c r="H799"/>
  <c r="H798" s="1"/>
  <c r="G799"/>
  <c r="G798" s="1"/>
  <c r="L67" i="1"/>
  <c r="K67"/>
  <c r="I67"/>
  <c r="I66" s="1"/>
  <c r="H67"/>
  <c r="H66" s="1"/>
  <c r="G67"/>
  <c r="G66" s="1"/>
  <c r="H1350" l="1"/>
  <c r="I909" i="3"/>
  <c r="H909"/>
  <c r="G915"/>
  <c r="I1150" i="1"/>
  <c r="I1353"/>
  <c r="I1352" s="1"/>
  <c r="G1150"/>
  <c r="H1150"/>
  <c r="G1353"/>
  <c r="G1352" s="1"/>
  <c r="G963" i="3"/>
  <c r="G962" s="1"/>
  <c r="G1704" i="1"/>
  <c r="G1763" s="1"/>
  <c r="G1762" s="1"/>
  <c r="G321" i="3"/>
  <c r="G513" i="1"/>
  <c r="G512" s="1"/>
  <c r="I513"/>
  <c r="H513"/>
  <c r="H1346" l="1"/>
  <c r="I1350"/>
  <c r="G1350"/>
  <c r="G445" i="3"/>
  <c r="G444" s="1"/>
  <c r="G443" s="1"/>
  <c r="I444"/>
  <c r="I443" s="1"/>
  <c r="H444"/>
  <c r="H443" s="1"/>
  <c r="I589" i="1"/>
  <c r="I588" s="1"/>
  <c r="H589"/>
  <c r="H588" s="1"/>
  <c r="G589"/>
  <c r="G588" s="1"/>
  <c r="G535" i="3"/>
  <c r="G534" s="1"/>
  <c r="G530"/>
  <c r="G529" s="1"/>
  <c r="G525"/>
  <c r="G524" s="1"/>
  <c r="I534"/>
  <c r="H534"/>
  <c r="I532"/>
  <c r="H532"/>
  <c r="G532"/>
  <c r="I529"/>
  <c r="H529"/>
  <c r="I527"/>
  <c r="H527"/>
  <c r="H526" s="1"/>
  <c r="G527"/>
  <c r="I524"/>
  <c r="H524"/>
  <c r="I522"/>
  <c r="I521" s="1"/>
  <c r="H522"/>
  <c r="G522"/>
  <c r="I824" i="1"/>
  <c r="H824"/>
  <c r="G824"/>
  <c r="I822"/>
  <c r="H822"/>
  <c r="G822"/>
  <c r="I819"/>
  <c r="H819"/>
  <c r="G819"/>
  <c r="I817"/>
  <c r="H817"/>
  <c r="G817"/>
  <c r="I811"/>
  <c r="H811"/>
  <c r="G811"/>
  <c r="I809"/>
  <c r="H809"/>
  <c r="G809"/>
  <c r="G341" i="3"/>
  <c r="G340" s="1"/>
  <c r="I338"/>
  <c r="I337" s="1"/>
  <c r="H338"/>
  <c r="H337" s="1"/>
  <c r="G338"/>
  <c r="I521" i="1"/>
  <c r="I518" s="1"/>
  <c r="H521"/>
  <c r="H518" s="1"/>
  <c r="G521"/>
  <c r="I519"/>
  <c r="H519"/>
  <c r="G519"/>
  <c r="G346" i="3"/>
  <c r="G345" s="1"/>
  <c r="I345"/>
  <c r="I342" s="1"/>
  <c r="H345"/>
  <c r="H342" s="1"/>
  <c r="I343"/>
  <c r="H343"/>
  <c r="G343"/>
  <c r="I526" i="1"/>
  <c r="I523" s="1"/>
  <c r="H526"/>
  <c r="H523" s="1"/>
  <c r="G526"/>
  <c r="I524"/>
  <c r="H524"/>
  <c r="G524"/>
  <c r="G423"/>
  <c r="G589" i="3"/>
  <c r="G588" s="1"/>
  <c r="G587" s="1"/>
  <c r="I588"/>
  <c r="I587" s="1"/>
  <c r="H588"/>
  <c r="H587" s="1"/>
  <c r="I1834" i="1"/>
  <c r="I1833" s="1"/>
  <c r="H1834"/>
  <c r="H1833" s="1"/>
  <c r="G1834"/>
  <c r="G1833" s="1"/>
  <c r="G1812"/>
  <c r="G1349" l="1"/>
  <c r="G1346" s="1"/>
  <c r="I531" i="3"/>
  <c r="I526"/>
  <c r="I821" i="1"/>
  <c r="G808"/>
  <c r="I816"/>
  <c r="I808"/>
  <c r="G816"/>
  <c r="H821"/>
  <c r="G523"/>
  <c r="H816"/>
  <c r="H531" i="3"/>
  <c r="H521"/>
  <c r="G521"/>
  <c r="G531"/>
  <c r="G526"/>
  <c r="G821" i="1"/>
  <c r="G337" i="3"/>
  <c r="H808" i="1"/>
  <c r="G342" i="3"/>
  <c r="G518" i="1"/>
  <c r="I422"/>
  <c r="I421" s="1"/>
  <c r="I420" s="1"/>
  <c r="I419" s="1"/>
  <c r="H422"/>
  <c r="H421" s="1"/>
  <c r="H420" s="1"/>
  <c r="H419" s="1"/>
  <c r="G422"/>
  <c r="G421" s="1"/>
  <c r="G420" s="1"/>
  <c r="G419" s="1"/>
  <c r="G1103" i="3"/>
  <c r="G722"/>
  <c r="G721" s="1"/>
  <c r="I722"/>
  <c r="I721" s="1"/>
  <c r="H722"/>
  <c r="H721" s="1"/>
  <c r="I181" i="1"/>
  <c r="I180" s="1"/>
  <c r="H181"/>
  <c r="H180" s="1"/>
  <c r="G181"/>
  <c r="G180" s="1"/>
  <c r="G714" i="3"/>
  <c r="G713" s="1"/>
  <c r="G712" s="1"/>
  <c r="G720"/>
  <c r="G719" s="1"/>
  <c r="G718" s="1"/>
  <c r="K719"/>
  <c r="J719"/>
  <c r="I719"/>
  <c r="I718" s="1"/>
  <c r="H719"/>
  <c r="H718" s="1"/>
  <c r="L64" i="1"/>
  <c r="K64"/>
  <c r="I64"/>
  <c r="I63" s="1"/>
  <c r="H64"/>
  <c r="H63" s="1"/>
  <c r="G64"/>
  <c r="G63" s="1"/>
  <c r="I713" i="3"/>
  <c r="I712" s="1"/>
  <c r="H713"/>
  <c r="H712" s="1"/>
  <c r="I175" i="1"/>
  <c r="I174" s="1"/>
  <c r="H175"/>
  <c r="H174" s="1"/>
  <c r="G717" i="3"/>
  <c r="G716" s="1"/>
  <c r="G715" s="1"/>
  <c r="I716"/>
  <c r="I715" s="1"/>
  <c r="H716"/>
  <c r="H715" s="1"/>
  <c r="I178" i="1"/>
  <c r="I177" s="1"/>
  <c r="H178"/>
  <c r="H177" s="1"/>
  <c r="G178"/>
  <c r="G177" s="1"/>
  <c r="G464" i="3"/>
  <c r="I473" i="1"/>
  <c r="I472" s="1"/>
  <c r="I454" s="1"/>
  <c r="H473"/>
  <c r="H472" s="1"/>
  <c r="H454" s="1"/>
  <c r="G473"/>
  <c r="G472" s="1"/>
  <c r="G454" s="1"/>
  <c r="G969" i="3"/>
  <c r="G968" s="1"/>
  <c r="G967" s="1"/>
  <c r="I968"/>
  <c r="I967" s="1"/>
  <c r="H968"/>
  <c r="H967" s="1"/>
  <c r="I1710" i="1"/>
  <c r="I1709" s="1"/>
  <c r="H1710"/>
  <c r="H1709" s="1"/>
  <c r="G1710"/>
  <c r="G1709" s="1"/>
  <c r="G1096" i="3"/>
  <c r="G1095" s="1"/>
  <c r="G1094" s="1"/>
  <c r="I1095"/>
  <c r="I1094" s="1"/>
  <c r="H1095"/>
  <c r="H1094" s="1"/>
  <c r="I636" i="1"/>
  <c r="I635" s="1"/>
  <c r="H636"/>
  <c r="H635" s="1"/>
  <c r="G636"/>
  <c r="G635" s="1"/>
  <c r="G641"/>
  <c r="G424" i="3"/>
  <c r="G175" i="1" l="1"/>
  <c r="G174" s="1"/>
  <c r="G482"/>
  <c r="G481" s="1"/>
  <c r="H476"/>
  <c r="H475" s="1"/>
  <c r="I476"/>
  <c r="I475" s="1"/>
  <c r="G476"/>
  <c r="G475" s="1"/>
  <c r="G490" i="3"/>
  <c r="G458"/>
  <c r="G1021"/>
  <c r="G1020" s="1"/>
  <c r="H1018"/>
  <c r="H1017" s="1"/>
  <c r="G1018"/>
  <c r="I1017"/>
  <c r="G1811" i="1"/>
  <c r="H1809"/>
  <c r="H1808" s="1"/>
  <c r="G1809"/>
  <c r="I1808"/>
  <c r="G1017" i="3" l="1"/>
  <c r="G1808" i="1"/>
  <c r="H797" i="3"/>
  <c r="I797"/>
  <c r="J283"/>
  <c r="K283"/>
  <c r="L283"/>
  <c r="M283"/>
  <c r="N283"/>
  <c r="O283"/>
  <c r="G1026" l="1"/>
  <c r="G1025" s="1"/>
  <c r="H1023"/>
  <c r="H1022" s="1"/>
  <c r="G1023"/>
  <c r="I1022"/>
  <c r="G797"/>
  <c r="G363"/>
  <c r="G1022" l="1"/>
  <c r="H1041" l="1"/>
  <c r="H1040" s="1"/>
  <c r="H1039" s="1"/>
  <c r="I1040"/>
  <c r="I1039" s="1"/>
  <c r="G1040"/>
  <c r="G1039" s="1"/>
  <c r="I1261" i="1"/>
  <c r="I1260" s="1"/>
  <c r="I1259" s="1"/>
  <c r="H1261"/>
  <c r="H1260" s="1"/>
  <c r="H1259" s="1"/>
  <c r="G1261"/>
  <c r="G1260" s="1"/>
  <c r="G1259" s="1"/>
  <c r="G393" i="3"/>
  <c r="G392" s="1"/>
  <c r="G391" s="1"/>
  <c r="I392"/>
  <c r="I391" s="1"/>
  <c r="H392"/>
  <c r="H391" s="1"/>
  <c r="I697" i="1"/>
  <c r="I696" s="1"/>
  <c r="H697"/>
  <c r="H696" s="1"/>
  <c r="G697"/>
  <c r="G696" s="1"/>
  <c r="G320" i="3"/>
  <c r="G319" s="1"/>
  <c r="I320"/>
  <c r="H320"/>
  <c r="I508" i="1"/>
  <c r="H508"/>
  <c r="G508"/>
  <c r="I423" i="3" l="1"/>
  <c r="I422" s="1"/>
  <c r="H423"/>
  <c r="H422" s="1"/>
  <c r="G423"/>
  <c r="G422" s="1"/>
  <c r="I571" i="1"/>
  <c r="I570" s="1"/>
  <c r="H571"/>
  <c r="H570" s="1"/>
  <c r="G571"/>
  <c r="G570" s="1"/>
  <c r="G352" i="3"/>
  <c r="G351" s="1"/>
  <c r="G350" s="1"/>
  <c r="G348"/>
  <c r="G347" s="1"/>
  <c r="I351"/>
  <c r="I350" s="1"/>
  <c r="H351"/>
  <c r="H350" s="1"/>
  <c r="I529" i="1"/>
  <c r="I528" s="1"/>
  <c r="H529"/>
  <c r="H528" s="1"/>
  <c r="G529"/>
  <c r="G528" s="1"/>
  <c r="G214" i="3" l="1"/>
  <c r="G1616" i="1"/>
  <c r="G196" i="3"/>
  <c r="G1598" i="1"/>
  <c r="G219" i="3" l="1"/>
  <c r="G218" s="1"/>
  <c r="L218"/>
  <c r="I218"/>
  <c r="H218"/>
  <c r="G1621" i="1"/>
  <c r="G1620" s="1"/>
  <c r="I1620"/>
  <c r="H1620"/>
  <c r="G191" i="3"/>
  <c r="G1593" i="1"/>
  <c r="G839" i="3"/>
  <c r="I749" i="1"/>
  <c r="I748" s="1"/>
  <c r="I747" s="1"/>
  <c r="H749"/>
  <c r="H748" s="1"/>
  <c r="H747" s="1"/>
  <c r="I405" i="3"/>
  <c r="H405"/>
  <c r="G405"/>
  <c r="I404"/>
  <c r="H404"/>
  <c r="G404"/>
  <c r="I541" i="1"/>
  <c r="H541"/>
  <c r="G541"/>
  <c r="I540"/>
  <c r="H540"/>
  <c r="G540"/>
  <c r="I401" i="3"/>
  <c r="H401"/>
  <c r="G401"/>
  <c r="I538" i="1"/>
  <c r="H538"/>
  <c r="G538"/>
  <c r="I537"/>
  <c r="H537"/>
  <c r="G537"/>
  <c r="I535"/>
  <c r="H535"/>
  <c r="G535"/>
  <c r="G92" s="1"/>
  <c r="G91" s="1"/>
  <c r="I160" i="3"/>
  <c r="I159" s="1"/>
  <c r="H160"/>
  <c r="H159" s="1"/>
  <c r="G160"/>
  <c r="G159" s="1"/>
  <c r="I1196" i="1"/>
  <c r="I1195" s="1"/>
  <c r="H1196"/>
  <c r="H1195" s="1"/>
  <c r="G1196"/>
  <c r="G1195" s="1"/>
  <c r="G749" l="1"/>
  <c r="G748" s="1"/>
  <c r="G747" s="1"/>
  <c r="I629" i="3"/>
  <c r="I628" s="1"/>
  <c r="H629"/>
  <c r="H628" s="1"/>
  <c r="G629"/>
  <c r="G628" s="1"/>
  <c r="I1872" i="1"/>
  <c r="I1871" s="1"/>
  <c r="G1872"/>
  <c r="G1871" s="1"/>
  <c r="H1872"/>
  <c r="H1871" s="1"/>
  <c r="I234" i="3"/>
  <c r="I233" s="1"/>
  <c r="H234"/>
  <c r="H233" s="1"/>
  <c r="G234"/>
  <c r="G233" s="1"/>
  <c r="G1630" i="1"/>
  <c r="G1629" s="1"/>
  <c r="I1630"/>
  <c r="I1629" s="1"/>
  <c r="H1630"/>
  <c r="H1629" s="1"/>
  <c r="I838" i="3"/>
  <c r="I837" s="1"/>
  <c r="H838"/>
  <c r="H837" s="1"/>
  <c r="G838"/>
  <c r="G837" s="1"/>
  <c r="G82" i="1"/>
  <c r="G81" s="1"/>
  <c r="G80" s="1"/>
  <c r="I82"/>
  <c r="I81" s="1"/>
  <c r="I80" s="1"/>
  <c r="H82"/>
  <c r="H81" s="1"/>
  <c r="H80" s="1"/>
  <c r="I965" i="3"/>
  <c r="I964" s="1"/>
  <c r="H965"/>
  <c r="H964" s="1"/>
  <c r="G965"/>
  <c r="G964" s="1"/>
  <c r="I1707" i="1" l="1"/>
  <c r="I1706" s="1"/>
  <c r="H1707"/>
  <c r="H1706" s="1"/>
  <c r="G1707"/>
  <c r="G1706" s="1"/>
  <c r="J862" i="3"/>
  <c r="K862"/>
  <c r="L862"/>
  <c r="M862"/>
  <c r="N862"/>
  <c r="O862"/>
  <c r="H863"/>
  <c r="H862" s="1"/>
  <c r="H861" s="1"/>
  <c r="I863"/>
  <c r="I862" s="1"/>
  <c r="I861" s="1"/>
  <c r="H1174" i="1"/>
  <c r="I1174"/>
  <c r="H914" i="3"/>
  <c r="H913" s="1"/>
  <c r="I914"/>
  <c r="I913" s="1"/>
  <c r="H1111" i="1"/>
  <c r="H1110" s="1"/>
  <c r="I1111"/>
  <c r="I1110" s="1"/>
  <c r="I1246" i="3"/>
  <c r="I1245" s="1"/>
  <c r="I1244" s="1"/>
  <c r="H1246"/>
  <c r="H1245" s="1"/>
  <c r="H1244" s="1"/>
  <c r="G1246"/>
  <c r="G1245" s="1"/>
  <c r="G1244" s="1"/>
  <c r="I1089" i="1"/>
  <c r="I1088" s="1"/>
  <c r="I1087" s="1"/>
  <c r="H1089"/>
  <c r="H1088" s="1"/>
  <c r="H1087" s="1"/>
  <c r="G1089"/>
  <c r="G1088" s="1"/>
  <c r="G1087" s="1"/>
  <c r="H1173" l="1"/>
  <c r="I1173"/>
  <c r="G418" i="3"/>
  <c r="H318"/>
  <c r="H284" s="1"/>
  <c r="I318"/>
  <c r="I284" s="1"/>
  <c r="G417" l="1"/>
  <c r="G416" s="1"/>
  <c r="I879" i="1"/>
  <c r="I878" s="1"/>
  <c r="H879"/>
  <c r="H878" s="1"/>
  <c r="G879"/>
  <c r="G878" s="1"/>
  <c r="I426" i="3"/>
  <c r="I425" s="1"/>
  <c r="H426"/>
  <c r="H425" s="1"/>
  <c r="G426"/>
  <c r="G425" s="1"/>
  <c r="I574" i="1"/>
  <c r="I573" s="1"/>
  <c r="H574"/>
  <c r="H573" s="1"/>
  <c r="G574"/>
  <c r="G573" s="1"/>
  <c r="G365" i="3"/>
  <c r="G364" s="1"/>
  <c r="I565" i="1"/>
  <c r="I564" s="1"/>
  <c r="H565"/>
  <c r="H564" s="1"/>
  <c r="G565"/>
  <c r="G564" s="1"/>
  <c r="H1191" i="3"/>
  <c r="I1191"/>
  <c r="H787"/>
  <c r="H786" s="1"/>
  <c r="I787"/>
  <c r="I786" s="1"/>
  <c r="H796"/>
  <c r="H795" s="1"/>
  <c r="I796"/>
  <c r="I795" s="1"/>
  <c r="K790"/>
  <c r="J790"/>
  <c r="I790"/>
  <c r="I789" s="1"/>
  <c r="H790"/>
  <c r="H789" s="1"/>
  <c r="G790"/>
  <c r="G789" s="1"/>
  <c r="I235" i="1"/>
  <c r="I234" s="1"/>
  <c r="H235"/>
  <c r="H234" s="1"/>
  <c r="G235"/>
  <c r="G234" s="1"/>
  <c r="H232"/>
  <c r="H231" s="1"/>
  <c r="I232"/>
  <c r="I231" s="1"/>
  <c r="H229"/>
  <c r="H228" s="1"/>
  <c r="I229"/>
  <c r="I228" s="1"/>
  <c r="K793" i="3"/>
  <c r="J793"/>
  <c r="I793"/>
  <c r="I792" s="1"/>
  <c r="H793"/>
  <c r="H792" s="1"/>
  <c r="G793"/>
  <c r="G792" s="1"/>
  <c r="H78" i="1"/>
  <c r="H77" s="1"/>
  <c r="I78"/>
  <c r="I77" s="1"/>
  <c r="L78"/>
  <c r="K78"/>
  <c r="G78"/>
  <c r="G77" s="1"/>
  <c r="G796" i="3"/>
  <c r="G795" s="1"/>
  <c r="G229" i="1"/>
  <c r="G228" s="1"/>
  <c r="K787" i="3"/>
  <c r="J787"/>
  <c r="G787"/>
  <c r="G786" s="1"/>
  <c r="G232" i="1"/>
  <c r="G231" s="1"/>
  <c r="K784" i="3"/>
  <c r="J784"/>
  <c r="G784"/>
  <c r="G783" s="1"/>
  <c r="G75" i="1"/>
  <c r="G74" s="1"/>
  <c r="L75"/>
  <c r="K75"/>
  <c r="G176" i="3" l="1"/>
  <c r="I916" i="1" l="1"/>
  <c r="H916"/>
  <c r="G916"/>
  <c r="I1102" i="3"/>
  <c r="I1101" s="1"/>
  <c r="I1100" s="1"/>
  <c r="H1102"/>
  <c r="H1101" s="1"/>
  <c r="H1100" s="1"/>
  <c r="G1102"/>
  <c r="G1101" s="1"/>
  <c r="G1100" s="1"/>
  <c r="I1451" i="1"/>
  <c r="I1450" s="1"/>
  <c r="I1449" s="1"/>
  <c r="H1451"/>
  <c r="H1450" s="1"/>
  <c r="H1449" s="1"/>
  <c r="G1451"/>
  <c r="G1450" s="1"/>
  <c r="G1449" s="1"/>
  <c r="I457" i="3"/>
  <c r="I456" s="1"/>
  <c r="H457"/>
  <c r="H456" s="1"/>
  <c r="G457"/>
  <c r="G456" s="1"/>
  <c r="G729" i="1"/>
  <c r="G728" s="1"/>
  <c r="I729"/>
  <c r="I728" s="1"/>
  <c r="H729"/>
  <c r="H728" s="1"/>
  <c r="G1663"/>
  <c r="I362" i="3"/>
  <c r="H362"/>
  <c r="G362"/>
  <c r="I534" i="1"/>
  <c r="H534"/>
  <c r="G534"/>
  <c r="G709" l="1"/>
  <c r="K704" i="3" l="1"/>
  <c r="J704"/>
  <c r="I704"/>
  <c r="I703" s="1"/>
  <c r="H704"/>
  <c r="H703" s="1"/>
  <c r="G704"/>
  <c r="G703" s="1"/>
  <c r="L39" i="1"/>
  <c r="K39"/>
  <c r="I39"/>
  <c r="I38" s="1"/>
  <c r="H39"/>
  <c r="H38" s="1"/>
  <c r="G39"/>
  <c r="G38" s="1"/>
  <c r="G935" i="3" l="1"/>
  <c r="I176" l="1"/>
  <c r="I175" s="1"/>
  <c r="I174" s="1"/>
  <c r="I1579" i="1"/>
  <c r="I1578" s="1"/>
  <c r="H247" i="3"/>
  <c r="H246" s="1"/>
  <c r="H175"/>
  <c r="H174" s="1"/>
  <c r="G175"/>
  <c r="G174" s="1"/>
  <c r="H1579" i="1"/>
  <c r="H1578" s="1"/>
  <c r="G1579"/>
  <c r="G1578" s="1"/>
  <c r="I210" i="3"/>
  <c r="H210"/>
  <c r="I1642" i="1"/>
  <c r="H1642" l="1"/>
  <c r="I247" i="3"/>
  <c r="I246" s="1"/>
  <c r="G578"/>
  <c r="H112" i="1"/>
  <c r="I434" i="3"/>
  <c r="H434"/>
  <c r="G436"/>
  <c r="I580" i="1"/>
  <c r="H580"/>
  <c r="G580"/>
  <c r="I878" i="3"/>
  <c r="I877" s="1"/>
  <c r="H878"/>
  <c r="H877" s="1"/>
  <c r="H417" i="1"/>
  <c r="I417"/>
  <c r="I853" i="3"/>
  <c r="H853"/>
  <c r="G853"/>
  <c r="I464" l="1"/>
  <c r="H464"/>
  <c r="G386" l="1"/>
  <c r="G385" s="1"/>
  <c r="G384" s="1"/>
  <c r="G372"/>
  <c r="H111" i="1" l="1"/>
  <c r="G114"/>
  <c r="I568" i="3"/>
  <c r="H568"/>
  <c r="G568"/>
  <c r="I13" i="1"/>
  <c r="H13"/>
  <c r="G13"/>
  <c r="I299"/>
  <c r="G702" i="3"/>
  <c r="H299" i="1"/>
  <c r="I750" i="3" l="1"/>
  <c r="I749" s="1"/>
  <c r="I748" s="1"/>
  <c r="H750"/>
  <c r="H749" s="1"/>
  <c r="H748" s="1"/>
  <c r="G750"/>
  <c r="G749" s="1"/>
  <c r="G748" s="1"/>
  <c r="I744"/>
  <c r="I743" s="1"/>
  <c r="I742" s="1"/>
  <c r="H744"/>
  <c r="H743" s="1"/>
  <c r="H742" s="1"/>
  <c r="I1064" i="1"/>
  <c r="I1063" s="1"/>
  <c r="H1064"/>
  <c r="H1063" s="1"/>
  <c r="G1064"/>
  <c r="G1063" s="1"/>
  <c r="G1068"/>
  <c r="G1067" s="1"/>
  <c r="H1068"/>
  <c r="H1067" s="1"/>
  <c r="I1068"/>
  <c r="I1067" s="1"/>
  <c r="G744" i="3"/>
  <c r="I23"/>
  <c r="H23"/>
  <c r="G45"/>
  <c r="I77" l="1"/>
  <c r="H77"/>
  <c r="H915" i="1" l="1"/>
  <c r="I915"/>
  <c r="G915"/>
  <c r="G28" i="3"/>
  <c r="G1040" i="1"/>
  <c r="H502"/>
  <c r="H61"/>
  <c r="G1014"/>
  <c r="G713"/>
  <c r="G708" s="1"/>
  <c r="G196"/>
  <c r="G1128" i="3" l="1"/>
  <c r="G514"/>
  <c r="H358"/>
  <c r="I358"/>
  <c r="G1652" i="1" l="1"/>
  <c r="G1651" s="1"/>
  <c r="H1652"/>
  <c r="H1651" s="1"/>
  <c r="I1652"/>
  <c r="I1651" s="1"/>
  <c r="G1608"/>
  <c r="G1607" s="1"/>
  <c r="H1092"/>
  <c r="I1092"/>
  <c r="H1054"/>
  <c r="I1054"/>
  <c r="G1054"/>
  <c r="H997"/>
  <c r="I997"/>
  <c r="G997"/>
  <c r="G232" i="3" l="1"/>
  <c r="G231" s="1"/>
  <c r="G230" s="1"/>
  <c r="G1627" i="1"/>
  <c r="G1626" s="1"/>
  <c r="G202" i="3"/>
  <c r="G201" s="1"/>
  <c r="G200" s="1"/>
  <c r="G1603" i="1"/>
  <c r="G1602" s="1"/>
  <c r="G77" i="3" l="1"/>
  <c r="G1237" i="1"/>
  <c r="G326"/>
  <c r="G1448"/>
  <c r="G780" i="3"/>
  <c r="G779" s="1"/>
  <c r="G782"/>
  <c r="G167" i="1"/>
  <c r="I496" l="1"/>
  <c r="I287" i="3" s="1"/>
  <c r="H496" i="1"/>
  <c r="H287" i="3" s="1"/>
  <c r="H415"/>
  <c r="I415"/>
  <c r="G769"/>
  <c r="G1223"/>
  <c r="G1212"/>
  <c r="G1134"/>
  <c r="I1134"/>
  <c r="H1134"/>
  <c r="G774"/>
  <c r="G777"/>
  <c r="G415" l="1"/>
  <c r="G414" s="1"/>
  <c r="G413" s="1"/>
  <c r="I414"/>
  <c r="I413" s="1"/>
  <c r="H414"/>
  <c r="H413" s="1"/>
  <c r="G1125"/>
  <c r="G1124" s="1"/>
  <c r="G1756" i="1"/>
  <c r="G1755" s="1"/>
  <c r="G1695"/>
  <c r="G1694" s="1"/>
  <c r="G139" i="3"/>
  <c r="G138" s="1"/>
  <c r="G1236" i="1"/>
  <c r="G1127" i="3"/>
  <c r="G1126" s="1"/>
  <c r="G1131" i="1"/>
  <c r="G1130" s="1"/>
  <c r="G500" i="3"/>
  <c r="G499" s="1"/>
  <c r="G498" s="1"/>
  <c r="G503"/>
  <c r="G502" s="1"/>
  <c r="G501" s="1"/>
  <c r="I502"/>
  <c r="H502"/>
  <c r="I500"/>
  <c r="H500"/>
  <c r="I498"/>
  <c r="H498"/>
  <c r="G796" i="1"/>
  <c r="G409" i="3"/>
  <c r="G408" s="1"/>
  <c r="G407" s="1"/>
  <c r="I408"/>
  <c r="I407" s="1"/>
  <c r="H408"/>
  <c r="H407" s="1"/>
  <c r="I706" i="1"/>
  <c r="I705" s="1"/>
  <c r="H706"/>
  <c r="H705" s="1"/>
  <c r="G706"/>
  <c r="G705" s="1"/>
  <c r="G434" i="3"/>
  <c r="G433" s="1"/>
  <c r="G432" s="1"/>
  <c r="I433"/>
  <c r="I432" s="1"/>
  <c r="H433"/>
  <c r="H432" s="1"/>
  <c r="H578" i="1"/>
  <c r="H577" s="1"/>
  <c r="H576" s="1"/>
  <c r="I578"/>
  <c r="I577" s="1"/>
  <c r="I576" s="1"/>
  <c r="G578"/>
  <c r="G577" s="1"/>
  <c r="G576" s="1"/>
  <c r="G287" i="3"/>
  <c r="G286" s="1"/>
  <c r="L286"/>
  <c r="M286" s="1"/>
  <c r="I286"/>
  <c r="I285" s="1"/>
  <c r="H286"/>
  <c r="H285" s="1"/>
  <c r="I495" i="1"/>
  <c r="H495"/>
  <c r="G496"/>
  <c r="G495" s="1"/>
  <c r="G878" i="3"/>
  <c r="G877" s="1"/>
  <c r="G417" i="1"/>
  <c r="G285" i="3" l="1"/>
  <c r="G280"/>
  <c r="G273" s="1"/>
  <c r="G1123"/>
  <c r="I557"/>
  <c r="I556" s="1"/>
  <c r="H557"/>
  <c r="H556" s="1"/>
  <c r="G557"/>
  <c r="G556" s="1"/>
  <c r="I1794" i="1"/>
  <c r="I1793" s="1"/>
  <c r="H1794"/>
  <c r="H1793" s="1"/>
  <c r="G1794"/>
  <c r="G1793" s="1"/>
  <c r="G1797"/>
  <c r="G1796" s="1"/>
  <c r="H1797"/>
  <c r="H1796" s="1"/>
  <c r="I1797"/>
  <c r="I1796" s="1"/>
  <c r="I1792" l="1"/>
  <c r="G1792"/>
  <c r="H1792"/>
  <c r="G1029" i="3"/>
  <c r="G1028" s="1"/>
  <c r="G1027" s="1"/>
  <c r="G1226"/>
  <c r="G247"/>
  <c r="G1802" i="1" l="1"/>
  <c r="G1801" s="1"/>
  <c r="G135" i="3"/>
  <c r="G137"/>
  <c r="G136" s="1"/>
  <c r="I1234" i="1"/>
  <c r="H1234"/>
  <c r="G1234"/>
  <c r="I408"/>
  <c r="I407" s="1"/>
  <c r="I406" s="1"/>
  <c r="I405" s="1"/>
  <c r="I404" s="1"/>
  <c r="I394" s="1"/>
  <c r="I393" s="1"/>
  <c r="I392" s="1"/>
  <c r="H408"/>
  <c r="H407" s="1"/>
  <c r="H406" s="1"/>
  <c r="H405" s="1"/>
  <c r="H404" s="1"/>
  <c r="H394" s="1"/>
  <c r="H393" s="1"/>
  <c r="H392" s="1"/>
  <c r="G655"/>
  <c r="G654" s="1"/>
  <c r="G1221" i="3"/>
  <c r="G1220" s="1"/>
  <c r="G1219" s="1"/>
  <c r="I1220"/>
  <c r="I1219" s="1"/>
  <c r="H1220"/>
  <c r="H1219" s="1"/>
  <c r="G454" l="1"/>
  <c r="H723" i="1"/>
  <c r="H722" s="1"/>
  <c r="I723"/>
  <c r="I722" s="1"/>
  <c r="G723"/>
  <c r="G722" s="1"/>
  <c r="G1232" i="3" l="1"/>
  <c r="G1225" l="1"/>
  <c r="G1222" s="1"/>
  <c r="G1218" s="1"/>
  <c r="G409" i="1"/>
  <c r="G408" s="1"/>
  <c r="G407" s="1"/>
  <c r="G406" s="1"/>
  <c r="G210" i="3"/>
  <c r="G912"/>
  <c r="G911" s="1"/>
  <c r="G910" s="1"/>
  <c r="G1140" i="1"/>
  <c r="G1143"/>
  <c r="G400" i="3"/>
  <c r="G398"/>
  <c r="G397"/>
  <c r="G482"/>
  <c r="G481" s="1"/>
  <c r="G480" s="1"/>
  <c r="I481"/>
  <c r="I480" s="1"/>
  <c r="H481"/>
  <c r="H480" s="1"/>
  <c r="I625" i="1"/>
  <c r="I624" s="1"/>
  <c r="H625"/>
  <c r="H624" s="1"/>
  <c r="G625"/>
  <c r="G624" s="1"/>
  <c r="G470" i="3"/>
  <c r="G469" s="1"/>
  <c r="G468" s="1"/>
  <c r="I613" i="1"/>
  <c r="I612" s="1"/>
  <c r="H613"/>
  <c r="H612" s="1"/>
  <c r="G613"/>
  <c r="G612" s="1"/>
  <c r="I469" i="3"/>
  <c r="I468" s="1"/>
  <c r="H469"/>
  <c r="H468" s="1"/>
  <c r="I607" i="1"/>
  <c r="I606" s="1"/>
  <c r="H607"/>
  <c r="H606" s="1"/>
  <c r="G607"/>
  <c r="G606" s="1"/>
  <c r="G309" i="3"/>
  <c r="G308" s="1"/>
  <c r="G307" s="1"/>
  <c r="I700" i="1"/>
  <c r="I699" s="1"/>
  <c r="H700"/>
  <c r="H699" s="1"/>
  <c r="G700"/>
  <c r="G699" s="1"/>
  <c r="G396" i="3"/>
  <c r="H320" i="1"/>
  <c r="I320"/>
  <c r="H709"/>
  <c r="I709"/>
  <c r="H713"/>
  <c r="I713"/>
  <c r="G467" i="3" l="1"/>
  <c r="G466" s="1"/>
  <c r="G465" s="1"/>
  <c r="I708" i="1"/>
  <c r="H708"/>
  <c r="G399" i="3"/>
  <c r="G395"/>
  <c r="G394" l="1"/>
  <c r="G574"/>
  <c r="G1007"/>
  <c r="G586"/>
  <c r="I1030"/>
  <c r="G1033"/>
  <c r="I1813" i="1"/>
  <c r="I1800" s="1"/>
  <c r="G1816"/>
  <c r="G986" i="3"/>
  <c r="G985" s="1"/>
  <c r="G984" s="1"/>
  <c r="G1740" i="1"/>
  <c r="G1004" i="3" s="1"/>
  <c r="I985"/>
  <c r="I984" s="1"/>
  <c r="H985"/>
  <c r="H984" s="1"/>
  <c r="I1748" i="1"/>
  <c r="I1747" s="1"/>
  <c r="H1748"/>
  <c r="H1747" s="1"/>
  <c r="G223" i="3"/>
  <c r="G1229" l="1"/>
  <c r="G1092" i="1"/>
  <c r="G1748"/>
  <c r="G1747" s="1"/>
  <c r="H1208" i="3"/>
  <c r="I1208"/>
  <c r="G1208"/>
  <c r="I1010"/>
  <c r="G1010"/>
  <c r="G1038"/>
  <c r="G1037" s="1"/>
  <c r="G1036" s="1"/>
  <c r="G1035" s="1"/>
  <c r="H827"/>
  <c r="I827"/>
  <c r="G827"/>
  <c r="G640"/>
  <c r="G493"/>
  <c r="G377"/>
  <c r="G492" l="1"/>
  <c r="G491" s="1"/>
  <c r="G1228"/>
  <c r="G246"/>
  <c r="I244"/>
  <c r="I243" s="1"/>
  <c r="I236" s="1"/>
  <c r="H244"/>
  <c r="H243" s="1"/>
  <c r="H236" s="1"/>
  <c r="G244"/>
  <c r="G241"/>
  <c r="G240" s="1"/>
  <c r="G238"/>
  <c r="G237" s="1"/>
  <c r="I752"/>
  <c r="I751" s="1"/>
  <c r="H752"/>
  <c r="H751" s="1"/>
  <c r="G752"/>
  <c r="G751" s="1"/>
  <c r="H51" i="1"/>
  <c r="H50" s="1"/>
  <c r="I50"/>
  <c r="G51"/>
  <c r="G50" s="1"/>
  <c r="I747" i="3"/>
  <c r="I746" s="1"/>
  <c r="I745" s="1"/>
  <c r="H746"/>
  <c r="H745" s="1"/>
  <c r="G746"/>
  <c r="G745" s="1"/>
  <c r="H45" i="1"/>
  <c r="H44" s="1"/>
  <c r="I45"/>
  <c r="I44" s="1"/>
  <c r="G45"/>
  <c r="G44" s="1"/>
  <c r="G243" i="3" l="1"/>
  <c r="G236" s="1"/>
  <c r="I1799" i="1"/>
  <c r="H33" i="2" s="1"/>
  <c r="G1819" i="1"/>
  <c r="G1818" s="1"/>
  <c r="I1142"/>
  <c r="H1142"/>
  <c r="G1142"/>
  <c r="G1139" s="1"/>
  <c r="G1135"/>
  <c r="G1134" s="1"/>
  <c r="G1133" s="1"/>
  <c r="G826" i="3"/>
  <c r="G825" s="1"/>
  <c r="I826"/>
  <c r="I825" s="1"/>
  <c r="H826"/>
  <c r="H825" s="1"/>
  <c r="I449" i="1"/>
  <c r="I448" s="1"/>
  <c r="H449"/>
  <c r="H448" s="1"/>
  <c r="G449"/>
  <c r="G448" s="1"/>
  <c r="H830" i="3"/>
  <c r="I830"/>
  <c r="G830"/>
  <c r="G829" s="1"/>
  <c r="G828" s="1"/>
  <c r="G318" i="1"/>
  <c r="G412" i="3"/>
  <c r="I411"/>
  <c r="I410" s="1"/>
  <c r="H411"/>
  <c r="H410" s="1"/>
  <c r="I556" i="1"/>
  <c r="I555" s="1"/>
  <c r="H556"/>
  <c r="H555" s="1"/>
  <c r="G556"/>
  <c r="G555" s="1"/>
  <c r="G1857"/>
  <c r="G1093" i="3"/>
  <c r="G1092" s="1"/>
  <c r="G1091" s="1"/>
  <c r="I1092"/>
  <c r="I1091" s="1"/>
  <c r="H1092"/>
  <c r="H1091" s="1"/>
  <c r="I741" i="1"/>
  <c r="I740" s="1"/>
  <c r="I739" s="1"/>
  <c r="H741"/>
  <c r="H740" s="1"/>
  <c r="H739" s="1"/>
  <c r="G741"/>
  <c r="G740" s="1"/>
  <c r="G739" s="1"/>
  <c r="H1814"/>
  <c r="H1813" s="1"/>
  <c r="H1800" s="1"/>
  <c r="H1732"/>
  <c r="H1010" i="3" s="1"/>
  <c r="I1032"/>
  <c r="G1032"/>
  <c r="G1031" s="1"/>
  <c r="G1030" s="1"/>
  <c r="H1729" i="1"/>
  <c r="G1814"/>
  <c r="G1813" s="1"/>
  <c r="H759" i="3"/>
  <c r="I765"/>
  <c r="H765"/>
  <c r="H711"/>
  <c r="H710" s="1"/>
  <c r="H709" s="1"/>
  <c r="I710"/>
  <c r="I709" s="1"/>
  <c r="G710"/>
  <c r="G709" s="1"/>
  <c r="I146" i="1"/>
  <c r="I145" s="1"/>
  <c r="H146"/>
  <c r="H145" s="1"/>
  <c r="G146"/>
  <c r="G145" s="1"/>
  <c r="I108"/>
  <c r="I107" s="1"/>
  <c r="H108"/>
  <c r="H107" s="1"/>
  <c r="G108"/>
  <c r="G107" s="1"/>
  <c r="H330"/>
  <c r="H329" s="1"/>
  <c r="I330"/>
  <c r="I329" s="1"/>
  <c r="G330"/>
  <c r="G329" s="1"/>
  <c r="G228" i="3"/>
  <c r="G227" s="1"/>
  <c r="I105" i="1"/>
  <c r="I104" s="1"/>
  <c r="H105"/>
  <c r="H104" s="1"/>
  <c r="G105"/>
  <c r="G104" s="1"/>
  <c r="G497" i="3"/>
  <c r="G1637" i="1"/>
  <c r="G1636" s="1"/>
  <c r="I303"/>
  <c r="H303"/>
  <c r="G303"/>
  <c r="G743" i="3"/>
  <c r="G742" s="1"/>
  <c r="G741"/>
  <c r="H103" i="1" l="1"/>
  <c r="H1799"/>
  <c r="G33" i="2" s="1"/>
  <c r="H1032" i="3"/>
  <c r="H1031" s="1"/>
  <c r="H1030" s="1"/>
  <c r="G411"/>
  <c r="G410" s="1"/>
  <c r="G103" i="1"/>
  <c r="G102" s="1"/>
  <c r="I103"/>
  <c r="H328"/>
  <c r="H327" s="1"/>
  <c r="G51" i="2" s="1"/>
  <c r="I328" i="1"/>
  <c r="I327" s="1"/>
  <c r="H51" i="2" s="1"/>
  <c r="G328" i="1"/>
  <c r="G327" s="1"/>
  <c r="F51" i="2" s="1"/>
  <c r="I102" i="1"/>
  <c r="H102"/>
  <c r="G627" i="3" l="1"/>
  <c r="G610"/>
  <c r="I1042" i="1" l="1"/>
  <c r="H1042"/>
  <c r="G26" i="3"/>
  <c r="G27"/>
  <c r="I580"/>
  <c r="I579" s="1"/>
  <c r="H580"/>
  <c r="H579" s="1"/>
  <c r="G580"/>
  <c r="G579" s="1"/>
  <c r="I1649" i="1"/>
  <c r="I1648" s="1"/>
  <c r="H1649"/>
  <c r="H1648" s="1"/>
  <c r="G1649"/>
  <c r="G1648" s="1"/>
  <c r="G639" i="3"/>
  <c r="G638"/>
  <c r="G48" i="1"/>
  <c r="G47"/>
  <c r="G225" i="3"/>
  <c r="G224" s="1"/>
  <c r="G1634" i="1"/>
  <c r="G1633" s="1"/>
  <c r="I463" i="3"/>
  <c r="I462" s="1"/>
  <c r="I431" s="1"/>
  <c r="H463"/>
  <c r="H462" s="1"/>
  <c r="H431" s="1"/>
  <c r="G463"/>
  <c r="G462" s="1"/>
  <c r="I610" i="1"/>
  <c r="I609" s="1"/>
  <c r="H610"/>
  <c r="H609" s="1"/>
  <c r="G610"/>
  <c r="G609" s="1"/>
  <c r="I374" i="3"/>
  <c r="I373" s="1"/>
  <c r="H374"/>
  <c r="H373" s="1"/>
  <c r="G374"/>
  <c r="G373" s="1"/>
  <c r="I876" i="1"/>
  <c r="I875" s="1"/>
  <c r="H876"/>
  <c r="H875" s="1"/>
  <c r="G876"/>
  <c r="G875" s="1"/>
  <c r="G1806"/>
  <c r="I519" i="3"/>
  <c r="I518" s="1"/>
  <c r="I494" s="1"/>
  <c r="H519"/>
  <c r="H518" s="1"/>
  <c r="H494" s="1"/>
  <c r="G519"/>
  <c r="G518" s="1"/>
  <c r="G494" s="1"/>
  <c r="I806" i="1"/>
  <c r="I805" s="1"/>
  <c r="H806"/>
  <c r="H805" s="1"/>
  <c r="G806"/>
  <c r="G805" s="1"/>
  <c r="G1095"/>
  <c r="G1094" s="1"/>
  <c r="I250" i="3"/>
  <c r="I249" s="1"/>
  <c r="H250"/>
  <c r="H249" s="1"/>
  <c r="G250"/>
  <c r="G249" s="1"/>
  <c r="I61" i="1"/>
  <c r="I60" s="1"/>
  <c r="I59" s="1"/>
  <c r="H60"/>
  <c r="H59" s="1"/>
  <c r="G61"/>
  <c r="G60" s="1"/>
  <c r="I621" i="3"/>
  <c r="I620" s="1"/>
  <c r="H621"/>
  <c r="H620" s="1"/>
  <c r="G621"/>
  <c r="G620" s="1"/>
  <c r="I1866" i="1"/>
  <c r="I1865" s="1"/>
  <c r="H1866"/>
  <c r="H1865" s="1"/>
  <c r="G1866"/>
  <c r="G1865" s="1"/>
  <c r="G609" i="3"/>
  <c r="G1851" i="1"/>
  <c r="G608" i="3"/>
  <c r="I626"/>
  <c r="H626"/>
  <c r="G626"/>
  <c r="I1869" i="1"/>
  <c r="I1868" s="1"/>
  <c r="H1869"/>
  <c r="H1868" s="1"/>
  <c r="G1869"/>
  <c r="G1868" s="1"/>
  <c r="G619" i="3"/>
  <c r="G613"/>
  <c r="I269"/>
  <c r="I268" s="1"/>
  <c r="H269"/>
  <c r="H268" s="1"/>
  <c r="G269"/>
  <c r="G268" s="1"/>
  <c r="I1692" i="1"/>
  <c r="I1691" s="1"/>
  <c r="H1692"/>
  <c r="H1691" s="1"/>
  <c r="G1692"/>
  <c r="G1691" s="1"/>
  <c r="I76" i="3"/>
  <c r="I75" s="1"/>
  <c r="H76"/>
  <c r="H75" s="1"/>
  <c r="G76"/>
  <c r="G75" s="1"/>
  <c r="G381" i="1"/>
  <c r="G380" s="1"/>
  <c r="I381"/>
  <c r="I380" s="1"/>
  <c r="H381"/>
  <c r="H380" s="1"/>
  <c r="G771" i="3"/>
  <c r="G770" s="1"/>
  <c r="G158" i="1"/>
  <c r="I781" i="3"/>
  <c r="I778" s="1"/>
  <c r="H781"/>
  <c r="H778" s="1"/>
  <c r="G781"/>
  <c r="G778" s="1"/>
  <c r="I172" i="1"/>
  <c r="I166" s="1"/>
  <c r="H172"/>
  <c r="H166" s="1"/>
  <c r="G172"/>
  <c r="G166" s="1"/>
  <c r="I776" i="3"/>
  <c r="H776"/>
  <c r="G776"/>
  <c r="G775" s="1"/>
  <c r="I164" i="1"/>
  <c r="H164"/>
  <c r="G164"/>
  <c r="G163" s="1"/>
  <c r="I773" i="3"/>
  <c r="H773"/>
  <c r="G773"/>
  <c r="G772" s="1"/>
  <c r="I161" i="1"/>
  <c r="H161"/>
  <c r="G161"/>
  <c r="G160" s="1"/>
  <c r="I768" i="3"/>
  <c r="H768"/>
  <c r="G768"/>
  <c r="I766"/>
  <c r="H766"/>
  <c r="G156" i="1"/>
  <c r="H154"/>
  <c r="I154"/>
  <c r="H156"/>
  <c r="I156"/>
  <c r="H187"/>
  <c r="H186" s="1"/>
  <c r="I187"/>
  <c r="I186" s="1"/>
  <c r="G59" l="1"/>
  <c r="G94"/>
  <c r="G93" s="1"/>
  <c r="G89" s="1"/>
  <c r="G155"/>
  <c r="G154" s="1"/>
  <c r="G187"/>
  <c r="G186" s="1"/>
  <c r="G1042"/>
  <c r="G1039" s="1"/>
  <c r="G1805"/>
  <c r="G1804" s="1"/>
  <c r="G767" i="3"/>
  <c r="G766" s="1"/>
  <c r="G1642" i="1"/>
  <c r="G1641"/>
  <c r="G287" l="1"/>
  <c r="G286" s="1"/>
  <c r="G282" s="1"/>
  <c r="G1122" i="3"/>
  <c r="I73"/>
  <c r="H73"/>
  <c r="G73"/>
  <c r="G72" s="1"/>
  <c r="I378" i="1"/>
  <c r="H378"/>
  <c r="G378"/>
  <c r="G377" s="1"/>
  <c r="I70" i="3"/>
  <c r="H70"/>
  <c r="G70"/>
  <c r="G69" s="1"/>
  <c r="I375" i="1"/>
  <c r="H375"/>
  <c r="G375"/>
  <c r="G374" s="1"/>
  <c r="I67" i="3"/>
  <c r="H67"/>
  <c r="G67"/>
  <c r="G66" s="1"/>
  <c r="I372" i="1"/>
  <c r="H372"/>
  <c r="G372"/>
  <c r="G371" s="1"/>
  <c r="I377" i="3" l="1"/>
  <c r="H377"/>
  <c r="G358"/>
  <c r="G357" s="1"/>
  <c r="G356" s="1"/>
  <c r="I516"/>
  <c r="I515" s="1"/>
  <c r="H516"/>
  <c r="H515" s="1"/>
  <c r="G516"/>
  <c r="G515" s="1"/>
  <c r="G1211"/>
  <c r="G1216"/>
  <c r="G1215" s="1"/>
  <c r="H1216"/>
  <c r="H1215" s="1"/>
  <c r="I1216"/>
  <c r="I1215" s="1"/>
  <c r="I624"/>
  <c r="I623" s="1"/>
  <c r="H624"/>
  <c r="H623" s="1"/>
  <c r="G624"/>
  <c r="G623" s="1"/>
  <c r="G616"/>
  <c r="G615" s="1"/>
  <c r="G614" s="1"/>
  <c r="I612"/>
  <c r="I611" s="1"/>
  <c r="H612"/>
  <c r="H611" s="1"/>
  <c r="G612"/>
  <c r="G611" s="1"/>
  <c r="G605"/>
  <c r="I446" i="1"/>
  <c r="H446"/>
  <c r="G1205" i="3"/>
  <c r="I1854" i="1"/>
  <c r="I1853" s="1"/>
  <c r="H1854"/>
  <c r="H1853" s="1"/>
  <c r="G1854"/>
  <c r="G1853" s="1"/>
  <c r="G1856"/>
  <c r="I607" i="3"/>
  <c r="I606" s="1"/>
  <c r="H607"/>
  <c r="H606" s="1"/>
  <c r="G607"/>
  <c r="G606" s="1"/>
  <c r="I1849" i="1"/>
  <c r="I1848" s="1"/>
  <c r="H1849"/>
  <c r="H1848" s="1"/>
  <c r="G1849"/>
  <c r="G1848" s="1"/>
  <c r="I615" i="3"/>
  <c r="I614" s="1"/>
  <c r="H615"/>
  <c r="H614" s="1"/>
  <c r="G618"/>
  <c r="G617" s="1"/>
  <c r="H618"/>
  <c r="H617" s="1"/>
  <c r="I618"/>
  <c r="I617" s="1"/>
  <c r="I1860" i="1"/>
  <c r="I1859" s="1"/>
  <c r="H1860"/>
  <c r="H1859" s="1"/>
  <c r="G1860"/>
  <c r="G1859" s="1"/>
  <c r="I1863"/>
  <c r="I1862" s="1"/>
  <c r="H1863"/>
  <c r="H1862" s="1"/>
  <c r="G1863"/>
  <c r="G1862" s="1"/>
  <c r="I1856" l="1"/>
  <c r="H1856"/>
  <c r="G1209" i="3"/>
  <c r="I553" i="1"/>
  <c r="I552" s="1"/>
  <c r="H553"/>
  <c r="H552" s="1"/>
  <c r="G553"/>
  <c r="G552" s="1"/>
  <c r="I653"/>
  <c r="I652" s="1"/>
  <c r="H653"/>
  <c r="H652" s="1"/>
  <c r="G652"/>
  <c r="G651" s="1"/>
  <c r="G650" s="1"/>
  <c r="I376" i="3"/>
  <c r="H376"/>
  <c r="G376"/>
  <c r="G446" i="1"/>
  <c r="I491" i="3"/>
  <c r="H491"/>
  <c r="I481" i="1"/>
  <c r="H481"/>
  <c r="G352"/>
  <c r="G321"/>
  <c r="G320" s="1"/>
  <c r="G708" i="3"/>
  <c r="G706" s="1"/>
  <c r="G199" i="1"/>
  <c r="G198"/>
  <c r="G42"/>
  <c r="G41"/>
  <c r="G707" i="3" l="1"/>
  <c r="G206"/>
  <c r="G213"/>
  <c r="G217"/>
  <c r="G199"/>
  <c r="G187"/>
  <c r="G186" s="1"/>
  <c r="G185" s="1"/>
  <c r="G1588" i="1"/>
  <c r="G1587" s="1"/>
  <c r="G740" i="3"/>
  <c r="G739" s="1"/>
  <c r="G143" i="1"/>
  <c r="G142" s="1"/>
  <c r="G140"/>
  <c r="G139" s="1"/>
  <c r="H1640"/>
  <c r="H1639" s="1"/>
  <c r="H1632" s="1"/>
  <c r="G1640"/>
  <c r="G1639" s="1"/>
  <c r="G1632" s="1"/>
  <c r="G738" i="3" l="1"/>
  <c r="G737" s="1"/>
  <c r="G736" s="1"/>
  <c r="I1640" i="1"/>
  <c r="I1639" s="1"/>
  <c r="I1632" s="1"/>
  <c r="G1016" i="3" l="1"/>
  <c r="G1015" s="1"/>
  <c r="G1014" s="1"/>
  <c r="G1745" i="1"/>
  <c r="G1744" s="1"/>
  <c r="G863" i="3"/>
  <c r="G862" s="1"/>
  <c r="G861" s="1"/>
  <c r="G914"/>
  <c r="G913" s="1"/>
  <c r="G205"/>
  <c r="I134"/>
  <c r="I133" s="1"/>
  <c r="H134"/>
  <c r="H133" s="1"/>
  <c r="G134"/>
  <c r="G133" s="1"/>
  <c r="I1232" i="1"/>
  <c r="I1231" s="1"/>
  <c r="H1232"/>
  <c r="H1231" s="1"/>
  <c r="G1232"/>
  <c r="G1231" s="1"/>
  <c r="I737"/>
  <c r="H737"/>
  <c r="G737"/>
  <c r="G736" s="1"/>
  <c r="I997" i="3"/>
  <c r="I996" s="1"/>
  <c r="H997"/>
  <c r="H996" s="1"/>
  <c r="G997"/>
  <c r="G996" s="1"/>
  <c r="I1682" i="1"/>
  <c r="I1681" s="1"/>
  <c r="H1682"/>
  <c r="H1681" s="1"/>
  <c r="G1682"/>
  <c r="G1681" s="1"/>
  <c r="I1012" i="3"/>
  <c r="I1011" s="1"/>
  <c r="H1012"/>
  <c r="H1011" s="1"/>
  <c r="G1012"/>
  <c r="G1011" s="1"/>
  <c r="I1736" i="1"/>
  <c r="I1735" s="1"/>
  <c r="H1736"/>
  <c r="H1735" s="1"/>
  <c r="G1736"/>
  <c r="G1735" s="1"/>
  <c r="G585" i="3"/>
  <c r="G583" s="1"/>
  <c r="G1831" i="1"/>
  <c r="G1830" s="1"/>
  <c r="G1800" s="1"/>
  <c r="I803"/>
  <c r="I802" s="1"/>
  <c r="H803"/>
  <c r="H802" s="1"/>
  <c r="G803"/>
  <c r="G802" s="1"/>
  <c r="G1624"/>
  <c r="G1623" s="1"/>
  <c r="G222" i="3"/>
  <c r="G221" s="1"/>
  <c r="G189"/>
  <c r="G188" s="1"/>
  <c r="G1591" i="1"/>
  <c r="G1590" s="1"/>
  <c r="G1799" l="1"/>
  <c r="F33" i="2" s="1"/>
  <c r="G1174" i="1"/>
  <c r="G1173" s="1"/>
  <c r="G1111"/>
  <c r="G1110" s="1"/>
  <c r="G735"/>
  <c r="G198" i="3" l="1"/>
  <c r="G194"/>
  <c r="G1600" i="1"/>
  <c r="G1596"/>
  <c r="G216" i="3"/>
  <c r="G212"/>
  <c r="G1618" i="1"/>
  <c r="G1614"/>
  <c r="G1613" l="1"/>
  <c r="G1595"/>
  <c r="G211" i="3"/>
  <c r="G193"/>
  <c r="I266"/>
  <c r="I263" s="1"/>
  <c r="I261"/>
  <c r="I258" s="1"/>
  <c r="H266"/>
  <c r="H263" s="1"/>
  <c r="G266"/>
  <c r="G263" s="1"/>
  <c r="I1689" i="1"/>
  <c r="I1688" s="1"/>
  <c r="H1689"/>
  <c r="H1688" s="1"/>
  <c r="G1689"/>
  <c r="G1688" s="1"/>
  <c r="H261" i="3"/>
  <c r="H258" s="1"/>
  <c r="G261"/>
  <c r="G258" s="1"/>
  <c r="I1686" i="1"/>
  <c r="I1685" s="1"/>
  <c r="H1686"/>
  <c r="H1685" s="1"/>
  <c r="G1686"/>
  <c r="G1685" s="1"/>
  <c r="G1684" l="1"/>
  <c r="H1684"/>
  <c r="I1684"/>
  <c r="H1441"/>
  <c r="H110" i="3" s="1"/>
  <c r="H109" s="1"/>
  <c r="H108" s="1"/>
  <c r="H90" s="1"/>
  <c r="I1441" i="1"/>
  <c r="I1440" s="1"/>
  <c r="H113" i="3"/>
  <c r="H112" s="1"/>
  <c r="H111" s="1"/>
  <c r="I113"/>
  <c r="I112" s="1"/>
  <c r="I111" s="1"/>
  <c r="G113"/>
  <c r="H1444" i="1"/>
  <c r="H1443" s="1"/>
  <c r="I1444"/>
  <c r="I1443" s="1"/>
  <c r="K764" i="3"/>
  <c r="J764"/>
  <c r="I764"/>
  <c r="I763" s="1"/>
  <c r="H764"/>
  <c r="H763" s="1"/>
  <c r="G764"/>
  <c r="G763" s="1"/>
  <c r="H762"/>
  <c r="L226" i="1"/>
  <c r="K226"/>
  <c r="I226"/>
  <c r="I225" s="1"/>
  <c r="H226"/>
  <c r="H225" s="1"/>
  <c r="G226"/>
  <c r="G225" s="1"/>
  <c r="I758" i="3"/>
  <c r="I757" s="1"/>
  <c r="H758"/>
  <c r="H757" s="1"/>
  <c r="G758"/>
  <c r="G757" s="1"/>
  <c r="H207" i="1"/>
  <c r="H206" s="1"/>
  <c r="I207"/>
  <c r="I206" s="1"/>
  <c r="G207"/>
  <c r="G206" s="1"/>
  <c r="I489" i="3"/>
  <c r="I488" s="1"/>
  <c r="H489"/>
  <c r="H488" s="1"/>
  <c r="G489"/>
  <c r="G488" s="1"/>
  <c r="I604" i="1"/>
  <c r="I603" s="1"/>
  <c r="H604"/>
  <c r="H603" s="1"/>
  <c r="G604"/>
  <c r="G603" s="1"/>
  <c r="H1440" l="1"/>
  <c r="I110" i="3"/>
  <c r="I109" s="1"/>
  <c r="I108" s="1"/>
  <c r="I90" s="1"/>
  <c r="I736" i="1"/>
  <c r="I735" s="1"/>
  <c r="H736"/>
  <c r="H735" s="1"/>
  <c r="G853"/>
  <c r="G1099" i="3" s="1"/>
  <c r="I1753" i="1" l="1"/>
  <c r="I1752" s="1"/>
  <c r="I1751" s="1"/>
  <c r="H1753"/>
  <c r="H1752" s="1"/>
  <c r="H1751" s="1"/>
  <c r="G1753"/>
  <c r="G1752" s="1"/>
  <c r="G1751" s="1"/>
  <c r="G1572"/>
  <c r="G1571" s="1"/>
  <c r="G1570" s="1"/>
  <c r="G1569" s="1"/>
  <c r="G1263" s="1"/>
  <c r="I1571"/>
  <c r="I1570" s="1"/>
  <c r="I1569" s="1"/>
  <c r="I1263" s="1"/>
  <c r="H1571"/>
  <c r="H1570" s="1"/>
  <c r="H1569" s="1"/>
  <c r="H1263" s="1"/>
  <c r="I1228" i="3"/>
  <c r="I1227" s="1"/>
  <c r="H1228"/>
  <c r="H1227" s="1"/>
  <c r="G112"/>
  <c r="G111" s="1"/>
  <c r="G1444" i="1"/>
  <c r="G1443" s="1"/>
  <c r="G1253"/>
  <c r="G1252" s="1"/>
  <c r="G1251" s="1"/>
  <c r="G1441"/>
  <c r="G110" i="3" s="1"/>
  <c r="G109" s="1"/>
  <c r="G108" s="1"/>
  <c r="G90" s="1"/>
  <c r="G1084" i="1"/>
  <c r="I552" i="3"/>
  <c r="I547" s="1"/>
  <c r="H552"/>
  <c r="H547" s="1"/>
  <c r="G552"/>
  <c r="G846" i="1"/>
  <c r="G1231" i="3"/>
  <c r="G1230" s="1"/>
  <c r="I490" i="1"/>
  <c r="I489" s="1"/>
  <c r="H490"/>
  <c r="H489" s="1"/>
  <c r="G490"/>
  <c r="G489" s="1"/>
  <c r="G488" s="1"/>
  <c r="I223"/>
  <c r="I222" s="1"/>
  <c r="I221" s="1"/>
  <c r="H223"/>
  <c r="H222" s="1"/>
  <c r="H221" s="1"/>
  <c r="G223"/>
  <c r="G222" s="1"/>
  <c r="G221" s="1"/>
  <c r="G756" i="3"/>
  <c r="G755" s="1"/>
  <c r="G754" s="1"/>
  <c r="G204" i="1"/>
  <c r="G203" s="1"/>
  <c r="G54"/>
  <c r="G53" s="1"/>
  <c r="I209" i="3"/>
  <c r="H209"/>
  <c r="G209"/>
  <c r="I1611" i="1"/>
  <c r="H1611"/>
  <c r="G1611"/>
  <c r="K761" i="3"/>
  <c r="J761"/>
  <c r="I761"/>
  <c r="I760" s="1"/>
  <c r="H761"/>
  <c r="H760" s="1"/>
  <c r="G761"/>
  <c r="G760" s="1"/>
  <c r="H57" i="1"/>
  <c r="H56" s="1"/>
  <c r="I57"/>
  <c r="I56" s="1"/>
  <c r="K57"/>
  <c r="L57"/>
  <c r="G57"/>
  <c r="G56" s="1"/>
  <c r="I546" i="3" l="1"/>
  <c r="I283" s="1"/>
  <c r="H546"/>
  <c r="H283" s="1"/>
  <c r="I1568" i="1"/>
  <c r="H1568"/>
  <c r="G1568"/>
  <c r="G1440"/>
  <c r="G1227" i="3"/>
  <c r="G405" i="1"/>
  <c r="G404" s="1"/>
  <c r="I577" i="3"/>
  <c r="I576" s="1"/>
  <c r="I575" s="1"/>
  <c r="H577"/>
  <c r="H576" s="1"/>
  <c r="H575" s="1"/>
  <c r="G577"/>
  <c r="G576" s="1"/>
  <c r="G575" s="1"/>
  <c r="I1646" i="1"/>
  <c r="I1645" s="1"/>
  <c r="I1644" s="1"/>
  <c r="H1646"/>
  <c r="H1645" s="1"/>
  <c r="H1644" s="1"/>
  <c r="G1646"/>
  <c r="G1645" s="1"/>
  <c r="G1644" s="1"/>
  <c r="G561" i="3"/>
  <c r="G560" s="1"/>
  <c r="G559" s="1"/>
  <c r="G555" s="1"/>
  <c r="G604"/>
  <c r="G603" s="1"/>
  <c r="H852"/>
  <c r="I852"/>
  <c r="G852"/>
  <c r="I831" i="1"/>
  <c r="I830" s="1"/>
  <c r="I829" s="1"/>
  <c r="H831"/>
  <c r="H830" s="1"/>
  <c r="H829" s="1"/>
  <c r="G831"/>
  <c r="G830" s="1"/>
  <c r="G829" s="1"/>
  <c r="I1009" i="3"/>
  <c r="I1008" s="1"/>
  <c r="H1009"/>
  <c r="H1008" s="1"/>
  <c r="G1009"/>
  <c r="G1008" s="1"/>
  <c r="I1731" i="1"/>
  <c r="I1730" s="1"/>
  <c r="H1731"/>
  <c r="H1730" s="1"/>
  <c r="G1731"/>
  <c r="G1730" s="1"/>
  <c r="G1001" i="3"/>
  <c r="G1000" s="1"/>
  <c r="G999" s="1"/>
  <c r="G325" i="1"/>
  <c r="G324" s="1"/>
  <c r="G323" s="1"/>
  <c r="I325"/>
  <c r="I324" s="1"/>
  <c r="I323" s="1"/>
  <c r="H325"/>
  <c r="H324" s="1"/>
  <c r="H323" s="1"/>
  <c r="I256" i="3"/>
  <c r="I255" s="1"/>
  <c r="H256"/>
  <c r="H255" s="1"/>
  <c r="G256"/>
  <c r="G255" s="1"/>
  <c r="I648" i="1"/>
  <c r="I647" s="1"/>
  <c r="H648"/>
  <c r="H647" s="1"/>
  <c r="G648"/>
  <c r="G647" s="1"/>
  <c r="I253" i="3"/>
  <c r="I252" s="1"/>
  <c r="H253"/>
  <c r="H252" s="1"/>
  <c r="G253"/>
  <c r="G252" s="1"/>
  <c r="I645" i="1"/>
  <c r="I644" s="1"/>
  <c r="I643" s="1"/>
  <c r="H645"/>
  <c r="H644" s="1"/>
  <c r="G645"/>
  <c r="G644" s="1"/>
  <c r="G116" i="3"/>
  <c r="G115" s="1"/>
  <c r="G114" s="1"/>
  <c r="G1078" i="1"/>
  <c r="I1750"/>
  <c r="H1750"/>
  <c r="G1750"/>
  <c r="I1006" i="3"/>
  <c r="I1005" s="1"/>
  <c r="H1006"/>
  <c r="H1005" s="1"/>
  <c r="G1006"/>
  <c r="G1005" s="1"/>
  <c r="H1742" i="1"/>
  <c r="H1741" s="1"/>
  <c r="I1742"/>
  <c r="I1741" s="1"/>
  <c r="G1742"/>
  <c r="G1741" s="1"/>
  <c r="I573" i="3"/>
  <c r="I572" s="1"/>
  <c r="H573"/>
  <c r="H572" s="1"/>
  <c r="G573"/>
  <c r="G572" s="1"/>
  <c r="H18" i="1"/>
  <c r="H17" s="1"/>
  <c r="I18"/>
  <c r="I17" s="1"/>
  <c r="G18"/>
  <c r="G17" s="1"/>
  <c r="H930" i="3"/>
  <c r="I930"/>
  <c r="G930"/>
  <c r="I934"/>
  <c r="I933" s="1"/>
  <c r="H934"/>
  <c r="H933" s="1"/>
  <c r="G934"/>
  <c r="G933" s="1"/>
  <c r="I931"/>
  <c r="H931"/>
  <c r="G931"/>
  <c r="H925"/>
  <c r="H924" s="1"/>
  <c r="I925"/>
  <c r="I924" s="1"/>
  <c r="H922"/>
  <c r="H921" s="1"/>
  <c r="I922"/>
  <c r="I921" s="1"/>
  <c r="G923"/>
  <c r="G922" s="1"/>
  <c r="G921" s="1"/>
  <c r="G926"/>
  <c r="G925" s="1"/>
  <c r="G924" s="1"/>
  <c r="H1145" i="1"/>
  <c r="I1145"/>
  <c r="H824" i="3"/>
  <c r="I824"/>
  <c r="G824"/>
  <c r="H316" i="1"/>
  <c r="H901" i="3"/>
  <c r="I901"/>
  <c r="G901"/>
  <c r="I966" i="1"/>
  <c r="I965" s="1"/>
  <c r="H966"/>
  <c r="H965" s="1"/>
  <c r="G966"/>
  <c r="G965" s="1"/>
  <c r="I39" i="3"/>
  <c r="H39"/>
  <c r="G39"/>
  <c r="G1052" i="1"/>
  <c r="H158" i="3"/>
  <c r="I158"/>
  <c r="I702"/>
  <c r="H702"/>
  <c r="H1140"/>
  <c r="H1139" s="1"/>
  <c r="H1138" s="1"/>
  <c r="H1137" s="1"/>
  <c r="I1140"/>
  <c r="I1139" s="1"/>
  <c r="I1138" s="1"/>
  <c r="I1137" s="1"/>
  <c r="I1004"/>
  <c r="I1003" s="1"/>
  <c r="I1002" s="1"/>
  <c r="H1004"/>
  <c r="H1003" s="1"/>
  <c r="H1002" s="1"/>
  <c r="I1001"/>
  <c r="I1000" s="1"/>
  <c r="I999" s="1"/>
  <c r="H1001"/>
  <c r="H1000" s="1"/>
  <c r="H999" s="1"/>
  <c r="M974"/>
  <c r="J1078"/>
  <c r="J1089"/>
  <c r="H1077"/>
  <c r="I1077"/>
  <c r="H1073"/>
  <c r="H1072" s="1"/>
  <c r="I1073"/>
  <c r="I1072" s="1"/>
  <c r="J1098"/>
  <c r="H1163"/>
  <c r="I1163"/>
  <c r="H1161"/>
  <c r="I1161"/>
  <c r="H1158"/>
  <c r="I1158"/>
  <c r="H1156"/>
  <c r="I1156"/>
  <c r="H1153"/>
  <c r="I1153"/>
  <c r="H1151"/>
  <c r="H1150" s="1"/>
  <c r="I1151"/>
  <c r="I1150" s="1"/>
  <c r="H1148"/>
  <c r="H1147" s="1"/>
  <c r="I1148"/>
  <c r="I1147" s="1"/>
  <c r="H1146"/>
  <c r="H1145" s="1"/>
  <c r="I1146"/>
  <c r="I1145" s="1"/>
  <c r="H1144"/>
  <c r="I1144"/>
  <c r="J1146"/>
  <c r="J1173"/>
  <c r="J1195"/>
  <c r="H891"/>
  <c r="I891"/>
  <c r="J889"/>
  <c r="J870"/>
  <c r="J820"/>
  <c r="J646"/>
  <c r="J592"/>
  <c r="J371"/>
  <c r="J165"/>
  <c r="J123"/>
  <c r="J52"/>
  <c r="J37"/>
  <c r="H991"/>
  <c r="H990" s="1"/>
  <c r="I991"/>
  <c r="I990" s="1"/>
  <c r="H988"/>
  <c r="H987" s="1"/>
  <c r="I988"/>
  <c r="I987" s="1"/>
  <c r="H982"/>
  <c r="H981" s="1"/>
  <c r="I982"/>
  <c r="I981" s="1"/>
  <c r="H979"/>
  <c r="H978" s="1"/>
  <c r="I979"/>
  <c r="I978" s="1"/>
  <c r="H975"/>
  <c r="I975"/>
  <c r="H974"/>
  <c r="H973" s="1"/>
  <c r="I974"/>
  <c r="I973" s="1"/>
  <c r="H971"/>
  <c r="I971"/>
  <c r="H960"/>
  <c r="H959" s="1"/>
  <c r="I960"/>
  <c r="I959" s="1"/>
  <c r="H957"/>
  <c r="H954" s="1"/>
  <c r="H946" s="1"/>
  <c r="I957"/>
  <c r="I954" s="1"/>
  <c r="I946" s="1"/>
  <c r="H953"/>
  <c r="H952" s="1"/>
  <c r="I953"/>
  <c r="I952" s="1"/>
  <c r="H949"/>
  <c r="H948" s="1"/>
  <c r="I949"/>
  <c r="I948" s="1"/>
  <c r="H208"/>
  <c r="I208"/>
  <c r="H184"/>
  <c r="I184"/>
  <c r="H179"/>
  <c r="I179"/>
  <c r="H637"/>
  <c r="I637"/>
  <c r="H1099"/>
  <c r="H1098" s="1"/>
  <c r="H1097" s="1"/>
  <c r="H1090" s="1"/>
  <c r="I1099"/>
  <c r="I1098" s="1"/>
  <c r="I1097" s="1"/>
  <c r="I1090" s="1"/>
  <c r="G1098"/>
  <c r="G1097" s="1"/>
  <c r="G1090" s="1"/>
  <c r="I852" i="1"/>
  <c r="I851" s="1"/>
  <c r="I850" s="1"/>
  <c r="I849" s="1"/>
  <c r="H852"/>
  <c r="H851" s="1"/>
  <c r="H850" s="1"/>
  <c r="H849" s="1"/>
  <c r="G852"/>
  <c r="G851" s="1"/>
  <c r="G850" s="1"/>
  <c r="G849" s="1"/>
  <c r="H735" i="3"/>
  <c r="I735"/>
  <c r="H733"/>
  <c r="H732" s="1"/>
  <c r="I733"/>
  <c r="I732" s="1"/>
  <c r="H731"/>
  <c r="I731"/>
  <c r="H729"/>
  <c r="I729"/>
  <c r="I691"/>
  <c r="H646"/>
  <c r="I646"/>
  <c r="H691"/>
  <c r="I694"/>
  <c r="H694"/>
  <c r="I870"/>
  <c r="H870"/>
  <c r="I605"/>
  <c r="I604" s="1"/>
  <c r="I603" s="1"/>
  <c r="H605"/>
  <c r="H604" s="1"/>
  <c r="H603" s="1"/>
  <c r="I601"/>
  <c r="I600" s="1"/>
  <c r="H601"/>
  <c r="H600" s="1"/>
  <c r="I908"/>
  <c r="I847"/>
  <c r="H847"/>
  <c r="H908"/>
  <c r="H38"/>
  <c r="I38"/>
  <c r="H860"/>
  <c r="I860"/>
  <c r="H13"/>
  <c r="I13"/>
  <c r="I561"/>
  <c r="I560" s="1"/>
  <c r="I559" s="1"/>
  <c r="I555" s="1"/>
  <c r="H561"/>
  <c r="H560" s="1"/>
  <c r="H559" s="1"/>
  <c r="H555" s="1"/>
  <c r="H571"/>
  <c r="I571"/>
  <c r="G1158"/>
  <c r="G1156"/>
  <c r="G296"/>
  <c r="H951"/>
  <c r="H950" s="1"/>
  <c r="I951"/>
  <c r="I950" s="1"/>
  <c r="G1003"/>
  <c r="G1002" s="1"/>
  <c r="I1739" i="1"/>
  <c r="I1738" s="1"/>
  <c r="H1739"/>
  <c r="H1738" s="1"/>
  <c r="G1739"/>
  <c r="G1738" s="1"/>
  <c r="I1728"/>
  <c r="I1727" s="1"/>
  <c r="H1728"/>
  <c r="H1727" s="1"/>
  <c r="G1728"/>
  <c r="G1727" s="1"/>
  <c r="G601" i="3"/>
  <c r="G600" s="1"/>
  <c r="H1846" i="1"/>
  <c r="H1845" s="1"/>
  <c r="I1846"/>
  <c r="I1845" s="1"/>
  <c r="G1846"/>
  <c r="G1845" s="1"/>
  <c r="I876" i="3"/>
  <c r="I873" s="1"/>
  <c r="H876"/>
  <c r="H873" s="1"/>
  <c r="H1061" i="1"/>
  <c r="H1060" s="1"/>
  <c r="H1059" s="1"/>
  <c r="I1061"/>
  <c r="I1060" s="1"/>
  <c r="I1059" s="1"/>
  <c r="G1061"/>
  <c r="G1060" s="1"/>
  <c r="G1059" s="1"/>
  <c r="H1217"/>
  <c r="H1216" s="1"/>
  <c r="H1215" s="1"/>
  <c r="H1201" s="1"/>
  <c r="I1217"/>
  <c r="I1216" s="1"/>
  <c r="I1215" s="1"/>
  <c r="I1201" s="1"/>
  <c r="G1217"/>
  <c r="G1216" s="1"/>
  <c r="G1215" s="1"/>
  <c r="G1201" s="1"/>
  <c r="I142" i="3"/>
  <c r="I141" s="1"/>
  <c r="I140" s="1"/>
  <c r="H142"/>
  <c r="H141" s="1"/>
  <c r="H140" s="1"/>
  <c r="G141"/>
  <c r="G140" s="1"/>
  <c r="H1239" i="1"/>
  <c r="H1238" s="1"/>
  <c r="I1239"/>
  <c r="I1238" s="1"/>
  <c r="G1239"/>
  <c r="G1238" s="1"/>
  <c r="I116" i="3"/>
  <c r="I115" s="1"/>
  <c r="I114" s="1"/>
  <c r="H116"/>
  <c r="H115" s="1"/>
  <c r="H114" s="1"/>
  <c r="H1447" i="1"/>
  <c r="H1446" s="1"/>
  <c r="H1439" s="1"/>
  <c r="I1447"/>
  <c r="I1446" s="1"/>
  <c r="I1439" s="1"/>
  <c r="G1447"/>
  <c r="G1446" s="1"/>
  <c r="H1119"/>
  <c r="H1118" s="1"/>
  <c r="I1119"/>
  <c r="I1118" s="1"/>
  <c r="G1119"/>
  <c r="G1118" s="1"/>
  <c r="G1109" s="1"/>
  <c r="I45" i="3"/>
  <c r="I44" s="1"/>
  <c r="I43" s="1"/>
  <c r="H45"/>
  <c r="H44" s="1"/>
  <c r="H43" s="1"/>
  <c r="G44"/>
  <c r="G43" s="1"/>
  <c r="I1057" i="1"/>
  <c r="I1056" s="1"/>
  <c r="H1057"/>
  <c r="H1056" s="1"/>
  <c r="G1057"/>
  <c r="G1056" s="1"/>
  <c r="I129" i="3"/>
  <c r="H129"/>
  <c r="I28"/>
  <c r="I27" s="1"/>
  <c r="H28"/>
  <c r="H27" s="1"/>
  <c r="I42"/>
  <c r="I41" s="1"/>
  <c r="H42"/>
  <c r="H41" s="1"/>
  <c r="I872"/>
  <c r="H872"/>
  <c r="H641" i="1"/>
  <c r="H640" s="1"/>
  <c r="H639" s="1"/>
  <c r="I641"/>
  <c r="I640" s="1"/>
  <c r="I639" s="1"/>
  <c r="I484" i="3"/>
  <c r="H484"/>
  <c r="G355"/>
  <c r="I441" i="1"/>
  <c r="I440" s="1"/>
  <c r="H441"/>
  <c r="H440" s="1"/>
  <c r="G441"/>
  <c r="G440" s="1"/>
  <c r="I299" i="3"/>
  <c r="H299"/>
  <c r="G394" i="1" l="1"/>
  <c r="G393" s="1"/>
  <c r="G392" s="1"/>
  <c r="G248" i="3"/>
  <c r="I248"/>
  <c r="H248"/>
  <c r="H582"/>
  <c r="I582"/>
  <c r="G643" i="1"/>
  <c r="G285"/>
  <c r="G284" s="1"/>
  <c r="H947" i="3"/>
  <c r="I947"/>
  <c r="G1439" i="1"/>
  <c r="H315"/>
  <c r="H313" s="1"/>
  <c r="H312" s="1"/>
  <c r="G50" i="2" s="1"/>
  <c r="G435" i="3"/>
  <c r="I316" i="1"/>
  <c r="I315" s="1"/>
  <c r="G640"/>
  <c r="G639" s="1"/>
  <c r="H970" i="3"/>
  <c r="I970"/>
  <c r="H643" i="1"/>
  <c r="G316"/>
  <c r="J946" i="3"/>
  <c r="I1188"/>
  <c r="I1187" s="1"/>
  <c r="H1188"/>
  <c r="H1187" s="1"/>
  <c r="I1186"/>
  <c r="I1185" s="1"/>
  <c r="H1186"/>
  <c r="H1185" s="1"/>
  <c r="I1181"/>
  <c r="I1180" s="1"/>
  <c r="H1181"/>
  <c r="H1180" s="1"/>
  <c r="I1179"/>
  <c r="I1178" s="1"/>
  <c r="H1179"/>
  <c r="H1178" s="1"/>
  <c r="I1171"/>
  <c r="I1170" s="1"/>
  <c r="I1169" s="1"/>
  <c r="I1168" s="1"/>
  <c r="H1171"/>
  <c r="H1170" s="1"/>
  <c r="H1169" s="1"/>
  <c r="H1168" s="1"/>
  <c r="I1561" i="1"/>
  <c r="I905" i="3"/>
  <c r="I904" s="1"/>
  <c r="I903" s="1"/>
  <c r="H905"/>
  <c r="H904" s="1"/>
  <c r="H903" s="1"/>
  <c r="I887"/>
  <c r="I886" s="1"/>
  <c r="H887"/>
  <c r="H886" s="1"/>
  <c r="I885"/>
  <c r="I884" s="1"/>
  <c r="H885"/>
  <c r="H884" s="1"/>
  <c r="I883"/>
  <c r="I882" s="1"/>
  <c r="H883"/>
  <c r="H882" s="1"/>
  <c r="H890"/>
  <c r="H889" s="1"/>
  <c r="H888" s="1"/>
  <c r="I1226"/>
  <c r="H1226"/>
  <c r="I942"/>
  <c r="I941" s="1"/>
  <c r="I940" s="1"/>
  <c r="H942"/>
  <c r="H941" s="1"/>
  <c r="H940" s="1"/>
  <c r="I1197"/>
  <c r="I1196" s="1"/>
  <c r="H1197"/>
  <c r="H1196" s="1"/>
  <c r="I1200"/>
  <c r="H1200"/>
  <c r="I65"/>
  <c r="I64" s="1"/>
  <c r="I63" s="1"/>
  <c r="H65"/>
  <c r="H64" s="1"/>
  <c r="H63" s="1"/>
  <c r="I62"/>
  <c r="I61" s="1"/>
  <c r="I60" s="1"/>
  <c r="H62"/>
  <c r="H61" s="1"/>
  <c r="H60" s="1"/>
  <c r="I56"/>
  <c r="I55" s="1"/>
  <c r="I54" s="1"/>
  <c r="H56"/>
  <c r="H55" s="1"/>
  <c r="H54" s="1"/>
  <c r="I53"/>
  <c r="I52" s="1"/>
  <c r="H53"/>
  <c r="H52" s="1"/>
  <c r="I51"/>
  <c r="I50" s="1"/>
  <c r="H51"/>
  <c r="H50" s="1"/>
  <c r="I49"/>
  <c r="I48" s="1"/>
  <c r="H49"/>
  <c r="H48" s="1"/>
  <c r="I1166"/>
  <c r="I1165" s="1"/>
  <c r="I1164" s="1"/>
  <c r="H1166"/>
  <c r="H1165" s="1"/>
  <c r="H1164" s="1"/>
  <c r="I898"/>
  <c r="I897" s="1"/>
  <c r="I896" s="1"/>
  <c r="H898"/>
  <c r="H897" s="1"/>
  <c r="H896" s="1"/>
  <c r="G898"/>
  <c r="G897" s="1"/>
  <c r="G896" s="1"/>
  <c r="I895"/>
  <c r="I894" s="1"/>
  <c r="I893" s="1"/>
  <c r="H895"/>
  <c r="H894" s="1"/>
  <c r="H893" s="1"/>
  <c r="G895"/>
  <c r="G25"/>
  <c r="I1076"/>
  <c r="I1075" s="1"/>
  <c r="I1254"/>
  <c r="I1251" s="1"/>
  <c r="H1254"/>
  <c r="H1253" s="1"/>
  <c r="H1252" s="1"/>
  <c r="G371"/>
  <c r="G370" s="1"/>
  <c r="H1082"/>
  <c r="H1081" s="1"/>
  <c r="I123"/>
  <c r="I122" s="1"/>
  <c r="I121" s="1"/>
  <c r="H123"/>
  <c r="H122" s="1"/>
  <c r="H121" s="1"/>
  <c r="I900"/>
  <c r="I899" s="1"/>
  <c r="I643"/>
  <c r="I642" s="1"/>
  <c r="I641" s="1"/>
  <c r="H643"/>
  <c r="H642" s="1"/>
  <c r="H641" s="1"/>
  <c r="I126"/>
  <c r="H126"/>
  <c r="H636"/>
  <c r="H635" s="1"/>
  <c r="G637"/>
  <c r="I25"/>
  <c r="H25"/>
  <c r="H1040" i="1"/>
  <c r="H1039" s="1"/>
  <c r="I1040"/>
  <c r="I1039" s="1"/>
  <c r="I1207" i="3"/>
  <c r="I1199"/>
  <c r="I1190"/>
  <c r="I1189" s="1"/>
  <c r="I1162"/>
  <c r="I1160"/>
  <c r="I1157"/>
  <c r="I1155"/>
  <c r="I1152"/>
  <c r="I1149" s="1"/>
  <c r="I1143"/>
  <c r="I1088"/>
  <c r="I1087" s="1"/>
  <c r="I1085"/>
  <c r="I1084" s="1"/>
  <c r="I1082"/>
  <c r="I1081" s="1"/>
  <c r="I1079"/>
  <c r="I1078" s="1"/>
  <c r="I919"/>
  <c r="I907"/>
  <c r="I906" s="1"/>
  <c r="I890"/>
  <c r="I889" s="1"/>
  <c r="I888" s="1"/>
  <c r="I875"/>
  <c r="I871"/>
  <c r="I869"/>
  <c r="I859"/>
  <c r="I858" s="1"/>
  <c r="I857" s="1"/>
  <c r="I850"/>
  <c r="I849" s="1"/>
  <c r="I848" s="1"/>
  <c r="I846"/>
  <c r="I845" s="1"/>
  <c r="I844" s="1"/>
  <c r="I843" s="1"/>
  <c r="I823"/>
  <c r="I822" s="1"/>
  <c r="I820"/>
  <c r="I819" s="1"/>
  <c r="I734"/>
  <c r="I730"/>
  <c r="I728"/>
  <c r="I701"/>
  <c r="I700" s="1"/>
  <c r="I693"/>
  <c r="I692" s="1"/>
  <c r="I690"/>
  <c r="I689" s="1"/>
  <c r="I645"/>
  <c r="I644" s="1"/>
  <c r="I636"/>
  <c r="I635" s="1"/>
  <c r="I598"/>
  <c r="I597" s="1"/>
  <c r="I595"/>
  <c r="I593" s="1"/>
  <c r="I570"/>
  <c r="I512"/>
  <c r="I511" s="1"/>
  <c r="I510"/>
  <c r="I509" s="1"/>
  <c r="I507"/>
  <c r="I506"/>
  <c r="I505" s="1"/>
  <c r="I483"/>
  <c r="I360"/>
  <c r="I359" s="1"/>
  <c r="I317"/>
  <c r="I316" s="1"/>
  <c r="I304"/>
  <c r="I303" s="1"/>
  <c r="I298"/>
  <c r="I297" s="1"/>
  <c r="I207"/>
  <c r="I204" s="1"/>
  <c r="I203" s="1"/>
  <c r="I183"/>
  <c r="I180" s="1"/>
  <c r="I182"/>
  <c r="I181" s="1"/>
  <c r="I178"/>
  <c r="I177" s="1"/>
  <c r="I168"/>
  <c r="I167" s="1"/>
  <c r="I157"/>
  <c r="I156" s="1"/>
  <c r="I155" s="1"/>
  <c r="I128"/>
  <c r="I127" s="1"/>
  <c r="I37"/>
  <c r="I22"/>
  <c r="I21" s="1"/>
  <c r="I19"/>
  <c r="I18" s="1"/>
  <c r="I17" s="1"/>
  <c r="I12"/>
  <c r="I11" s="1"/>
  <c r="H1207"/>
  <c r="H1199"/>
  <c r="H1190"/>
  <c r="H1189" s="1"/>
  <c r="H1162"/>
  <c r="H1160"/>
  <c r="H1157"/>
  <c r="H1155"/>
  <c r="H1152"/>
  <c r="H1149" s="1"/>
  <c r="H1143"/>
  <c r="H1088"/>
  <c r="H1087" s="1"/>
  <c r="H1085"/>
  <c r="H1084" s="1"/>
  <c r="H1079"/>
  <c r="H1078" s="1"/>
  <c r="H1076"/>
  <c r="H1075" s="1"/>
  <c r="H919"/>
  <c r="H907"/>
  <c r="H906" s="1"/>
  <c r="H900"/>
  <c r="H899" s="1"/>
  <c r="H875"/>
  <c r="H871"/>
  <c r="H869"/>
  <c r="H859"/>
  <c r="H858" s="1"/>
  <c r="H857" s="1"/>
  <c r="H850"/>
  <c r="H849" s="1"/>
  <c r="H848" s="1"/>
  <c r="H846"/>
  <c r="H845" s="1"/>
  <c r="H844" s="1"/>
  <c r="H843" s="1"/>
  <c r="H823"/>
  <c r="H822" s="1"/>
  <c r="H820"/>
  <c r="H819" s="1"/>
  <c r="H734"/>
  <c r="H730"/>
  <c r="H728"/>
  <c r="H701"/>
  <c r="H700" s="1"/>
  <c r="H693"/>
  <c r="H692" s="1"/>
  <c r="H690"/>
  <c r="H689" s="1"/>
  <c r="H645"/>
  <c r="H644" s="1"/>
  <c r="H598"/>
  <c r="H597" s="1"/>
  <c r="H595"/>
  <c r="H593" s="1"/>
  <c r="H591"/>
  <c r="H570"/>
  <c r="H512"/>
  <c r="H511" s="1"/>
  <c r="H510"/>
  <c r="H509" s="1"/>
  <c r="H507"/>
  <c r="H506"/>
  <c r="H505" s="1"/>
  <c r="H483"/>
  <c r="H360"/>
  <c r="H359" s="1"/>
  <c r="H317"/>
  <c r="H316" s="1"/>
  <c r="H304"/>
  <c r="H303" s="1"/>
  <c r="H298"/>
  <c r="H297" s="1"/>
  <c r="H207"/>
  <c r="H204" s="1"/>
  <c r="H203" s="1"/>
  <c r="H183"/>
  <c r="H180" s="1"/>
  <c r="H182"/>
  <c r="H181" s="1"/>
  <c r="H178"/>
  <c r="H177" s="1"/>
  <c r="H168"/>
  <c r="H167" s="1"/>
  <c r="H157"/>
  <c r="H156" s="1"/>
  <c r="H155" s="1"/>
  <c r="H128"/>
  <c r="H127" s="1"/>
  <c r="H37"/>
  <c r="H22"/>
  <c r="H21" s="1"/>
  <c r="H19"/>
  <c r="H18" s="1"/>
  <c r="H17" s="1"/>
  <c r="H12"/>
  <c r="H11" s="1"/>
  <c r="G1193" i="1"/>
  <c r="H1193"/>
  <c r="I1193"/>
  <c r="I1843"/>
  <c r="I1842"/>
  <c r="I1840"/>
  <c r="I1839" s="1"/>
  <c r="I1837"/>
  <c r="I1836" s="1"/>
  <c r="I1790"/>
  <c r="I1789" s="1"/>
  <c r="I1787"/>
  <c r="I1786" s="1"/>
  <c r="I1784"/>
  <c r="I1782"/>
  <c r="I1779"/>
  <c r="I1778" s="1"/>
  <c r="I1713"/>
  <c r="I1712"/>
  <c r="I1702"/>
  <c r="I1701" s="1"/>
  <c r="I1679"/>
  <c r="I1678" s="1"/>
  <c r="I1676"/>
  <c r="I1675" s="1"/>
  <c r="I1673"/>
  <c r="I1672" s="1"/>
  <c r="I1667"/>
  <c r="I1663"/>
  <c r="I1609"/>
  <c r="I1606" s="1"/>
  <c r="I1605" s="1"/>
  <c r="I1585"/>
  <c r="I1584" s="1"/>
  <c r="I1582"/>
  <c r="I1581" s="1"/>
  <c r="I1564"/>
  <c r="I1563" s="1"/>
  <c r="I1559"/>
  <c r="I1558" s="1"/>
  <c r="I1556" s="1"/>
  <c r="I1554" s="1"/>
  <c r="I1550"/>
  <c r="I1548"/>
  <c r="I1544"/>
  <c r="I1543" s="1"/>
  <c r="I1542" s="1"/>
  <c r="I1540"/>
  <c r="I1539" s="1"/>
  <c r="I1538" s="1"/>
  <c r="I1522"/>
  <c r="I1521" s="1"/>
  <c r="I1520" s="1"/>
  <c r="I1519" s="1"/>
  <c r="I1518" s="1"/>
  <c r="I1517" s="1"/>
  <c r="I1488"/>
  <c r="I1487" s="1"/>
  <c r="I1485"/>
  <c r="I1484" s="1"/>
  <c r="I1482"/>
  <c r="I1481" s="1"/>
  <c r="I1466"/>
  <c r="I1465"/>
  <c r="I1464" s="1"/>
  <c r="I1462"/>
  <c r="I1461" s="1"/>
  <c r="I1459"/>
  <c r="I1458" s="1"/>
  <c r="I1455"/>
  <c r="I1454" s="1"/>
  <c r="I1453" s="1"/>
  <c r="I1436"/>
  <c r="I1435" s="1"/>
  <c r="I1434" s="1"/>
  <c r="I1433" s="1"/>
  <c r="I1249"/>
  <c r="I1248" s="1"/>
  <c r="I1247" s="1"/>
  <c r="I1246" s="1"/>
  <c r="I1243"/>
  <c r="I1242" s="1"/>
  <c r="I1229"/>
  <c r="I1226"/>
  <c r="I1225" s="1"/>
  <c r="I1181"/>
  <c r="I1180" s="1"/>
  <c r="I1179" s="1"/>
  <c r="I1171"/>
  <c r="I1144"/>
  <c r="I1138" s="1"/>
  <c r="I1137" s="1"/>
  <c r="I1091"/>
  <c r="I1082"/>
  <c r="I1080"/>
  <c r="I1071"/>
  <c r="I1070" s="1"/>
  <c r="I1066" s="1"/>
  <c r="I1050"/>
  <c r="I1049" s="1"/>
  <c r="I1037"/>
  <c r="I1036" s="1"/>
  <c r="I1032"/>
  <c r="I1031" s="1"/>
  <c r="I1030" s="1"/>
  <c r="I1029" s="1"/>
  <c r="H16" i="2" s="1"/>
  <c r="I1022" i="1"/>
  <c r="I1021" s="1"/>
  <c r="I1017"/>
  <c r="I1016" s="1"/>
  <c r="I1014"/>
  <c r="I1012"/>
  <c r="I1009"/>
  <c r="I1005"/>
  <c r="I1002"/>
  <c r="I1000"/>
  <c r="I995"/>
  <c r="I993"/>
  <c r="I988"/>
  <c r="I987" s="1"/>
  <c r="I986"/>
  <c r="I983"/>
  <c r="I982" s="1"/>
  <c r="I981" s="1"/>
  <c r="I980" s="1"/>
  <c r="I979" s="1"/>
  <c r="I972"/>
  <c r="I971" s="1"/>
  <c r="I970" s="1"/>
  <c r="I963"/>
  <c r="I962" s="1"/>
  <c r="I961" s="1"/>
  <c r="I960" s="1"/>
  <c r="I956"/>
  <c r="I955" s="1"/>
  <c r="I954" s="1"/>
  <c r="I953" s="1"/>
  <c r="I952" s="1"/>
  <c r="I938"/>
  <c r="I937" s="1"/>
  <c r="I936" s="1"/>
  <c r="I931"/>
  <c r="I930" s="1"/>
  <c r="I929" s="1"/>
  <c r="I928" s="1"/>
  <c r="I926"/>
  <c r="I924"/>
  <c r="I922"/>
  <c r="I872"/>
  <c r="I871" s="1"/>
  <c r="I869"/>
  <c r="I868" s="1"/>
  <c r="I863"/>
  <c r="I846"/>
  <c r="I844"/>
  <c r="I842"/>
  <c r="I793"/>
  <c r="I792" s="1"/>
  <c r="I799"/>
  <c r="I797"/>
  <c r="I795"/>
  <c r="I790"/>
  <c r="I788"/>
  <c r="I733"/>
  <c r="I732" s="1"/>
  <c r="I731" s="1"/>
  <c r="I726"/>
  <c r="I725" s="1"/>
  <c r="I718" s="1"/>
  <c r="I704"/>
  <c r="I703" s="1"/>
  <c r="I702" s="1"/>
  <c r="I691"/>
  <c r="I690" s="1"/>
  <c r="I687"/>
  <c r="I685"/>
  <c r="I684" s="1"/>
  <c r="I633"/>
  <c r="I632" s="1"/>
  <c r="I631" s="1"/>
  <c r="I629"/>
  <c r="I628" s="1"/>
  <c r="I627" s="1"/>
  <c r="I493" s="1"/>
  <c r="I601"/>
  <c r="I600" s="1"/>
  <c r="I598"/>
  <c r="I597" s="1"/>
  <c r="I622"/>
  <c r="I621" s="1"/>
  <c r="I550"/>
  <c r="I549" s="1"/>
  <c r="I510"/>
  <c r="I507" s="1"/>
  <c r="I505"/>
  <c r="I504" s="1"/>
  <c r="I502"/>
  <c r="I501" s="1"/>
  <c r="I499"/>
  <c r="I498" s="1"/>
  <c r="I486"/>
  <c r="I485" s="1"/>
  <c r="I484" s="1"/>
  <c r="I470"/>
  <c r="I469" s="1"/>
  <c r="I467"/>
  <c r="I465"/>
  <c r="I464" s="1"/>
  <c r="I462"/>
  <c r="I461" s="1"/>
  <c r="I459"/>
  <c r="I458" s="1"/>
  <c r="I435"/>
  <c r="I434" s="1"/>
  <c r="I432"/>
  <c r="I431" s="1"/>
  <c r="I429"/>
  <c r="I428" s="1"/>
  <c r="I415"/>
  <c r="I369"/>
  <c r="I368" s="1"/>
  <c r="I366"/>
  <c r="I365" s="1"/>
  <c r="I350"/>
  <c r="I349" s="1"/>
  <c r="I348" s="1"/>
  <c r="I345"/>
  <c r="I343"/>
  <c r="I341"/>
  <c r="I309"/>
  <c r="I308" s="1"/>
  <c r="I1478"/>
  <c r="I1477" s="1"/>
  <c r="I301"/>
  <c r="I298" s="1"/>
  <c r="I297" s="1"/>
  <c r="I296" s="1"/>
  <c r="I219"/>
  <c r="I218" s="1"/>
  <c r="I215"/>
  <c r="I214" s="1"/>
  <c r="I212"/>
  <c r="I210"/>
  <c r="I209" s="1"/>
  <c r="I201"/>
  <c r="I196"/>
  <c r="I195" s="1"/>
  <c r="I152"/>
  <c r="I151" s="1"/>
  <c r="I112"/>
  <c r="I87"/>
  <c r="I86" s="1"/>
  <c r="I24"/>
  <c r="I23" s="1"/>
  <c r="I22" s="1"/>
  <c r="I15"/>
  <c r="H1843"/>
  <c r="H1842"/>
  <c r="H1840"/>
  <c r="H1839" s="1"/>
  <c r="H1837"/>
  <c r="H1836" s="1"/>
  <c r="H1790"/>
  <c r="H1789" s="1"/>
  <c r="H1787"/>
  <c r="H1786" s="1"/>
  <c r="H1784"/>
  <c r="H1782"/>
  <c r="H1779"/>
  <c r="H1778" s="1"/>
  <c r="H1713"/>
  <c r="H1702"/>
  <c r="H1701" s="1"/>
  <c r="H1679"/>
  <c r="H1678" s="1"/>
  <c r="H1676"/>
  <c r="H1675" s="1"/>
  <c r="H1673"/>
  <c r="H1672" s="1"/>
  <c r="H1667"/>
  <c r="H1663"/>
  <c r="H1609"/>
  <c r="H1606" s="1"/>
  <c r="H1605" s="1"/>
  <c r="H1585"/>
  <c r="H1584" s="1"/>
  <c r="H1582"/>
  <c r="H1581" s="1"/>
  <c r="H1564"/>
  <c r="H1563" s="1"/>
  <c r="H1561"/>
  <c r="H1559"/>
  <c r="H1550"/>
  <c r="H1548"/>
  <c r="H1544"/>
  <c r="H1543" s="1"/>
  <c r="H1542" s="1"/>
  <c r="H1540"/>
  <c r="H1539" s="1"/>
  <c r="H1538" s="1"/>
  <c r="H1522"/>
  <c r="H1521" s="1"/>
  <c r="H1520" s="1"/>
  <c r="H1519" s="1"/>
  <c r="H1518" s="1"/>
  <c r="H1517" s="1"/>
  <c r="H1488"/>
  <c r="H1487" s="1"/>
  <c r="H1485"/>
  <c r="H1484" s="1"/>
  <c r="H1482"/>
  <c r="H1481" s="1"/>
  <c r="H1466"/>
  <c r="H1465"/>
  <c r="H1464" s="1"/>
  <c r="H1462"/>
  <c r="H1461" s="1"/>
  <c r="H1459"/>
  <c r="H1458" s="1"/>
  <c r="H1455"/>
  <c r="H1454" s="1"/>
  <c r="H1453" s="1"/>
  <c r="H1435"/>
  <c r="H1434" s="1"/>
  <c r="H1433" s="1"/>
  <c r="H1249"/>
  <c r="H1248" s="1"/>
  <c r="H1247" s="1"/>
  <c r="H1246" s="1"/>
  <c r="H1243"/>
  <c r="H1242" s="1"/>
  <c r="H1229"/>
  <c r="H1226"/>
  <c r="H1225" s="1"/>
  <c r="H1181"/>
  <c r="H1180" s="1"/>
  <c r="H1179" s="1"/>
  <c r="H1171"/>
  <c r="H1144"/>
  <c r="H1138" s="1"/>
  <c r="H1137" s="1"/>
  <c r="H1091"/>
  <c r="H1082"/>
  <c r="H1080"/>
  <c r="H1071"/>
  <c r="H1070" s="1"/>
  <c r="H1066" s="1"/>
  <c r="H1050"/>
  <c r="H1049" s="1"/>
  <c r="H1037"/>
  <c r="H1036" s="1"/>
  <c r="H1032"/>
  <c r="H1031" s="1"/>
  <c r="H1030" s="1"/>
  <c r="H1029" s="1"/>
  <c r="G16" i="2" s="1"/>
  <c r="H1022" i="1"/>
  <c r="H1021" s="1"/>
  <c r="H1017"/>
  <c r="H1016" s="1"/>
  <c r="H1014"/>
  <c r="H1012"/>
  <c r="H1009"/>
  <c r="H1005"/>
  <c r="H1002"/>
  <c r="H1000"/>
  <c r="H995"/>
  <c r="H993"/>
  <c r="H988"/>
  <c r="H987" s="1"/>
  <c r="H986"/>
  <c r="H983"/>
  <c r="H982" s="1"/>
  <c r="H981" s="1"/>
  <c r="H980" s="1"/>
  <c r="H979" s="1"/>
  <c r="H972"/>
  <c r="H971" s="1"/>
  <c r="H970" s="1"/>
  <c r="H963"/>
  <c r="H962" s="1"/>
  <c r="H961" s="1"/>
  <c r="H960" s="1"/>
  <c r="H956"/>
  <c r="H955" s="1"/>
  <c r="H954" s="1"/>
  <c r="H953" s="1"/>
  <c r="H952" s="1"/>
  <c r="H938"/>
  <c r="H937" s="1"/>
  <c r="H936" s="1"/>
  <c r="H931"/>
  <c r="H930" s="1"/>
  <c r="H929" s="1"/>
  <c r="H928" s="1"/>
  <c r="H926"/>
  <c r="H924"/>
  <c r="H922"/>
  <c r="H872"/>
  <c r="H871" s="1"/>
  <c r="H869"/>
  <c r="H868" s="1"/>
  <c r="H863"/>
  <c r="H846"/>
  <c r="H844"/>
  <c r="H842"/>
  <c r="H793"/>
  <c r="H792" s="1"/>
  <c r="H799"/>
  <c r="H797"/>
  <c r="H795"/>
  <c r="H790"/>
  <c r="H788"/>
  <c r="H733"/>
  <c r="H732" s="1"/>
  <c r="H731" s="1"/>
  <c r="H726"/>
  <c r="H725" s="1"/>
  <c r="H718" s="1"/>
  <c r="H704"/>
  <c r="H703" s="1"/>
  <c r="H702" s="1"/>
  <c r="H691"/>
  <c r="H690" s="1"/>
  <c r="H687"/>
  <c r="H685"/>
  <c r="H684" s="1"/>
  <c r="H633"/>
  <c r="H632" s="1"/>
  <c r="H631" s="1"/>
  <c r="H629"/>
  <c r="H628" s="1"/>
  <c r="H627" s="1"/>
  <c r="H493" s="1"/>
  <c r="H601"/>
  <c r="H600" s="1"/>
  <c r="H598"/>
  <c r="H597" s="1"/>
  <c r="H622"/>
  <c r="H621" s="1"/>
  <c r="H550"/>
  <c r="H549" s="1"/>
  <c r="H510"/>
  <c r="H507" s="1"/>
  <c r="H505"/>
  <c r="H504" s="1"/>
  <c r="H501"/>
  <c r="H499"/>
  <c r="H498" s="1"/>
  <c r="H486"/>
  <c r="H485" s="1"/>
  <c r="H484" s="1"/>
  <c r="H470"/>
  <c r="H469" s="1"/>
  <c r="H467"/>
  <c r="H465"/>
  <c r="H464" s="1"/>
  <c r="H462"/>
  <c r="H461" s="1"/>
  <c r="H459"/>
  <c r="H458" s="1"/>
  <c r="H435"/>
  <c r="H434" s="1"/>
  <c r="H432"/>
  <c r="H431" s="1"/>
  <c r="H429"/>
  <c r="H428" s="1"/>
  <c r="H415"/>
  <c r="H369"/>
  <c r="H368" s="1"/>
  <c r="H366"/>
  <c r="H365" s="1"/>
  <c r="H350"/>
  <c r="H345"/>
  <c r="H343"/>
  <c r="H341"/>
  <c r="H309"/>
  <c r="H308" s="1"/>
  <c r="H1478"/>
  <c r="H1477" s="1"/>
  <c r="H301"/>
  <c r="H298" s="1"/>
  <c r="H297" s="1"/>
  <c r="H296" s="1"/>
  <c r="H219"/>
  <c r="H218" s="1"/>
  <c r="H215"/>
  <c r="H214" s="1"/>
  <c r="H212"/>
  <c r="H210"/>
  <c r="H209" s="1"/>
  <c r="H201"/>
  <c r="H196"/>
  <c r="H195" s="1"/>
  <c r="H152"/>
  <c r="H151" s="1"/>
  <c r="H110"/>
  <c r="H101" s="1"/>
  <c r="H87"/>
  <c r="H86" s="1"/>
  <c r="H24"/>
  <c r="H23" s="1"/>
  <c r="H22" s="1"/>
  <c r="H15"/>
  <c r="G483" i="3"/>
  <c r="G1779" i="1"/>
  <c r="G1778" s="1"/>
  <c r="G1199" i="3"/>
  <c r="G1559" i="1"/>
  <c r="G479" i="3"/>
  <c r="G431" s="1"/>
  <c r="G467" i="1"/>
  <c r="G571" i="3"/>
  <c r="G15" i="1"/>
  <c r="G1790"/>
  <c r="G1789" s="1"/>
  <c r="G13" i="3"/>
  <c r="G894" l="1"/>
  <c r="G893" s="1"/>
  <c r="I124"/>
  <c r="I125"/>
  <c r="H124"/>
  <c r="H125"/>
  <c r="I683" i="1"/>
  <c r="I682" s="1"/>
  <c r="I681" s="1"/>
  <c r="H683"/>
  <c r="H682" s="1"/>
  <c r="H681" s="1"/>
  <c r="H138"/>
  <c r="H120" s="1"/>
  <c r="H841"/>
  <c r="I138"/>
  <c r="I120" s="1"/>
  <c r="I841"/>
  <c r="I1035"/>
  <c r="I492"/>
  <c r="H492"/>
  <c r="H1035"/>
  <c r="H504" i="3"/>
  <c r="I504"/>
  <c r="I427" i="1"/>
  <c r="I426" s="1"/>
  <c r="I425" s="1"/>
  <c r="H427"/>
  <c r="H426" s="1"/>
  <c r="H425" s="1"/>
  <c r="H1020"/>
  <c r="H1019" s="1"/>
  <c r="G13" i="2" s="1"/>
  <c r="I1020" i="1"/>
  <c r="I1019" s="1"/>
  <c r="H13" i="2" s="1"/>
  <c r="H818" i="3"/>
  <c r="I818"/>
  <c r="H349" i="1"/>
  <c r="H348" s="1"/>
  <c r="H347" s="1"/>
  <c r="H10" i="2"/>
  <c r="G10"/>
  <c r="I1700" i="1"/>
  <c r="I1699" s="1"/>
  <c r="H31" i="2" s="1"/>
  <c r="H22"/>
  <c r="I1192" i="1"/>
  <c r="I1191" s="1"/>
  <c r="H1192"/>
  <c r="H1191" s="1"/>
  <c r="H1829"/>
  <c r="I1829"/>
  <c r="I867"/>
  <c r="I866" s="1"/>
  <c r="I865" s="1"/>
  <c r="H1170"/>
  <c r="I1170"/>
  <c r="I1169" s="1"/>
  <c r="I1168" s="1"/>
  <c r="H23" i="2" s="1"/>
  <c r="I364" i="1"/>
  <c r="M975" i="3"/>
  <c r="H364" i="1"/>
  <c r="I1577"/>
  <c r="I1576" s="1"/>
  <c r="I1575" s="1"/>
  <c r="H867"/>
  <c r="H866" s="1"/>
  <c r="H865" s="1"/>
  <c r="H1577"/>
  <c r="H1576" s="1"/>
  <c r="H1575" s="1"/>
  <c r="I173" i="3"/>
  <c r="I143" s="1"/>
  <c r="H173"/>
  <c r="H143" s="1"/>
  <c r="I111" i="1"/>
  <c r="I110" s="1"/>
  <c r="I101" s="1"/>
  <c r="I12"/>
  <c r="I11" s="1"/>
  <c r="I10" s="1"/>
  <c r="H12"/>
  <c r="H11" s="1"/>
  <c r="H10" s="1"/>
  <c r="G12"/>
  <c r="G11" s="1"/>
  <c r="G10" s="1"/>
  <c r="H567" i="3"/>
  <c r="H566" s="1"/>
  <c r="I567"/>
  <c r="I566" s="1"/>
  <c r="H47"/>
  <c r="H46" s="1"/>
  <c r="I47"/>
  <c r="I46" s="1"/>
  <c r="I1184"/>
  <c r="H1184"/>
  <c r="H892"/>
  <c r="I892"/>
  <c r="I881"/>
  <c r="I880" s="1"/>
  <c r="H881"/>
  <c r="H880" s="1"/>
  <c r="H1671" i="1"/>
  <c r="H1670" s="1"/>
  <c r="G30" i="2" s="1"/>
  <c r="I1671" i="1"/>
  <c r="I1670" s="1"/>
  <c r="H30" i="2" s="1"/>
  <c r="I1662" i="1"/>
  <c r="I1661" s="1"/>
  <c r="I1660" s="1"/>
  <c r="H1662"/>
  <c r="H1661" s="1"/>
  <c r="I1547"/>
  <c r="I1546" s="1"/>
  <c r="I1537" s="1"/>
  <c r="I1536" s="1"/>
  <c r="H11" i="2" s="1"/>
  <c r="H1558" i="1"/>
  <c r="H1556" s="1"/>
  <c r="H1554" s="1"/>
  <c r="H1547"/>
  <c r="H1546" s="1"/>
  <c r="H1537" s="1"/>
  <c r="H1536" s="1"/>
  <c r="G11" i="2" s="1"/>
  <c r="H1480" i="1"/>
  <c r="I1480"/>
  <c r="H1228"/>
  <c r="H1224" s="1"/>
  <c r="I1228"/>
  <c r="I1224" s="1"/>
  <c r="H1195" i="3"/>
  <c r="H1194" s="1"/>
  <c r="H1078" i="1"/>
  <c r="I1195" i="3"/>
  <c r="I1194" s="1"/>
  <c r="I1078" i="1"/>
  <c r="I992"/>
  <c r="H992"/>
  <c r="H921"/>
  <c r="H920" s="1"/>
  <c r="H919" s="1"/>
  <c r="H913" s="1"/>
  <c r="I921"/>
  <c r="I920" s="1"/>
  <c r="I919" s="1"/>
  <c r="I913" s="1"/>
  <c r="G315"/>
  <c r="G313" s="1"/>
  <c r="G312" s="1"/>
  <c r="F50" i="2" s="1"/>
  <c r="H414" i="1"/>
  <c r="H413" s="1"/>
  <c r="H412" s="1"/>
  <c r="H411" s="1"/>
  <c r="I874" i="3"/>
  <c r="I414" i="1"/>
  <c r="I413" s="1"/>
  <c r="I412" s="1"/>
  <c r="I411" s="1"/>
  <c r="H874" i="3"/>
  <c r="I120"/>
  <c r="H120"/>
  <c r="I1177"/>
  <c r="I1176" s="1"/>
  <c r="H1177"/>
  <c r="H1176" s="1"/>
  <c r="H1142"/>
  <c r="I1142"/>
  <c r="I1225"/>
  <c r="I1222" s="1"/>
  <c r="I1218" s="1"/>
  <c r="H1225"/>
  <c r="H1222" s="1"/>
  <c r="H1218" s="1"/>
  <c r="I1084" i="1"/>
  <c r="I313"/>
  <c r="I312" s="1"/>
  <c r="H50" i="2" s="1"/>
  <c r="H727" i="3"/>
  <c r="H634" s="1"/>
  <c r="I727"/>
  <c r="I634" s="1"/>
  <c r="I10"/>
  <c r="H10"/>
  <c r="H1476" i="1"/>
  <c r="I1476"/>
  <c r="H357" i="3"/>
  <c r="I357"/>
  <c r="I36"/>
  <c r="I20" s="1"/>
  <c r="H1109" i="1"/>
  <c r="H1108" s="1"/>
  <c r="H1084"/>
  <c r="I1109"/>
  <c r="I1108" s="1"/>
  <c r="H36" i="3"/>
  <c r="H20" s="1"/>
  <c r="G22" i="2"/>
  <c r="H951" i="1"/>
  <c r="G53" i="2"/>
  <c r="G52" s="1"/>
  <c r="I951" i="1"/>
  <c r="H53" i="2"/>
  <c r="H52" s="1"/>
  <c r="I1253" i="3"/>
  <c r="I1252" s="1"/>
  <c r="H916"/>
  <c r="I916"/>
  <c r="H969" i="1"/>
  <c r="H968" s="1"/>
  <c r="G56" i="2" s="1"/>
  <c r="I969" i="1"/>
  <c r="I968" s="1"/>
  <c r="H56" i="2" s="1"/>
  <c r="I1154" i="3"/>
  <c r="H862" i="1"/>
  <c r="H861" s="1"/>
  <c r="H860" s="1"/>
  <c r="G46" i="2" s="1"/>
  <c r="I862" i="1"/>
  <c r="I861" s="1"/>
  <c r="I860" s="1"/>
  <c r="H46" i="2" s="1"/>
  <c r="I939" i="3"/>
  <c r="I1175"/>
  <c r="I1174" s="1"/>
  <c r="I1173" s="1"/>
  <c r="I1172" s="1"/>
  <c r="H217" i="1"/>
  <c r="H939" i="3"/>
  <c r="H1175"/>
  <c r="H1174" s="1"/>
  <c r="H1173" s="1"/>
  <c r="H1172" s="1"/>
  <c r="I1198"/>
  <c r="I1241" i="1"/>
  <c r="I1245"/>
  <c r="H1266" i="3"/>
  <c r="H1269" s="1"/>
  <c r="I1266"/>
  <c r="I1269" s="1"/>
  <c r="I787" i="1"/>
  <c r="I786" s="1"/>
  <c r="H999"/>
  <c r="I340"/>
  <c r="I339" s="1"/>
  <c r="I338" s="1"/>
  <c r="H868" i="3"/>
  <c r="H867" s="1"/>
  <c r="I868"/>
  <c r="I867" s="1"/>
  <c r="H1198"/>
  <c r="I1071"/>
  <c r="H590"/>
  <c r="H340" i="1"/>
  <c r="H339" s="1"/>
  <c r="H338" s="1"/>
  <c r="H1241"/>
  <c r="H1781"/>
  <c r="H1777" s="1"/>
  <c r="H1776" s="1"/>
  <c r="G32" i="2" s="1"/>
  <c r="H1159" i="3"/>
  <c r="I590"/>
  <c r="H1071"/>
  <c r="I1159"/>
  <c r="H1154"/>
  <c r="H1251"/>
  <c r="H1457" i="1"/>
  <c r="H1438" s="1"/>
  <c r="G47" i="2" s="1"/>
  <c r="I1457" i="1"/>
  <c r="I1438" s="1"/>
  <c r="H47" i="2" s="1"/>
  <c r="H1011" i="1"/>
  <c r="I1011"/>
  <c r="H1004"/>
  <c r="I217"/>
  <c r="H935"/>
  <c r="H934" s="1"/>
  <c r="H787"/>
  <c r="H786" s="1"/>
  <c r="H1245"/>
  <c r="I999"/>
  <c r="H1712"/>
  <c r="H1700" s="1"/>
  <c r="I347"/>
  <c r="I1004"/>
  <c r="I1781"/>
  <c r="I1777" s="1"/>
  <c r="I1776" s="1"/>
  <c r="H32" i="2" s="1"/>
  <c r="I84" i="1"/>
  <c r="I21" s="1"/>
  <c r="I85"/>
  <c r="I935"/>
  <c r="I934" s="1"/>
  <c r="H84"/>
  <c r="H21" s="1"/>
  <c r="H85"/>
  <c r="G979" i="3"/>
  <c r="G978" s="1"/>
  <c r="G1157"/>
  <c r="G1155"/>
  <c r="G1009" i="1"/>
  <c r="G1005"/>
  <c r="G704"/>
  <c r="G19" i="3"/>
  <c r="G18" s="1"/>
  <c r="G17" s="1"/>
  <c r="G415" i="1"/>
  <c r="G478" i="3"/>
  <c r="G477" s="1"/>
  <c r="G622" i="1"/>
  <c r="G621" s="1"/>
  <c r="G506" i="3"/>
  <c r="G12"/>
  <c r="G11" s="1"/>
  <c r="G1478" i="1"/>
  <c r="G1477" s="1"/>
  <c r="G219"/>
  <c r="G217" s="1"/>
  <c r="G636" i="3"/>
  <c r="G635" s="1"/>
  <c r="G210" i="1"/>
  <c r="G209" s="1"/>
  <c r="G1082"/>
  <c r="I840" l="1"/>
  <c r="I835" s="1"/>
  <c r="I833" s="1"/>
  <c r="H41" i="2" s="1"/>
  <c r="H833" i="1"/>
  <c r="G41" i="2" s="1"/>
  <c r="H840" i="1"/>
  <c r="H835" s="1"/>
  <c r="H165" i="3"/>
  <c r="I165"/>
  <c r="I1182"/>
  <c r="H1182"/>
  <c r="I1566" i="1"/>
  <c r="H1566"/>
  <c r="H1223"/>
  <c r="I1223"/>
  <c r="H337"/>
  <c r="G10" i="3"/>
  <c r="H1660" i="1"/>
  <c r="H1574" s="1"/>
  <c r="H1169"/>
  <c r="H1168" s="1"/>
  <c r="G23" i="2" s="1"/>
  <c r="H1190" i="1"/>
  <c r="H1189"/>
  <c r="G26" i="2" s="1"/>
  <c r="I1190" i="1"/>
  <c r="I1189"/>
  <c r="H26" i="2" s="1"/>
  <c r="I20" i="1"/>
  <c r="J922" i="3"/>
  <c r="I591"/>
  <c r="I912" i="1"/>
  <c r="I911" s="1"/>
  <c r="H912"/>
  <c r="H911" s="1"/>
  <c r="I918"/>
  <c r="H14" i="2" s="1"/>
  <c r="H918" i="1"/>
  <c r="G14" i="2" s="1"/>
  <c r="I356" i="3"/>
  <c r="H356"/>
  <c r="I1828" i="1"/>
  <c r="H1699"/>
  <c r="G31" i="2" s="1"/>
  <c r="H1432" i="1"/>
  <c r="I1432"/>
  <c r="I1193" i="3"/>
  <c r="I1192" s="1"/>
  <c r="H1193"/>
  <c r="H1192" s="1"/>
  <c r="I991" i="1"/>
  <c r="I990" s="1"/>
  <c r="I985" s="1"/>
  <c r="H991"/>
  <c r="H990" s="1"/>
  <c r="H985" s="1"/>
  <c r="I958"/>
  <c r="H958"/>
  <c r="H38" i="2"/>
  <c r="G38"/>
  <c r="H1077" i="1"/>
  <c r="H1076" s="1"/>
  <c r="H1034" s="1"/>
  <c r="I1077"/>
  <c r="I1076" s="1"/>
  <c r="I1034" s="1"/>
  <c r="G414"/>
  <c r="G413" s="1"/>
  <c r="G412" s="1"/>
  <c r="G411" s="1"/>
  <c r="H1141" i="3"/>
  <c r="H1136" s="1"/>
  <c r="I1141"/>
  <c r="I1136" s="1"/>
  <c r="G39" i="2"/>
  <c r="H1206" i="3"/>
  <c r="H1205" s="1"/>
  <c r="H1202" s="1"/>
  <c r="H1201" s="1"/>
  <c r="I1206"/>
  <c r="I1205" s="1"/>
  <c r="I1202" s="1"/>
  <c r="I1201" s="1"/>
  <c r="G21" i="2"/>
  <c r="I337" i="1"/>
  <c r="I785"/>
  <c r="I784" s="1"/>
  <c r="H40" i="2" s="1"/>
  <c r="H1211" i="3"/>
  <c r="I1211"/>
  <c r="G44" i="2"/>
  <c r="G37"/>
  <c r="H44"/>
  <c r="H363" i="1"/>
  <c r="H357" s="1"/>
  <c r="I1107"/>
  <c r="H938" i="3"/>
  <c r="H937" s="1"/>
  <c r="H936" s="1"/>
  <c r="I938"/>
  <c r="I937" s="1"/>
  <c r="I936" s="1"/>
  <c r="H1167"/>
  <c r="I859" i="1"/>
  <c r="I933"/>
  <c r="H19" i="2"/>
  <c r="H18" s="1"/>
  <c r="H859" i="1"/>
  <c r="H933"/>
  <c r="G19" i="2"/>
  <c r="G18" s="1"/>
  <c r="H9" i="1"/>
  <c r="I9"/>
  <c r="H1828"/>
  <c r="H21" i="2"/>
  <c r="H20" s="1"/>
  <c r="H785" i="1"/>
  <c r="H784" s="1"/>
  <c r="G40" i="2" s="1"/>
  <c r="H37"/>
  <c r="I1167" i="3"/>
  <c r="I363" i="1"/>
  <c r="H879" i="3"/>
  <c r="H166"/>
  <c r="I879"/>
  <c r="I1535" i="1"/>
  <c r="I1552" s="1"/>
  <c r="I959"/>
  <c r="H55" i="2" s="1"/>
  <c r="H54" s="1"/>
  <c r="H1535" i="1"/>
  <c r="H1552" s="1"/>
  <c r="H959"/>
  <c r="G55" i="2" s="1"/>
  <c r="G54" s="1"/>
  <c r="G309" i="1"/>
  <c r="G308" s="1"/>
  <c r="G1476" s="1"/>
  <c r="G513" i="3"/>
  <c r="G1154"/>
  <c r="G793" i="1"/>
  <c r="G792" s="1"/>
  <c r="G1004"/>
  <c r="G218"/>
  <c r="G887" i="3"/>
  <c r="G886" s="1"/>
  <c r="G926" i="1"/>
  <c r="G1226"/>
  <c r="G1225" s="1"/>
  <c r="G703"/>
  <c r="G702" s="1"/>
  <c r="H402" l="1"/>
  <c r="H8" i="3"/>
  <c r="I8"/>
  <c r="I424" i="1"/>
  <c r="I908" s="1"/>
  <c r="H424"/>
  <c r="H908" s="1"/>
  <c r="H1827"/>
  <c r="G35" i="2"/>
  <c r="G34" s="1"/>
  <c r="I1827" i="1"/>
  <c r="H35" i="2"/>
  <c r="H34" s="1"/>
  <c r="H1108" i="3"/>
  <c r="I1108"/>
  <c r="I978" i="1"/>
  <c r="H978"/>
  <c r="H1183"/>
  <c r="I1183"/>
  <c r="G20" i="2"/>
  <c r="J890" i="3"/>
  <c r="H910" i="1"/>
  <c r="H976" s="1"/>
  <c r="I910"/>
  <c r="I976" s="1"/>
  <c r="H27" i="2"/>
  <c r="G27"/>
  <c r="H43"/>
  <c r="H42" s="1"/>
  <c r="G43"/>
  <c r="G42" s="1"/>
  <c r="G28"/>
  <c r="H1107" i="1"/>
  <c r="H28" i="2"/>
  <c r="H29"/>
  <c r="I1669" i="1"/>
  <c r="G29" i="2"/>
  <c r="H1669" i="1"/>
  <c r="H311"/>
  <c r="G49" i="2"/>
  <c r="I311" i="1"/>
  <c r="H49" i="2"/>
  <c r="G45"/>
  <c r="I166" i="3"/>
  <c r="H45" i="2"/>
  <c r="H39"/>
  <c r="I357" i="1"/>
  <c r="I402" s="1"/>
  <c r="H20"/>
  <c r="G453" i="3"/>
  <c r="G452" s="1"/>
  <c r="I1524" i="1" l="1"/>
  <c r="I1259" i="3"/>
  <c r="H1524" i="1"/>
  <c r="H1259" i="3"/>
  <c r="G24" i="2"/>
  <c r="H24"/>
  <c r="H12"/>
  <c r="G12"/>
  <c r="G17"/>
  <c r="H17"/>
  <c r="I119" i="1"/>
  <c r="H119"/>
  <c r="H332" s="1"/>
  <c r="H36" i="2"/>
  <c r="H1877" i="1"/>
  <c r="G36" i="2"/>
  <c r="H1878" i="1" l="1"/>
  <c r="G9" i="2"/>
  <c r="G57" s="1"/>
  <c r="H9"/>
  <c r="H57" s="1"/>
  <c r="H1886" i="1"/>
  <c r="I1886"/>
  <c r="I332"/>
  <c r="I1574"/>
  <c r="I1877" s="1"/>
  <c r="I1264" i="3"/>
  <c r="H1264"/>
  <c r="G168"/>
  <c r="G167" s="1"/>
  <c r="G87" i="1"/>
  <c r="G86" s="1"/>
  <c r="G126" i="3"/>
  <c r="G735"/>
  <c r="G734" s="1"/>
  <c r="G201" i="1"/>
  <c r="G974" i="3"/>
  <c r="G1784" i="1"/>
  <c r="G1712"/>
  <c r="G1713"/>
  <c r="G124" i="3" l="1"/>
  <c r="G125"/>
  <c r="I1878" i="1"/>
  <c r="H59" i="2"/>
  <c r="H1882" i="1"/>
  <c r="I1884"/>
  <c r="G59" i="2"/>
  <c r="H1884" i="1"/>
  <c r="H1268" i="3"/>
  <c r="G85" i="1"/>
  <c r="G84"/>
  <c r="K83" l="1"/>
  <c r="I1882"/>
  <c r="I1268" i="3"/>
  <c r="G872"/>
  <c r="G633" i="1"/>
  <c r="G632" s="1"/>
  <c r="G631" s="1"/>
  <c r="G1153" i="3" l="1"/>
  <c r="G1152" s="1"/>
  <c r="G1151"/>
  <c r="G1150" s="1"/>
  <c r="G1163"/>
  <c r="G1162" s="1"/>
  <c r="G1161"/>
  <c r="G1160" s="1"/>
  <c r="G1012" i="1"/>
  <c r="G1011" s="1"/>
  <c r="G360" i="3"/>
  <c r="G359" s="1"/>
  <c r="G550" i="1"/>
  <c r="G42" i="3"/>
  <c r="G41" s="1"/>
  <c r="G38"/>
  <c r="G37" s="1"/>
  <c r="G1050" i="1"/>
  <c r="G1049" s="1"/>
  <c r="G1002"/>
  <c r="G1000"/>
  <c r="G215"/>
  <c r="G214" s="1"/>
  <c r="G213" s="1"/>
  <c r="G1200" i="3"/>
  <c r="G1198" s="1"/>
  <c r="G36" l="1"/>
  <c r="G549" i="1"/>
  <c r="G1159" i="3"/>
  <c r="G1149"/>
  <c r="G999" i="1"/>
  <c r="G931"/>
  <c r="G930" s="1"/>
  <c r="G929" s="1"/>
  <c r="G928" s="1"/>
  <c r="G459"/>
  <c r="G458" s="1"/>
  <c r="G470"/>
  <c r="G469" s="1"/>
  <c r="G726"/>
  <c r="G725" s="1"/>
  <c r="G718" s="1"/>
  <c r="G23" i="3"/>
  <c r="G22" s="1"/>
  <c r="G21" s="1"/>
  <c r="G20" l="1"/>
  <c r="G1037" i="1"/>
  <c r="G1036" s="1"/>
  <c r="G1035" s="1"/>
  <c r="G994" i="3" l="1"/>
  <c r="G993" s="1"/>
  <c r="G1249" i="1"/>
  <c r="G1248" s="1"/>
  <c r="G1247" s="1"/>
  <c r="G1246" s="1"/>
  <c r="G595" i="3"/>
  <c r="G593" s="1"/>
  <c r="G598"/>
  <c r="G597" s="1"/>
  <c r="G1840" i="1"/>
  <c r="G1839" s="1"/>
  <c r="G1837"/>
  <c r="G1836" s="1"/>
  <c r="G195" l="1"/>
  <c r="G24"/>
  <c r="G23" s="1"/>
  <c r="G22" s="1"/>
  <c r="G823" i="3"/>
  <c r="G822" s="1"/>
  <c r="G312"/>
  <c r="G549"/>
  <c r="G883"/>
  <c r="G882" s="1"/>
  <c r="G182"/>
  <c r="G181" s="1"/>
  <c r="G208"/>
  <c r="G207" s="1"/>
  <c r="G204" s="1"/>
  <c r="G203" s="1"/>
  <c r="G179"/>
  <c r="G1140"/>
  <c r="G1139" s="1"/>
  <c r="G1138" s="1"/>
  <c r="G1137" s="1"/>
  <c r="G1144"/>
  <c r="G1143" s="1"/>
  <c r="G1146"/>
  <c r="G1145" s="1"/>
  <c r="G1148"/>
  <c r="G1147" s="1"/>
  <c r="G1166"/>
  <c r="G1165" s="1"/>
  <c r="G1164" s="1"/>
  <c r="G1171"/>
  <c r="G1170" s="1"/>
  <c r="G1169" s="1"/>
  <c r="G1168" s="1"/>
  <c r="G1175"/>
  <c r="G1174" s="1"/>
  <c r="G1173" s="1"/>
  <c r="G1172" s="1"/>
  <c r="G1179"/>
  <c r="G1178" s="1"/>
  <c r="G1181"/>
  <c r="G1180" s="1"/>
  <c r="G1191"/>
  <c r="G1190" s="1"/>
  <c r="G1189" s="1"/>
  <c r="G1195"/>
  <c r="G1194" s="1"/>
  <c r="G1197"/>
  <c r="G1196" s="1"/>
  <c r="G1207"/>
  <c r="G1254"/>
  <c r="G1251" s="1"/>
  <c r="G184"/>
  <c r="G158"/>
  <c r="G49"/>
  <c r="G48" s="1"/>
  <c r="G51"/>
  <c r="G50" s="1"/>
  <c r="G53"/>
  <c r="G52" s="1"/>
  <c r="G56"/>
  <c r="G55" s="1"/>
  <c r="G54" s="1"/>
  <c r="G62"/>
  <c r="G61" s="1"/>
  <c r="G60" s="1"/>
  <c r="G65"/>
  <c r="G64" s="1"/>
  <c r="G63" s="1"/>
  <c r="G123"/>
  <c r="G122" s="1"/>
  <c r="G121" s="1"/>
  <c r="G129"/>
  <c r="G299"/>
  <c r="G318"/>
  <c r="G324"/>
  <c r="G323" s="1"/>
  <c r="G322" s="1"/>
  <c r="G354"/>
  <c r="G353" s="1"/>
  <c r="G460"/>
  <c r="G459" s="1"/>
  <c r="G733" i="1"/>
  <c r="G732" s="1"/>
  <c r="G731" s="1"/>
  <c r="G551" i="3"/>
  <c r="G550" s="1"/>
  <c r="G496"/>
  <c r="G495" s="1"/>
  <c r="G505"/>
  <c r="G512"/>
  <c r="G511" s="1"/>
  <c r="G507"/>
  <c r="G570"/>
  <c r="G643"/>
  <c r="G642" s="1"/>
  <c r="G641" s="1"/>
  <c r="G646"/>
  <c r="G645" s="1"/>
  <c r="G644" s="1"/>
  <c r="G691"/>
  <c r="G690" s="1"/>
  <c r="G689" s="1"/>
  <c r="G694"/>
  <c r="G693" s="1"/>
  <c r="G692" s="1"/>
  <c r="G701"/>
  <c r="G700" s="1"/>
  <c r="G729"/>
  <c r="G728" s="1"/>
  <c r="G733"/>
  <c r="G732" s="1"/>
  <c r="G301" i="1"/>
  <c r="G298" s="1"/>
  <c r="G297" s="1"/>
  <c r="G296" s="1"/>
  <c r="G292" s="1"/>
  <c r="G820" i="3"/>
  <c r="G819" s="1"/>
  <c r="G818" s="1"/>
  <c r="G847"/>
  <c r="G846" s="1"/>
  <c r="G850"/>
  <c r="G849" s="1"/>
  <c r="G848" s="1"/>
  <c r="G860"/>
  <c r="G870"/>
  <c r="G869" s="1"/>
  <c r="G871"/>
  <c r="G885"/>
  <c r="G884" s="1"/>
  <c r="G1522" i="1"/>
  <c r="G1521" s="1"/>
  <c r="G1520" s="1"/>
  <c r="G905" i="3"/>
  <c r="G908"/>
  <c r="G907" s="1"/>
  <c r="G906" s="1"/>
  <c r="G919"/>
  <c r="G960"/>
  <c r="G959" s="1"/>
  <c r="G971"/>
  <c r="G973"/>
  <c r="G982"/>
  <c r="G981" s="1"/>
  <c r="G988"/>
  <c r="G987" s="1"/>
  <c r="G991"/>
  <c r="G990" s="1"/>
  <c r="G949"/>
  <c r="G948" s="1"/>
  <c r="G951"/>
  <c r="G950" s="1"/>
  <c r="G953"/>
  <c r="G952" s="1"/>
  <c r="G976"/>
  <c r="G957"/>
  <c r="G954" s="1"/>
  <c r="G1073"/>
  <c r="G1072" s="1"/>
  <c r="G1077"/>
  <c r="G1076" s="1"/>
  <c r="G1075" s="1"/>
  <c r="G1080"/>
  <c r="G1079" s="1"/>
  <c r="G1078" s="1"/>
  <c r="G1083"/>
  <c r="G1089"/>
  <c r="G1088" s="1"/>
  <c r="G1087" s="1"/>
  <c r="G1086"/>
  <c r="G1085" s="1"/>
  <c r="G1084" s="1"/>
  <c r="G582"/>
  <c r="G939"/>
  <c r="G942"/>
  <c r="G941" s="1"/>
  <c r="G940" s="1"/>
  <c r="G687" i="1"/>
  <c r="G685"/>
  <c r="G684" s="1"/>
  <c r="G149"/>
  <c r="G148" s="1"/>
  <c r="G152"/>
  <c r="G151" s="1"/>
  <c r="G505"/>
  <c r="G504" s="1"/>
  <c r="G510"/>
  <c r="G507" s="1"/>
  <c r="G629"/>
  <c r="G628" s="1"/>
  <c r="G627" s="1"/>
  <c r="G493" s="1"/>
  <c r="G492" s="1"/>
  <c r="G598"/>
  <c r="G597" s="1"/>
  <c r="G601"/>
  <c r="G429"/>
  <c r="G428" s="1"/>
  <c r="G432"/>
  <c r="G431" s="1"/>
  <c r="G462"/>
  <c r="G461" s="1"/>
  <c r="G465"/>
  <c r="G464" s="1"/>
  <c r="G1080"/>
  <c r="G670" s="1"/>
  <c r="G669" s="1"/>
  <c r="G1667"/>
  <c r="G1229"/>
  <c r="G1243"/>
  <c r="G1242" s="1"/>
  <c r="G366"/>
  <c r="G365" s="1"/>
  <c r="G369"/>
  <c r="G368" s="1"/>
  <c r="G1171"/>
  <c r="G1170" s="1"/>
  <c r="G1169" s="1"/>
  <c r="G1181"/>
  <c r="G1180" s="1"/>
  <c r="G1179" s="1"/>
  <c r="G993"/>
  <c r="G995"/>
  <c r="G922"/>
  <c r="G924"/>
  <c r="G938"/>
  <c r="G937" s="1"/>
  <c r="G956"/>
  <c r="G955" s="1"/>
  <c r="G954" s="1"/>
  <c r="G953" s="1"/>
  <c r="G952" s="1"/>
  <c r="G951" s="1"/>
  <c r="G963"/>
  <c r="G962" s="1"/>
  <c r="G961" s="1"/>
  <c r="G960" s="1"/>
  <c r="G972"/>
  <c r="G971" s="1"/>
  <c r="G1022"/>
  <c r="G1021" s="1"/>
  <c r="G1582"/>
  <c r="G1581" s="1"/>
  <c r="G1585"/>
  <c r="G1584" s="1"/>
  <c r="G1702"/>
  <c r="G1673"/>
  <c r="G1672" s="1"/>
  <c r="G1676"/>
  <c r="G1675" s="1"/>
  <c r="G1679"/>
  <c r="G1678" s="1"/>
  <c r="G1782"/>
  <c r="G1787"/>
  <c r="G1786" s="1"/>
  <c r="G1842"/>
  <c r="G1829" s="1"/>
  <c r="G1462"/>
  <c r="G1461" s="1"/>
  <c r="G1455"/>
  <c r="G1454" s="1"/>
  <c r="G1453" s="1"/>
  <c r="G1465"/>
  <c r="G1464" s="1"/>
  <c r="G1488"/>
  <c r="G1487" s="1"/>
  <c r="G983"/>
  <c r="G982" s="1"/>
  <c r="G981" s="1"/>
  <c r="G980" s="1"/>
  <c r="G979" s="1"/>
  <c r="F10" i="2" s="1"/>
  <c r="G1017" i="1"/>
  <c r="G1016" s="1"/>
  <c r="G986"/>
  <c r="G1032"/>
  <c r="G1031" s="1"/>
  <c r="G1030" s="1"/>
  <c r="G1029" s="1"/>
  <c r="F16" i="2" s="1"/>
  <c r="G1091" i="1"/>
  <c r="G1071"/>
  <c r="G1070" s="1"/>
  <c r="G1066" s="1"/>
  <c r="G1192"/>
  <c r="G1191" s="1"/>
  <c r="G341"/>
  <c r="G343"/>
  <c r="G350"/>
  <c r="G349" s="1"/>
  <c r="G348" s="1"/>
  <c r="G347" s="1"/>
  <c r="G486"/>
  <c r="G788"/>
  <c r="G790"/>
  <c r="G795"/>
  <c r="G799"/>
  <c r="G798" s="1"/>
  <c r="G510" i="3" s="1"/>
  <c r="G509" s="1"/>
  <c r="G842" i="1"/>
  <c r="G844"/>
  <c r="G863"/>
  <c r="G862" s="1"/>
  <c r="G861" s="1"/>
  <c r="G860" s="1"/>
  <c r="G872"/>
  <c r="G871" s="1"/>
  <c r="G869"/>
  <c r="G868" s="1"/>
  <c r="G1540"/>
  <c r="G1539" s="1"/>
  <c r="G1538" s="1"/>
  <c r="G1544"/>
  <c r="G1543" s="1"/>
  <c r="G1542" s="1"/>
  <c r="G1548"/>
  <c r="G1550"/>
  <c r="G1561"/>
  <c r="G1558" s="1"/>
  <c r="G1556" s="1"/>
  <c r="G1554" s="1"/>
  <c r="G1665"/>
  <c r="G1482"/>
  <c r="G1481" s="1"/>
  <c r="G304" i="3"/>
  <c r="G303" s="1"/>
  <c r="G1466" i="1"/>
  <c r="G1843"/>
  <c r="G345"/>
  <c r="G988"/>
  <c r="G987" s="1"/>
  <c r="G731" i="3"/>
  <c r="G730" s="1"/>
  <c r="G1459" i="1"/>
  <c r="G1458" s="1"/>
  <c r="G1436"/>
  <c r="G1435" s="1"/>
  <c r="G1434" s="1"/>
  <c r="G1433" s="1"/>
  <c r="G499"/>
  <c r="G498" s="1"/>
  <c r="G691"/>
  <c r="G690" s="1"/>
  <c r="G138" l="1"/>
  <c r="G120" s="1"/>
  <c r="G119" s="1"/>
  <c r="G946" i="3"/>
  <c r="G485" i="1"/>
  <c r="G484" s="1"/>
  <c r="G683"/>
  <c r="G682" s="1"/>
  <c r="G681" s="1"/>
  <c r="G975" i="3"/>
  <c r="G1020" i="1"/>
  <c r="G1019" s="1"/>
  <c r="F13" i="2" s="1"/>
  <c r="G1519" i="1"/>
  <c r="G1518" s="1"/>
  <c r="G1517" s="1"/>
  <c r="G21"/>
  <c r="F39" i="2" s="1"/>
  <c r="G364" i="1"/>
  <c r="G128" i="3"/>
  <c r="G127" s="1"/>
  <c r="G120" s="1"/>
  <c r="G1202"/>
  <c r="G1201" s="1"/>
  <c r="F46" i="2"/>
  <c r="G845" i="3"/>
  <c r="G844" s="1"/>
  <c r="G843" s="1"/>
  <c r="J842"/>
  <c r="G660" i="1"/>
  <c r="G659" s="1"/>
  <c r="G1701"/>
  <c r="G1700" s="1"/>
  <c r="G600"/>
  <c r="G662"/>
  <c r="G661" s="1"/>
  <c r="G1190"/>
  <c r="G867"/>
  <c r="G866" s="1"/>
  <c r="G865" s="1"/>
  <c r="G1577"/>
  <c r="G921"/>
  <c r="G920" s="1"/>
  <c r="G919" s="1"/>
  <c r="G567" i="3"/>
  <c r="G566" s="1"/>
  <c r="G890"/>
  <c r="G889" s="1"/>
  <c r="G888" s="1"/>
  <c r="G947"/>
  <c r="G892"/>
  <c r="G881"/>
  <c r="G880" s="1"/>
  <c r="G1662" i="1"/>
  <c r="G1661" s="1"/>
  <c r="G1660" s="1"/>
  <c r="G1671"/>
  <c r="G1547"/>
  <c r="G1546" s="1"/>
  <c r="G1537" s="1"/>
  <c r="G1536" s="1"/>
  <c r="G1228"/>
  <c r="G1224" s="1"/>
  <c r="G992"/>
  <c r="G991" s="1"/>
  <c r="G970"/>
  <c r="G969" s="1"/>
  <c r="G968" s="1"/>
  <c r="G1177" i="3"/>
  <c r="G1176" s="1"/>
  <c r="G1167" s="1"/>
  <c r="G1193"/>
  <c r="G1142"/>
  <c r="G1141" s="1"/>
  <c r="G317"/>
  <c r="G316" s="1"/>
  <c r="G727"/>
  <c r="G634" s="1"/>
  <c r="G1828" i="1"/>
  <c r="G289" i="3"/>
  <c r="G288" s="1"/>
  <c r="G590"/>
  <c r="I52" i="2"/>
  <c r="G183" i="3"/>
  <c r="G180" s="1"/>
  <c r="L173"/>
  <c r="G841" i="1"/>
  <c r="G938" i="3"/>
  <c r="G937" s="1"/>
  <c r="G936" s="1"/>
  <c r="G917"/>
  <c r="G916" s="1"/>
  <c r="G909" s="1"/>
  <c r="G935" i="1"/>
  <c r="G934" s="1"/>
  <c r="G933" s="1"/>
  <c r="G936"/>
  <c r="G904" i="3"/>
  <c r="G903" s="1"/>
  <c r="G157"/>
  <c r="G156" s="1"/>
  <c r="G155" s="1"/>
  <c r="G178"/>
  <c r="G177" s="1"/>
  <c r="G900"/>
  <c r="G899" s="1"/>
  <c r="G1241" i="1"/>
  <c r="G504" i="3"/>
  <c r="G868"/>
  <c r="G867" s="1"/>
  <c r="G548"/>
  <c r="G547" s="1"/>
  <c r="G546" s="1"/>
  <c r="G1253"/>
  <c r="G1252" s="1"/>
  <c r="G298"/>
  <c r="G1266"/>
  <c r="G1269" s="1"/>
  <c r="G1457" i="1"/>
  <c r="F53" i="2"/>
  <c r="F52" s="1"/>
  <c r="G875" i="3"/>
  <c r="G311"/>
  <c r="G310" s="1"/>
  <c r="G591"/>
  <c r="G1082"/>
  <c r="G1081" s="1"/>
  <c r="G1071" s="1"/>
  <c r="G1245" i="1"/>
  <c r="G1168"/>
  <c r="G787"/>
  <c r="G786" s="1"/>
  <c r="G785" s="1"/>
  <c r="G302" i="3"/>
  <c r="G970"/>
  <c r="G295"/>
  <c r="G294" s="1"/>
  <c r="G1781" i="1"/>
  <c r="G1777" s="1"/>
  <c r="G1776" s="1"/>
  <c r="F32" i="2" s="1"/>
  <c r="G545" i="3"/>
  <c r="G544" s="1"/>
  <c r="G543" s="1"/>
  <c r="G542" s="1"/>
  <c r="G859"/>
  <c r="G858" s="1"/>
  <c r="G857" s="1"/>
  <c r="G1564" i="1"/>
  <c r="G1563" s="1"/>
  <c r="G340"/>
  <c r="G339" s="1"/>
  <c r="G338" s="1"/>
  <c r="G502"/>
  <c r="G501" s="1"/>
  <c r="G1609"/>
  <c r="G1606" s="1"/>
  <c r="G1605" s="1"/>
  <c r="G435"/>
  <c r="G434" s="1"/>
  <c r="G47" i="3"/>
  <c r="G46" s="1"/>
  <c r="G1485" i="1"/>
  <c r="G1484" s="1"/>
  <c r="G1480" s="1"/>
  <c r="G112"/>
  <c r="G1145"/>
  <c r="G1144" s="1"/>
  <c r="G1138" s="1"/>
  <c r="G1137" s="1"/>
  <c r="G1108"/>
  <c r="G1077"/>
  <c r="G1076" s="1"/>
  <c r="G1034" s="1"/>
  <c r="G840" l="1"/>
  <c r="G835" s="1"/>
  <c r="G833" s="1"/>
  <c r="G784"/>
  <c r="G284" i="3"/>
  <c r="G283" s="1"/>
  <c r="G427" i="1"/>
  <c r="G426" s="1"/>
  <c r="G425" s="1"/>
  <c r="G1223"/>
  <c r="G1827"/>
  <c r="I34" i="2" s="1"/>
  <c r="F35"/>
  <c r="F34" s="1"/>
  <c r="F11"/>
  <c r="G1535" i="1"/>
  <c r="J839" i="3"/>
  <c r="J836"/>
  <c r="G173"/>
  <c r="G143" s="1"/>
  <c r="G1192"/>
  <c r="L1259"/>
  <c r="G1766" i="1"/>
  <c r="G1438"/>
  <c r="F47" i="2" s="1"/>
  <c r="K753" i="1"/>
  <c r="G1189"/>
  <c r="G1670"/>
  <c r="F30" i="2" s="1"/>
  <c r="G111" i="1"/>
  <c r="G301" i="3"/>
  <c r="G300" s="1"/>
  <c r="G297" s="1"/>
  <c r="K635"/>
  <c r="G879"/>
  <c r="G918" i="1"/>
  <c r="G913"/>
  <c r="G912" s="1"/>
  <c r="F56" i="2"/>
  <c r="G958" i="1"/>
  <c r="I54" i="2" s="1"/>
  <c r="F23"/>
  <c r="G874" i="3"/>
  <c r="G337" i="1"/>
  <c r="L46" i="3"/>
  <c r="G363" i="1"/>
  <c r="G357" s="1"/>
  <c r="F19" i="2"/>
  <c r="F18" s="1"/>
  <c r="G990" i="1"/>
  <c r="G985" s="1"/>
  <c r="G978" s="1"/>
  <c r="G1136" i="3"/>
  <c r="G311" i="1"/>
  <c r="G959"/>
  <c r="F55" i="2" s="1"/>
  <c r="G859" i="1"/>
  <c r="G402" l="1"/>
  <c r="F37" i="2"/>
  <c r="F41"/>
  <c r="G424" i="1"/>
  <c r="G1108" i="3"/>
  <c r="K750" i="1"/>
  <c r="G165" i="3"/>
  <c r="G1759" i="1"/>
  <c r="G1758" s="1"/>
  <c r="G1699" s="1"/>
  <c r="F31" i="2" s="1"/>
  <c r="G110" i="1"/>
  <c r="G101" s="1"/>
  <c r="G20" s="1"/>
  <c r="G1432"/>
  <c r="F26" i="2"/>
  <c r="G1183" i="1"/>
  <c r="G1107"/>
  <c r="G1576"/>
  <c r="G1575" s="1"/>
  <c r="G911"/>
  <c r="F54" i="2"/>
  <c r="F17"/>
  <c r="G873" i="3"/>
  <c r="G8" s="1"/>
  <c r="F28" i="2"/>
  <c r="G166" i="3"/>
  <c r="F38" i="2"/>
  <c r="I49"/>
  <c r="F44"/>
  <c r="I42"/>
  <c r="F43"/>
  <c r="F49"/>
  <c r="F21"/>
  <c r="G1552" i="1"/>
  <c r="G1259" i="3" l="1"/>
  <c r="G908" i="1"/>
  <c r="G1524"/>
  <c r="I20" i="2"/>
  <c r="F40"/>
  <c r="F36" s="1"/>
  <c r="F14"/>
  <c r="G1566" i="1"/>
  <c r="F29" i="2"/>
  <c r="G1669" i="1"/>
  <c r="I45" i="2"/>
  <c r="F22"/>
  <c r="F20" s="1"/>
  <c r="F45"/>
  <c r="G910" i="1"/>
  <c r="G976" s="1"/>
  <c r="F12" i="2"/>
  <c r="F42"/>
  <c r="G9" i="1"/>
  <c r="G332" s="1"/>
  <c r="F9" i="2" l="1"/>
  <c r="I29"/>
  <c r="F27"/>
  <c r="F24" s="1"/>
  <c r="G1886" i="1"/>
  <c r="I36" i="2"/>
  <c r="I9"/>
  <c r="G1574" i="1"/>
  <c r="G1877" s="1"/>
  <c r="G1878" s="1"/>
  <c r="F57" i="2" l="1"/>
  <c r="I24"/>
  <c r="G1264" i="3"/>
  <c r="G1884" i="1" l="1"/>
  <c r="F59" i="2"/>
  <c r="G1882" i="1"/>
  <c r="G1268" i="3"/>
</calcChain>
</file>

<file path=xl/sharedStrings.xml><?xml version="1.0" encoding="utf-8"?>
<sst xmlns="http://schemas.openxmlformats.org/spreadsheetml/2006/main" count="14386" uniqueCount="956">
  <si>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</si>
  <si>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</si>
  <si>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</si>
  <si>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</si>
  <si>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</si>
  <si>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</si>
  <si>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</si>
  <si>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</si>
  <si>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</si>
  <si>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</si>
  <si>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</si>
  <si>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</si>
  <si>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</si>
  <si>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</si>
  <si>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</si>
  <si>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</si>
  <si>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</si>
  <si>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</si>
  <si>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</si>
  <si>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</si>
  <si>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</si>
  <si>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</si>
  <si>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</si>
  <si>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</si>
  <si>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</si>
  <si>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</si>
  <si>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</si>
  <si>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</si>
  <si>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</si>
  <si>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</si>
  <si>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</si>
  <si>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</si>
  <si>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</si>
  <si>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</si>
  <si>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</si>
  <si>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</si>
  <si>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</si>
  <si>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</si>
  <si>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</si>
  <si>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</si>
  <si>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</si>
  <si>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</si>
  <si>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</si>
  <si>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</si>
  <si>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</si>
  <si>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</si>
  <si>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</si>
  <si>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</si>
  <si>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</si>
  <si>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</si>
  <si>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</si>
  <si>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</si>
  <si>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</si>
  <si>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</si>
  <si>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</si>
  <si>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</si>
  <si>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</si>
  <si>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</si>
  <si>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</si>
  <si>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</si>
  <si>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</si>
  <si>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</si>
  <si>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</si>
  <si>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</si>
  <si>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</si>
  <si>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</si>
  <si>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</si>
  <si>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</si>
  <si>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</si>
  <si>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</si>
  <si>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</si>
  <si>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</si>
  <si>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</si>
  <si>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</si>
  <si>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</si>
  <si>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</si>
  <si>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</si>
  <si>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</si>
  <si>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</si>
  <si>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</si>
  <si>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</si>
  <si>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</si>
  <si>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</si>
  <si>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</si>
  <si>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</si>
  <si>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</si>
  <si>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</si>
  <si>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</si>
  <si>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</si>
  <si>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</si>
  <si>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</si>
  <si>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</si>
  <si>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</si>
  <si>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</si>
  <si>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</si>
  <si>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</si>
  <si>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</si>
  <si>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</si>
  <si>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</si>
  <si>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</si>
  <si>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</si>
  <si>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</si>
  <si>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</si>
  <si>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</si>
  <si>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</si>
  <si>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</si>
  <si>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</si>
  <si>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</si>
  <si>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</si>
  <si>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</si>
  <si>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</si>
  <si>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</si>
  <si>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</si>
  <si>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</si>
  <si>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</si>
  <si>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</si>
  <si>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</si>
  <si>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</si>
  <si>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</si>
  <si>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</si>
  <si>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</si>
  <si>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</si>
  <si>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</si>
  <si>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</si>
  <si>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</si>
  <si>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</si>
  <si>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</si>
  <si>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</si>
  <si>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</si>
  <si>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</si>
  <si>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</si>
  <si>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</si>
  <si>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</si>
  <si>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</si>
  <si>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</si>
  <si>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</si>
  <si>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</si>
  <si>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</si>
  <si>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</si>
  <si>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</si>
  <si>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</si>
  <si>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</si>
  <si>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</si>
  <si>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</si>
  <si>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</si>
  <si>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</si>
  <si>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</si>
  <si>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</si>
  <si>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</si>
  <si>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</si>
  <si>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</si>
  <si>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</si>
  <si>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</si>
  <si>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</si>
  <si>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</si>
  <si>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</si>
  <si>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</si>
  <si>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</si>
  <si>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</si>
  <si>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</si>
  <si>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</si>
  <si>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</si>
  <si>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</si>
  <si>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</si>
  <si>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</si>
  <si>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</si>
  <si>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</si>
  <si>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</si>
  <si>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</si>
  <si>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</si>
  <si>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</si>
  <si>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</si>
  <si>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</si>
  <si>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</si>
  <si>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</si>
  <si>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</si>
  <si>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</si>
  <si>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</si>
  <si>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</si>
  <si>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</si>
  <si>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</si>
  <si>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</si>
  <si>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</si>
  <si>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</si>
  <si>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</si>
  <si>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</si>
  <si>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</si>
  <si>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</si>
  <si>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</si>
  <si>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</si>
  <si>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</si>
  <si>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</si>
  <si>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</si>
  <si>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</si>
  <si>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</si>
  <si>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</si>
  <si>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</si>
  <si>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</si>
  <si>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</si>
  <si>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</si>
  <si>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</si>
  <si>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</si>
  <si>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</si>
  <si>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</si>
  <si>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</si>
  <si>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</si>
  <si>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</si>
  <si>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</si>
  <si>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</si>
  <si>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</si>
  <si>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</si>
  <si>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</si>
  <si>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</si>
  <si>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</si>
  <si>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</si>
  <si>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</si>
  <si>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</si>
  <si>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</si>
  <si>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</si>
  <si>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</si>
  <si>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</si>
  <si>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</si>
  <si>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</si>
  <si>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</si>
  <si>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</si>
  <si>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</si>
  <si>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</si>
  <si>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</si>
  <si>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</si>
  <si>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</si>
  <si>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</si>
  <si>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</si>
  <si>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</si>
  <si>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</si>
  <si>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</si>
  <si>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</si>
  <si>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</si>
  <si>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</si>
  <si>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</si>
  <si>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</si>
  <si>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</si>
  <si>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</si>
  <si>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</si>
  <si>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</si>
  <si>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</si>
  <si>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</si>
  <si>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</si>
  <si>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</si>
  <si>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</si>
  <si>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</si>
  <si>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</si>
  <si>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</si>
  <si>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</si>
  <si>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</si>
  <si>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</si>
  <si>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</si>
  <si>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</si>
  <si>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</si>
  <si>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</si>
  <si>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</si>
  <si>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</si>
  <si>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</si>
  <si>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</si>
  <si>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</si>
  <si>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</si>
  <si>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</si>
  <si>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</si>
  <si>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</si>
  <si>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</si>
  <si>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</si>
  <si>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</si>
  <si>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</si>
  <si>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</si>
  <si>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</si>
  <si>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</si>
  <si>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</si>
  <si>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</si>
  <si>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</si>
  <si>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</si>
  <si>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</si>
  <si>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</si>
  <si>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</si>
  <si>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</si>
  <si>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</si>
  <si>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</si>
  <si>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</si>
  <si>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</si>
  <si>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</si>
  <si>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</si>
  <si>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</si>
  <si>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</si>
  <si>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</si>
  <si>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</si>
  <si>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</si>
  <si>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</si>
  <si>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</si>
  <si>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</si>
  <si>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</si>
  <si>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</si>
  <si>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</si>
  <si>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</si>
  <si>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</si>
  <si>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</si>
  <si>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</si>
  <si>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</si>
  <si>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</si>
  <si>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</si>
  <si>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</si>
  <si>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</si>
  <si>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</si>
  <si>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</si>
  <si>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</si>
  <si>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</si>
  <si>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</si>
  <si>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</si>
  <si>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</si>
  <si>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</si>
  <si>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</si>
  <si>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</si>
  <si>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</si>
  <si>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</si>
  <si>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</si>
  <si>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</si>
  <si>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</si>
  <si>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</si>
  <si>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</si>
  <si>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</si>
  <si>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</si>
  <si>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</si>
  <si>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</si>
  <si>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</si>
  <si>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</si>
  <si>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</si>
  <si>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</si>
  <si>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</si>
  <si>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</si>
  <si>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</si>
  <si>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</si>
  <si>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</si>
  <si>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</si>
  <si>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</si>
  <si>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</si>
  <si>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</si>
  <si>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</si>
  <si>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</si>
  <si>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</si>
  <si>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</si>
  <si>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</si>
  <si>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</si>
  <si>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</si>
  <si>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</si>
  <si>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</si>
  <si>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</si>
  <si>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</si>
  <si>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</si>
  <si>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</si>
  <si>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</si>
  <si>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</si>
  <si>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</si>
  <si>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</si>
  <si>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</si>
  <si>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</si>
  <si>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</si>
  <si>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</si>
  <si>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</si>
  <si>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</si>
  <si>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</si>
  <si>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</si>
  <si>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</si>
  <si>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</si>
  <si>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</si>
  <si>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</si>
  <si>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</si>
  <si>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</si>
  <si>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</si>
  <si>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</si>
  <si>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</si>
  <si>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</si>
  <si>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</si>
  <si>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</si>
  <si>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</si>
  <si>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</si>
  <si>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</si>
  <si>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</si>
  <si>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</si>
  <si>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</si>
  <si>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</si>
  <si>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</si>
  <si>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</si>
  <si>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</si>
  <si>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</si>
  <si>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</si>
  <si>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</si>
  <si>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</si>
  <si>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</si>
  <si>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</si>
  <si>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</si>
  <si>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</si>
  <si>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</si>
  <si>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</si>
  <si>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</si>
  <si>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</si>
  <si>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</si>
  <si>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</si>
  <si>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</si>
  <si>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</si>
  <si>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</si>
  <si>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</si>
  <si>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</si>
  <si>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</si>
  <si>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</si>
  <si>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</si>
  <si>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</si>
  <si>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</si>
  <si>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</si>
  <si>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</si>
  <si>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</si>
  <si>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</si>
  <si>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</si>
  <si>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</si>
  <si>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</si>
  <si>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</si>
  <si>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</si>
  <si>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</si>
  <si>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</si>
  <si>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</si>
  <si>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</si>
  <si>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</si>
  <si>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</si>
  <si>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</si>
  <si>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</si>
  <si>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</si>
  <si>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</si>
  <si>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</si>
  <si>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</si>
  <si>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</si>
  <si>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</si>
  <si>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</si>
  <si>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</si>
  <si>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</si>
  <si>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</si>
  <si>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</si>
  <si>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</si>
  <si>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</si>
  <si>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</si>
  <si>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</si>
  <si>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</si>
  <si>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</si>
  <si>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</si>
  <si>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</si>
  <si>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</si>
  <si>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</si>
  <si>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</si>
  <si>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</si>
  <si>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</si>
  <si>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</si>
  <si>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</si>
  <si>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</si>
  <si>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</si>
  <si>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</si>
  <si>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</si>
  <si>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</si>
  <si>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</si>
  <si>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</si>
  <si>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</si>
  <si>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</si>
  <si>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</si>
  <si>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</si>
  <si>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</si>
  <si>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</si>
  <si>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</si>
  <si>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</si>
  <si>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</si>
  <si>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</si>
  <si>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</si>
  <si>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</si>
  <si>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</si>
  <si>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</si>
  <si>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</si>
  <si>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</si>
  <si>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</si>
  <si>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</si>
  <si>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</si>
  <si>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</si>
  <si>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</si>
  <si>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</si>
  <si>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</si>
  <si>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</si>
  <si>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</si>
  <si>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</si>
  <si>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</si>
  <si>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</si>
  <si>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</si>
  <si>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</si>
  <si>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</si>
  <si>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</si>
  <si>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</si>
  <si>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</si>
  <si>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</si>
  <si>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</si>
  <si>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</si>
  <si>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</si>
  <si>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</si>
  <si>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</si>
  <si>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</si>
  <si>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</si>
  <si>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</si>
  <si>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</si>
  <si>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</si>
  <si>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</si>
  <si>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</si>
  <si>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</si>
  <si>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</si>
  <si>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</si>
  <si>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</si>
  <si>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</si>
  <si>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</si>
  <si>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</si>
  <si>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</si>
  <si>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</si>
  <si>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</si>
  <si>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</si>
  <si>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</si>
  <si>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</si>
  <si>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</si>
  <si>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улучшение жилищных условий граждан, проживающих на сельских территориях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</si>
  <si>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</si>
  <si>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</si>
  <si>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</si>
  <si>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</si>
  <si>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</si>
  <si>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</si>
  <si>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</si>
  <si>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</si>
  <si>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</si>
  <si>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</si>
  <si>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</si>
  <si>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</si>
  <si>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</si>
  <si>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</si>
  <si>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</si>
  <si>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</si>
  <si>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</si>
  <si>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</si>
  <si>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</si>
  <si>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</si>
  <si>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</si>
  <si>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</si>
  <si>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</si>
  <si>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</si>
  <si>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</si>
  <si>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</si>
  <si>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</si>
  <si>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</si>
  <si>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</si>
  <si>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</si>
  <si>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</si>
  <si>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</si>
  <si>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</si>
  <si>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</si>
  <si>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</si>
  <si>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</si>
  <si>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</si>
  <si>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</si>
  <si>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</si>
  <si>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</si>
  <si>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</si>
  <si>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</si>
  <si>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</si>
  <si>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</si>
  <si>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</si>
  <si>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</si>
  <si>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</si>
  <si>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</si>
  <si>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</si>
  <si>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</si>
  <si>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</si>
  <si>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</si>
  <si>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</si>
  <si>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</si>
  <si>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</si>
  <si>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</si>
  <si>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</si>
  <si>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</si>
  <si>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</si>
  <si>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</si>
  <si>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</si>
  <si>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</si>
  <si>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</si>
  <si>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</si>
  <si>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</si>
  <si>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</si>
  <si>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</si>
  <si>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</si>
  <si>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</si>
  <si>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</si>
  <si>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</si>
  <si>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</si>
  <si>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</si>
  <si>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</si>
  <si>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</si>
  <si>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</si>
  <si>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</si>
  <si>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</si>
  <si>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</si>
  <si>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</si>
  <si>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</si>
  <si>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</si>
  <si>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</si>
  <si>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</si>
  <si>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</si>
  <si>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</si>
  <si>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</si>
  <si>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</si>
  <si>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</si>
  <si>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</si>
  <si>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</si>
  <si>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</si>
  <si>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</si>
  <si>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</si>
  <si>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</si>
  <si>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</si>
  <si>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</si>
  <si>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</si>
  <si>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</si>
  <si>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</si>
  <si>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</si>
  <si>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</si>
  <si>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</si>
  <si>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</si>
  <si>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</si>
  <si>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</si>
  <si>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</si>
  <si>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</si>
  <si>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</si>
  <si>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</si>
  <si>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</si>
  <si>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</si>
  <si>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</si>
  <si>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</si>
  <si>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</si>
  <si>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</si>
  <si>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</si>
  <si>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</si>
  <si>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</si>
  <si>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</si>
  <si>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</si>
  <si>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</si>
  <si>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</si>
  <si>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</si>
  <si>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</si>
  <si>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</si>
  <si>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</si>
  <si>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</si>
  <si>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</si>
  <si>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</si>
  <si>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</si>
  <si>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</si>
  <si>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</si>
  <si>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</si>
  <si>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</si>
  <si>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</si>
  <si>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</si>
  <si>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</si>
  <si>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</si>
  <si>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</si>
  <si>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</si>
  <si>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</si>
  <si>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</si>
  <si>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</si>
  <si>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</si>
  <si>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</si>
  <si>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</si>
  <si>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</si>
  <si>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</si>
  <si>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</si>
  <si>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</si>
  <si>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</si>
  <si>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</si>
  <si>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</si>
  <si>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</si>
  <si>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</si>
  <si>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</si>
  <si>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</si>
  <si>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</si>
  <si>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</si>
  <si>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</si>
  <si>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</si>
  <si>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</si>
  <si>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</si>
  <si>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</si>
  <si>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</si>
  <si>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</si>
  <si>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</si>
  <si>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</si>
  <si>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</si>
  <si>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</si>
  <si>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</si>
  <si>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</si>
  <si>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</si>
  <si>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55192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</si>
  <si>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</si>
  <si>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</si>
  <si>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</si>
  <si>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</si>
  <si>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</si>
  <si>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</si>
  <si>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</si>
  <si>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</si>
  <si>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</si>
  <si>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</si>
  <si>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</si>
  <si>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</si>
  <si>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</si>
  <si>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</si>
  <si>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</si>
  <si>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</si>
  <si>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</si>
  <si>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</si>
  <si>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</si>
  <si>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</si>
  <si>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</si>
  <si>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</si>
  <si>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</si>
  <si>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</si>
  <si>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</si>
  <si>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</si>
  <si>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</si>
  <si>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</si>
  <si>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</si>
  <si>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</si>
  <si>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</si>
  <si>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</si>
  <si>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</si>
  <si>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</si>
  <si>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</si>
  <si>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</si>
  <si>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</si>
  <si>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</si>
  <si>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</si>
  <si>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</si>
  <si>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</si>
  <si>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</si>
  <si>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</si>
  <si>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</si>
  <si>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</si>
  <si>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</si>
  <si>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</si>
  <si>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08 2 00 83190</t>
  </si>
  <si>
    <t>05 0 00 16690</t>
  </si>
  <si>
    <t xml:space="preserve">Мероприятия по проведению кадастровых работ и мониторинга земель сельскохозяйственного назначения 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</si>
  <si>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</si>
  <si>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</si>
  <si>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</si>
  <si>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</si>
  <si>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</si>
  <si>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</si>
  <si>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</si>
  <si>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</si>
  <si>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</si>
  <si>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</si>
  <si>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</si>
  <si>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</si>
  <si>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</si>
  <si>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</si>
  <si>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Субсидии на разработку и проведение государственной экспертизы проектно-сметной документации на капитальный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</si>
  <si>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</si>
  <si>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</si>
  <si>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</si>
  <si>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</si>
  <si>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</si>
  <si>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</si>
  <si>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</si>
  <si>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</si>
  <si>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</si>
  <si>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</si>
  <si>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</si>
  <si>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</si>
  <si>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</si>
  <si>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Мероприятия по созданию и функционированию в ОО центров образования естественно-научной и технологической направленности в рамках нац.проекта "Образование-точка роста"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</si>
  <si>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</si>
  <si>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</si>
  <si>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</si>
  <si>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</si>
  <si>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</si>
  <si>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</si>
  <si>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</si>
  <si>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</si>
  <si>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</si>
  <si>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</si>
  <si>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</si>
  <si>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</si>
  <si>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</si>
  <si>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</si>
  <si>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</si>
  <si>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</si>
  <si>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</si>
  <si>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</si>
  <si>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</si>
  <si>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</si>
  <si>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</si>
  <si>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</si>
  <si>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</si>
  <si>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</si>
  <si>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</si>
  <si>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</si>
  <si>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</si>
  <si>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</si>
  <si>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</si>
  <si>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</si>
  <si>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</si>
  <si>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</si>
  <si>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</si>
  <si>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</si>
  <si>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</si>
  <si>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</si>
  <si>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</si>
  <si>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</si>
  <si>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</si>
  <si>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</si>
  <si>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</si>
  <si>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</si>
  <si>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</si>
  <si>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</si>
  <si>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</si>
  <si>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</si>
  <si>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</si>
  <si>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</si>
  <si>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</si>
  <si>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</si>
  <si>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</si>
  <si>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</si>
  <si>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</si>
  <si>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</si>
  <si>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</si>
  <si>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</si>
  <si>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</si>
  <si>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</si>
  <si>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</si>
  <si>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</si>
  <si>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</si>
  <si>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</si>
  <si>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</si>
  <si>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</si>
  <si>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</si>
  <si>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</si>
  <si>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</si>
  <si>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</si>
  <si>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</si>
  <si>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</si>
  <si>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</si>
  <si>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</si>
  <si>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</si>
  <si>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</si>
  <si>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</si>
  <si>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</si>
  <si>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Распределение бюджетных ассигнований на 2022 год и на плановый период 2023 и 2024 годов по разделам и подразделам классификации расходов бюджетов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</si>
  <si>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2022 год и плановый период 2023 и 2024 годов</t>
  </si>
  <si>
    <t>03 0 00 80630</t>
  </si>
  <si>
    <t xml:space="preserve">мероприятие - Содержание имущества казны муниципального образования 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</si>
  <si>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</si>
  <si>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</si>
  <si>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</si>
  <si>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</si>
  <si>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</si>
  <si>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</si>
  <si>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</si>
  <si>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Контрольно счетная комиссия Устьянского муниципального района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</si>
  <si>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</si>
  <si>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</si>
  <si>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</si>
  <si>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</si>
  <si>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</si>
  <si>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</si>
  <si>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</si>
  <si>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</si>
  <si>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</si>
  <si>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</si>
  <si>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</si>
  <si>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</si>
  <si>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</si>
  <si>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</si>
  <si>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</si>
  <si>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</si>
  <si>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</si>
  <si>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</si>
  <si>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</si>
  <si>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</si>
  <si>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Проведение экспертизы проектно-сметной документации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</si>
  <si>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</si>
  <si>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</si>
  <si>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</si>
  <si>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</si>
  <si>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</si>
  <si>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12 0  00 85052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</si>
  <si>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</si>
  <si>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</si>
  <si>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</si>
  <si>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</si>
  <si>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</si>
  <si>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</si>
  <si>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</si>
  <si>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08 1 00 S8630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</si>
  <si>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</si>
  <si>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</si>
  <si>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</si>
  <si>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</si>
  <si>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</si>
  <si>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</si>
  <si>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</si>
  <si>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</si>
  <si>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</si>
  <si>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</si>
  <si>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</si>
  <si>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08 1 00 80198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</si>
  <si>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</si>
  <si>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</si>
  <si>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</si>
  <si>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12 0 00 55970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</si>
  <si>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</si>
  <si>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</si>
  <si>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</si>
  <si>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</si>
  <si>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</si>
  <si>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</si>
  <si>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</si>
  <si>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</si>
  <si>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</si>
  <si>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</si>
  <si>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</si>
  <si>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</si>
  <si>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</si>
  <si>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</si>
  <si>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</si>
  <si>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</si>
  <si>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</si>
  <si>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</si>
  <si>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</si>
  <si>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</si>
  <si>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</si>
  <si>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</si>
  <si>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</si>
  <si>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</si>
  <si>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</si>
  <si>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</si>
  <si>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</si>
  <si>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</si>
  <si>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</si>
  <si>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</si>
  <si>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</si>
  <si>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 xml:space="preserve">Ведомственная структура расходов бюджета муниципального образования "Устьянский муниципальный район"                       на 2022 год и на плановый период 2023 и 2024 годов </t>
  </si>
  <si>
    <t>Приложение № 6</t>
  </si>
  <si>
    <t>Приложение № 7</t>
  </si>
  <si>
    <t>к  решению сессии шестого созыва Собрания депутатов    №439 от 24   декабря 2021 года</t>
  </si>
  <si>
    <t>к  решению сессии шестого созыва Собрания депутатов  №439       от24  декабря 2021 года</t>
  </si>
  <si>
    <t>к  решению сессии шестого созыва Собрания депутатов №439    от 24 декабря 2021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</si>
</sst>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5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39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0" fontId="12" fillId="3" borderId="1" xfId="0" applyFont="1" applyFill="1" applyBorder="1" applyAlignment="1">
      <alignment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24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6" borderId="1" xfId="0" applyFont="1" applyFill="1" applyBorder="1"/>
    <xf numFmtId="4" fontId="0" fillId="2" borderId="1" xfId="0" applyNumberFormat="1" applyFill="1" applyBorder="1" applyAlignment="1">
      <alignment horizontal="center"/>
    </xf>
    <xf numFmtId="4" fontId="7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30" fillId="3" borderId="0" xfId="0" applyNumberFormat="1" applyFont="1" applyFill="1"/>
    <xf numFmtId="4" fontId="12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textRotation="90" wrapText="1"/>
    </xf>
    <xf numFmtId="4" fontId="19" fillId="7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2" fontId="3" fillId="0" borderId="0" xfId="0" applyNumberFormat="1" applyFont="1" applyFill="1"/>
    <xf numFmtId="2" fontId="0" fillId="0" borderId="0" xfId="0" applyNumberForma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19" fillId="7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" fontId="10" fillId="2" borderId="0" xfId="0" applyNumberFormat="1" applyFont="1" applyFill="1"/>
    <xf numFmtId="0" fontId="10" fillId="2" borderId="0" xfId="0" applyFont="1" applyFill="1"/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3" fillId="9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8" fillId="10" borderId="1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wrapText="1"/>
    </xf>
    <xf numFmtId="4" fontId="21" fillId="10" borderId="0" xfId="0" applyNumberFormat="1" applyFont="1" applyFill="1"/>
    <xf numFmtId="0" fontId="21" fillId="10" borderId="0" xfId="0" applyFont="1" applyFill="1"/>
    <xf numFmtId="4" fontId="7" fillId="10" borderId="0" xfId="0" applyNumberFormat="1" applyFont="1" applyFill="1"/>
    <xf numFmtId="0" fontId="7" fillId="10" borderId="0" xfId="0" applyFont="1" applyFill="1"/>
    <xf numFmtId="4" fontId="7" fillId="10" borderId="0" xfId="0" applyNumberFormat="1" applyFont="1" applyFill="1" applyAlignment="1">
      <alignment wrapText="1"/>
    </xf>
    <xf numFmtId="4" fontId="24" fillId="10" borderId="0" xfId="0" applyNumberFormat="1" applyFont="1" applyFill="1"/>
    <xf numFmtId="0" fontId="24" fillId="10" borderId="0" xfId="0" applyFont="1" applyFill="1"/>
    <xf numFmtId="4" fontId="30" fillId="10" borderId="0" xfId="0" applyNumberFormat="1" applyFont="1" applyFill="1"/>
    <xf numFmtId="4" fontId="1" fillId="2" borderId="0" xfId="0" applyNumberFormat="1" applyFont="1" applyFill="1"/>
    <xf numFmtId="4" fontId="30" fillId="0" borderId="0" xfId="0" applyNumberFormat="1" applyFont="1" applyFill="1"/>
    <xf numFmtId="4" fontId="18" fillId="4" borderId="0" xfId="0" applyNumberFormat="1" applyFont="1" applyFill="1"/>
    <xf numFmtId="0" fontId="0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3" fillId="4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7" fillId="5" borderId="0" xfId="0" applyNumberFormat="1" applyFont="1" applyFill="1" applyBorder="1" applyAlignment="1">
      <alignment horizontal="center" vertical="center"/>
    </xf>
    <xf numFmtId="4" fontId="1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/>
    </xf>
    <xf numFmtId="4" fontId="8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4" fontId="8" fillId="10" borderId="0" xfId="0" applyNumberFormat="1" applyFont="1" applyFill="1" applyBorder="1" applyAlignment="1">
      <alignment horizontal="center" vertical="center"/>
    </xf>
    <xf numFmtId="4" fontId="12" fillId="5" borderId="0" xfId="0" applyNumberFormat="1" applyFont="1" applyFill="1" applyBorder="1" applyAlignment="1">
      <alignment horizontal="center" vertical="center"/>
    </xf>
    <xf numFmtId="4" fontId="7" fillId="6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4" fontId="5" fillId="0" borderId="0" xfId="0" applyNumberFormat="1" applyFont="1" applyFill="1" applyAlignment="1">
      <alignment wrapText="1"/>
    </xf>
    <xf numFmtId="4" fontId="0" fillId="0" borderId="0" xfId="0" applyNumberFormat="1" applyFill="1" applyAlignment="1">
      <alignment horizontal="center" vertical="center"/>
    </xf>
    <xf numFmtId="0" fontId="27" fillId="0" borderId="1" xfId="0" applyFont="1" applyFill="1" applyBorder="1" applyAlignment="1">
      <alignment wrapText="1"/>
    </xf>
    <xf numFmtId="4" fontId="8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4" fontId="5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0" fillId="0" borderId="0" xfId="0" applyNumberFormat="1" applyFill="1" applyBorder="1"/>
    <xf numFmtId="4" fontId="0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3" fillId="0" borderId="0" xfId="0" applyNumberFormat="1" applyFont="1" applyFill="1" applyBorder="1"/>
    <xf numFmtId="4" fontId="12" fillId="0" borderId="4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/>
    <xf numFmtId="4" fontId="7" fillId="5" borderId="4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2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5" fillId="10" borderId="0" xfId="0" applyNumberFormat="1" applyFont="1" applyFill="1" applyBorder="1"/>
    <xf numFmtId="4" fontId="24" fillId="10" borderId="0" xfId="0" applyNumberFormat="1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7"/>
  <sheetViews>
    <sheetView topLeftCell="A29" zoomScaleNormal="100" workbookViewId="0">
      <selection activeCell="F2" sqref="F2:G2"/>
    </sheetView>
  </sheetViews>
  <sheetFormatPr defaultColWidth="9.140625" defaultRowHeight="12.75"/>
  <cols>
    <col min="1" max="1" width="1.85546875" style="63" customWidth="1"/>
    <col min="2" max="2" width="61.28515625" style="63" customWidth="1"/>
    <col min="3" max="3" width="6.85546875" style="66" hidden="1" customWidth="1"/>
    <col min="4" max="4" width="6.5703125" style="66" customWidth="1"/>
    <col min="5" max="5" width="8" style="66" customWidth="1"/>
    <col min="6" max="8" width="22.140625" style="65" customWidth="1"/>
    <col min="9" max="9" width="13.85546875" style="63" hidden="1" customWidth="1"/>
    <col min="10" max="10" width="2" style="63" customWidth="1"/>
    <col min="11" max="11" width="13.85546875" style="63" hidden="1" customWidth="1"/>
    <col min="12" max="16384" width="9.140625" style="63"/>
  </cols>
  <sheetData>
    <row r="1" spans="2:11" customFormat="1" ht="10.5" customHeight="1">
      <c r="B1" s="63"/>
      <c r="C1" s="66"/>
      <c r="D1" s="66"/>
      <c r="E1" s="66"/>
      <c r="F1" s="315" t="s">
        <v>775</v>
      </c>
      <c r="G1" s="315"/>
      <c r="H1" s="315"/>
      <c r="I1" s="315"/>
      <c r="J1" s="315"/>
      <c r="K1" s="315"/>
    </row>
    <row r="2" spans="2:11" customFormat="1" ht="38.25" customHeight="1">
      <c r="B2" s="63"/>
      <c r="C2" s="246"/>
      <c r="D2" s="66"/>
      <c r="E2" s="66"/>
      <c r="F2" s="315" t="s">
        <v>955</v>
      </c>
      <c r="G2" s="315"/>
      <c r="H2" s="112"/>
      <c r="I2" s="112"/>
      <c r="J2" s="114"/>
    </row>
    <row r="3" spans="2:11" s="62" customFormat="1" ht="51" customHeight="1">
      <c r="B3" s="318" t="s">
        <v>856</v>
      </c>
      <c r="C3" s="318"/>
      <c r="D3" s="318"/>
      <c r="E3" s="318"/>
      <c r="F3" s="318"/>
      <c r="G3" s="319"/>
      <c r="H3" s="319"/>
    </row>
    <row r="4" spans="2:11" s="62" customFormat="1" ht="16.5" customHeight="1">
      <c r="B4" s="316" t="s">
        <v>12</v>
      </c>
      <c r="C4" s="113"/>
      <c r="D4" s="320" t="s">
        <v>14</v>
      </c>
      <c r="E4" s="320" t="s">
        <v>15</v>
      </c>
      <c r="F4" s="322" t="s">
        <v>378</v>
      </c>
      <c r="G4" s="316"/>
      <c r="H4" s="316"/>
    </row>
    <row r="5" spans="2:11" s="3" customFormat="1" ht="12.75" customHeight="1">
      <c r="B5" s="317"/>
      <c r="C5" s="320" t="s">
        <v>13</v>
      </c>
      <c r="D5" s="317"/>
      <c r="E5" s="317"/>
      <c r="F5" s="321" t="s">
        <v>441</v>
      </c>
      <c r="G5" s="321" t="s">
        <v>672</v>
      </c>
      <c r="H5" s="321" t="s">
        <v>938</v>
      </c>
      <c r="I5" s="63"/>
      <c r="J5" s="63"/>
    </row>
    <row r="6" spans="2:11" s="3" customFormat="1" ht="35.25" customHeight="1">
      <c r="B6" s="317"/>
      <c r="C6" s="320"/>
      <c r="D6" s="317"/>
      <c r="E6" s="317"/>
      <c r="F6" s="321"/>
      <c r="G6" s="321"/>
      <c r="H6" s="321"/>
      <c r="I6" s="63"/>
      <c r="J6" s="63"/>
    </row>
    <row r="7" spans="2:11" s="3" customFormat="1">
      <c r="B7" s="115">
        <v>1</v>
      </c>
      <c r="C7" s="115">
        <v>2</v>
      </c>
      <c r="D7" s="115">
        <v>2</v>
      </c>
      <c r="E7" s="115">
        <v>3</v>
      </c>
      <c r="F7" s="116">
        <v>4</v>
      </c>
      <c r="G7" s="116">
        <v>5</v>
      </c>
      <c r="H7" s="116">
        <v>6</v>
      </c>
      <c r="I7" s="63"/>
      <c r="J7" s="63"/>
    </row>
    <row r="8" spans="2:11" ht="16.5">
      <c r="B8" s="72"/>
      <c r="C8" s="72"/>
      <c r="D8" s="72"/>
      <c r="E8" s="72"/>
      <c r="F8" s="72"/>
      <c r="G8" s="72"/>
      <c r="H8" s="72"/>
    </row>
    <row r="9" spans="2:11" s="3" customFormat="1">
      <c r="B9" s="5" t="s">
        <v>18</v>
      </c>
      <c r="C9" s="45">
        <v>793</v>
      </c>
      <c r="D9" s="7" t="s">
        <v>19</v>
      </c>
      <c r="E9" s="7"/>
      <c r="F9" s="38">
        <f>F10+F11+F12+F14+F16+F17+F13+F15</f>
        <v>106516542.46000001</v>
      </c>
      <c r="G9" s="38">
        <f t="shared" ref="G9:H9" si="0">G10+G11+G12+G14+G16+G17+G13+G15</f>
        <v>106002873.91</v>
      </c>
      <c r="H9" s="38">
        <f t="shared" si="0"/>
        <v>108079475.05</v>
      </c>
      <c r="I9" s="64">
        <f>'прил 6'!G337+'прил 6'!G910+'прил 6'!G978+'прил 6'!G1535</f>
        <v>104087172.17</v>
      </c>
      <c r="J9" s="63"/>
    </row>
    <row r="10" spans="2:11" s="3" customFormat="1" ht="25.5">
      <c r="B10" s="53" t="s">
        <v>323</v>
      </c>
      <c r="C10" s="83">
        <v>793</v>
      </c>
      <c r="D10" s="10" t="s">
        <v>19</v>
      </c>
      <c r="E10" s="10" t="s">
        <v>28</v>
      </c>
      <c r="F10" s="27">
        <f>'прил 6'!G979</f>
        <v>1870740</v>
      </c>
      <c r="G10" s="27">
        <f>'прил 6'!H979</f>
        <v>1889447.4</v>
      </c>
      <c r="H10" s="27">
        <f>'прил 6'!I979</f>
        <v>1908341.87</v>
      </c>
      <c r="I10" s="63"/>
      <c r="J10" s="63"/>
    </row>
    <row r="11" spans="2:11" s="3" customFormat="1" ht="38.25">
      <c r="B11" s="51" t="s">
        <v>368</v>
      </c>
      <c r="C11" s="83">
        <v>794</v>
      </c>
      <c r="D11" s="52" t="s">
        <v>19</v>
      </c>
      <c r="E11" s="52" t="s">
        <v>70</v>
      </c>
      <c r="F11" s="27">
        <f>'прил 6'!G1536</f>
        <v>3254488.71</v>
      </c>
      <c r="G11" s="27">
        <f>'прил 6'!H1536</f>
        <v>3280281.71</v>
      </c>
      <c r="H11" s="27">
        <f>'прил 6'!I1536</f>
        <v>3306331.71</v>
      </c>
      <c r="I11" s="63"/>
      <c r="J11" s="63"/>
    </row>
    <row r="12" spans="2:11" s="3" customFormat="1" ht="38.25">
      <c r="B12" s="53" t="s">
        <v>76</v>
      </c>
      <c r="C12" s="83">
        <v>793</v>
      </c>
      <c r="D12" s="10" t="s">
        <v>19</v>
      </c>
      <c r="E12" s="10" t="s">
        <v>54</v>
      </c>
      <c r="F12" s="27">
        <f>'прил 6'!G338+'прил 6'!G911+'прил 6'!G985</f>
        <v>61724701.07</v>
      </c>
      <c r="G12" s="27">
        <f>'прил 6'!H338+'прил 6'!H911+'прил 6'!H985</f>
        <v>62450326.160000004</v>
      </c>
      <c r="H12" s="27">
        <f>'прил 6'!I338+'прил 6'!I911+'прил 6'!I985</f>
        <v>63196535.560000002</v>
      </c>
      <c r="I12" s="63"/>
      <c r="J12" s="63"/>
    </row>
    <row r="13" spans="2:11" s="3" customFormat="1">
      <c r="B13" s="16" t="s">
        <v>282</v>
      </c>
      <c r="C13" s="83"/>
      <c r="D13" s="10" t="s">
        <v>19</v>
      </c>
      <c r="E13" s="10" t="s">
        <v>177</v>
      </c>
      <c r="F13" s="25">
        <f>'прил 6'!G1019</f>
        <v>132378.4</v>
      </c>
      <c r="G13" s="25">
        <f>'прил 6'!H1019</f>
        <v>4171.8599999999997</v>
      </c>
      <c r="H13" s="25">
        <f>'прил 6'!I1019</f>
        <v>3719.99</v>
      </c>
      <c r="I13" s="63"/>
      <c r="J13" s="63"/>
    </row>
    <row r="14" spans="2:11" s="3" customFormat="1" ht="25.5">
      <c r="B14" s="53" t="s">
        <v>164</v>
      </c>
      <c r="C14" s="45">
        <v>792</v>
      </c>
      <c r="D14" s="10" t="s">
        <v>19</v>
      </c>
      <c r="E14" s="10" t="s">
        <v>165</v>
      </c>
      <c r="F14" s="25">
        <f>'прил 6'!G918+'прил 6'!G1554</f>
        <v>14367001.289999999</v>
      </c>
      <c r="G14" s="25">
        <f>'прил 6'!H918+'прил 6'!H1554</f>
        <v>14549467.289999999</v>
      </c>
      <c r="H14" s="25">
        <f>'прил 6'!I918+'прил 6'!I1554</f>
        <v>14737161.289999999</v>
      </c>
      <c r="I14" s="63"/>
      <c r="J14" s="63"/>
    </row>
    <row r="15" spans="2:11" s="3" customFormat="1" hidden="1">
      <c r="B15" s="53" t="s">
        <v>829</v>
      </c>
      <c r="C15" s="45"/>
      <c r="D15" s="10" t="s">
        <v>19</v>
      </c>
      <c r="E15" s="10" t="s">
        <v>26</v>
      </c>
      <c r="F15" s="25">
        <f>'прил 6'!G1024</f>
        <v>0</v>
      </c>
      <c r="G15" s="25">
        <f>'прил 6'!H1024</f>
        <v>0</v>
      </c>
      <c r="H15" s="25">
        <f>'прил 6'!I1024</f>
        <v>0</v>
      </c>
      <c r="I15" s="63"/>
      <c r="J15" s="63"/>
    </row>
    <row r="16" spans="2:11" s="3" customFormat="1">
      <c r="B16" s="51" t="s">
        <v>338</v>
      </c>
      <c r="C16" s="83">
        <v>793</v>
      </c>
      <c r="D16" s="52" t="s">
        <v>19</v>
      </c>
      <c r="E16" s="52" t="s">
        <v>72</v>
      </c>
      <c r="F16" s="27">
        <f>'прил 6'!G1029</f>
        <v>1000000</v>
      </c>
      <c r="G16" s="27">
        <f>'прил 6'!H1029</f>
        <v>1000000</v>
      </c>
      <c r="H16" s="27">
        <f>'прил 6'!I1029</f>
        <v>1000000</v>
      </c>
      <c r="I16" s="63"/>
      <c r="J16" s="63"/>
    </row>
    <row r="17" spans="2:11" s="3" customFormat="1">
      <c r="B17" s="9" t="s">
        <v>22</v>
      </c>
      <c r="C17" s="83">
        <v>793</v>
      </c>
      <c r="D17" s="10" t="s">
        <v>19</v>
      </c>
      <c r="E17" s="10" t="s">
        <v>23</v>
      </c>
      <c r="F17" s="27">
        <f>'прил 6'!G1034+'прил 6'!G347+'прил 6'!G928+'прил 6'!G405+'прил 6'!G1573</f>
        <v>24167232.990000002</v>
      </c>
      <c r="G17" s="27">
        <f>'прил 6'!H1034+'прил 6'!H347+'прил 6'!H928</f>
        <v>22829179.489999998</v>
      </c>
      <c r="H17" s="27">
        <f>'прил 6'!I1034+'прил 6'!I347+'прил 6'!I928</f>
        <v>23927384.629999999</v>
      </c>
      <c r="I17" s="63"/>
      <c r="J17" s="63"/>
    </row>
    <row r="18" spans="2:11" s="3" customFormat="1">
      <c r="B18" s="47" t="s">
        <v>169</v>
      </c>
      <c r="C18" s="45">
        <v>792</v>
      </c>
      <c r="D18" s="20" t="s">
        <v>28</v>
      </c>
      <c r="E18" s="20"/>
      <c r="F18" s="12">
        <f>F19</f>
        <v>3543964.05</v>
      </c>
      <c r="G18" s="12">
        <f t="shared" ref="G18:H18" si="1">G19</f>
        <v>3663447.84</v>
      </c>
      <c r="H18" s="12">
        <f t="shared" si="1"/>
        <v>3793072.21</v>
      </c>
      <c r="I18" s="63"/>
      <c r="J18" s="63"/>
    </row>
    <row r="19" spans="2:11" s="3" customFormat="1">
      <c r="B19" s="9" t="s">
        <v>170</v>
      </c>
      <c r="C19" s="45">
        <v>792</v>
      </c>
      <c r="D19" s="10" t="s">
        <v>28</v>
      </c>
      <c r="E19" s="10" t="s">
        <v>70</v>
      </c>
      <c r="F19" s="25">
        <f>'прил 6'!G934</f>
        <v>3543964.05</v>
      </c>
      <c r="G19" s="25">
        <f>'прил 6'!H934</f>
        <v>3663447.84</v>
      </c>
      <c r="H19" s="25">
        <f>'прил 6'!I934</f>
        <v>3793072.21</v>
      </c>
      <c r="I19" s="63"/>
      <c r="J19" s="63"/>
    </row>
    <row r="20" spans="2:11" s="3" customFormat="1" ht="25.5">
      <c r="B20" s="11" t="s">
        <v>172</v>
      </c>
      <c r="C20" s="6">
        <v>793</v>
      </c>
      <c r="D20" s="7" t="s">
        <v>70</v>
      </c>
      <c r="E20" s="7"/>
      <c r="F20" s="38">
        <f>F21+F23+F22</f>
        <v>998000</v>
      </c>
      <c r="G20" s="38">
        <f t="shared" ref="G20:H20" si="2">G21+G23+G22</f>
        <v>1003000</v>
      </c>
      <c r="H20" s="38">
        <f t="shared" si="2"/>
        <v>998000</v>
      </c>
      <c r="I20" s="64">
        <f>'прил 6'!G411+'прил 6'!G1107</f>
        <v>998000</v>
      </c>
      <c r="J20" s="63"/>
    </row>
    <row r="21" spans="2:11" s="3" customFormat="1">
      <c r="B21" s="48" t="s">
        <v>814</v>
      </c>
      <c r="C21" s="45">
        <v>793</v>
      </c>
      <c r="D21" s="52" t="s">
        <v>70</v>
      </c>
      <c r="E21" s="52" t="s">
        <v>126</v>
      </c>
      <c r="F21" s="27">
        <f>'прил 6'!G1108</f>
        <v>67500</v>
      </c>
      <c r="G21" s="27">
        <f>'прил 6'!H1108</f>
        <v>67500</v>
      </c>
      <c r="H21" s="27">
        <f>'прил 6'!I1108</f>
        <v>67500</v>
      </c>
      <c r="I21" s="63"/>
      <c r="J21" s="63"/>
    </row>
    <row r="22" spans="2:11" s="3" customFormat="1" ht="45.75" customHeight="1">
      <c r="B22" s="48" t="s">
        <v>815</v>
      </c>
      <c r="C22" s="45"/>
      <c r="D22" s="52" t="s">
        <v>70</v>
      </c>
      <c r="E22" s="52" t="s">
        <v>69</v>
      </c>
      <c r="F22" s="27">
        <f>'прил 6'!G1137</f>
        <v>502500</v>
      </c>
      <c r="G22" s="27">
        <f>'прил 6'!H1137</f>
        <v>502500</v>
      </c>
      <c r="H22" s="27">
        <f>'прил 6'!I1137</f>
        <v>502500</v>
      </c>
      <c r="I22" s="63"/>
      <c r="J22" s="63"/>
    </row>
    <row r="23" spans="2:11" s="3" customFormat="1" ht="25.5">
      <c r="B23" s="16" t="s">
        <v>342</v>
      </c>
      <c r="C23" s="45"/>
      <c r="D23" s="41" t="s">
        <v>70</v>
      </c>
      <c r="E23" s="41" t="s">
        <v>315</v>
      </c>
      <c r="F23" s="27">
        <f>'прил 6'!G1168+'прил 6'!G412</f>
        <v>428000</v>
      </c>
      <c r="G23" s="27">
        <f>'прил 6'!H1168+'прил 6'!H416+'прил 6'!H418</f>
        <v>433000</v>
      </c>
      <c r="H23" s="27">
        <f>'прил 6'!I1168+'прил 6'!I416+'прил 6'!I418</f>
        <v>428000</v>
      </c>
      <c r="I23" s="63"/>
      <c r="J23" s="63"/>
    </row>
    <row r="24" spans="2:11" s="3" customFormat="1">
      <c r="B24" s="11" t="s">
        <v>87</v>
      </c>
      <c r="C24" s="6">
        <v>793</v>
      </c>
      <c r="D24" s="7" t="s">
        <v>54</v>
      </c>
      <c r="E24" s="7"/>
      <c r="F24" s="38">
        <f>F26+F27+F28+F25</f>
        <v>259771856</v>
      </c>
      <c r="G24" s="38">
        <f t="shared" ref="G24:H24" si="3">G26+G27+G28+G25</f>
        <v>38485008</v>
      </c>
      <c r="H24" s="38">
        <f t="shared" si="3"/>
        <v>39899901</v>
      </c>
      <c r="I24" s="64">
        <f>'прил 6'!G9+'прил 6'!G357+'прил 6'!G1183+'прил 6'!G1574</f>
        <v>259771856</v>
      </c>
      <c r="J24" s="63"/>
    </row>
    <row r="25" spans="2:11" s="46" customFormat="1" hidden="1">
      <c r="B25" s="238" t="s">
        <v>808</v>
      </c>
      <c r="C25" s="49"/>
      <c r="D25" s="70" t="s">
        <v>54</v>
      </c>
      <c r="E25" s="70" t="s">
        <v>177</v>
      </c>
      <c r="F25" s="29">
        <f>'прил 6'!G1184+'прил 6'!G358</f>
        <v>0</v>
      </c>
      <c r="G25" s="29">
        <f>'прил 6'!H1184</f>
        <v>0</v>
      </c>
      <c r="H25" s="29">
        <f>'прил 6'!I1184</f>
        <v>0</v>
      </c>
      <c r="I25" s="239"/>
      <c r="J25" s="58"/>
    </row>
    <row r="26" spans="2:11" s="3" customFormat="1">
      <c r="B26" s="53" t="s">
        <v>349</v>
      </c>
      <c r="C26" s="83"/>
      <c r="D26" s="41" t="s">
        <v>54</v>
      </c>
      <c r="E26" s="41" t="s">
        <v>44</v>
      </c>
      <c r="F26" s="25">
        <f>'прил 6'!G1189</f>
        <v>1929435</v>
      </c>
      <c r="G26" s="25">
        <f>'прил 6'!H1189</f>
        <v>1929435</v>
      </c>
      <c r="H26" s="25">
        <f>'прил 6'!I1189</f>
        <v>1929435</v>
      </c>
      <c r="I26" s="63"/>
      <c r="J26" s="63"/>
      <c r="K26" s="150"/>
    </row>
    <row r="27" spans="2:11" s="3" customFormat="1">
      <c r="B27" s="103" t="s">
        <v>176</v>
      </c>
      <c r="C27" s="45">
        <v>792</v>
      </c>
      <c r="D27" s="52" t="s">
        <v>54</v>
      </c>
      <c r="E27" s="52" t="s">
        <v>126</v>
      </c>
      <c r="F27" s="25">
        <f>'прил 6'!G1575+'прил 6'!G1201+'прил 6'!G419</f>
        <v>255593156</v>
      </c>
      <c r="G27" s="25">
        <f>'прил 6'!H1575+'прил 6'!H1201</f>
        <v>34849551</v>
      </c>
      <c r="H27" s="25">
        <f>'прил 6'!I1575+'прил 6'!I1201</f>
        <v>36266998</v>
      </c>
      <c r="I27" s="64"/>
      <c r="J27" s="63"/>
      <c r="K27" s="150"/>
    </row>
    <row r="28" spans="2:11" s="3" customFormat="1">
      <c r="B28" s="51" t="s">
        <v>88</v>
      </c>
      <c r="C28" s="83">
        <v>793</v>
      </c>
      <c r="D28" s="52" t="s">
        <v>54</v>
      </c>
      <c r="E28" s="52" t="s">
        <v>89</v>
      </c>
      <c r="F28" s="27">
        <f>'прил 6'!G1660+'прил 6'!G1223+'прил 6'!G363+'прил 6'!G10</f>
        <v>2249265</v>
      </c>
      <c r="G28" s="27">
        <f>'прил 6'!H1660+'прил 6'!H1223+'прил 6'!H363+'прил 6'!H10</f>
        <v>1706022</v>
      </c>
      <c r="H28" s="27">
        <f>'прил 6'!I1660+'прил 6'!I1223+'прил 6'!I363+'прил 6'!I10</f>
        <v>1703468</v>
      </c>
      <c r="I28" s="63"/>
      <c r="J28" s="63"/>
    </row>
    <row r="29" spans="2:11" s="3" customFormat="1">
      <c r="B29" s="54" t="s">
        <v>353</v>
      </c>
      <c r="C29" s="45">
        <v>792</v>
      </c>
      <c r="D29" s="7" t="s">
        <v>177</v>
      </c>
      <c r="E29" s="7"/>
      <c r="F29" s="38">
        <f>F31+F30+F32+F33</f>
        <v>112771607</v>
      </c>
      <c r="G29" s="38">
        <f t="shared" ref="G29:H29" si="4">G31+G30+G32+G33</f>
        <v>382622303.06999999</v>
      </c>
      <c r="H29" s="38">
        <f t="shared" si="4"/>
        <v>460134321.40000004</v>
      </c>
      <c r="I29" s="64">
        <f>'прил 6'!G1245+'прил 6'!G1669</f>
        <v>0</v>
      </c>
      <c r="J29" s="63"/>
      <c r="K29" s="150"/>
    </row>
    <row r="30" spans="2:11" s="46" customFormat="1">
      <c r="B30" s="71" t="s">
        <v>178</v>
      </c>
      <c r="C30" s="49"/>
      <c r="D30" s="70" t="s">
        <v>177</v>
      </c>
      <c r="E30" s="70" t="s">
        <v>19</v>
      </c>
      <c r="F30" s="29">
        <f>'прил 6'!G1670+'прил 6'!G1264+'прил 6'!G393</f>
        <v>106887000</v>
      </c>
      <c r="G30" s="29">
        <f>'прил 6'!H1670+'прил 6'!H1264+'прил 6'!H393</f>
        <v>378337600</v>
      </c>
      <c r="H30" s="29">
        <f>'прил 6'!I1670+'прил 6'!I1264+'прил 6'!I393</f>
        <v>455849521.30000001</v>
      </c>
      <c r="I30" s="58"/>
      <c r="J30" s="58"/>
    </row>
    <row r="31" spans="2:11" s="1" customFormat="1">
      <c r="B31" s="55" t="s">
        <v>179</v>
      </c>
      <c r="C31" s="45"/>
      <c r="D31" s="10" t="s">
        <v>177</v>
      </c>
      <c r="E31" s="10" t="s">
        <v>28</v>
      </c>
      <c r="F31" s="25">
        <f>'прил 6'!G1699+'прил 6'!G940+'прил 6'!G1300</f>
        <v>4550000</v>
      </c>
      <c r="G31" s="25">
        <f>'прил 6'!H1699+'прил 6'!H940+'прил 6'!H1300</f>
        <v>3400000</v>
      </c>
      <c r="H31" s="25">
        <f>'прил 6'!I1699+'прил 6'!I940+'прил 6'!I1300</f>
        <v>3400000</v>
      </c>
      <c r="I31" s="73"/>
      <c r="J31" s="73"/>
    </row>
    <row r="32" spans="2:11" s="3" customFormat="1">
      <c r="B32" s="55" t="s">
        <v>186</v>
      </c>
      <c r="C32" s="45"/>
      <c r="D32" s="10" t="s">
        <v>177</v>
      </c>
      <c r="E32" s="10" t="s">
        <v>70</v>
      </c>
      <c r="F32" s="25">
        <f>'прил 6'!G1246+'прил 6'!G1776+'прил 6'!G1346</f>
        <v>884607</v>
      </c>
      <c r="G32" s="25">
        <f>'прил 6'!H1246+'прил 6'!H1776+'прил 6'!H1346</f>
        <v>884703.07000000007</v>
      </c>
      <c r="H32" s="25">
        <f>'прил 6'!I1246+'прил 6'!I1776+'прил 6'!I1346</f>
        <v>884800.1</v>
      </c>
      <c r="I32" s="63"/>
      <c r="J32" s="63"/>
    </row>
    <row r="33" spans="2:10" s="3" customFormat="1">
      <c r="B33" s="55" t="s">
        <v>598</v>
      </c>
      <c r="C33" s="45"/>
      <c r="D33" s="10" t="s">
        <v>177</v>
      </c>
      <c r="E33" s="10" t="s">
        <v>177</v>
      </c>
      <c r="F33" s="25">
        <f>'прил 6'!G1799+'прил 6'!G1373</f>
        <v>450000</v>
      </c>
      <c r="G33" s="25">
        <f>'прил 6'!H1799+'прил 6'!H1373</f>
        <v>0</v>
      </c>
      <c r="H33" s="25">
        <f>'прил 6'!I1799+'прил 6'!I1373</f>
        <v>0</v>
      </c>
      <c r="I33" s="63"/>
      <c r="J33" s="63"/>
    </row>
    <row r="34" spans="2:10" s="3" customFormat="1">
      <c r="B34" s="54" t="s">
        <v>2</v>
      </c>
      <c r="C34" s="45">
        <v>792</v>
      </c>
      <c r="D34" s="7" t="s">
        <v>165</v>
      </c>
      <c r="E34" s="7"/>
      <c r="F34" s="38">
        <f>F35</f>
        <v>2050000</v>
      </c>
      <c r="G34" s="38">
        <f t="shared" ref="G34:H34" si="5">G35</f>
        <v>2050000</v>
      </c>
      <c r="H34" s="38">
        <f t="shared" si="5"/>
        <v>2050000</v>
      </c>
      <c r="I34" s="64">
        <f>'прил 6'!G1827</f>
        <v>0</v>
      </c>
      <c r="J34" s="63"/>
    </row>
    <row r="35" spans="2:10" s="3" customFormat="1" ht="21" customHeight="1">
      <c r="B35" s="16" t="s">
        <v>359</v>
      </c>
      <c r="C35" s="45"/>
      <c r="D35" s="10" t="s">
        <v>165</v>
      </c>
      <c r="E35" s="10" t="s">
        <v>177</v>
      </c>
      <c r="F35" s="25">
        <f>'прил 6'!G1828+'прил 6'!G1399</f>
        <v>2050000</v>
      </c>
      <c r="G35" s="25">
        <f>'прил 6'!H1828+'прил 6'!H1399</f>
        <v>2050000</v>
      </c>
      <c r="H35" s="25">
        <f>'прил 6'!I1828+'прил 6'!I1399</f>
        <v>2050000</v>
      </c>
      <c r="I35" s="63"/>
      <c r="J35" s="63"/>
    </row>
    <row r="36" spans="2:10" s="3" customFormat="1">
      <c r="B36" s="11" t="s">
        <v>25</v>
      </c>
      <c r="C36" s="6">
        <v>774</v>
      </c>
      <c r="D36" s="7" t="s">
        <v>26</v>
      </c>
      <c r="E36" s="7"/>
      <c r="F36" s="38">
        <f>F37+F38+F40+F41+F39</f>
        <v>1019992696.3199999</v>
      </c>
      <c r="G36" s="38">
        <f t="shared" ref="G36:H36" si="6">G37+G38+G40+G41+G39</f>
        <v>1046503731.0899999</v>
      </c>
      <c r="H36" s="38">
        <f t="shared" si="6"/>
        <v>1058868097.15</v>
      </c>
      <c r="I36" s="64">
        <f>'прил 6'!G20+'прил 6'!G424</f>
        <v>1019853696.3200001</v>
      </c>
      <c r="J36" s="63"/>
    </row>
    <row r="37" spans="2:10" s="3" customFormat="1">
      <c r="B37" s="53" t="s">
        <v>91</v>
      </c>
      <c r="C37" s="83">
        <v>774</v>
      </c>
      <c r="D37" s="10" t="s">
        <v>26</v>
      </c>
      <c r="E37" s="10" t="s">
        <v>19</v>
      </c>
      <c r="F37" s="27">
        <f>'прил 6'!G425</f>
        <v>316409163</v>
      </c>
      <c r="G37" s="27">
        <f>'прил 6'!H425</f>
        <v>329143591</v>
      </c>
      <c r="H37" s="27">
        <f>'прил 6'!I425</f>
        <v>334575673</v>
      </c>
      <c r="I37" s="63"/>
      <c r="J37" s="63"/>
    </row>
    <row r="38" spans="2:10" s="3" customFormat="1">
      <c r="B38" s="55" t="s">
        <v>27</v>
      </c>
      <c r="C38" s="83">
        <v>774</v>
      </c>
      <c r="D38" s="10" t="s">
        <v>26</v>
      </c>
      <c r="E38" s="10" t="s">
        <v>28</v>
      </c>
      <c r="F38" s="27">
        <f>'прил 6'!G492</f>
        <v>551717171.25</v>
      </c>
      <c r="G38" s="27">
        <f>'прил 6'!H492+'прил 6'!H1864</f>
        <v>568670406.15999997</v>
      </c>
      <c r="H38" s="27">
        <f>'прил 6'!I492+'прил 6'!I1864</f>
        <v>574424356</v>
      </c>
      <c r="I38" s="63"/>
      <c r="J38" s="63"/>
    </row>
    <row r="39" spans="2:10" s="3" customFormat="1">
      <c r="B39" s="53" t="s">
        <v>97</v>
      </c>
      <c r="C39" s="83"/>
      <c r="D39" s="10" t="s">
        <v>26</v>
      </c>
      <c r="E39" s="10" t="s">
        <v>70</v>
      </c>
      <c r="F39" s="25">
        <f>'прил 6'!G21+'прил 6'!G681</f>
        <v>129478333.51000001</v>
      </c>
      <c r="G39" s="25">
        <f>'прил 6'!H21+'прил 6'!H681</f>
        <v>129236895.39</v>
      </c>
      <c r="H39" s="25">
        <f>'прил 6'!I21+'прил 6'!I681</f>
        <v>130279275.59</v>
      </c>
      <c r="I39" s="63"/>
      <c r="J39" s="63"/>
    </row>
    <row r="40" spans="2:10" s="3" customFormat="1">
      <c r="B40" s="53" t="s">
        <v>287</v>
      </c>
      <c r="C40" s="83">
        <v>774</v>
      </c>
      <c r="D40" s="10" t="s">
        <v>26</v>
      </c>
      <c r="E40" s="10" t="s">
        <v>26</v>
      </c>
      <c r="F40" s="27">
        <f>'прил 6'!G784+'прил 6'!G101+'прил 6'!G1417</f>
        <v>8058412.5599999996</v>
      </c>
      <c r="G40" s="27">
        <f>'прил 6'!H784+'прил 6'!H101+'прил 6'!H1417</f>
        <v>5058412.54</v>
      </c>
      <c r="H40" s="27">
        <f>'прил 6'!I784+'прил 6'!I101+'прил 6'!I1417</f>
        <v>5058412.5599999996</v>
      </c>
      <c r="I40" s="63"/>
      <c r="J40" s="63"/>
    </row>
    <row r="41" spans="2:10" s="3" customFormat="1">
      <c r="B41" s="53" t="s">
        <v>125</v>
      </c>
      <c r="C41" s="83">
        <v>774</v>
      </c>
      <c r="D41" s="10" t="s">
        <v>26</v>
      </c>
      <c r="E41" s="10" t="s">
        <v>126</v>
      </c>
      <c r="F41" s="27">
        <f>'прил 6'!G833</f>
        <v>14329616</v>
      </c>
      <c r="G41" s="27">
        <f>'прил 6'!H833</f>
        <v>14394426</v>
      </c>
      <c r="H41" s="27">
        <f>'прил 6'!I833</f>
        <v>14530380</v>
      </c>
      <c r="I41" s="63"/>
      <c r="J41" s="63"/>
    </row>
    <row r="42" spans="2:10" s="3" customFormat="1">
      <c r="B42" s="11" t="s">
        <v>43</v>
      </c>
      <c r="C42" s="83">
        <v>757</v>
      </c>
      <c r="D42" s="7" t="s">
        <v>44</v>
      </c>
      <c r="E42" s="7"/>
      <c r="F42" s="38">
        <f>F43+F44</f>
        <v>139707123.78000003</v>
      </c>
      <c r="G42" s="38">
        <f t="shared" ref="G42:H42" si="7">G43+G44</f>
        <v>141109548.02000001</v>
      </c>
      <c r="H42" s="38">
        <f t="shared" si="7"/>
        <v>135235621.05000001</v>
      </c>
      <c r="I42" s="64">
        <f>'прил 6'!G119</f>
        <v>139707123.78000003</v>
      </c>
      <c r="J42" s="63"/>
    </row>
    <row r="43" spans="2:10" s="3" customFormat="1">
      <c r="B43" s="53" t="s">
        <v>45</v>
      </c>
      <c r="C43" s="83">
        <v>757</v>
      </c>
      <c r="D43" s="10" t="s">
        <v>44</v>
      </c>
      <c r="E43" s="10" t="s">
        <v>19</v>
      </c>
      <c r="F43" s="25">
        <f>'прил 6'!G120</f>
        <v>134371584.78000003</v>
      </c>
      <c r="G43" s="25">
        <f>'прил 6'!H120</f>
        <v>135710543.02000001</v>
      </c>
      <c r="H43" s="25">
        <f>'прил 6'!I120</f>
        <v>129785908.05000001</v>
      </c>
      <c r="I43" s="63"/>
      <c r="J43" s="63"/>
    </row>
    <row r="44" spans="2:10" s="3" customFormat="1" ht="13.5" customHeight="1">
      <c r="B44" s="55" t="s">
        <v>53</v>
      </c>
      <c r="C44" s="83">
        <v>757</v>
      </c>
      <c r="D44" s="10" t="s">
        <v>44</v>
      </c>
      <c r="E44" s="10" t="s">
        <v>54</v>
      </c>
      <c r="F44" s="25">
        <f>'прил 6'!G296</f>
        <v>5335539</v>
      </c>
      <c r="G44" s="25">
        <f>'прил 6'!H296</f>
        <v>5399005</v>
      </c>
      <c r="H44" s="25">
        <f>'прил 6'!I296</f>
        <v>5449713</v>
      </c>
      <c r="I44" s="63"/>
      <c r="J44" s="63"/>
    </row>
    <row r="45" spans="2:10" s="3" customFormat="1">
      <c r="B45" s="11" t="s">
        <v>148</v>
      </c>
      <c r="C45" s="83">
        <v>757</v>
      </c>
      <c r="D45" s="7" t="s">
        <v>69</v>
      </c>
      <c r="E45" s="7"/>
      <c r="F45" s="38">
        <f>F46+F47+F48</f>
        <v>61608810.399999999</v>
      </c>
      <c r="G45" s="38">
        <f>G46+G47+G48</f>
        <v>35212620.129999995</v>
      </c>
      <c r="H45" s="38">
        <f>H46+H47+H48</f>
        <v>62020647.230000004</v>
      </c>
      <c r="I45" s="64">
        <f>'прил 6'!G1475+'прил 6'!G859+'прил 6'!G1432</f>
        <v>61464294.399999991</v>
      </c>
      <c r="J45" s="63"/>
    </row>
    <row r="46" spans="2:10" s="3" customFormat="1">
      <c r="B46" s="53" t="s">
        <v>149</v>
      </c>
      <c r="C46" s="83">
        <v>774</v>
      </c>
      <c r="D46" s="10" t="s">
        <v>69</v>
      </c>
      <c r="E46" s="10" t="s">
        <v>19</v>
      </c>
      <c r="F46" s="25">
        <f>'прил 6'!G860+'прил 6'!G1433+'прил 6'!G946</f>
        <v>526224</v>
      </c>
      <c r="G46" s="25">
        <f>'прил 6'!H860+'прил 6'!H1433+'прил 6'!H946</f>
        <v>527669</v>
      </c>
      <c r="H46" s="25">
        <f>'прил 6'!I860+'прил 6'!I1433+'прил 6'!I946</f>
        <v>529129</v>
      </c>
      <c r="I46" s="63"/>
      <c r="J46" s="63"/>
    </row>
    <row r="47" spans="2:10" s="3" customFormat="1">
      <c r="B47" s="53" t="s">
        <v>68</v>
      </c>
      <c r="C47" s="83">
        <v>757</v>
      </c>
      <c r="D47" s="10" t="s">
        <v>69</v>
      </c>
      <c r="E47" s="10" t="s">
        <v>70</v>
      </c>
      <c r="F47" s="25">
        <f>'прил 6'!G1438</f>
        <v>1790789</v>
      </c>
      <c r="G47" s="25">
        <f>'прил 6'!H1438</f>
        <v>1867174</v>
      </c>
      <c r="H47" s="25">
        <f>'прил 6'!I1438</f>
        <v>1895221</v>
      </c>
      <c r="I47" s="64"/>
      <c r="J47" s="63"/>
    </row>
    <row r="48" spans="2:10" s="3" customFormat="1">
      <c r="B48" s="55" t="s">
        <v>156</v>
      </c>
      <c r="C48" s="83">
        <v>774</v>
      </c>
      <c r="D48" s="10" t="s">
        <v>69</v>
      </c>
      <c r="E48" s="10" t="s">
        <v>54</v>
      </c>
      <c r="F48" s="8">
        <f>'прил 6'!G865+'прил 6'!G1474</f>
        <v>59291797.399999999</v>
      </c>
      <c r="G48" s="8">
        <f>'прил 6'!H865+'прил 6'!H1474</f>
        <v>32817777.129999999</v>
      </c>
      <c r="H48" s="8">
        <f>'прил 6'!I865+'прил 6'!I1474</f>
        <v>59596297.230000004</v>
      </c>
      <c r="I48" s="63"/>
      <c r="J48" s="63"/>
    </row>
    <row r="49" spans="2:10" s="3" customFormat="1">
      <c r="B49" s="11" t="s">
        <v>367</v>
      </c>
      <c r="C49" s="6">
        <v>757</v>
      </c>
      <c r="D49" s="7" t="s">
        <v>72</v>
      </c>
      <c r="E49" s="7"/>
      <c r="F49" s="38">
        <f>F51+F50</f>
        <v>445360</v>
      </c>
      <c r="G49" s="38">
        <f t="shared" ref="G49:H49" si="8">G51+G50</f>
        <v>445360</v>
      </c>
      <c r="H49" s="38">
        <f t="shared" si="8"/>
        <v>445360</v>
      </c>
      <c r="I49" s="64">
        <f>'прил 6'!G311</f>
        <v>0</v>
      </c>
      <c r="J49" s="63"/>
    </row>
    <row r="50" spans="2:10" s="3" customFormat="1" hidden="1">
      <c r="B50" s="161" t="s">
        <v>504</v>
      </c>
      <c r="C50" s="6"/>
      <c r="D50" s="70" t="s">
        <v>72</v>
      </c>
      <c r="E50" s="70" t="s">
        <v>19</v>
      </c>
      <c r="F50" s="29">
        <f>'прил 6'!G312</f>
        <v>0</v>
      </c>
      <c r="G50" s="29">
        <f>'прил 6'!H312</f>
        <v>0</v>
      </c>
      <c r="H50" s="29">
        <f>'прил 6'!I312</f>
        <v>0</v>
      </c>
      <c r="I50" s="64"/>
      <c r="J50" s="63"/>
    </row>
    <row r="51" spans="2:10" s="3" customFormat="1">
      <c r="B51" s="51" t="s">
        <v>71</v>
      </c>
      <c r="C51" s="83">
        <v>757</v>
      </c>
      <c r="D51" s="10" t="s">
        <v>72</v>
      </c>
      <c r="E51" s="10" t="s">
        <v>28</v>
      </c>
      <c r="F51" s="25">
        <f>'прил 6'!G327+'прил 6'!G1506+'прил 6'!G897</f>
        <v>445360</v>
      </c>
      <c r="G51" s="25">
        <f>'прил 6'!H327+'прил 6'!H1506+'прил 6'!H897</f>
        <v>445360</v>
      </c>
      <c r="H51" s="25">
        <f>'прил 6'!I327+'прил 6'!I1506+'прил 6'!I897</f>
        <v>445360</v>
      </c>
      <c r="I51" s="63"/>
      <c r="J51" s="63"/>
    </row>
    <row r="52" spans="2:10" s="3" customFormat="1" ht="25.5">
      <c r="B52" s="54" t="s">
        <v>306</v>
      </c>
      <c r="C52" s="45">
        <v>792</v>
      </c>
      <c r="D52" s="7" t="s">
        <v>23</v>
      </c>
      <c r="E52" s="7"/>
      <c r="F52" s="38">
        <f>F53</f>
        <v>5220000</v>
      </c>
      <c r="G52" s="38">
        <f t="shared" ref="G52:H52" si="9">G53</f>
        <v>5220000</v>
      </c>
      <c r="H52" s="38">
        <f t="shared" si="9"/>
        <v>5220000</v>
      </c>
      <c r="I52" s="64">
        <f>'прил 6'!G951+'прил 6'!G1517</f>
        <v>5220000</v>
      </c>
      <c r="J52" s="63"/>
    </row>
    <row r="53" spans="2:10" s="3" customFormat="1" ht="25.5">
      <c r="B53" s="55" t="s">
        <v>307</v>
      </c>
      <c r="C53" s="45">
        <v>792</v>
      </c>
      <c r="D53" s="10" t="s">
        <v>23</v>
      </c>
      <c r="E53" s="10" t="s">
        <v>19</v>
      </c>
      <c r="F53" s="25">
        <f>'прил 6'!G952+'прил 6'!G1523</f>
        <v>5220000</v>
      </c>
      <c r="G53" s="25">
        <f>'прил 6'!H952+'прил 6'!H1523</f>
        <v>5220000</v>
      </c>
      <c r="H53" s="25">
        <f>'прил 6'!I952+'прил 6'!I1523</f>
        <v>5220000</v>
      </c>
      <c r="I53" s="63"/>
      <c r="J53" s="63"/>
    </row>
    <row r="54" spans="2:10" s="3" customFormat="1" ht="38.25">
      <c r="B54" s="54" t="s">
        <v>314</v>
      </c>
      <c r="C54" s="45">
        <v>792</v>
      </c>
      <c r="D54" s="7" t="s">
        <v>315</v>
      </c>
      <c r="E54" s="7"/>
      <c r="F54" s="38">
        <f>F55+F56</f>
        <v>43367710.5</v>
      </c>
      <c r="G54" s="38">
        <f t="shared" ref="G54:H54" si="10">G55+G56</f>
        <v>18649308</v>
      </c>
      <c r="H54" s="38">
        <f t="shared" si="10"/>
        <v>19297922.399999999</v>
      </c>
      <c r="I54" s="64">
        <f>'прил 6'!G958</f>
        <v>43367710.5</v>
      </c>
      <c r="J54" s="63"/>
    </row>
    <row r="55" spans="2:10" s="3" customFormat="1" ht="25.5">
      <c r="B55" s="55" t="s">
        <v>316</v>
      </c>
      <c r="C55" s="45">
        <v>792</v>
      </c>
      <c r="D55" s="10" t="s">
        <v>315</v>
      </c>
      <c r="E55" s="10" t="s">
        <v>19</v>
      </c>
      <c r="F55" s="25">
        <f>'прил 6'!G959</f>
        <v>20147049.5</v>
      </c>
      <c r="G55" s="25">
        <f>'прил 6'!H959</f>
        <v>18649308</v>
      </c>
      <c r="H55" s="25">
        <f>'прил 6'!I959</f>
        <v>19297922.399999999</v>
      </c>
      <c r="I55" s="63"/>
      <c r="J55" s="63"/>
    </row>
    <row r="56" spans="2:10" s="3" customFormat="1">
      <c r="B56" s="55" t="s">
        <v>321</v>
      </c>
      <c r="C56" s="45">
        <v>792</v>
      </c>
      <c r="D56" s="10" t="s">
        <v>315</v>
      </c>
      <c r="E56" s="10" t="s">
        <v>70</v>
      </c>
      <c r="F56" s="25">
        <f>'прил 6'!G968</f>
        <v>23220661</v>
      </c>
      <c r="G56" s="25">
        <f>'прил 6'!H968</f>
        <v>0</v>
      </c>
      <c r="H56" s="25">
        <f>'прил 6'!I968</f>
        <v>0</v>
      </c>
      <c r="I56" s="63"/>
      <c r="J56" s="63"/>
    </row>
    <row r="57" spans="2:10" s="22" customFormat="1" ht="24" customHeight="1">
      <c r="B57" s="186" t="s">
        <v>375</v>
      </c>
      <c r="C57" s="186"/>
      <c r="D57" s="186"/>
      <c r="E57" s="186"/>
      <c r="F57" s="188">
        <f>F9+F24+F42+F45+F54+F18+F52+F36+F29+F34+F49+F20</f>
        <v>1755993670.51</v>
      </c>
      <c r="G57" s="188">
        <f>G9+G24+G42+G45+G54+G18+G52+G36+G29+G34+G49+G20</f>
        <v>1780967200.0599997</v>
      </c>
      <c r="H57" s="188">
        <f>H9+H24+H42+H45+H54+H18+H52+H36+H29+H34+H49+H20</f>
        <v>1896042417.49</v>
      </c>
      <c r="I57" s="62"/>
      <c r="J57" s="62"/>
    </row>
    <row r="58" spans="2:10" hidden="1">
      <c r="B58" s="69"/>
      <c r="C58" s="68"/>
      <c r="D58" s="67"/>
      <c r="E58" s="67"/>
      <c r="F58" s="65">
        <v>875721795.65999997</v>
      </c>
      <c r="G58" s="65">
        <v>875721795.65999997</v>
      </c>
      <c r="H58" s="65">
        <v>875721795.65999997</v>
      </c>
    </row>
    <row r="59" spans="2:10" hidden="1">
      <c r="F59" s="65">
        <f>F57-F58</f>
        <v>880271874.85000002</v>
      </c>
      <c r="G59" s="65">
        <f>G57-G58</f>
        <v>905245404.39999974</v>
      </c>
      <c r="H59" s="65">
        <f>H57-H58</f>
        <v>1020320621.83</v>
      </c>
    </row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</sheetData>
  <mergeCells count="11">
    <mergeCell ref="F1:K1"/>
    <mergeCell ref="F2:G2"/>
    <mergeCell ref="B4:B6"/>
    <mergeCell ref="B3:H3"/>
    <mergeCell ref="C5:C6"/>
    <mergeCell ref="F5:F6"/>
    <mergeCell ref="G5:G6"/>
    <mergeCell ref="H5:H6"/>
    <mergeCell ref="F4:H4"/>
    <mergeCell ref="E4:E6"/>
    <mergeCell ref="D4:D6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10"/>
  <sheetViews>
    <sheetView view="pageBreakPreview" topLeftCell="A1546" zoomScaleNormal="96" zoomScaleSheetLayoutView="100" workbookViewId="0">
      <selection activeCell="F23" sqref="F23"/>
    </sheetView>
  </sheetViews>
  <sheetFormatPr defaultColWidth="9.140625" defaultRowHeight="12.75"/>
  <cols>
    <col min="1" max="1" width="52" style="1" customWidth="1"/>
    <col min="2" max="2" width="6.85546875" style="60" customWidth="1"/>
    <col min="3" max="3" width="4.5703125" style="60" customWidth="1"/>
    <col min="4" max="4" width="4.7109375" style="60" customWidth="1"/>
    <col min="5" max="5" width="13.5703125" style="60" customWidth="1"/>
    <col min="6" max="6" width="7.85546875" style="60" customWidth="1"/>
    <col min="7" max="7" width="19.28515625" style="61" customWidth="1"/>
    <col min="8" max="10" width="17.5703125" style="61" customWidth="1"/>
    <col min="11" max="11" width="19.5703125" style="1" customWidth="1"/>
    <col min="12" max="12" width="17" style="1" customWidth="1"/>
    <col min="13" max="13" width="15" style="1" customWidth="1"/>
    <col min="14" max="14" width="14.5703125" style="1" customWidth="1"/>
    <col min="15" max="15" width="14.85546875" style="1" customWidth="1"/>
    <col min="16" max="16" width="13.85546875" style="1" bestFit="1" customWidth="1"/>
    <col min="17" max="17" width="14.42578125" style="1" bestFit="1" customWidth="1"/>
    <col min="18" max="18" width="15.28515625" style="1" customWidth="1"/>
    <col min="19" max="19" width="16.85546875" style="1" customWidth="1"/>
    <col min="20" max="16384" width="9.140625" style="1"/>
  </cols>
  <sheetData>
    <row r="1" spans="1:10" ht="18.75" customHeight="1">
      <c r="B1" s="323" t="s">
        <v>951</v>
      </c>
      <c r="C1" s="323"/>
      <c r="D1" s="323"/>
      <c r="E1" s="323"/>
      <c r="F1" s="323"/>
      <c r="G1" s="323"/>
      <c r="H1" s="1"/>
      <c r="I1" s="1"/>
      <c r="J1" s="1"/>
    </row>
    <row r="2" spans="1:10" ht="30.75" customHeight="1">
      <c r="B2" s="315" t="s">
        <v>953</v>
      </c>
      <c r="C2" s="315"/>
      <c r="D2" s="315"/>
      <c r="E2" s="315"/>
      <c r="F2" s="315"/>
      <c r="G2" s="315"/>
      <c r="H2" s="1"/>
      <c r="I2" s="1"/>
      <c r="J2" s="1"/>
    </row>
    <row r="3" spans="1:10" ht="37.5" customHeight="1">
      <c r="A3" s="318" t="s">
        <v>950</v>
      </c>
      <c r="B3" s="318"/>
      <c r="C3" s="318"/>
      <c r="D3" s="318"/>
      <c r="E3" s="318"/>
      <c r="F3" s="318"/>
      <c r="G3" s="318"/>
      <c r="H3" s="319"/>
      <c r="I3" s="319"/>
      <c r="J3" s="112"/>
    </row>
    <row r="4" spans="1:10" ht="33.75" customHeight="1">
      <c r="A4" s="324" t="s">
        <v>12</v>
      </c>
      <c r="B4" s="326" t="s">
        <v>13</v>
      </c>
      <c r="C4" s="326" t="s">
        <v>14</v>
      </c>
      <c r="D4" s="326" t="s">
        <v>15</v>
      </c>
      <c r="E4" s="326" t="s">
        <v>16</v>
      </c>
      <c r="F4" s="326" t="s">
        <v>17</v>
      </c>
      <c r="G4" s="322" t="s">
        <v>378</v>
      </c>
      <c r="H4" s="316"/>
      <c r="I4" s="316"/>
      <c r="J4" s="265"/>
    </row>
    <row r="5" spans="1:10" s="3" customFormat="1" ht="23.25" customHeight="1">
      <c r="A5" s="325"/>
      <c r="B5" s="325"/>
      <c r="C5" s="325"/>
      <c r="D5" s="325"/>
      <c r="E5" s="325"/>
      <c r="F5" s="325"/>
      <c r="G5" s="321" t="s">
        <v>441</v>
      </c>
      <c r="H5" s="321" t="s">
        <v>672</v>
      </c>
      <c r="I5" s="321" t="s">
        <v>938</v>
      </c>
      <c r="J5" s="266"/>
    </row>
    <row r="6" spans="1:10" s="3" customFormat="1" ht="49.5" customHeight="1">
      <c r="A6" s="325"/>
      <c r="B6" s="325"/>
      <c r="C6" s="325"/>
      <c r="D6" s="325"/>
      <c r="E6" s="325"/>
      <c r="F6" s="325"/>
      <c r="G6" s="321"/>
      <c r="H6" s="321"/>
      <c r="I6" s="321"/>
      <c r="J6" s="266"/>
    </row>
    <row r="7" spans="1:10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76">
        <v>7</v>
      </c>
      <c r="H7" s="76">
        <v>8</v>
      </c>
      <c r="I7" s="76">
        <v>9</v>
      </c>
      <c r="J7" s="267"/>
    </row>
    <row r="8" spans="1:10" s="178" customFormat="1" ht="48.75" customHeight="1">
      <c r="A8" s="90" t="s">
        <v>100</v>
      </c>
      <c r="B8" s="91">
        <v>757</v>
      </c>
      <c r="C8" s="91"/>
      <c r="D8" s="91"/>
      <c r="E8" s="92"/>
      <c r="F8" s="91"/>
      <c r="G8" s="93"/>
      <c r="H8" s="93"/>
      <c r="I8" s="93"/>
      <c r="J8" s="268"/>
    </row>
    <row r="9" spans="1:10">
      <c r="A9" s="11" t="s">
        <v>87</v>
      </c>
      <c r="B9" s="6">
        <v>757</v>
      </c>
      <c r="C9" s="7" t="s">
        <v>54</v>
      </c>
      <c r="D9" s="7"/>
      <c r="E9" s="7"/>
      <c r="F9" s="7"/>
      <c r="G9" s="38">
        <f>SUM(G10)</f>
        <v>161100</v>
      </c>
      <c r="H9" s="38">
        <f>SUM(H10)</f>
        <v>161100</v>
      </c>
      <c r="I9" s="38">
        <f>SUM(I10)</f>
        <v>161100</v>
      </c>
      <c r="J9" s="269"/>
    </row>
    <row r="10" spans="1:10">
      <c r="A10" s="16" t="s">
        <v>88</v>
      </c>
      <c r="B10" s="14">
        <v>757</v>
      </c>
      <c r="C10" s="15" t="s">
        <v>54</v>
      </c>
      <c r="D10" s="15" t="s">
        <v>89</v>
      </c>
      <c r="E10" s="15"/>
      <c r="F10" s="15"/>
      <c r="G10" s="74">
        <f>G11</f>
        <v>161100</v>
      </c>
      <c r="H10" s="74">
        <f>H11</f>
        <v>161100</v>
      </c>
      <c r="I10" s="74">
        <f>I11</f>
        <v>161100</v>
      </c>
      <c r="J10" s="270"/>
    </row>
    <row r="11" spans="1:10" s="32" customFormat="1" ht="29.25" customHeight="1">
      <c r="A11" s="30" t="s">
        <v>476</v>
      </c>
      <c r="B11" s="14">
        <v>757</v>
      </c>
      <c r="C11" s="15" t="s">
        <v>54</v>
      </c>
      <c r="D11" s="15" t="s">
        <v>89</v>
      </c>
      <c r="E11" s="15" t="s">
        <v>206</v>
      </c>
      <c r="F11" s="15"/>
      <c r="G11" s="74">
        <f>G12+G17</f>
        <v>161100</v>
      </c>
      <c r="H11" s="74">
        <f>H12+H17</f>
        <v>161100</v>
      </c>
      <c r="I11" s="74">
        <f>I12+I17</f>
        <v>161100</v>
      </c>
      <c r="J11" s="270"/>
    </row>
    <row r="12" spans="1:10" s="32" customFormat="1" ht="27.75" customHeight="1">
      <c r="A12" s="30" t="s">
        <v>140</v>
      </c>
      <c r="B12" s="14">
        <v>757</v>
      </c>
      <c r="C12" s="15" t="s">
        <v>54</v>
      </c>
      <c r="D12" s="15" t="s">
        <v>89</v>
      </c>
      <c r="E12" s="15" t="s">
        <v>207</v>
      </c>
      <c r="F12" s="15"/>
      <c r="G12" s="74">
        <f>G15+G13</f>
        <v>161100</v>
      </c>
      <c r="H12" s="74">
        <f>H15+H13</f>
        <v>161100</v>
      </c>
      <c r="I12" s="74">
        <f>I15+I13</f>
        <v>161100</v>
      </c>
      <c r="J12" s="270"/>
    </row>
    <row r="13" spans="1:10" ht="33.75" customHeight="1">
      <c r="A13" s="16" t="s">
        <v>36</v>
      </c>
      <c r="B13" s="14">
        <v>757</v>
      </c>
      <c r="C13" s="15" t="s">
        <v>54</v>
      </c>
      <c r="D13" s="15" t="s">
        <v>89</v>
      </c>
      <c r="E13" s="15" t="s">
        <v>207</v>
      </c>
      <c r="F13" s="88" t="s">
        <v>37</v>
      </c>
      <c r="G13" s="74">
        <f>G14</f>
        <v>75000</v>
      </c>
      <c r="H13" s="74">
        <f t="shared" ref="H13:I13" si="0">H14</f>
        <v>75000</v>
      </c>
      <c r="I13" s="74">
        <f t="shared" si="0"/>
        <v>75000</v>
      </c>
      <c r="J13" s="270"/>
    </row>
    <row r="14" spans="1:10" ht="26.25" customHeight="1">
      <c r="A14" s="16" t="s">
        <v>38</v>
      </c>
      <c r="B14" s="14">
        <v>757</v>
      </c>
      <c r="C14" s="15" t="s">
        <v>54</v>
      </c>
      <c r="D14" s="15" t="s">
        <v>89</v>
      </c>
      <c r="E14" s="15" t="s">
        <v>207</v>
      </c>
      <c r="F14" s="88" t="s">
        <v>39</v>
      </c>
      <c r="G14" s="8">
        <v>75000</v>
      </c>
      <c r="H14" s="8">
        <v>75000</v>
      </c>
      <c r="I14" s="8">
        <v>75000</v>
      </c>
      <c r="J14" s="271"/>
    </row>
    <row r="15" spans="1:10" ht="25.5">
      <c r="A15" s="16" t="s">
        <v>30</v>
      </c>
      <c r="B15" s="14">
        <v>757</v>
      </c>
      <c r="C15" s="15" t="s">
        <v>54</v>
      </c>
      <c r="D15" s="15" t="s">
        <v>89</v>
      </c>
      <c r="E15" s="15" t="s">
        <v>207</v>
      </c>
      <c r="F15" s="15" t="s">
        <v>31</v>
      </c>
      <c r="G15" s="8">
        <f t="shared" ref="G15:I15" si="1">G16</f>
        <v>86100</v>
      </c>
      <c r="H15" s="8">
        <f t="shared" si="1"/>
        <v>86100</v>
      </c>
      <c r="I15" s="8">
        <f t="shared" si="1"/>
        <v>86100</v>
      </c>
      <c r="J15" s="272"/>
    </row>
    <row r="16" spans="1:10" ht="18" customHeight="1">
      <c r="A16" s="16" t="s">
        <v>32</v>
      </c>
      <c r="B16" s="14">
        <v>757</v>
      </c>
      <c r="C16" s="15" t="s">
        <v>54</v>
      </c>
      <c r="D16" s="15" t="s">
        <v>89</v>
      </c>
      <c r="E16" s="15" t="s">
        <v>207</v>
      </c>
      <c r="F16" s="15" t="s">
        <v>33</v>
      </c>
      <c r="G16" s="8">
        <v>86100</v>
      </c>
      <c r="H16" s="8">
        <v>86100</v>
      </c>
      <c r="I16" s="8">
        <v>86100</v>
      </c>
      <c r="J16" s="271"/>
    </row>
    <row r="17" spans="1:17" ht="15" hidden="1" customHeight="1">
      <c r="A17" s="86" t="s">
        <v>511</v>
      </c>
      <c r="B17" s="14">
        <v>757</v>
      </c>
      <c r="C17" s="15" t="s">
        <v>54</v>
      </c>
      <c r="D17" s="15" t="s">
        <v>89</v>
      </c>
      <c r="E17" s="88" t="s">
        <v>510</v>
      </c>
      <c r="F17" s="88"/>
      <c r="G17" s="102">
        <f>G18</f>
        <v>0</v>
      </c>
      <c r="H17" s="74">
        <f t="shared" ref="H17:I17" si="2">H18</f>
        <v>0</v>
      </c>
      <c r="I17" s="74">
        <f t="shared" si="2"/>
        <v>0</v>
      </c>
      <c r="J17" s="270"/>
    </row>
    <row r="18" spans="1:17" ht="35.25" hidden="1" customHeight="1">
      <c r="A18" s="16" t="s">
        <v>36</v>
      </c>
      <c r="B18" s="14">
        <v>757</v>
      </c>
      <c r="C18" s="15" t="s">
        <v>54</v>
      </c>
      <c r="D18" s="15" t="s">
        <v>89</v>
      </c>
      <c r="E18" s="88" t="s">
        <v>510</v>
      </c>
      <c r="F18" s="88" t="s">
        <v>37</v>
      </c>
      <c r="G18" s="102">
        <f>G19</f>
        <v>0</v>
      </c>
      <c r="H18" s="74">
        <f t="shared" ref="H18:I18" si="3">H19</f>
        <v>0</v>
      </c>
      <c r="I18" s="74">
        <f t="shared" si="3"/>
        <v>0</v>
      </c>
      <c r="J18" s="270"/>
    </row>
    <row r="19" spans="1:17" ht="30" hidden="1" customHeight="1">
      <c r="A19" s="16" t="s">
        <v>38</v>
      </c>
      <c r="B19" s="14">
        <v>757</v>
      </c>
      <c r="C19" s="15" t="s">
        <v>54</v>
      </c>
      <c r="D19" s="15" t="s">
        <v>89</v>
      </c>
      <c r="E19" s="88" t="s">
        <v>510</v>
      </c>
      <c r="F19" s="88" t="s">
        <v>39</v>
      </c>
      <c r="G19" s="102"/>
      <c r="H19" s="74">
        <v>0</v>
      </c>
      <c r="I19" s="74">
        <v>0</v>
      </c>
      <c r="J19" s="270"/>
    </row>
    <row r="20" spans="1:17" ht="16.5" customHeight="1">
      <c r="A20" s="11" t="s">
        <v>25</v>
      </c>
      <c r="B20" s="7">
        <v>757</v>
      </c>
      <c r="C20" s="7" t="s">
        <v>26</v>
      </c>
      <c r="D20" s="7"/>
      <c r="E20" s="7"/>
      <c r="F20" s="7"/>
      <c r="G20" s="12">
        <f>G101+G21</f>
        <v>29745730.579999998</v>
      </c>
      <c r="H20" s="12">
        <f>H101+H21</f>
        <v>30383675.109999999</v>
      </c>
      <c r="I20" s="12">
        <f>I101+I21</f>
        <v>31513199.059999999</v>
      </c>
      <c r="J20" s="273"/>
    </row>
    <row r="21" spans="1:17" ht="18.75" customHeight="1">
      <c r="A21" s="16" t="s">
        <v>97</v>
      </c>
      <c r="B21" s="14">
        <v>757</v>
      </c>
      <c r="C21" s="15" t="s">
        <v>26</v>
      </c>
      <c r="D21" s="15" t="s">
        <v>70</v>
      </c>
      <c r="E21" s="15"/>
      <c r="F21" s="14"/>
      <c r="G21" s="74">
        <f>G22+G84+G59+G80+G89</f>
        <v>29745730.579999998</v>
      </c>
      <c r="H21" s="74">
        <f>H22+H84+H59</f>
        <v>30383675.109999999</v>
      </c>
      <c r="I21" s="74">
        <f>I22+I84+I59</f>
        <v>31513199.059999999</v>
      </c>
      <c r="J21" s="270"/>
    </row>
    <row r="22" spans="1:17" ht="35.25" customHeight="1">
      <c r="A22" s="16" t="s">
        <v>496</v>
      </c>
      <c r="B22" s="14">
        <v>757</v>
      </c>
      <c r="C22" s="15" t="s">
        <v>26</v>
      </c>
      <c r="D22" s="15" t="s">
        <v>70</v>
      </c>
      <c r="E22" s="15" t="s">
        <v>197</v>
      </c>
      <c r="F22" s="15"/>
      <c r="G22" s="74">
        <f>+G23+G56+G53+G41+G47+G44+G50+G74+G77+G38+G63+G66+G69+G29+G35+G32+G26</f>
        <v>27765730.579999998</v>
      </c>
      <c r="H22" s="74">
        <f t="shared" ref="H22:I22" si="4">+H23+H56+H53+H41+H47+H44+H50+H74+H77+H38+H63+H66+H69+H29+H35+H32+H26</f>
        <v>28303675.109999999</v>
      </c>
      <c r="I22" s="74">
        <f t="shared" si="4"/>
        <v>29433199.059999999</v>
      </c>
      <c r="J22" s="270"/>
      <c r="Q22" s="2"/>
    </row>
    <row r="23" spans="1:17" ht="25.5">
      <c r="A23" s="16" t="s">
        <v>29</v>
      </c>
      <c r="B23" s="14">
        <v>757</v>
      </c>
      <c r="C23" s="15" t="s">
        <v>26</v>
      </c>
      <c r="D23" s="15" t="s">
        <v>70</v>
      </c>
      <c r="E23" s="15" t="s">
        <v>198</v>
      </c>
      <c r="F23" s="15"/>
      <c r="G23" s="74">
        <f>G24</f>
        <v>27496730.579999998</v>
      </c>
      <c r="H23" s="74">
        <f t="shared" ref="H23:I23" si="5">H24</f>
        <v>27590675.109999999</v>
      </c>
      <c r="I23" s="74">
        <f t="shared" si="5"/>
        <v>29065199.059999999</v>
      </c>
      <c r="J23" s="270"/>
    </row>
    <row r="24" spans="1:17" ht="25.5">
      <c r="A24" s="16" t="s">
        <v>30</v>
      </c>
      <c r="B24" s="14">
        <v>757</v>
      </c>
      <c r="C24" s="15" t="s">
        <v>26</v>
      </c>
      <c r="D24" s="15" t="s">
        <v>70</v>
      </c>
      <c r="E24" s="15" t="s">
        <v>198</v>
      </c>
      <c r="F24" s="15" t="s">
        <v>31</v>
      </c>
      <c r="G24" s="74">
        <f>G25</f>
        <v>27496730.579999998</v>
      </c>
      <c r="H24" s="74">
        <f>H25</f>
        <v>27590675.109999999</v>
      </c>
      <c r="I24" s="74">
        <f>I25</f>
        <v>29065199.059999999</v>
      </c>
      <c r="J24" s="270"/>
    </row>
    <row r="25" spans="1:17" ht="19.5" customHeight="1">
      <c r="A25" s="16" t="s">
        <v>32</v>
      </c>
      <c r="B25" s="14">
        <v>757</v>
      </c>
      <c r="C25" s="15" t="s">
        <v>26</v>
      </c>
      <c r="D25" s="15" t="s">
        <v>70</v>
      </c>
      <c r="E25" s="15" t="s">
        <v>198</v>
      </c>
      <c r="F25" s="15" t="s">
        <v>33</v>
      </c>
      <c r="G25" s="74">
        <v>27496730.579999998</v>
      </c>
      <c r="H25" s="74">
        <v>27590675.109999999</v>
      </c>
      <c r="I25" s="74">
        <v>29065199.059999999</v>
      </c>
      <c r="J25" s="274"/>
    </row>
    <row r="26" spans="1:17">
      <c r="A26" s="16" t="s">
        <v>881</v>
      </c>
      <c r="B26" s="14">
        <v>757</v>
      </c>
      <c r="C26" s="15" t="s">
        <v>26</v>
      </c>
      <c r="D26" s="15" t="s">
        <v>70</v>
      </c>
      <c r="E26" s="15" t="s">
        <v>880</v>
      </c>
      <c r="F26" s="15"/>
      <c r="G26" s="74">
        <f>G27</f>
        <v>117000</v>
      </c>
      <c r="H26" s="74">
        <f t="shared" ref="H26:I26" si="6">H27</f>
        <v>261000</v>
      </c>
      <c r="I26" s="74">
        <f t="shared" si="6"/>
        <v>216000</v>
      </c>
      <c r="J26" s="270"/>
    </row>
    <row r="27" spans="1:17" ht="25.5">
      <c r="A27" s="16" t="s">
        <v>30</v>
      </c>
      <c r="B27" s="14">
        <v>757</v>
      </c>
      <c r="C27" s="15" t="s">
        <v>26</v>
      </c>
      <c r="D27" s="15" t="s">
        <v>70</v>
      </c>
      <c r="E27" s="15" t="s">
        <v>880</v>
      </c>
      <c r="F27" s="15" t="s">
        <v>31</v>
      </c>
      <c r="G27" s="74">
        <f>G28</f>
        <v>117000</v>
      </c>
      <c r="H27" s="74">
        <f>H28</f>
        <v>261000</v>
      </c>
      <c r="I27" s="74">
        <f>I28</f>
        <v>216000</v>
      </c>
      <c r="J27" s="270"/>
    </row>
    <row r="28" spans="1:17" ht="19.5" customHeight="1">
      <c r="A28" s="16" t="s">
        <v>32</v>
      </c>
      <c r="B28" s="14">
        <v>757</v>
      </c>
      <c r="C28" s="15" t="s">
        <v>26</v>
      </c>
      <c r="D28" s="15" t="s">
        <v>70</v>
      </c>
      <c r="E28" s="15" t="s">
        <v>880</v>
      </c>
      <c r="F28" s="15" t="s">
        <v>33</v>
      </c>
      <c r="G28" s="74">
        <v>117000</v>
      </c>
      <c r="H28" s="74">
        <v>261000</v>
      </c>
      <c r="I28" s="74">
        <v>216000</v>
      </c>
      <c r="J28" s="274"/>
    </row>
    <row r="29" spans="1:17" ht="25.5">
      <c r="A29" s="16" t="s">
        <v>876</v>
      </c>
      <c r="B29" s="14">
        <v>757</v>
      </c>
      <c r="C29" s="15" t="s">
        <v>26</v>
      </c>
      <c r="D29" s="15" t="s">
        <v>70</v>
      </c>
      <c r="E29" s="15" t="s">
        <v>875</v>
      </c>
      <c r="F29" s="15"/>
      <c r="G29" s="74">
        <f>G30</f>
        <v>100000</v>
      </c>
      <c r="H29" s="74">
        <f t="shared" ref="H29:I29" si="7">H30</f>
        <v>100000</v>
      </c>
      <c r="I29" s="74">
        <f t="shared" si="7"/>
        <v>100000</v>
      </c>
      <c r="J29" s="270"/>
    </row>
    <row r="30" spans="1:17" ht="25.5">
      <c r="A30" s="16" t="s">
        <v>30</v>
      </c>
      <c r="B30" s="14">
        <v>757</v>
      </c>
      <c r="C30" s="15" t="s">
        <v>26</v>
      </c>
      <c r="D30" s="15" t="s">
        <v>70</v>
      </c>
      <c r="E30" s="15" t="s">
        <v>875</v>
      </c>
      <c r="F30" s="15" t="s">
        <v>31</v>
      </c>
      <c r="G30" s="74">
        <f>G31</f>
        <v>100000</v>
      </c>
      <c r="H30" s="74">
        <f>H31</f>
        <v>100000</v>
      </c>
      <c r="I30" s="74">
        <f>I31</f>
        <v>100000</v>
      </c>
      <c r="J30" s="270"/>
    </row>
    <row r="31" spans="1:17" ht="19.5" customHeight="1">
      <c r="A31" s="16" t="s">
        <v>32</v>
      </c>
      <c r="B31" s="14">
        <v>757</v>
      </c>
      <c r="C31" s="15" t="s">
        <v>26</v>
      </c>
      <c r="D31" s="15" t="s">
        <v>70</v>
      </c>
      <c r="E31" s="15" t="s">
        <v>875</v>
      </c>
      <c r="F31" s="15" t="s">
        <v>33</v>
      </c>
      <c r="G31" s="74">
        <v>100000</v>
      </c>
      <c r="H31" s="74">
        <v>100000</v>
      </c>
      <c r="I31" s="74">
        <v>100000</v>
      </c>
      <c r="J31" s="274"/>
    </row>
    <row r="32" spans="1:17" ht="25.5">
      <c r="A32" s="16" t="s">
        <v>879</v>
      </c>
      <c r="B32" s="14">
        <v>757</v>
      </c>
      <c r="C32" s="15" t="s">
        <v>26</v>
      </c>
      <c r="D32" s="15" t="s">
        <v>70</v>
      </c>
      <c r="E32" s="15" t="s">
        <v>892</v>
      </c>
      <c r="F32" s="15"/>
      <c r="G32" s="74">
        <f>G33</f>
        <v>52000</v>
      </c>
      <c r="H32" s="74">
        <f t="shared" ref="H32:I32" si="8">H33</f>
        <v>52000</v>
      </c>
      <c r="I32" s="74">
        <f t="shared" si="8"/>
        <v>52000</v>
      </c>
      <c r="J32" s="270"/>
    </row>
    <row r="33" spans="1:12" ht="25.5">
      <c r="A33" s="16" t="s">
        <v>30</v>
      </c>
      <c r="B33" s="14">
        <v>757</v>
      </c>
      <c r="C33" s="15" t="s">
        <v>26</v>
      </c>
      <c r="D33" s="15" t="s">
        <v>70</v>
      </c>
      <c r="E33" s="15" t="s">
        <v>892</v>
      </c>
      <c r="F33" s="15" t="s">
        <v>31</v>
      </c>
      <c r="G33" s="74">
        <f>G34</f>
        <v>52000</v>
      </c>
      <c r="H33" s="74">
        <f>H34</f>
        <v>52000</v>
      </c>
      <c r="I33" s="74">
        <f>I34</f>
        <v>52000</v>
      </c>
      <c r="J33" s="270"/>
    </row>
    <row r="34" spans="1:12" ht="19.5" customHeight="1">
      <c r="A34" s="16" t="s">
        <v>32</v>
      </c>
      <c r="B34" s="14">
        <v>757</v>
      </c>
      <c r="C34" s="15" t="s">
        <v>26</v>
      </c>
      <c r="D34" s="15" t="s">
        <v>70</v>
      </c>
      <c r="E34" s="15" t="s">
        <v>892</v>
      </c>
      <c r="F34" s="15" t="s">
        <v>33</v>
      </c>
      <c r="G34" s="74">
        <v>52000</v>
      </c>
      <c r="H34" s="74">
        <v>52000</v>
      </c>
      <c r="I34" s="74">
        <v>52000</v>
      </c>
      <c r="J34" s="274"/>
    </row>
    <row r="35" spans="1:12" ht="38.25">
      <c r="A35" s="16" t="s">
        <v>681</v>
      </c>
      <c r="B35" s="14">
        <v>757</v>
      </c>
      <c r="C35" s="15" t="s">
        <v>26</v>
      </c>
      <c r="D35" s="15" t="s">
        <v>70</v>
      </c>
      <c r="E35" s="15" t="s">
        <v>878</v>
      </c>
      <c r="F35" s="15"/>
      <c r="G35" s="74">
        <f>G36</f>
        <v>0</v>
      </c>
      <c r="H35" s="74">
        <f t="shared" ref="H35:I35" si="9">H36</f>
        <v>300000</v>
      </c>
      <c r="I35" s="74">
        <f t="shared" si="9"/>
        <v>0</v>
      </c>
      <c r="J35" s="270"/>
    </row>
    <row r="36" spans="1:12" ht="25.5">
      <c r="A36" s="16" t="s">
        <v>30</v>
      </c>
      <c r="B36" s="14">
        <v>757</v>
      </c>
      <c r="C36" s="15" t="s">
        <v>26</v>
      </c>
      <c r="D36" s="15" t="s">
        <v>70</v>
      </c>
      <c r="E36" s="15" t="s">
        <v>878</v>
      </c>
      <c r="F36" s="15" t="s">
        <v>31</v>
      </c>
      <c r="G36" s="74">
        <f>G37</f>
        <v>0</v>
      </c>
      <c r="H36" s="74">
        <f>H37</f>
        <v>300000</v>
      </c>
      <c r="I36" s="74">
        <f>I37</f>
        <v>0</v>
      </c>
      <c r="J36" s="270"/>
    </row>
    <row r="37" spans="1:12" ht="19.5" customHeight="1">
      <c r="A37" s="16" t="s">
        <v>32</v>
      </c>
      <c r="B37" s="14">
        <v>757</v>
      </c>
      <c r="C37" s="15" t="s">
        <v>26</v>
      </c>
      <c r="D37" s="15" t="s">
        <v>70</v>
      </c>
      <c r="E37" s="15" t="s">
        <v>878</v>
      </c>
      <c r="F37" s="15" t="s">
        <v>33</v>
      </c>
      <c r="G37" s="74">
        <v>0</v>
      </c>
      <c r="H37" s="74">
        <v>300000</v>
      </c>
      <c r="I37" s="74">
        <v>0</v>
      </c>
      <c r="J37" s="274"/>
    </row>
    <row r="38" spans="1:12" ht="60" hidden="1" customHeight="1">
      <c r="A38" s="16" t="s">
        <v>681</v>
      </c>
      <c r="B38" s="14">
        <v>757</v>
      </c>
      <c r="C38" s="15" t="s">
        <v>26</v>
      </c>
      <c r="D38" s="15" t="s">
        <v>70</v>
      </c>
      <c r="E38" s="15" t="s">
        <v>682</v>
      </c>
      <c r="F38" s="15"/>
      <c r="G38" s="74">
        <f>G39</f>
        <v>0</v>
      </c>
      <c r="H38" s="74">
        <f t="shared" ref="H38:L39" si="10">H39</f>
        <v>0</v>
      </c>
      <c r="I38" s="74">
        <f t="shared" si="10"/>
        <v>0</v>
      </c>
      <c r="J38" s="270"/>
    </row>
    <row r="39" spans="1:12" ht="47.25" hidden="1" customHeight="1">
      <c r="A39" s="16" t="s">
        <v>30</v>
      </c>
      <c r="B39" s="14">
        <v>757</v>
      </c>
      <c r="C39" s="15" t="s">
        <v>26</v>
      </c>
      <c r="D39" s="15" t="s">
        <v>70</v>
      </c>
      <c r="E39" s="15" t="s">
        <v>682</v>
      </c>
      <c r="F39" s="15" t="s">
        <v>31</v>
      </c>
      <c r="G39" s="74">
        <f>G40</f>
        <v>0</v>
      </c>
      <c r="H39" s="74">
        <f t="shared" si="10"/>
        <v>0</v>
      </c>
      <c r="I39" s="74">
        <f t="shared" si="10"/>
        <v>0</v>
      </c>
      <c r="J39" s="74"/>
      <c r="K39" s="74">
        <f t="shared" si="10"/>
        <v>0</v>
      </c>
      <c r="L39" s="74">
        <f t="shared" si="10"/>
        <v>0</v>
      </c>
    </row>
    <row r="40" spans="1:12" ht="41.25" hidden="1" customHeight="1">
      <c r="A40" s="16" t="s">
        <v>32</v>
      </c>
      <c r="B40" s="14">
        <v>757</v>
      </c>
      <c r="C40" s="15" t="s">
        <v>26</v>
      </c>
      <c r="D40" s="15" t="s">
        <v>70</v>
      </c>
      <c r="E40" s="15" t="s">
        <v>682</v>
      </c>
      <c r="F40" s="15" t="s">
        <v>33</v>
      </c>
      <c r="G40" s="74"/>
      <c r="H40" s="74"/>
      <c r="I40" s="74"/>
      <c r="J40" s="270"/>
    </row>
    <row r="41" spans="1:12" ht="36" hidden="1" customHeight="1">
      <c r="A41" s="16" t="s">
        <v>555</v>
      </c>
      <c r="B41" s="14">
        <v>757</v>
      </c>
      <c r="C41" s="15" t="s">
        <v>26</v>
      </c>
      <c r="D41" s="15" t="s">
        <v>70</v>
      </c>
      <c r="E41" s="15" t="s">
        <v>556</v>
      </c>
      <c r="F41" s="15"/>
      <c r="G41" s="74">
        <f>G43</f>
        <v>0</v>
      </c>
      <c r="H41" s="74">
        <v>0</v>
      </c>
      <c r="I41" s="74">
        <v>0</v>
      </c>
      <c r="J41" s="270"/>
    </row>
    <row r="42" spans="1:12" ht="36" hidden="1" customHeight="1">
      <c r="A42" s="16" t="s">
        <v>30</v>
      </c>
      <c r="B42" s="14">
        <v>757</v>
      </c>
      <c r="C42" s="15" t="s">
        <v>26</v>
      </c>
      <c r="D42" s="15" t="s">
        <v>70</v>
      </c>
      <c r="E42" s="15" t="s">
        <v>556</v>
      </c>
      <c r="F42" s="15" t="s">
        <v>31</v>
      </c>
      <c r="G42" s="74">
        <f>G43</f>
        <v>0</v>
      </c>
      <c r="H42" s="74">
        <v>0</v>
      </c>
      <c r="I42" s="74">
        <v>0</v>
      </c>
      <c r="J42" s="270"/>
    </row>
    <row r="43" spans="1:12" ht="19.5" hidden="1" customHeight="1">
      <c r="A43" s="16" t="s">
        <v>32</v>
      </c>
      <c r="B43" s="14">
        <v>757</v>
      </c>
      <c r="C43" s="15" t="s">
        <v>26</v>
      </c>
      <c r="D43" s="15" t="s">
        <v>70</v>
      </c>
      <c r="E43" s="15" t="s">
        <v>556</v>
      </c>
      <c r="F43" s="15" t="s">
        <v>33</v>
      </c>
      <c r="G43" s="74"/>
      <c r="H43" s="74">
        <v>0</v>
      </c>
      <c r="I43" s="74">
        <v>0</v>
      </c>
      <c r="J43" s="270"/>
    </row>
    <row r="44" spans="1:12" ht="66" hidden="1" customHeight="1">
      <c r="A44" s="16" t="s">
        <v>551</v>
      </c>
      <c r="B44" s="14">
        <v>757</v>
      </c>
      <c r="C44" s="15" t="s">
        <v>26</v>
      </c>
      <c r="D44" s="15" t="s">
        <v>70</v>
      </c>
      <c r="E44" s="15" t="s">
        <v>639</v>
      </c>
      <c r="F44" s="15"/>
      <c r="G44" s="74">
        <f>G45</f>
        <v>0</v>
      </c>
      <c r="H44" s="74">
        <f t="shared" ref="H44:I45" si="11">H45</f>
        <v>0</v>
      </c>
      <c r="I44" s="74">
        <f t="shared" si="11"/>
        <v>0</v>
      </c>
      <c r="J44" s="270"/>
    </row>
    <row r="45" spans="1:12" ht="33.75" hidden="1" customHeight="1">
      <c r="A45" s="16" t="s">
        <v>30</v>
      </c>
      <c r="B45" s="14">
        <v>757</v>
      </c>
      <c r="C45" s="15" t="s">
        <v>26</v>
      </c>
      <c r="D45" s="15" t="s">
        <v>70</v>
      </c>
      <c r="E45" s="15" t="s">
        <v>639</v>
      </c>
      <c r="F45" s="15" t="s">
        <v>31</v>
      </c>
      <c r="G45" s="74">
        <f>G46</f>
        <v>0</v>
      </c>
      <c r="H45" s="74">
        <f t="shared" si="11"/>
        <v>0</v>
      </c>
      <c r="I45" s="74">
        <f t="shared" si="11"/>
        <v>0</v>
      </c>
      <c r="J45" s="270"/>
    </row>
    <row r="46" spans="1:12" ht="27.75" hidden="1" customHeight="1">
      <c r="A46" s="16" t="s">
        <v>32</v>
      </c>
      <c r="B46" s="14">
        <v>757</v>
      </c>
      <c r="C46" s="15" t="s">
        <v>26</v>
      </c>
      <c r="D46" s="15" t="s">
        <v>70</v>
      </c>
      <c r="E46" s="15" t="s">
        <v>639</v>
      </c>
      <c r="F46" s="15" t="s">
        <v>33</v>
      </c>
      <c r="G46" s="74"/>
      <c r="H46" s="74"/>
      <c r="I46" s="74"/>
      <c r="J46" s="270"/>
    </row>
    <row r="47" spans="1:12" ht="78.75" hidden="1" customHeight="1">
      <c r="A47" s="16" t="s">
        <v>276</v>
      </c>
      <c r="B47" s="14">
        <v>757</v>
      </c>
      <c r="C47" s="15" t="s">
        <v>26</v>
      </c>
      <c r="D47" s="15" t="s">
        <v>70</v>
      </c>
      <c r="E47" s="15" t="s">
        <v>603</v>
      </c>
      <c r="F47" s="15"/>
      <c r="G47" s="74">
        <f>G49</f>
        <v>0</v>
      </c>
      <c r="H47" s="74">
        <v>0</v>
      </c>
      <c r="I47" s="74">
        <v>0</v>
      </c>
      <c r="J47" s="270"/>
    </row>
    <row r="48" spans="1:12" ht="36" hidden="1" customHeight="1">
      <c r="A48" s="16" t="s">
        <v>30</v>
      </c>
      <c r="B48" s="14">
        <v>757</v>
      </c>
      <c r="C48" s="15" t="s">
        <v>26</v>
      </c>
      <c r="D48" s="15" t="s">
        <v>70</v>
      </c>
      <c r="E48" s="15" t="s">
        <v>603</v>
      </c>
      <c r="F48" s="15" t="s">
        <v>31</v>
      </c>
      <c r="G48" s="74">
        <f>G49</f>
        <v>0</v>
      </c>
      <c r="H48" s="74">
        <v>0</v>
      </c>
      <c r="I48" s="74">
        <v>0</v>
      </c>
      <c r="J48" s="270"/>
    </row>
    <row r="49" spans="1:12" ht="19.5" hidden="1" customHeight="1">
      <c r="A49" s="16" t="s">
        <v>32</v>
      </c>
      <c r="B49" s="14">
        <v>757</v>
      </c>
      <c r="C49" s="15" t="s">
        <v>26</v>
      </c>
      <c r="D49" s="15" t="s">
        <v>70</v>
      </c>
      <c r="E49" s="15" t="s">
        <v>603</v>
      </c>
      <c r="F49" s="15" t="s">
        <v>33</v>
      </c>
      <c r="G49" s="74"/>
      <c r="H49" s="74">
        <v>0</v>
      </c>
      <c r="I49" s="74">
        <v>0</v>
      </c>
      <c r="J49" s="270"/>
    </row>
    <row r="50" spans="1:12" ht="81.75" hidden="1" customHeight="1">
      <c r="A50" s="16" t="s">
        <v>641</v>
      </c>
      <c r="B50" s="14">
        <v>757</v>
      </c>
      <c r="C50" s="15" t="s">
        <v>26</v>
      </c>
      <c r="D50" s="15" t="s">
        <v>70</v>
      </c>
      <c r="E50" s="15" t="s">
        <v>640</v>
      </c>
      <c r="F50" s="15"/>
      <c r="G50" s="74">
        <f>G51</f>
        <v>0</v>
      </c>
      <c r="H50" s="74">
        <f t="shared" ref="H50:I51" si="12">H51</f>
        <v>0</v>
      </c>
      <c r="I50" s="74">
        <f t="shared" si="12"/>
        <v>0</v>
      </c>
      <c r="J50" s="270"/>
    </row>
    <row r="51" spans="1:12" ht="47.25" hidden="1" customHeight="1">
      <c r="A51" s="16" t="s">
        <v>98</v>
      </c>
      <c r="B51" s="14">
        <v>757</v>
      </c>
      <c r="C51" s="15" t="s">
        <v>26</v>
      </c>
      <c r="D51" s="15" t="s">
        <v>70</v>
      </c>
      <c r="E51" s="15" t="s">
        <v>640</v>
      </c>
      <c r="F51" s="15" t="s">
        <v>355</v>
      </c>
      <c r="G51" s="74">
        <f>G52</f>
        <v>0</v>
      </c>
      <c r="H51" s="74">
        <f t="shared" si="12"/>
        <v>0</v>
      </c>
      <c r="I51" s="74"/>
      <c r="J51" s="270"/>
    </row>
    <row r="52" spans="1:12" ht="98.25" hidden="1" customHeight="1">
      <c r="A52" s="50" t="s">
        <v>428</v>
      </c>
      <c r="B52" s="14">
        <v>757</v>
      </c>
      <c r="C52" s="15" t="s">
        <v>26</v>
      </c>
      <c r="D52" s="15" t="s">
        <v>70</v>
      </c>
      <c r="E52" s="15" t="s">
        <v>640</v>
      </c>
      <c r="F52" s="15" t="s">
        <v>427</v>
      </c>
      <c r="G52" s="74"/>
      <c r="H52" s="74">
        <v>0</v>
      </c>
      <c r="I52" s="74"/>
      <c r="J52" s="270"/>
    </row>
    <row r="53" spans="1:12" ht="19.5" hidden="1" customHeight="1">
      <c r="A53" s="16" t="s">
        <v>400</v>
      </c>
      <c r="B53" s="14">
        <v>757</v>
      </c>
      <c r="C53" s="15" t="s">
        <v>26</v>
      </c>
      <c r="D53" s="15" t="s">
        <v>70</v>
      </c>
      <c r="E53" s="15" t="s">
        <v>129</v>
      </c>
      <c r="F53" s="15"/>
      <c r="G53" s="74">
        <f>G54</f>
        <v>0</v>
      </c>
      <c r="H53" s="74">
        <v>0</v>
      </c>
      <c r="I53" s="74">
        <v>0</v>
      </c>
      <c r="J53" s="270"/>
    </row>
    <row r="54" spans="1:12" ht="39.75" hidden="1" customHeight="1">
      <c r="A54" s="16" t="s">
        <v>30</v>
      </c>
      <c r="B54" s="14">
        <v>757</v>
      </c>
      <c r="C54" s="15" t="s">
        <v>26</v>
      </c>
      <c r="D54" s="15" t="s">
        <v>70</v>
      </c>
      <c r="E54" s="15" t="s">
        <v>129</v>
      </c>
      <c r="F54" s="15" t="s">
        <v>31</v>
      </c>
      <c r="G54" s="74">
        <f>G55</f>
        <v>0</v>
      </c>
      <c r="H54" s="74">
        <v>0</v>
      </c>
      <c r="I54" s="74">
        <v>0</v>
      </c>
      <c r="J54" s="270"/>
    </row>
    <row r="55" spans="1:12" ht="20.25" hidden="1" customHeight="1">
      <c r="A55" s="16" t="s">
        <v>32</v>
      </c>
      <c r="B55" s="14">
        <v>757</v>
      </c>
      <c r="C55" s="15" t="s">
        <v>26</v>
      </c>
      <c r="D55" s="15" t="s">
        <v>70</v>
      </c>
      <c r="E55" s="15" t="s">
        <v>129</v>
      </c>
      <c r="F55" s="15" t="s">
        <v>33</v>
      </c>
      <c r="G55" s="74"/>
      <c r="H55" s="74">
        <v>0</v>
      </c>
      <c r="I55" s="74">
        <v>0</v>
      </c>
      <c r="J55" s="270"/>
    </row>
    <row r="56" spans="1:12" ht="87.75" hidden="1" customHeight="1">
      <c r="A56" s="16" t="s">
        <v>521</v>
      </c>
      <c r="B56" s="14">
        <v>757</v>
      </c>
      <c r="C56" s="15" t="s">
        <v>26</v>
      </c>
      <c r="D56" s="15" t="s">
        <v>70</v>
      </c>
      <c r="E56" s="15" t="s">
        <v>522</v>
      </c>
      <c r="F56" s="15"/>
      <c r="G56" s="74">
        <f>G57</f>
        <v>0</v>
      </c>
      <c r="H56" s="74">
        <f t="shared" ref="H56:I56" si="13">H57</f>
        <v>0</v>
      </c>
      <c r="I56" s="74">
        <f t="shared" si="13"/>
        <v>0</v>
      </c>
      <c r="J56" s="270"/>
    </row>
    <row r="57" spans="1:12" ht="45" hidden="1" customHeight="1">
      <c r="A57" s="16" t="s">
        <v>30</v>
      </c>
      <c r="B57" s="14">
        <v>757</v>
      </c>
      <c r="C57" s="15" t="s">
        <v>26</v>
      </c>
      <c r="D57" s="15" t="s">
        <v>70</v>
      </c>
      <c r="E57" s="15" t="s">
        <v>522</v>
      </c>
      <c r="F57" s="15" t="s">
        <v>31</v>
      </c>
      <c r="G57" s="74">
        <f>G58</f>
        <v>0</v>
      </c>
      <c r="H57" s="74">
        <f t="shared" ref="H57:L57" si="14">H58</f>
        <v>0</v>
      </c>
      <c r="I57" s="74">
        <f t="shared" si="14"/>
        <v>0</v>
      </c>
      <c r="J57" s="74"/>
      <c r="K57" s="74">
        <f t="shared" si="14"/>
        <v>0</v>
      </c>
      <c r="L57" s="74">
        <f t="shared" si="14"/>
        <v>0</v>
      </c>
    </row>
    <row r="58" spans="1:12" ht="19.5" hidden="1" customHeight="1">
      <c r="A58" s="16" t="s">
        <v>32</v>
      </c>
      <c r="B58" s="14">
        <v>757</v>
      </c>
      <c r="C58" s="15" t="s">
        <v>26</v>
      </c>
      <c r="D58" s="15" t="s">
        <v>70</v>
      </c>
      <c r="E58" s="15" t="s">
        <v>522</v>
      </c>
      <c r="F58" s="15" t="s">
        <v>33</v>
      </c>
      <c r="G58" s="74">
        <v>0</v>
      </c>
      <c r="H58" s="74"/>
      <c r="I58" s="74">
        <v>0</v>
      </c>
      <c r="J58" s="270"/>
    </row>
    <row r="59" spans="1:12" s="18" customFormat="1" ht="51" hidden="1">
      <c r="A59" s="16" t="s">
        <v>523</v>
      </c>
      <c r="B59" s="14">
        <v>757</v>
      </c>
      <c r="C59" s="15" t="s">
        <v>26</v>
      </c>
      <c r="D59" s="15" t="s">
        <v>70</v>
      </c>
      <c r="E59" s="15" t="s">
        <v>218</v>
      </c>
      <c r="F59" s="15"/>
      <c r="G59" s="74">
        <f>G60</f>
        <v>0</v>
      </c>
      <c r="H59" s="74">
        <f>H60</f>
        <v>0</v>
      </c>
      <c r="I59" s="74">
        <f t="shared" ref="H59:I61" si="15">I60</f>
        <v>0</v>
      </c>
      <c r="J59" s="270"/>
    </row>
    <row r="60" spans="1:12" s="18" customFormat="1" ht="38.25" hidden="1">
      <c r="A60" s="16" t="s">
        <v>614</v>
      </c>
      <c r="B60" s="14">
        <v>757</v>
      </c>
      <c r="C60" s="15" t="s">
        <v>26</v>
      </c>
      <c r="D60" s="15" t="s">
        <v>70</v>
      </c>
      <c r="E60" s="15" t="s">
        <v>595</v>
      </c>
      <c r="F60" s="15"/>
      <c r="G60" s="74">
        <f>G61</f>
        <v>0</v>
      </c>
      <c r="H60" s="74">
        <f t="shared" si="15"/>
        <v>0</v>
      </c>
      <c r="I60" s="74">
        <f t="shared" si="15"/>
        <v>0</v>
      </c>
      <c r="J60" s="270"/>
    </row>
    <row r="61" spans="1:12" s="18" customFormat="1" ht="36" hidden="1" customHeight="1">
      <c r="A61" s="16" t="s">
        <v>98</v>
      </c>
      <c r="B61" s="14">
        <v>757</v>
      </c>
      <c r="C61" s="15" t="s">
        <v>26</v>
      </c>
      <c r="D61" s="15" t="s">
        <v>70</v>
      </c>
      <c r="E61" s="15" t="s">
        <v>595</v>
      </c>
      <c r="F61" s="15" t="s">
        <v>355</v>
      </c>
      <c r="G61" s="74">
        <f>G62</f>
        <v>0</v>
      </c>
      <c r="H61" s="74">
        <f t="shared" si="15"/>
        <v>0</v>
      </c>
      <c r="I61" s="74">
        <f t="shared" si="15"/>
        <v>0</v>
      </c>
      <c r="J61" s="270"/>
    </row>
    <row r="62" spans="1:12" s="18" customFormat="1" ht="99" hidden="1" customHeight="1">
      <c r="A62" s="50" t="s">
        <v>428</v>
      </c>
      <c r="B62" s="14">
        <v>757</v>
      </c>
      <c r="C62" s="15" t="s">
        <v>26</v>
      </c>
      <c r="D62" s="15" t="s">
        <v>70</v>
      </c>
      <c r="E62" s="15" t="s">
        <v>595</v>
      </c>
      <c r="F62" s="15" t="s">
        <v>427</v>
      </c>
      <c r="G62" s="102">
        <v>0</v>
      </c>
      <c r="H62" s="74"/>
      <c r="I62" s="74">
        <v>0</v>
      </c>
      <c r="J62" s="270"/>
    </row>
    <row r="63" spans="1:12" ht="27.75" hidden="1" customHeight="1">
      <c r="A63" s="16" t="s">
        <v>769</v>
      </c>
      <c r="B63" s="14">
        <v>757</v>
      </c>
      <c r="C63" s="15" t="s">
        <v>26</v>
      </c>
      <c r="D63" s="15" t="s">
        <v>70</v>
      </c>
      <c r="E63" s="15" t="s">
        <v>768</v>
      </c>
      <c r="F63" s="15"/>
      <c r="G63" s="74">
        <f>G64</f>
        <v>0</v>
      </c>
      <c r="H63" s="74">
        <f t="shared" ref="H63:L64" si="16">H64</f>
        <v>0</v>
      </c>
      <c r="I63" s="74">
        <f t="shared" si="16"/>
        <v>0</v>
      </c>
      <c r="J63" s="270"/>
    </row>
    <row r="64" spans="1:12" ht="45.75" hidden="1" customHeight="1">
      <c r="A64" s="16" t="s">
        <v>30</v>
      </c>
      <c r="B64" s="14">
        <v>757</v>
      </c>
      <c r="C64" s="15" t="s">
        <v>26</v>
      </c>
      <c r="D64" s="15" t="s">
        <v>70</v>
      </c>
      <c r="E64" s="15" t="s">
        <v>768</v>
      </c>
      <c r="F64" s="15" t="s">
        <v>31</v>
      </c>
      <c r="G64" s="74">
        <f>G65</f>
        <v>0</v>
      </c>
      <c r="H64" s="74">
        <f t="shared" si="16"/>
        <v>0</v>
      </c>
      <c r="I64" s="74">
        <f t="shared" si="16"/>
        <v>0</v>
      </c>
      <c r="J64" s="74"/>
      <c r="K64" s="74">
        <f t="shared" si="16"/>
        <v>0</v>
      </c>
      <c r="L64" s="74">
        <f t="shared" si="16"/>
        <v>0</v>
      </c>
    </row>
    <row r="65" spans="1:12" ht="45.75" hidden="1" customHeight="1">
      <c r="A65" s="16" t="s">
        <v>32</v>
      </c>
      <c r="B65" s="14">
        <v>757</v>
      </c>
      <c r="C65" s="15" t="s">
        <v>26</v>
      </c>
      <c r="D65" s="15" t="s">
        <v>70</v>
      </c>
      <c r="E65" s="15" t="s">
        <v>768</v>
      </c>
      <c r="F65" s="15" t="s">
        <v>33</v>
      </c>
      <c r="G65" s="74"/>
      <c r="H65" s="74"/>
      <c r="I65" s="74"/>
      <c r="J65" s="270"/>
    </row>
    <row r="66" spans="1:12" ht="101.25" hidden="1" customHeight="1">
      <c r="A66" s="16" t="s">
        <v>276</v>
      </c>
      <c r="B66" s="14">
        <v>757</v>
      </c>
      <c r="C66" s="15" t="s">
        <v>26</v>
      </c>
      <c r="D66" s="15" t="s">
        <v>70</v>
      </c>
      <c r="E66" s="15" t="s">
        <v>790</v>
      </c>
      <c r="F66" s="15"/>
      <c r="G66" s="74">
        <f>G67</f>
        <v>0</v>
      </c>
      <c r="H66" s="74">
        <f t="shared" ref="H66:L72" si="17">H67</f>
        <v>0</v>
      </c>
      <c r="I66" s="74">
        <f t="shared" si="17"/>
        <v>0</v>
      </c>
      <c r="J66" s="270"/>
    </row>
    <row r="67" spans="1:12" ht="47.25" hidden="1" customHeight="1">
      <c r="A67" s="16" t="s">
        <v>30</v>
      </c>
      <c r="B67" s="14">
        <v>757</v>
      </c>
      <c r="C67" s="15" t="s">
        <v>26</v>
      </c>
      <c r="D67" s="15" t="s">
        <v>70</v>
      </c>
      <c r="E67" s="15" t="s">
        <v>790</v>
      </c>
      <c r="F67" s="15" t="s">
        <v>31</v>
      </c>
      <c r="G67" s="74">
        <f>G68</f>
        <v>0</v>
      </c>
      <c r="H67" s="74">
        <f t="shared" si="17"/>
        <v>0</v>
      </c>
      <c r="I67" s="74">
        <f t="shared" si="17"/>
        <v>0</v>
      </c>
      <c r="J67" s="74"/>
      <c r="K67" s="74">
        <f t="shared" si="17"/>
        <v>0</v>
      </c>
      <c r="L67" s="74">
        <f t="shared" si="17"/>
        <v>0</v>
      </c>
    </row>
    <row r="68" spans="1:12" ht="41.25" hidden="1" customHeight="1">
      <c r="A68" s="16" t="s">
        <v>32</v>
      </c>
      <c r="B68" s="14">
        <v>757</v>
      </c>
      <c r="C68" s="15" t="s">
        <v>26</v>
      </c>
      <c r="D68" s="15" t="s">
        <v>70</v>
      </c>
      <c r="E68" s="15" t="s">
        <v>790</v>
      </c>
      <c r="F68" s="15" t="s">
        <v>33</v>
      </c>
      <c r="G68" s="74"/>
      <c r="H68" s="74">
        <v>0</v>
      </c>
      <c r="I68" s="74"/>
      <c r="J68" s="270"/>
    </row>
    <row r="69" spans="1:12" ht="101.25" hidden="1" customHeight="1">
      <c r="A69" s="16" t="s">
        <v>276</v>
      </c>
      <c r="B69" s="14">
        <v>757</v>
      </c>
      <c r="C69" s="15" t="s">
        <v>26</v>
      </c>
      <c r="D69" s="15" t="s">
        <v>70</v>
      </c>
      <c r="E69" s="15" t="s">
        <v>603</v>
      </c>
      <c r="F69" s="15"/>
      <c r="G69" s="74">
        <f>G70+G72</f>
        <v>0</v>
      </c>
      <c r="H69" s="74">
        <f t="shared" si="17"/>
        <v>0</v>
      </c>
      <c r="I69" s="74">
        <f t="shared" si="17"/>
        <v>0</v>
      </c>
      <c r="J69" s="270"/>
    </row>
    <row r="70" spans="1:12" ht="47.25" hidden="1" customHeight="1">
      <c r="A70" s="16" t="s">
        <v>30</v>
      </c>
      <c r="B70" s="14">
        <v>757</v>
      </c>
      <c r="C70" s="15" t="s">
        <v>26</v>
      </c>
      <c r="D70" s="15" t="s">
        <v>70</v>
      </c>
      <c r="E70" s="15" t="s">
        <v>603</v>
      </c>
      <c r="F70" s="15" t="s">
        <v>31</v>
      </c>
      <c r="G70" s="74">
        <f>G71</f>
        <v>0</v>
      </c>
      <c r="H70" s="74">
        <f t="shared" si="17"/>
        <v>0</v>
      </c>
      <c r="I70" s="74">
        <f t="shared" si="17"/>
        <v>0</v>
      </c>
      <c r="J70" s="74"/>
      <c r="K70" s="74">
        <f t="shared" si="17"/>
        <v>0</v>
      </c>
      <c r="L70" s="74">
        <f t="shared" si="17"/>
        <v>0</v>
      </c>
    </row>
    <row r="71" spans="1:12" ht="41.25" hidden="1" customHeight="1">
      <c r="A71" s="16" t="s">
        <v>32</v>
      </c>
      <c r="B71" s="14">
        <v>757</v>
      </c>
      <c r="C71" s="15" t="s">
        <v>26</v>
      </c>
      <c r="D71" s="15" t="s">
        <v>70</v>
      </c>
      <c r="E71" s="15" t="s">
        <v>603</v>
      </c>
      <c r="F71" s="15" t="s">
        <v>33</v>
      </c>
      <c r="G71" s="74"/>
      <c r="H71" s="74"/>
      <c r="I71" s="74"/>
      <c r="J71" s="270"/>
    </row>
    <row r="72" spans="1:12" ht="47.25" hidden="1" customHeight="1">
      <c r="A72" s="86" t="s">
        <v>63</v>
      </c>
      <c r="B72" s="14">
        <v>757</v>
      </c>
      <c r="C72" s="15" t="s">
        <v>26</v>
      </c>
      <c r="D72" s="15" t="s">
        <v>70</v>
      </c>
      <c r="E72" s="15" t="s">
        <v>603</v>
      </c>
      <c r="F72" s="15" t="s">
        <v>64</v>
      </c>
      <c r="G72" s="74">
        <f>G73</f>
        <v>0</v>
      </c>
      <c r="H72" s="74">
        <f t="shared" si="17"/>
        <v>0</v>
      </c>
      <c r="I72" s="74">
        <f t="shared" si="17"/>
        <v>0</v>
      </c>
      <c r="J72" s="74"/>
      <c r="K72" s="74">
        <f t="shared" si="17"/>
        <v>0</v>
      </c>
      <c r="L72" s="74">
        <f t="shared" si="17"/>
        <v>0</v>
      </c>
    </row>
    <row r="73" spans="1:12" ht="41.25" hidden="1" customHeight="1">
      <c r="A73" s="86" t="s">
        <v>184</v>
      </c>
      <c r="B73" s="14">
        <v>757</v>
      </c>
      <c r="C73" s="15" t="s">
        <v>26</v>
      </c>
      <c r="D73" s="15" t="s">
        <v>70</v>
      </c>
      <c r="E73" s="15" t="s">
        <v>603</v>
      </c>
      <c r="F73" s="15" t="s">
        <v>185</v>
      </c>
      <c r="G73" s="74"/>
      <c r="H73" s="74"/>
      <c r="I73" s="74"/>
      <c r="J73" s="270"/>
    </row>
    <row r="74" spans="1:12" ht="84" hidden="1" customHeight="1">
      <c r="A74" s="16" t="s">
        <v>521</v>
      </c>
      <c r="B74" s="14">
        <v>757</v>
      </c>
      <c r="C74" s="15" t="s">
        <v>26</v>
      </c>
      <c r="D74" s="15" t="s">
        <v>70</v>
      </c>
      <c r="E74" s="15" t="s">
        <v>699</v>
      </c>
      <c r="F74" s="15"/>
      <c r="G74" s="74">
        <f>G75</f>
        <v>0</v>
      </c>
      <c r="H74" s="74">
        <v>0</v>
      </c>
      <c r="I74" s="74">
        <v>0</v>
      </c>
      <c r="J74" s="270"/>
    </row>
    <row r="75" spans="1:12" ht="60" hidden="1" customHeight="1">
      <c r="A75" s="16" t="s">
        <v>30</v>
      </c>
      <c r="B75" s="14">
        <v>757</v>
      </c>
      <c r="C75" s="15" t="s">
        <v>26</v>
      </c>
      <c r="D75" s="15" t="s">
        <v>70</v>
      </c>
      <c r="E75" s="15" t="s">
        <v>699</v>
      </c>
      <c r="F75" s="15" t="s">
        <v>31</v>
      </c>
      <c r="G75" s="74">
        <f>G76</f>
        <v>0</v>
      </c>
      <c r="H75" s="74">
        <v>0</v>
      </c>
      <c r="I75" s="74">
        <v>0</v>
      </c>
      <c r="J75" s="74"/>
      <c r="K75" s="74">
        <f t="shared" ref="K75:L75" si="18">K76</f>
        <v>0</v>
      </c>
      <c r="L75" s="74">
        <f t="shared" si="18"/>
        <v>0</v>
      </c>
    </row>
    <row r="76" spans="1:12" ht="60" hidden="1" customHeight="1">
      <c r="A76" s="16" t="s">
        <v>32</v>
      </c>
      <c r="B76" s="14">
        <v>757</v>
      </c>
      <c r="C76" s="15" t="s">
        <v>26</v>
      </c>
      <c r="D76" s="15" t="s">
        <v>70</v>
      </c>
      <c r="E76" s="15" t="s">
        <v>699</v>
      </c>
      <c r="F76" s="15" t="s">
        <v>33</v>
      </c>
      <c r="G76" s="74"/>
      <c r="H76" s="74"/>
      <c r="I76" s="74"/>
      <c r="J76" s="270"/>
    </row>
    <row r="77" spans="1:12" ht="84" hidden="1" customHeight="1">
      <c r="A77" s="16" t="s">
        <v>702</v>
      </c>
      <c r="B77" s="14">
        <v>757</v>
      </c>
      <c r="C77" s="15" t="s">
        <v>26</v>
      </c>
      <c r="D77" s="15" t="s">
        <v>70</v>
      </c>
      <c r="E77" s="15" t="s">
        <v>701</v>
      </c>
      <c r="F77" s="15"/>
      <c r="G77" s="74">
        <f>G78</f>
        <v>0</v>
      </c>
      <c r="H77" s="74">
        <f>H78</f>
        <v>0</v>
      </c>
      <c r="I77" s="74">
        <f>I78</f>
        <v>0</v>
      </c>
      <c r="J77" s="270"/>
    </row>
    <row r="78" spans="1:12" ht="60" hidden="1" customHeight="1">
      <c r="A78" s="16" t="s">
        <v>30</v>
      </c>
      <c r="B78" s="14">
        <v>757</v>
      </c>
      <c r="C78" s="15" t="s">
        <v>26</v>
      </c>
      <c r="D78" s="15" t="s">
        <v>70</v>
      </c>
      <c r="E78" s="15" t="s">
        <v>701</v>
      </c>
      <c r="F78" s="15" t="s">
        <v>31</v>
      </c>
      <c r="G78" s="74">
        <f>G79</f>
        <v>0</v>
      </c>
      <c r="H78" s="74">
        <f t="shared" ref="H78:I78" si="19">H79</f>
        <v>0</v>
      </c>
      <c r="I78" s="74">
        <f t="shared" si="19"/>
        <v>0</v>
      </c>
      <c r="J78" s="74"/>
      <c r="K78" s="74">
        <f t="shared" ref="K78:L78" si="20">K79</f>
        <v>0</v>
      </c>
      <c r="L78" s="74">
        <f t="shared" si="20"/>
        <v>0</v>
      </c>
    </row>
    <row r="79" spans="1:12" ht="60" hidden="1" customHeight="1">
      <c r="A79" s="16" t="s">
        <v>32</v>
      </c>
      <c r="B79" s="14">
        <v>757</v>
      </c>
      <c r="C79" s="15" t="s">
        <v>26</v>
      </c>
      <c r="D79" s="15" t="s">
        <v>70</v>
      </c>
      <c r="E79" s="15" t="s">
        <v>701</v>
      </c>
      <c r="F79" s="15" t="s">
        <v>33</v>
      </c>
      <c r="G79" s="74"/>
      <c r="H79" s="74"/>
      <c r="I79" s="74"/>
      <c r="J79" s="270"/>
    </row>
    <row r="80" spans="1:12" s="28" customFormat="1" ht="28.5" hidden="1" customHeight="1">
      <c r="A80" s="37" t="s">
        <v>493</v>
      </c>
      <c r="B80" s="14">
        <v>757</v>
      </c>
      <c r="C80" s="15" t="s">
        <v>26</v>
      </c>
      <c r="D80" s="15" t="s">
        <v>70</v>
      </c>
      <c r="E80" s="15" t="s">
        <v>199</v>
      </c>
      <c r="F80" s="15"/>
      <c r="G80" s="74">
        <f>G81</f>
        <v>0</v>
      </c>
      <c r="H80" s="74">
        <f>H81</f>
        <v>0</v>
      </c>
      <c r="I80" s="74">
        <f>I81</f>
        <v>0</v>
      </c>
      <c r="J80" s="270"/>
    </row>
    <row r="81" spans="1:11" s="28" customFormat="1" ht="27.75" hidden="1" customHeight="1">
      <c r="A81" s="37" t="s">
        <v>715</v>
      </c>
      <c r="B81" s="14">
        <v>757</v>
      </c>
      <c r="C81" s="15" t="s">
        <v>26</v>
      </c>
      <c r="D81" s="15" t="s">
        <v>70</v>
      </c>
      <c r="E81" s="15" t="s">
        <v>714</v>
      </c>
      <c r="F81" s="15"/>
      <c r="G81" s="74">
        <f>G82</f>
        <v>0</v>
      </c>
      <c r="H81" s="74">
        <f t="shared" ref="H81:I81" si="21">H82</f>
        <v>0</v>
      </c>
      <c r="I81" s="74">
        <f t="shared" si="21"/>
        <v>0</v>
      </c>
      <c r="J81" s="270"/>
    </row>
    <row r="82" spans="1:11" s="32" customFormat="1" ht="28.5" hidden="1" customHeight="1">
      <c r="A82" s="16" t="s">
        <v>30</v>
      </c>
      <c r="B82" s="14">
        <v>757</v>
      </c>
      <c r="C82" s="15" t="s">
        <v>26</v>
      </c>
      <c r="D82" s="15" t="s">
        <v>70</v>
      </c>
      <c r="E82" s="15" t="s">
        <v>714</v>
      </c>
      <c r="F82" s="15" t="s">
        <v>31</v>
      </c>
      <c r="G82" s="74">
        <f>G83</f>
        <v>0</v>
      </c>
      <c r="H82" s="74">
        <f>H83</f>
        <v>0</v>
      </c>
      <c r="I82" s="74">
        <f>I83</f>
        <v>0</v>
      </c>
      <c r="J82" s="270"/>
    </row>
    <row r="83" spans="1:11" s="32" customFormat="1" hidden="1">
      <c r="A83" s="16" t="s">
        <v>32</v>
      </c>
      <c r="B83" s="14">
        <v>757</v>
      </c>
      <c r="C83" s="15" t="s">
        <v>26</v>
      </c>
      <c r="D83" s="15" t="s">
        <v>70</v>
      </c>
      <c r="E83" s="15" t="s">
        <v>714</v>
      </c>
      <c r="F83" s="15" t="s">
        <v>33</v>
      </c>
      <c r="G83" s="74"/>
      <c r="H83" s="74"/>
      <c r="I83" s="74"/>
      <c r="J83" s="270"/>
      <c r="K83" s="31">
        <f>K84-G84</f>
        <v>-1980000</v>
      </c>
    </row>
    <row r="84" spans="1:11" ht="32.25" customHeight="1">
      <c r="A84" s="16" t="s">
        <v>486</v>
      </c>
      <c r="B84" s="14">
        <v>757</v>
      </c>
      <c r="C84" s="15" t="s">
        <v>26</v>
      </c>
      <c r="D84" s="15" t="s">
        <v>70</v>
      </c>
      <c r="E84" s="15" t="s">
        <v>404</v>
      </c>
      <c r="F84" s="15"/>
      <c r="G84" s="102">
        <f>G86</f>
        <v>1980000</v>
      </c>
      <c r="H84" s="74">
        <f>H86</f>
        <v>2080000</v>
      </c>
      <c r="I84" s="74">
        <f>I86</f>
        <v>2080000</v>
      </c>
      <c r="J84" s="270"/>
    </row>
    <row r="85" spans="1:11" ht="32.25" customHeight="1">
      <c r="A85" s="16" t="s">
        <v>92</v>
      </c>
      <c r="B85" s="14">
        <v>757</v>
      </c>
      <c r="C85" s="15" t="s">
        <v>26</v>
      </c>
      <c r="D85" s="15" t="s">
        <v>70</v>
      </c>
      <c r="E85" s="15" t="s">
        <v>939</v>
      </c>
      <c r="F85" s="15"/>
      <c r="G85" s="102">
        <f t="shared" ref="G85:I87" si="22">G86</f>
        <v>1980000</v>
      </c>
      <c r="H85" s="74">
        <f t="shared" si="22"/>
        <v>2080000</v>
      </c>
      <c r="I85" s="74">
        <f t="shared" si="22"/>
        <v>2080000</v>
      </c>
      <c r="J85" s="270"/>
    </row>
    <row r="86" spans="1:11" ht="51">
      <c r="A86" s="16" t="s">
        <v>3</v>
      </c>
      <c r="B86" s="14">
        <v>757</v>
      </c>
      <c r="C86" s="15" t="s">
        <v>26</v>
      </c>
      <c r="D86" s="15" t="s">
        <v>70</v>
      </c>
      <c r="E86" s="15" t="s">
        <v>939</v>
      </c>
      <c r="F86" s="15"/>
      <c r="G86" s="102">
        <f t="shared" si="22"/>
        <v>1980000</v>
      </c>
      <c r="H86" s="74">
        <f t="shared" si="22"/>
        <v>2080000</v>
      </c>
      <c r="I86" s="74">
        <f t="shared" si="22"/>
        <v>2080000</v>
      </c>
      <c r="J86" s="270"/>
    </row>
    <row r="87" spans="1:11" ht="25.5">
      <c r="A87" s="16" t="s">
        <v>30</v>
      </c>
      <c r="B87" s="14">
        <v>757</v>
      </c>
      <c r="C87" s="15" t="s">
        <v>26</v>
      </c>
      <c r="D87" s="15" t="s">
        <v>70</v>
      </c>
      <c r="E87" s="15" t="s">
        <v>939</v>
      </c>
      <c r="F87" s="15" t="s">
        <v>31</v>
      </c>
      <c r="G87" s="102">
        <f t="shared" si="22"/>
        <v>1980000</v>
      </c>
      <c r="H87" s="74">
        <f t="shared" si="22"/>
        <v>2080000</v>
      </c>
      <c r="I87" s="74">
        <f t="shared" si="22"/>
        <v>2080000</v>
      </c>
      <c r="J87" s="270"/>
    </row>
    <row r="88" spans="1:11" ht="19.5" customHeight="1">
      <c r="A88" s="86" t="s">
        <v>32</v>
      </c>
      <c r="B88" s="14">
        <v>757</v>
      </c>
      <c r="C88" s="15" t="s">
        <v>26</v>
      </c>
      <c r="D88" s="15" t="s">
        <v>70</v>
      </c>
      <c r="E88" s="15" t="s">
        <v>939</v>
      </c>
      <c r="F88" s="15" t="s">
        <v>33</v>
      </c>
      <c r="G88" s="74">
        <f>1980000</f>
        <v>1980000</v>
      </c>
      <c r="H88" s="74">
        <v>2080000</v>
      </c>
      <c r="I88" s="74">
        <v>2080000</v>
      </c>
      <c r="J88" s="274"/>
    </row>
    <row r="89" spans="1:11" s="235" customFormat="1" ht="30.75" hidden="1" customHeight="1">
      <c r="A89" s="37" t="s">
        <v>277</v>
      </c>
      <c r="B89" s="241">
        <v>757</v>
      </c>
      <c r="C89" s="15" t="s">
        <v>26</v>
      </c>
      <c r="D89" s="15" t="s">
        <v>70</v>
      </c>
      <c r="E89" s="15" t="s">
        <v>581</v>
      </c>
      <c r="F89" s="15"/>
      <c r="G89" s="74">
        <f>G90</f>
        <v>0</v>
      </c>
      <c r="H89" s="234">
        <v>0</v>
      </c>
      <c r="I89" s="234">
        <v>0</v>
      </c>
      <c r="J89" s="275"/>
    </row>
    <row r="90" spans="1:11" ht="30.75" hidden="1" customHeight="1">
      <c r="A90" s="16" t="s">
        <v>277</v>
      </c>
      <c r="B90" s="14">
        <v>793</v>
      </c>
      <c r="C90" s="15" t="s">
        <v>26</v>
      </c>
      <c r="D90" s="15" t="s">
        <v>70</v>
      </c>
      <c r="E90" s="15" t="s">
        <v>582</v>
      </c>
      <c r="F90" s="15"/>
      <c r="G90" s="74"/>
      <c r="H90" s="74"/>
      <c r="I90" s="74"/>
      <c r="J90" s="270"/>
    </row>
    <row r="91" spans="1:11" ht="30.75" hidden="1" customHeight="1">
      <c r="A91" s="16" t="s">
        <v>36</v>
      </c>
      <c r="B91" s="49">
        <v>795</v>
      </c>
      <c r="C91" s="15" t="s">
        <v>26</v>
      </c>
      <c r="D91" s="15" t="s">
        <v>70</v>
      </c>
      <c r="E91" s="15" t="s">
        <v>582</v>
      </c>
      <c r="F91" s="15" t="s">
        <v>37</v>
      </c>
      <c r="G91" s="74">
        <f>G92</f>
        <v>1803468</v>
      </c>
      <c r="H91" s="74">
        <v>0</v>
      </c>
      <c r="I91" s="74">
        <v>0</v>
      </c>
      <c r="J91" s="270"/>
    </row>
    <row r="92" spans="1:11" ht="30.75" hidden="1" customHeight="1">
      <c r="A92" s="16" t="s">
        <v>38</v>
      </c>
      <c r="B92" s="49">
        <v>795</v>
      </c>
      <c r="C92" s="15" t="s">
        <v>26</v>
      </c>
      <c r="D92" s="15" t="s">
        <v>70</v>
      </c>
      <c r="E92" s="15" t="s">
        <v>582</v>
      </c>
      <c r="F92" s="15" t="s">
        <v>39</v>
      </c>
      <c r="G92" s="74">
        <f>'прил 6'!G535</f>
        <v>1803468</v>
      </c>
      <c r="H92" s="74">
        <v>0</v>
      </c>
      <c r="I92" s="74">
        <v>0</v>
      </c>
      <c r="J92" s="270"/>
    </row>
    <row r="93" spans="1:11" ht="23.25" hidden="1" customHeight="1">
      <c r="A93" s="16" t="s">
        <v>151</v>
      </c>
      <c r="B93" s="14">
        <v>793</v>
      </c>
      <c r="C93" s="15" t="s">
        <v>26</v>
      </c>
      <c r="D93" s="15" t="s">
        <v>70</v>
      </c>
      <c r="E93" s="15" t="s">
        <v>582</v>
      </c>
      <c r="F93" s="15" t="s">
        <v>152</v>
      </c>
      <c r="G93" s="74">
        <f>G94</f>
        <v>0</v>
      </c>
      <c r="H93" s="74">
        <v>0</v>
      </c>
      <c r="I93" s="74">
        <v>0</v>
      </c>
      <c r="J93" s="270"/>
    </row>
    <row r="94" spans="1:11" ht="30.75" hidden="1" customHeight="1">
      <c r="A94" s="16" t="s">
        <v>153</v>
      </c>
      <c r="B94" s="14">
        <v>793</v>
      </c>
      <c r="C94" s="15" t="s">
        <v>26</v>
      </c>
      <c r="D94" s="15" t="s">
        <v>70</v>
      </c>
      <c r="E94" s="15" t="s">
        <v>582</v>
      </c>
      <c r="F94" s="15" t="s">
        <v>154</v>
      </c>
      <c r="G94" s="74">
        <f>'прил 6'!G60</f>
        <v>0</v>
      </c>
      <c r="H94" s="74">
        <v>0</v>
      </c>
      <c r="I94" s="74">
        <v>0</v>
      </c>
      <c r="J94" s="270"/>
    </row>
    <row r="95" spans="1:11" ht="21.75" hidden="1" customHeight="1">
      <c r="A95" s="16" t="s">
        <v>160</v>
      </c>
      <c r="B95" s="14">
        <v>793</v>
      </c>
      <c r="C95" s="15" t="s">
        <v>26</v>
      </c>
      <c r="D95" s="15" t="s">
        <v>70</v>
      </c>
      <c r="E95" s="15" t="s">
        <v>582</v>
      </c>
      <c r="F95" s="15" t="s">
        <v>161</v>
      </c>
      <c r="G95" s="74">
        <f>G96</f>
        <v>0</v>
      </c>
      <c r="H95" s="74">
        <v>0</v>
      </c>
      <c r="I95" s="74">
        <v>0</v>
      </c>
      <c r="J95" s="270"/>
    </row>
    <row r="96" spans="1:11" ht="22.5" hidden="1" customHeight="1">
      <c r="A96" s="16" t="s">
        <v>182</v>
      </c>
      <c r="B96" s="14">
        <v>793</v>
      </c>
      <c r="C96" s="15" t="s">
        <v>26</v>
      </c>
      <c r="D96" s="15" t="s">
        <v>70</v>
      </c>
      <c r="E96" s="15" t="s">
        <v>582</v>
      </c>
      <c r="F96" s="15" t="s">
        <v>183</v>
      </c>
      <c r="G96" s="74"/>
      <c r="H96" s="74">
        <v>0</v>
      </c>
      <c r="I96" s="74">
        <v>0</v>
      </c>
      <c r="J96" s="270"/>
    </row>
    <row r="97" spans="1:14" hidden="1">
      <c r="A97" s="16"/>
      <c r="B97" s="49"/>
      <c r="C97" s="15"/>
      <c r="D97" s="15"/>
      <c r="E97" s="15"/>
      <c r="F97" s="15"/>
      <c r="G97" s="8"/>
      <c r="H97" s="8"/>
      <c r="I97" s="8"/>
      <c r="J97" s="272"/>
    </row>
    <row r="98" spans="1:14" hidden="1">
      <c r="A98" s="16"/>
      <c r="B98" s="49"/>
      <c r="C98" s="15"/>
      <c r="D98" s="15"/>
      <c r="E98" s="15"/>
      <c r="F98" s="15"/>
      <c r="G98" s="8"/>
      <c r="H98" s="8"/>
      <c r="I98" s="8"/>
      <c r="J98" s="272"/>
    </row>
    <row r="99" spans="1:14" ht="25.5" hidden="1">
      <c r="A99" s="16" t="s">
        <v>30</v>
      </c>
      <c r="B99" s="14">
        <v>757</v>
      </c>
      <c r="C99" s="15" t="s">
        <v>26</v>
      </c>
      <c r="D99" s="15" t="s">
        <v>70</v>
      </c>
      <c r="E99" s="15" t="s">
        <v>582</v>
      </c>
      <c r="F99" s="15" t="s">
        <v>31</v>
      </c>
      <c r="G99" s="8">
        <f t="shared" ref="G99:I99" si="23">G100</f>
        <v>0</v>
      </c>
      <c r="H99" s="8">
        <f t="shared" si="23"/>
        <v>0</v>
      </c>
      <c r="I99" s="8">
        <f t="shared" si="23"/>
        <v>0</v>
      </c>
      <c r="J99" s="272"/>
    </row>
    <row r="100" spans="1:14" hidden="1">
      <c r="A100" s="16" t="s">
        <v>32</v>
      </c>
      <c r="B100" s="14">
        <v>757</v>
      </c>
      <c r="C100" s="15" t="s">
        <v>26</v>
      </c>
      <c r="D100" s="15" t="s">
        <v>70</v>
      </c>
      <c r="E100" s="15" t="s">
        <v>582</v>
      </c>
      <c r="F100" s="15" t="s">
        <v>33</v>
      </c>
      <c r="G100" s="8"/>
      <c r="H100" s="8"/>
      <c r="I100" s="8"/>
      <c r="J100" s="272"/>
    </row>
    <row r="101" spans="1:14" ht="14.25" hidden="1" customHeight="1">
      <c r="A101" s="86" t="s">
        <v>287</v>
      </c>
      <c r="B101" s="14">
        <v>757</v>
      </c>
      <c r="C101" s="15" t="s">
        <v>26</v>
      </c>
      <c r="D101" s="15" t="s">
        <v>26</v>
      </c>
      <c r="E101" s="15"/>
      <c r="F101" s="14"/>
      <c r="G101" s="74">
        <f>G110+G102</f>
        <v>0</v>
      </c>
      <c r="H101" s="74">
        <f t="shared" ref="H101:I101" si="24">H110+H102</f>
        <v>0</v>
      </c>
      <c r="I101" s="74">
        <f t="shared" si="24"/>
        <v>0</v>
      </c>
      <c r="J101" s="276"/>
    </row>
    <row r="102" spans="1:14" ht="32.25" hidden="1" customHeight="1">
      <c r="A102" s="86" t="s">
        <v>486</v>
      </c>
      <c r="B102" s="14">
        <v>757</v>
      </c>
      <c r="C102" s="15" t="s">
        <v>26</v>
      </c>
      <c r="D102" s="15" t="s">
        <v>26</v>
      </c>
      <c r="E102" s="15" t="s">
        <v>404</v>
      </c>
      <c r="F102" s="15"/>
      <c r="G102" s="74">
        <f>G103</f>
        <v>0</v>
      </c>
      <c r="H102" s="74">
        <f>H104</f>
        <v>0</v>
      </c>
      <c r="I102" s="74">
        <f>I104</f>
        <v>0</v>
      </c>
      <c r="J102" s="270"/>
    </row>
    <row r="103" spans="1:14" ht="22.5" hidden="1" customHeight="1">
      <c r="A103" s="86" t="s">
        <v>122</v>
      </c>
      <c r="B103" s="14">
        <v>757</v>
      </c>
      <c r="C103" s="15" t="s">
        <v>26</v>
      </c>
      <c r="D103" s="15" t="s">
        <v>26</v>
      </c>
      <c r="E103" s="15" t="s">
        <v>618</v>
      </c>
      <c r="F103" s="15"/>
      <c r="G103" s="74">
        <f>G104+G107</f>
        <v>0</v>
      </c>
      <c r="H103" s="74">
        <f t="shared" ref="H103:I103" si="25">H104+H107</f>
        <v>0</v>
      </c>
      <c r="I103" s="74">
        <f t="shared" si="25"/>
        <v>0</v>
      </c>
      <c r="J103" s="270"/>
    </row>
    <row r="104" spans="1:14" ht="51" hidden="1">
      <c r="A104" s="86" t="s">
        <v>130</v>
      </c>
      <c r="B104" s="14">
        <v>757</v>
      </c>
      <c r="C104" s="15" t="s">
        <v>26</v>
      </c>
      <c r="D104" s="15" t="s">
        <v>26</v>
      </c>
      <c r="E104" s="15" t="s">
        <v>195</v>
      </c>
      <c r="F104" s="15"/>
      <c r="G104" s="74">
        <f t="shared" ref="G104:I105" si="26">G105</f>
        <v>0</v>
      </c>
      <c r="H104" s="74">
        <f t="shared" si="26"/>
        <v>0</v>
      </c>
      <c r="I104" s="74">
        <f t="shared" si="26"/>
        <v>0</v>
      </c>
      <c r="J104" s="270"/>
    </row>
    <row r="105" spans="1:14" ht="25.5" hidden="1">
      <c r="A105" s="16" t="s">
        <v>30</v>
      </c>
      <c r="B105" s="14">
        <v>757</v>
      </c>
      <c r="C105" s="15" t="s">
        <v>26</v>
      </c>
      <c r="D105" s="15" t="s">
        <v>26</v>
      </c>
      <c r="E105" s="15" t="s">
        <v>195</v>
      </c>
      <c r="F105" s="15" t="s">
        <v>31</v>
      </c>
      <c r="G105" s="74">
        <f t="shared" si="26"/>
        <v>0</v>
      </c>
      <c r="H105" s="74">
        <f t="shared" si="26"/>
        <v>0</v>
      </c>
      <c r="I105" s="74">
        <f t="shared" si="26"/>
        <v>0</v>
      </c>
      <c r="J105" s="270"/>
    </row>
    <row r="106" spans="1:14" ht="19.5" hidden="1" customHeight="1">
      <c r="A106" s="86" t="s">
        <v>32</v>
      </c>
      <c r="B106" s="14">
        <v>757</v>
      </c>
      <c r="C106" s="15" t="s">
        <v>26</v>
      </c>
      <c r="D106" s="15" t="s">
        <v>26</v>
      </c>
      <c r="E106" s="15" t="s">
        <v>195</v>
      </c>
      <c r="F106" s="15" t="s">
        <v>33</v>
      </c>
      <c r="G106" s="74"/>
      <c r="H106" s="74">
        <v>0</v>
      </c>
      <c r="I106" s="74">
        <v>0</v>
      </c>
      <c r="J106" s="270"/>
    </row>
    <row r="107" spans="1:14" s="18" customFormat="1" ht="61.5" hidden="1" customHeight="1">
      <c r="A107" s="200" t="s">
        <v>358</v>
      </c>
      <c r="B107" s="15" t="s">
        <v>51</v>
      </c>
      <c r="C107" s="15" t="s">
        <v>26</v>
      </c>
      <c r="D107" s="15" t="s">
        <v>26</v>
      </c>
      <c r="E107" s="15" t="s">
        <v>196</v>
      </c>
      <c r="F107" s="15"/>
      <c r="G107" s="74">
        <f>G108</f>
        <v>0</v>
      </c>
      <c r="H107" s="74">
        <f t="shared" ref="H107:I107" si="27">H108</f>
        <v>0</v>
      </c>
      <c r="I107" s="74">
        <f t="shared" si="27"/>
        <v>0</v>
      </c>
      <c r="J107" s="270"/>
    </row>
    <row r="108" spans="1:14" s="18" customFormat="1" ht="25.5" hidden="1">
      <c r="A108" s="86" t="s">
        <v>30</v>
      </c>
      <c r="B108" s="15" t="s">
        <v>51</v>
      </c>
      <c r="C108" s="15" t="s">
        <v>26</v>
      </c>
      <c r="D108" s="15" t="s">
        <v>26</v>
      </c>
      <c r="E108" s="15" t="s">
        <v>196</v>
      </c>
      <c r="F108" s="15" t="s">
        <v>31</v>
      </c>
      <c r="G108" s="74">
        <f>G109</f>
        <v>0</v>
      </c>
      <c r="H108" s="74">
        <f>H109</f>
        <v>0</v>
      </c>
      <c r="I108" s="74">
        <f>I109</f>
        <v>0</v>
      </c>
      <c r="J108" s="270"/>
    </row>
    <row r="109" spans="1:14" s="18" customFormat="1" hidden="1">
      <c r="A109" s="86" t="s">
        <v>32</v>
      </c>
      <c r="B109" s="15" t="s">
        <v>51</v>
      </c>
      <c r="C109" s="15" t="s">
        <v>26</v>
      </c>
      <c r="D109" s="15" t="s">
        <v>26</v>
      </c>
      <c r="E109" s="15" t="s">
        <v>196</v>
      </c>
      <c r="F109" s="15" t="s">
        <v>33</v>
      </c>
      <c r="G109" s="74"/>
      <c r="H109" s="74"/>
      <c r="I109" s="74"/>
      <c r="J109" s="270"/>
    </row>
    <row r="110" spans="1:14" s="18" customFormat="1" ht="25.5" hidden="1">
      <c r="A110" s="86" t="s">
        <v>490</v>
      </c>
      <c r="B110" s="14">
        <v>757</v>
      </c>
      <c r="C110" s="15" t="s">
        <v>26</v>
      </c>
      <c r="D110" s="15" t="s">
        <v>26</v>
      </c>
      <c r="E110" s="15" t="s">
        <v>201</v>
      </c>
      <c r="F110" s="15"/>
      <c r="G110" s="74">
        <f>G111+G116</f>
        <v>0</v>
      </c>
      <c r="H110" s="74">
        <f t="shared" ref="H110:I110" si="28">H111</f>
        <v>0</v>
      </c>
      <c r="I110" s="74">
        <f t="shared" si="28"/>
        <v>0</v>
      </c>
      <c r="J110" s="102"/>
      <c r="K110" s="102"/>
      <c r="L110" s="102"/>
      <c r="M110" s="102"/>
      <c r="N110" s="102"/>
    </row>
    <row r="111" spans="1:14" s="18" customFormat="1" hidden="1">
      <c r="A111" s="86" t="s">
        <v>346</v>
      </c>
      <c r="B111" s="14">
        <v>757</v>
      </c>
      <c r="C111" s="15" t="s">
        <v>26</v>
      </c>
      <c r="D111" s="15" t="s">
        <v>26</v>
      </c>
      <c r="E111" s="15" t="s">
        <v>202</v>
      </c>
      <c r="F111" s="15"/>
      <c r="G111" s="74">
        <f>G112+G114</f>
        <v>0</v>
      </c>
      <c r="H111" s="74">
        <f>H112+H114</f>
        <v>0</v>
      </c>
      <c r="I111" s="74">
        <f>I112+I114</f>
        <v>0</v>
      </c>
      <c r="J111" s="276"/>
    </row>
    <row r="112" spans="1:14" s="18" customFormat="1" ht="25.5" hidden="1">
      <c r="A112" s="86" t="s">
        <v>36</v>
      </c>
      <c r="B112" s="14">
        <v>757</v>
      </c>
      <c r="C112" s="15" t="s">
        <v>26</v>
      </c>
      <c r="D112" s="15" t="s">
        <v>26</v>
      </c>
      <c r="E112" s="15" t="s">
        <v>202</v>
      </c>
      <c r="F112" s="15" t="s">
        <v>37</v>
      </c>
      <c r="G112" s="74">
        <f>G113</f>
        <v>0</v>
      </c>
      <c r="H112" s="74">
        <f>H113</f>
        <v>0</v>
      </c>
      <c r="I112" s="74">
        <f>I113</f>
        <v>0</v>
      </c>
      <c r="J112" s="270"/>
    </row>
    <row r="113" spans="1:13" s="18" customFormat="1" ht="25.5" hidden="1">
      <c r="A113" s="86" t="s">
        <v>38</v>
      </c>
      <c r="B113" s="14">
        <v>757</v>
      </c>
      <c r="C113" s="15" t="s">
        <v>26</v>
      </c>
      <c r="D113" s="15" t="s">
        <v>26</v>
      </c>
      <c r="E113" s="15" t="s">
        <v>202</v>
      </c>
      <c r="F113" s="15" t="s">
        <v>39</v>
      </c>
      <c r="G113" s="74"/>
      <c r="H113" s="74"/>
      <c r="I113" s="74"/>
      <c r="J113" s="270"/>
    </row>
    <row r="114" spans="1:13" s="18" customFormat="1" ht="25.5" hidden="1">
      <c r="A114" s="86" t="s">
        <v>30</v>
      </c>
      <c r="B114" s="15" t="s">
        <v>51</v>
      </c>
      <c r="C114" s="15" t="s">
        <v>26</v>
      </c>
      <c r="D114" s="15" t="s">
        <v>26</v>
      </c>
      <c r="E114" s="15" t="s">
        <v>202</v>
      </c>
      <c r="F114" s="15" t="s">
        <v>31</v>
      </c>
      <c r="G114" s="74">
        <f>G115</f>
        <v>0</v>
      </c>
      <c r="H114" s="74">
        <f>H115</f>
        <v>0</v>
      </c>
      <c r="I114" s="74">
        <f>I115</f>
        <v>0</v>
      </c>
      <c r="J114" s="270"/>
    </row>
    <row r="115" spans="1:13" s="18" customFormat="1" hidden="1">
      <c r="A115" s="86" t="s">
        <v>32</v>
      </c>
      <c r="B115" s="15" t="s">
        <v>51</v>
      </c>
      <c r="C115" s="15" t="s">
        <v>26</v>
      </c>
      <c r="D115" s="15" t="s">
        <v>26</v>
      </c>
      <c r="E115" s="15" t="s">
        <v>202</v>
      </c>
      <c r="F115" s="15" t="s">
        <v>33</v>
      </c>
      <c r="G115" s="74">
        <v>0</v>
      </c>
      <c r="H115" s="74"/>
      <c r="I115" s="74"/>
      <c r="J115" s="274"/>
    </row>
    <row r="116" spans="1:13" s="18" customFormat="1" ht="25.5" hidden="1">
      <c r="A116" s="86" t="s">
        <v>304</v>
      </c>
      <c r="B116" s="14">
        <v>757</v>
      </c>
      <c r="C116" s="15" t="s">
        <v>26</v>
      </c>
      <c r="D116" s="15" t="s">
        <v>26</v>
      </c>
      <c r="E116" s="15" t="s">
        <v>821</v>
      </c>
      <c r="F116" s="15"/>
      <c r="G116" s="74">
        <f>G117</f>
        <v>0</v>
      </c>
      <c r="H116" s="74">
        <v>0</v>
      </c>
      <c r="I116" s="74">
        <v>0</v>
      </c>
      <c r="J116" s="270"/>
    </row>
    <row r="117" spans="1:13" s="18" customFormat="1" ht="25.5" hidden="1">
      <c r="A117" s="86" t="s">
        <v>36</v>
      </c>
      <c r="B117" s="14">
        <v>757</v>
      </c>
      <c r="C117" s="15" t="s">
        <v>26</v>
      </c>
      <c r="D117" s="15" t="s">
        <v>26</v>
      </c>
      <c r="E117" s="15" t="s">
        <v>821</v>
      </c>
      <c r="F117" s="15" t="s">
        <v>37</v>
      </c>
      <c r="G117" s="102">
        <f>G118</f>
        <v>0</v>
      </c>
      <c r="H117" s="74">
        <v>0</v>
      </c>
      <c r="I117" s="74">
        <v>0</v>
      </c>
      <c r="J117" s="270"/>
    </row>
    <row r="118" spans="1:13" s="18" customFormat="1" ht="25.5" hidden="1">
      <c r="A118" s="86" t="s">
        <v>38</v>
      </c>
      <c r="B118" s="14">
        <v>757</v>
      </c>
      <c r="C118" s="15" t="s">
        <v>26</v>
      </c>
      <c r="D118" s="15" t="s">
        <v>26</v>
      </c>
      <c r="E118" s="15" t="s">
        <v>821</v>
      </c>
      <c r="F118" s="15" t="s">
        <v>39</v>
      </c>
      <c r="G118" s="74"/>
      <c r="H118" s="74"/>
      <c r="I118" s="74"/>
      <c r="J118" s="270"/>
    </row>
    <row r="119" spans="1:13" s="22" customFormat="1">
      <c r="A119" s="209" t="s">
        <v>43</v>
      </c>
      <c r="B119" s="19">
        <v>757</v>
      </c>
      <c r="C119" s="20" t="s">
        <v>44</v>
      </c>
      <c r="D119" s="20"/>
      <c r="E119" s="20"/>
      <c r="F119" s="20"/>
      <c r="G119" s="111">
        <f>G120+G296</f>
        <v>139707123.78000003</v>
      </c>
      <c r="H119" s="12">
        <f>H120+H296</f>
        <v>141109548.02000001</v>
      </c>
      <c r="I119" s="12">
        <f>I120+I296</f>
        <v>135235621.05000001</v>
      </c>
      <c r="J119" s="273"/>
      <c r="M119" s="21"/>
    </row>
    <row r="120" spans="1:13">
      <c r="A120" s="86" t="s">
        <v>45</v>
      </c>
      <c r="B120" s="14">
        <v>757</v>
      </c>
      <c r="C120" s="15" t="s">
        <v>44</v>
      </c>
      <c r="D120" s="15" t="s">
        <v>19</v>
      </c>
      <c r="E120" s="15"/>
      <c r="F120" s="15"/>
      <c r="G120" s="102">
        <f>G121+G138</f>
        <v>134371584.78000003</v>
      </c>
      <c r="H120" s="102">
        <f t="shared" ref="H120:I120" si="29">H121+H138</f>
        <v>135710543.02000001</v>
      </c>
      <c r="I120" s="102">
        <f t="shared" si="29"/>
        <v>129785908.05000001</v>
      </c>
      <c r="J120" s="276"/>
      <c r="M120" s="2"/>
    </row>
    <row r="121" spans="1:13" ht="38.25">
      <c r="A121" s="86" t="s">
        <v>848</v>
      </c>
      <c r="B121" s="14">
        <v>757</v>
      </c>
      <c r="C121" s="15" t="s">
        <v>44</v>
      </c>
      <c r="D121" s="15" t="s">
        <v>19</v>
      </c>
      <c r="E121" s="15" t="s">
        <v>267</v>
      </c>
      <c r="F121" s="15"/>
      <c r="G121" s="89">
        <f>G131</f>
        <v>320000</v>
      </c>
      <c r="H121" s="89">
        <f t="shared" ref="H121:I121" si="30">H131</f>
        <v>0</v>
      </c>
      <c r="I121" s="89">
        <f t="shared" si="30"/>
        <v>0</v>
      </c>
      <c r="J121" s="277"/>
      <c r="M121" s="2"/>
    </row>
    <row r="122" spans="1:13" ht="40.5" hidden="1" customHeight="1">
      <c r="A122" s="16" t="s">
        <v>610</v>
      </c>
      <c r="B122" s="15" t="s">
        <v>51</v>
      </c>
      <c r="C122" s="15" t="s">
        <v>44</v>
      </c>
      <c r="D122" s="15" t="s">
        <v>19</v>
      </c>
      <c r="E122" s="15" t="s">
        <v>552</v>
      </c>
      <c r="F122" s="15"/>
      <c r="G122" s="89">
        <f>G123</f>
        <v>0</v>
      </c>
      <c r="H122" s="74">
        <v>0</v>
      </c>
      <c r="I122" s="74">
        <v>0</v>
      </c>
      <c r="J122" s="270"/>
    </row>
    <row r="123" spans="1:13" ht="30" hidden="1" customHeight="1">
      <c r="A123" s="16" t="s">
        <v>98</v>
      </c>
      <c r="B123" s="15" t="s">
        <v>51</v>
      </c>
      <c r="C123" s="15" t="s">
        <v>44</v>
      </c>
      <c r="D123" s="15" t="s">
        <v>19</v>
      </c>
      <c r="E123" s="15" t="s">
        <v>552</v>
      </c>
      <c r="F123" s="15" t="s">
        <v>355</v>
      </c>
      <c r="G123" s="89">
        <f>G124</f>
        <v>0</v>
      </c>
      <c r="H123" s="74">
        <v>0</v>
      </c>
      <c r="I123" s="74">
        <v>0</v>
      </c>
      <c r="J123" s="270"/>
    </row>
    <row r="124" spans="1:13" ht="91.5" hidden="1" customHeight="1">
      <c r="A124" s="50" t="s">
        <v>428</v>
      </c>
      <c r="B124" s="15" t="s">
        <v>51</v>
      </c>
      <c r="C124" s="15" t="s">
        <v>44</v>
      </c>
      <c r="D124" s="15" t="s">
        <v>19</v>
      </c>
      <c r="E124" s="15" t="s">
        <v>552</v>
      </c>
      <c r="F124" s="15" t="s">
        <v>427</v>
      </c>
      <c r="G124" s="89"/>
      <c r="H124" s="74">
        <v>0</v>
      </c>
      <c r="I124" s="74">
        <v>0</v>
      </c>
      <c r="J124" s="270"/>
    </row>
    <row r="125" spans="1:13" ht="43.5" hidden="1" customHeight="1">
      <c r="A125" s="50" t="s">
        <v>611</v>
      </c>
      <c r="B125" s="15" t="s">
        <v>51</v>
      </c>
      <c r="C125" s="15" t="s">
        <v>44</v>
      </c>
      <c r="D125" s="15" t="s">
        <v>19</v>
      </c>
      <c r="E125" s="15" t="s">
        <v>554</v>
      </c>
      <c r="F125" s="15"/>
      <c r="G125" s="89">
        <f>G126</f>
        <v>0</v>
      </c>
      <c r="H125" s="74">
        <v>0</v>
      </c>
      <c r="I125" s="74">
        <v>0</v>
      </c>
      <c r="J125" s="270"/>
    </row>
    <row r="126" spans="1:13" ht="39.75" hidden="1" customHeight="1">
      <c r="A126" s="16" t="s">
        <v>98</v>
      </c>
      <c r="B126" s="15" t="s">
        <v>51</v>
      </c>
      <c r="C126" s="15" t="s">
        <v>44</v>
      </c>
      <c r="D126" s="15" t="s">
        <v>19</v>
      </c>
      <c r="E126" s="15" t="s">
        <v>554</v>
      </c>
      <c r="F126" s="15" t="s">
        <v>355</v>
      </c>
      <c r="G126" s="89">
        <f>G127</f>
        <v>0</v>
      </c>
      <c r="H126" s="74">
        <v>0</v>
      </c>
      <c r="I126" s="74">
        <v>0</v>
      </c>
      <c r="J126" s="270"/>
    </row>
    <row r="127" spans="1:13" ht="86.25" hidden="1" customHeight="1">
      <c r="A127" s="50" t="s">
        <v>428</v>
      </c>
      <c r="B127" s="15" t="s">
        <v>51</v>
      </c>
      <c r="C127" s="15" t="s">
        <v>44</v>
      </c>
      <c r="D127" s="15" t="s">
        <v>19</v>
      </c>
      <c r="E127" s="15" t="s">
        <v>554</v>
      </c>
      <c r="F127" s="15" t="s">
        <v>427</v>
      </c>
      <c r="G127" s="89"/>
      <c r="H127" s="74">
        <v>0</v>
      </c>
      <c r="I127" s="74">
        <v>0</v>
      </c>
      <c r="J127" s="270"/>
    </row>
    <row r="128" spans="1:13" ht="48" hidden="1" customHeight="1">
      <c r="A128" s="84" t="s">
        <v>620</v>
      </c>
      <c r="B128" s="14">
        <v>757</v>
      </c>
      <c r="C128" s="15" t="s">
        <v>44</v>
      </c>
      <c r="D128" s="15" t="s">
        <v>19</v>
      </c>
      <c r="E128" s="15" t="s">
        <v>619</v>
      </c>
      <c r="F128" s="14"/>
      <c r="G128" s="102">
        <f t="shared" ref="G128:I129" si="31">G129</f>
        <v>0</v>
      </c>
      <c r="H128" s="74">
        <f t="shared" si="31"/>
        <v>0</v>
      </c>
      <c r="I128" s="74">
        <f t="shared" si="31"/>
        <v>0</v>
      </c>
      <c r="J128" s="270"/>
    </row>
    <row r="129" spans="1:13" ht="25.5" hidden="1">
      <c r="A129" s="16" t="s">
        <v>30</v>
      </c>
      <c r="B129" s="14">
        <v>757</v>
      </c>
      <c r="C129" s="15" t="s">
        <v>44</v>
      </c>
      <c r="D129" s="15" t="s">
        <v>19</v>
      </c>
      <c r="E129" s="15" t="s">
        <v>619</v>
      </c>
      <c r="F129" s="15" t="s">
        <v>31</v>
      </c>
      <c r="G129" s="110">
        <f t="shared" si="31"/>
        <v>0</v>
      </c>
      <c r="H129" s="25">
        <f t="shared" si="31"/>
        <v>0</v>
      </c>
      <c r="I129" s="25">
        <f t="shared" si="31"/>
        <v>0</v>
      </c>
      <c r="J129" s="65"/>
    </row>
    <row r="130" spans="1:13" hidden="1">
      <c r="A130" s="16" t="s">
        <v>32</v>
      </c>
      <c r="B130" s="14">
        <v>757</v>
      </c>
      <c r="C130" s="15" t="s">
        <v>44</v>
      </c>
      <c r="D130" s="15" t="s">
        <v>19</v>
      </c>
      <c r="E130" s="15" t="s">
        <v>619</v>
      </c>
      <c r="F130" s="15" t="s">
        <v>33</v>
      </c>
      <c r="G130" s="110"/>
      <c r="H130" s="25"/>
      <c r="I130" s="25"/>
      <c r="J130" s="65"/>
    </row>
    <row r="131" spans="1:13" s="250" customFormat="1" ht="42.75" customHeight="1">
      <c r="A131" s="84" t="s">
        <v>924</v>
      </c>
      <c r="B131" s="14">
        <v>757</v>
      </c>
      <c r="C131" s="15" t="s">
        <v>44</v>
      </c>
      <c r="D131" s="15" t="s">
        <v>19</v>
      </c>
      <c r="E131" s="15" t="s">
        <v>925</v>
      </c>
      <c r="F131" s="14"/>
      <c r="G131" s="74">
        <f t="shared" ref="G131:I132" si="32">G132</f>
        <v>320000</v>
      </c>
      <c r="H131" s="74">
        <f t="shared" si="32"/>
        <v>0</v>
      </c>
      <c r="I131" s="74">
        <f t="shared" si="32"/>
        <v>0</v>
      </c>
      <c r="J131" s="274"/>
    </row>
    <row r="132" spans="1:13" s="250" customFormat="1" ht="25.5">
      <c r="A132" s="16" t="s">
        <v>30</v>
      </c>
      <c r="B132" s="14">
        <v>757</v>
      </c>
      <c r="C132" s="15" t="s">
        <v>44</v>
      </c>
      <c r="D132" s="15" t="s">
        <v>19</v>
      </c>
      <c r="E132" s="15" t="s">
        <v>925</v>
      </c>
      <c r="F132" s="15" t="s">
        <v>31</v>
      </c>
      <c r="G132" s="25">
        <f t="shared" si="32"/>
        <v>320000</v>
      </c>
      <c r="H132" s="25">
        <f t="shared" si="32"/>
        <v>0</v>
      </c>
      <c r="I132" s="25">
        <f t="shared" si="32"/>
        <v>0</v>
      </c>
      <c r="J132" s="279"/>
    </row>
    <row r="133" spans="1:13" s="250" customFormat="1">
      <c r="A133" s="16" t="s">
        <v>32</v>
      </c>
      <c r="B133" s="14">
        <v>757</v>
      </c>
      <c r="C133" s="15" t="s">
        <v>44</v>
      </c>
      <c r="D133" s="15" t="s">
        <v>19</v>
      </c>
      <c r="E133" s="15" t="s">
        <v>925</v>
      </c>
      <c r="F133" s="15" t="s">
        <v>33</v>
      </c>
      <c r="G133" s="25">
        <v>320000</v>
      </c>
      <c r="H133" s="25">
        <v>0</v>
      </c>
      <c r="I133" s="25">
        <v>0</v>
      </c>
      <c r="J133" s="279"/>
    </row>
    <row r="134" spans="1:13" ht="27.75" hidden="1" customHeight="1">
      <c r="A134" s="16"/>
      <c r="B134" s="14"/>
      <c r="C134" s="15"/>
      <c r="D134" s="15"/>
      <c r="E134" s="15"/>
      <c r="F134" s="15"/>
      <c r="G134" s="74"/>
      <c r="H134" s="74"/>
      <c r="I134" s="74"/>
      <c r="J134" s="270"/>
    </row>
    <row r="135" spans="1:13" ht="28.5" hidden="1" customHeight="1">
      <c r="A135" s="50"/>
      <c r="B135" s="14">
        <v>757</v>
      </c>
      <c r="C135" s="15" t="s">
        <v>44</v>
      </c>
      <c r="D135" s="15" t="s">
        <v>19</v>
      </c>
      <c r="E135" s="15" t="s">
        <v>532</v>
      </c>
      <c r="F135" s="15"/>
      <c r="G135" s="74">
        <f>G136</f>
        <v>0</v>
      </c>
      <c r="H135" s="74">
        <f t="shared" ref="H135:I136" si="33">H136</f>
        <v>0</v>
      </c>
      <c r="I135" s="74">
        <f t="shared" si="33"/>
        <v>0</v>
      </c>
      <c r="J135" s="270"/>
    </row>
    <row r="136" spans="1:13" ht="21" hidden="1" customHeight="1">
      <c r="A136" s="16" t="s">
        <v>151</v>
      </c>
      <c r="B136" s="14">
        <v>757</v>
      </c>
      <c r="C136" s="15" t="s">
        <v>44</v>
      </c>
      <c r="D136" s="15" t="s">
        <v>19</v>
      </c>
      <c r="E136" s="15" t="s">
        <v>532</v>
      </c>
      <c r="F136" s="15" t="s">
        <v>152</v>
      </c>
      <c r="G136" s="74">
        <f>G137</f>
        <v>0</v>
      </c>
      <c r="H136" s="74">
        <f t="shared" si="33"/>
        <v>0</v>
      </c>
      <c r="I136" s="74">
        <f t="shared" si="33"/>
        <v>0</v>
      </c>
      <c r="J136" s="270"/>
    </row>
    <row r="137" spans="1:13" ht="30.75" hidden="1" customHeight="1">
      <c r="A137" s="16" t="s">
        <v>153</v>
      </c>
      <c r="B137" s="14">
        <v>757</v>
      </c>
      <c r="C137" s="15" t="s">
        <v>44</v>
      </c>
      <c r="D137" s="15" t="s">
        <v>19</v>
      </c>
      <c r="E137" s="15" t="s">
        <v>532</v>
      </c>
      <c r="F137" s="15" t="s">
        <v>154</v>
      </c>
      <c r="G137" s="233"/>
      <c r="H137" s="233"/>
      <c r="I137" s="233"/>
      <c r="J137" s="274"/>
    </row>
    <row r="138" spans="1:13" ht="25.5">
      <c r="A138" s="86" t="s">
        <v>496</v>
      </c>
      <c r="B138" s="14">
        <v>757</v>
      </c>
      <c r="C138" s="15" t="s">
        <v>44</v>
      </c>
      <c r="D138" s="15" t="s">
        <v>19</v>
      </c>
      <c r="E138" s="15" t="s">
        <v>197</v>
      </c>
      <c r="F138" s="15"/>
      <c r="G138" s="89">
        <f>G139+G142+G148+G151+G154+G186+G195+G198+G201+G203+G209+G145+G231+G228+G234+G177+G174+G180+G240+G183+G243+G189+G246+G249+G252+G255+G258++G261+G264+G267+G270+G273+G276+G279+G192</f>
        <v>134051584.78000002</v>
      </c>
      <c r="H138" s="89">
        <f t="shared" ref="H138:I138" si="34">H139+H142+H148+H151+H154+H186+H195+H198+H201+H203+H209+H145+H231+H228+H234+H177+H174+H180+H240+H183+H243+H189+H246+H249+H252+H255+H258++H261+H264+H267+H270+H273+H276+H279+H192</f>
        <v>135710543.02000001</v>
      </c>
      <c r="I138" s="89">
        <f t="shared" si="34"/>
        <v>129785908.05000001</v>
      </c>
      <c r="J138" s="277"/>
      <c r="M138" s="2"/>
    </row>
    <row r="139" spans="1:13" ht="40.5" hidden="1" customHeight="1">
      <c r="A139" s="16" t="s">
        <v>610</v>
      </c>
      <c r="B139" s="15" t="s">
        <v>51</v>
      </c>
      <c r="C139" s="15" t="s">
        <v>44</v>
      </c>
      <c r="D139" s="15" t="s">
        <v>19</v>
      </c>
      <c r="E139" s="15" t="s">
        <v>552</v>
      </c>
      <c r="F139" s="15"/>
      <c r="G139" s="89">
        <f>G140</f>
        <v>0</v>
      </c>
      <c r="H139" s="74">
        <v>0</v>
      </c>
      <c r="I139" s="74">
        <v>0</v>
      </c>
      <c r="J139" s="270"/>
    </row>
    <row r="140" spans="1:13" ht="30" hidden="1" customHeight="1">
      <c r="A140" s="16" t="s">
        <v>98</v>
      </c>
      <c r="B140" s="15" t="s">
        <v>51</v>
      </c>
      <c r="C140" s="15" t="s">
        <v>44</v>
      </c>
      <c r="D140" s="15" t="s">
        <v>19</v>
      </c>
      <c r="E140" s="15" t="s">
        <v>552</v>
      </c>
      <c r="F140" s="15" t="s">
        <v>355</v>
      </c>
      <c r="G140" s="89">
        <f>G141</f>
        <v>0</v>
      </c>
      <c r="H140" s="74">
        <v>0</v>
      </c>
      <c r="I140" s="74">
        <v>0</v>
      </c>
      <c r="J140" s="270"/>
    </row>
    <row r="141" spans="1:13" ht="91.5" hidden="1" customHeight="1">
      <c r="A141" s="50" t="s">
        <v>428</v>
      </c>
      <c r="B141" s="15" t="s">
        <v>51</v>
      </c>
      <c r="C141" s="15" t="s">
        <v>44</v>
      </c>
      <c r="D141" s="15" t="s">
        <v>19</v>
      </c>
      <c r="E141" s="15" t="s">
        <v>552</v>
      </c>
      <c r="F141" s="15" t="s">
        <v>427</v>
      </c>
      <c r="G141" s="89"/>
      <c r="H141" s="74">
        <v>0</v>
      </c>
      <c r="I141" s="74">
        <v>0</v>
      </c>
      <c r="J141" s="270"/>
    </row>
    <row r="142" spans="1:13" ht="43.5" hidden="1" customHeight="1">
      <c r="A142" s="50" t="s">
        <v>611</v>
      </c>
      <c r="B142" s="15" t="s">
        <v>51</v>
      </c>
      <c r="C142" s="15" t="s">
        <v>44</v>
      </c>
      <c r="D142" s="15" t="s">
        <v>19</v>
      </c>
      <c r="E142" s="15" t="s">
        <v>554</v>
      </c>
      <c r="F142" s="15"/>
      <c r="G142" s="89">
        <f>G143</f>
        <v>0</v>
      </c>
      <c r="H142" s="74">
        <v>0</v>
      </c>
      <c r="I142" s="74">
        <v>0</v>
      </c>
      <c r="J142" s="270"/>
    </row>
    <row r="143" spans="1:13" ht="39.75" hidden="1" customHeight="1">
      <c r="A143" s="16" t="s">
        <v>98</v>
      </c>
      <c r="B143" s="15" t="s">
        <v>51</v>
      </c>
      <c r="C143" s="15" t="s">
        <v>44</v>
      </c>
      <c r="D143" s="15" t="s">
        <v>19</v>
      </c>
      <c r="E143" s="15" t="s">
        <v>554</v>
      </c>
      <c r="F143" s="15" t="s">
        <v>355</v>
      </c>
      <c r="G143" s="89">
        <f>G144</f>
        <v>0</v>
      </c>
      <c r="H143" s="74">
        <v>0</v>
      </c>
      <c r="I143" s="74">
        <v>0</v>
      </c>
      <c r="J143" s="270"/>
    </row>
    <row r="144" spans="1:13" ht="86.25" hidden="1" customHeight="1">
      <c r="A144" s="50" t="s">
        <v>428</v>
      </c>
      <c r="B144" s="15" t="s">
        <v>51</v>
      </c>
      <c r="C144" s="15" t="s">
        <v>44</v>
      </c>
      <c r="D144" s="15" t="s">
        <v>19</v>
      </c>
      <c r="E144" s="15" t="s">
        <v>554</v>
      </c>
      <c r="F144" s="15" t="s">
        <v>427</v>
      </c>
      <c r="G144" s="89"/>
      <c r="H144" s="74">
        <v>0</v>
      </c>
      <c r="I144" s="74">
        <v>0</v>
      </c>
      <c r="J144" s="270"/>
    </row>
    <row r="145" spans="1:10" ht="48" hidden="1" customHeight="1">
      <c r="A145" s="84" t="s">
        <v>620</v>
      </c>
      <c r="B145" s="14">
        <v>757</v>
      </c>
      <c r="C145" s="15" t="s">
        <v>44</v>
      </c>
      <c r="D145" s="15" t="s">
        <v>19</v>
      </c>
      <c r="E145" s="15" t="s">
        <v>619</v>
      </c>
      <c r="F145" s="14"/>
      <c r="G145" s="102">
        <f t="shared" ref="G145:I146" si="35">G146</f>
        <v>0</v>
      </c>
      <c r="H145" s="74">
        <f t="shared" si="35"/>
        <v>0</v>
      </c>
      <c r="I145" s="74">
        <f t="shared" si="35"/>
        <v>0</v>
      </c>
      <c r="J145" s="270"/>
    </row>
    <row r="146" spans="1:10" ht="25.5" hidden="1">
      <c r="A146" s="16" t="s">
        <v>30</v>
      </c>
      <c r="B146" s="14">
        <v>757</v>
      </c>
      <c r="C146" s="15" t="s">
        <v>44</v>
      </c>
      <c r="D146" s="15" t="s">
        <v>19</v>
      </c>
      <c r="E146" s="15" t="s">
        <v>619</v>
      </c>
      <c r="F146" s="15" t="s">
        <v>31</v>
      </c>
      <c r="G146" s="110">
        <f t="shared" si="35"/>
        <v>0</v>
      </c>
      <c r="H146" s="25">
        <f t="shared" si="35"/>
        <v>0</v>
      </c>
      <c r="I146" s="25">
        <f t="shared" si="35"/>
        <v>0</v>
      </c>
      <c r="J146" s="65"/>
    </row>
    <row r="147" spans="1:10" hidden="1">
      <c r="A147" s="16" t="s">
        <v>32</v>
      </c>
      <c r="B147" s="14">
        <v>757</v>
      </c>
      <c r="C147" s="15" t="s">
        <v>44</v>
      </c>
      <c r="D147" s="15" t="s">
        <v>19</v>
      </c>
      <c r="E147" s="15" t="s">
        <v>619</v>
      </c>
      <c r="F147" s="15" t="s">
        <v>33</v>
      </c>
      <c r="G147" s="110"/>
      <c r="H147" s="25"/>
      <c r="I147" s="25"/>
      <c r="J147" s="65"/>
    </row>
    <row r="148" spans="1:10" ht="92.25" customHeight="1">
      <c r="A148" s="207" t="s">
        <v>379</v>
      </c>
      <c r="B148" s="14">
        <v>757</v>
      </c>
      <c r="C148" s="15" t="s">
        <v>44</v>
      </c>
      <c r="D148" s="15" t="s">
        <v>19</v>
      </c>
      <c r="E148" s="15" t="s">
        <v>677</v>
      </c>
      <c r="F148" s="14"/>
      <c r="G148" s="102">
        <f t="shared" ref="G148:I149" si="36">G149</f>
        <v>1180646</v>
      </c>
      <c r="H148" s="102">
        <f t="shared" si="36"/>
        <v>1157334.79</v>
      </c>
      <c r="I148" s="102">
        <f t="shared" si="36"/>
        <v>1157334.79</v>
      </c>
      <c r="J148" s="276"/>
    </row>
    <row r="149" spans="1:10" ht="25.5">
      <c r="A149" s="86" t="s">
        <v>30</v>
      </c>
      <c r="B149" s="14">
        <v>757</v>
      </c>
      <c r="C149" s="15" t="s">
        <v>44</v>
      </c>
      <c r="D149" s="15" t="s">
        <v>19</v>
      </c>
      <c r="E149" s="15" t="s">
        <v>677</v>
      </c>
      <c r="F149" s="15" t="s">
        <v>31</v>
      </c>
      <c r="G149" s="110">
        <f t="shared" si="36"/>
        <v>1180646</v>
      </c>
      <c r="H149" s="110">
        <f t="shared" si="36"/>
        <v>1157334.79</v>
      </c>
      <c r="I149" s="110">
        <f t="shared" si="36"/>
        <v>1157334.79</v>
      </c>
      <c r="J149" s="278"/>
    </row>
    <row r="150" spans="1:10">
      <c r="A150" s="86" t="s">
        <v>32</v>
      </c>
      <c r="B150" s="14">
        <v>757</v>
      </c>
      <c r="C150" s="15" t="s">
        <v>44</v>
      </c>
      <c r="D150" s="15" t="s">
        <v>19</v>
      </c>
      <c r="E150" s="15" t="s">
        <v>677</v>
      </c>
      <c r="F150" s="15" t="s">
        <v>33</v>
      </c>
      <c r="G150" s="25">
        <f>1156984.27+23661.73</f>
        <v>1180646</v>
      </c>
      <c r="H150" s="25">
        <v>1157334.79</v>
      </c>
      <c r="I150" s="25">
        <v>1157334.79</v>
      </c>
      <c r="J150" s="279"/>
    </row>
    <row r="151" spans="1:10">
      <c r="A151" s="208" t="s">
        <v>47</v>
      </c>
      <c r="B151" s="14">
        <v>757</v>
      </c>
      <c r="C151" s="15" t="s">
        <v>44</v>
      </c>
      <c r="D151" s="15" t="s">
        <v>19</v>
      </c>
      <c r="E151" s="15" t="s">
        <v>203</v>
      </c>
      <c r="F151" s="14"/>
      <c r="G151" s="8">
        <f>G152</f>
        <v>64954166.460000001</v>
      </c>
      <c r="H151" s="8">
        <f t="shared" ref="H151:I151" si="37">H152</f>
        <v>70368222.38000001</v>
      </c>
      <c r="I151" s="8">
        <f t="shared" si="37"/>
        <v>70616774.010000005</v>
      </c>
      <c r="J151" s="272"/>
    </row>
    <row r="152" spans="1:10" ht="49.5" customHeight="1">
      <c r="A152" s="86" t="s">
        <v>30</v>
      </c>
      <c r="B152" s="14">
        <v>757</v>
      </c>
      <c r="C152" s="15" t="s">
        <v>44</v>
      </c>
      <c r="D152" s="15" t="s">
        <v>19</v>
      </c>
      <c r="E152" s="15" t="s">
        <v>203</v>
      </c>
      <c r="F152" s="15" t="s">
        <v>31</v>
      </c>
      <c r="G152" s="8">
        <f>G153</f>
        <v>64954166.460000001</v>
      </c>
      <c r="H152" s="8">
        <f>H153</f>
        <v>70368222.38000001</v>
      </c>
      <c r="I152" s="8">
        <f>I153</f>
        <v>70616774.010000005</v>
      </c>
      <c r="J152" s="272"/>
    </row>
    <row r="153" spans="1:10">
      <c r="A153" s="86" t="s">
        <v>32</v>
      </c>
      <c r="B153" s="14">
        <v>757</v>
      </c>
      <c r="C153" s="15" t="s">
        <v>44</v>
      </c>
      <c r="D153" s="15" t="s">
        <v>19</v>
      </c>
      <c r="E153" s="15" t="s">
        <v>203</v>
      </c>
      <c r="F153" s="15" t="s">
        <v>33</v>
      </c>
      <c r="G153" s="8">
        <v>64954166.460000001</v>
      </c>
      <c r="H153" s="8">
        <f>75078619.59-4264121.21-446276</f>
        <v>70368222.38000001</v>
      </c>
      <c r="I153" s="8">
        <f>79327171.22-8264121.21-446276</f>
        <v>70616774.010000005</v>
      </c>
      <c r="J153" s="271"/>
    </row>
    <row r="154" spans="1:10" ht="82.5" hidden="1" customHeight="1">
      <c r="A154" s="86" t="s">
        <v>586</v>
      </c>
      <c r="B154" s="14">
        <v>757</v>
      </c>
      <c r="C154" s="15" t="s">
        <v>44</v>
      </c>
      <c r="D154" s="15" t="s">
        <v>19</v>
      </c>
      <c r="E154" s="15" t="s">
        <v>585</v>
      </c>
      <c r="F154" s="15"/>
      <c r="G154" s="8">
        <f>G155+G160+G163+G166</f>
        <v>0</v>
      </c>
      <c r="H154" s="8">
        <f t="shared" ref="H154:I154" si="38">H155</f>
        <v>0</v>
      </c>
      <c r="I154" s="8">
        <f t="shared" si="38"/>
        <v>0</v>
      </c>
      <c r="J154" s="272"/>
    </row>
    <row r="155" spans="1:10" ht="91.5" hidden="1" customHeight="1">
      <c r="A155" s="208" t="s">
        <v>584</v>
      </c>
      <c r="B155" s="14">
        <v>757</v>
      </c>
      <c r="C155" s="15" t="s">
        <v>44</v>
      </c>
      <c r="D155" s="15" t="s">
        <v>19</v>
      </c>
      <c r="E155" s="15" t="s">
        <v>583</v>
      </c>
      <c r="F155" s="14"/>
      <c r="G155" s="8">
        <f>G156+G158</f>
        <v>0</v>
      </c>
      <c r="H155" s="74">
        <v>0</v>
      </c>
      <c r="I155" s="74">
        <v>0</v>
      </c>
      <c r="J155" s="270"/>
    </row>
    <row r="156" spans="1:10" ht="25.5" hidden="1">
      <c r="A156" s="16" t="s">
        <v>30</v>
      </c>
      <c r="B156" s="14">
        <v>757</v>
      </c>
      <c r="C156" s="15" t="s">
        <v>44</v>
      </c>
      <c r="D156" s="15" t="s">
        <v>19</v>
      </c>
      <c r="E156" s="15" t="s">
        <v>583</v>
      </c>
      <c r="F156" s="15" t="s">
        <v>31</v>
      </c>
      <c r="G156" s="8">
        <f>G157</f>
        <v>0</v>
      </c>
      <c r="H156" s="8">
        <f>H157</f>
        <v>0</v>
      </c>
      <c r="I156" s="8">
        <f>I157</f>
        <v>0</v>
      </c>
      <c r="J156" s="272"/>
    </row>
    <row r="157" spans="1:10" hidden="1">
      <c r="A157" s="16" t="s">
        <v>32</v>
      </c>
      <c r="B157" s="14">
        <v>757</v>
      </c>
      <c r="C157" s="15" t="s">
        <v>44</v>
      </c>
      <c r="D157" s="15" t="s">
        <v>19</v>
      </c>
      <c r="E157" s="15" t="s">
        <v>583</v>
      </c>
      <c r="F157" s="15" t="s">
        <v>33</v>
      </c>
      <c r="G157" s="8"/>
      <c r="H157" s="74">
        <v>0</v>
      </c>
      <c r="I157" s="74">
        <v>0</v>
      </c>
      <c r="J157" s="270"/>
    </row>
    <row r="158" spans="1:10" hidden="1">
      <c r="A158" s="16" t="s">
        <v>160</v>
      </c>
      <c r="B158" s="14">
        <v>757</v>
      </c>
      <c r="C158" s="15" t="s">
        <v>44</v>
      </c>
      <c r="D158" s="15" t="s">
        <v>19</v>
      </c>
      <c r="E158" s="15" t="s">
        <v>583</v>
      </c>
      <c r="F158" s="15" t="s">
        <v>161</v>
      </c>
      <c r="G158" s="8">
        <f>G159</f>
        <v>0</v>
      </c>
      <c r="H158" s="74">
        <v>0</v>
      </c>
      <c r="I158" s="74">
        <v>0</v>
      </c>
      <c r="J158" s="270"/>
    </row>
    <row r="159" spans="1:10" hidden="1">
      <c r="A159" s="16" t="s">
        <v>174</v>
      </c>
      <c r="B159" s="14">
        <v>757</v>
      </c>
      <c r="C159" s="15" t="s">
        <v>44</v>
      </c>
      <c r="D159" s="15" t="s">
        <v>19</v>
      </c>
      <c r="E159" s="15" t="s">
        <v>583</v>
      </c>
      <c r="F159" s="15" t="s">
        <v>175</v>
      </c>
      <c r="G159" s="8"/>
      <c r="H159" s="74">
        <v>0</v>
      </c>
      <c r="I159" s="74">
        <v>0</v>
      </c>
      <c r="J159" s="270"/>
    </row>
    <row r="160" spans="1:10" ht="77.25" hidden="1" customHeight="1">
      <c r="A160" s="23" t="s">
        <v>588</v>
      </c>
      <c r="B160" s="14">
        <v>757</v>
      </c>
      <c r="C160" s="15" t="s">
        <v>44</v>
      </c>
      <c r="D160" s="15" t="s">
        <v>19</v>
      </c>
      <c r="E160" s="15" t="s">
        <v>587</v>
      </c>
      <c r="F160" s="14"/>
      <c r="G160" s="8">
        <f>G161</f>
        <v>0</v>
      </c>
      <c r="H160" s="74">
        <v>0</v>
      </c>
      <c r="I160" s="74">
        <v>0</v>
      </c>
      <c r="J160" s="270"/>
    </row>
    <row r="161" spans="1:10" ht="25.5" hidden="1">
      <c r="A161" s="16" t="s">
        <v>30</v>
      </c>
      <c r="B161" s="14">
        <v>757</v>
      </c>
      <c r="C161" s="15" t="s">
        <v>44</v>
      </c>
      <c r="D161" s="15" t="s">
        <v>19</v>
      </c>
      <c r="E161" s="15" t="s">
        <v>587</v>
      </c>
      <c r="F161" s="15" t="s">
        <v>31</v>
      </c>
      <c r="G161" s="8">
        <f>G162</f>
        <v>0</v>
      </c>
      <c r="H161" s="8">
        <f>H162</f>
        <v>0</v>
      </c>
      <c r="I161" s="8">
        <f>I162</f>
        <v>0</v>
      </c>
      <c r="J161" s="272"/>
    </row>
    <row r="162" spans="1:10" hidden="1">
      <c r="A162" s="16" t="s">
        <v>32</v>
      </c>
      <c r="B162" s="14">
        <v>757</v>
      </c>
      <c r="C162" s="15" t="s">
        <v>44</v>
      </c>
      <c r="D162" s="15" t="s">
        <v>19</v>
      </c>
      <c r="E162" s="15" t="s">
        <v>587</v>
      </c>
      <c r="F162" s="15" t="s">
        <v>33</v>
      </c>
      <c r="G162" s="8"/>
      <c r="H162" s="74">
        <v>0</v>
      </c>
      <c r="I162" s="74">
        <v>0</v>
      </c>
      <c r="J162" s="270"/>
    </row>
    <row r="163" spans="1:10" ht="73.5" hidden="1" customHeight="1">
      <c r="A163" s="23" t="s">
        <v>589</v>
      </c>
      <c r="B163" s="14">
        <v>757</v>
      </c>
      <c r="C163" s="15" t="s">
        <v>44</v>
      </c>
      <c r="D163" s="15" t="s">
        <v>19</v>
      </c>
      <c r="E163" s="15" t="s">
        <v>590</v>
      </c>
      <c r="F163" s="14"/>
      <c r="G163" s="8">
        <f>G164</f>
        <v>0</v>
      </c>
      <c r="H163" s="74">
        <v>0</v>
      </c>
      <c r="I163" s="74">
        <v>0</v>
      </c>
      <c r="J163" s="270"/>
    </row>
    <row r="164" spans="1:10" ht="25.5" hidden="1">
      <c r="A164" s="16" t="s">
        <v>30</v>
      </c>
      <c r="B164" s="14">
        <v>757</v>
      </c>
      <c r="C164" s="15" t="s">
        <v>44</v>
      </c>
      <c r="D164" s="15" t="s">
        <v>19</v>
      </c>
      <c r="E164" s="15" t="s">
        <v>590</v>
      </c>
      <c r="F164" s="15" t="s">
        <v>31</v>
      </c>
      <c r="G164" s="8">
        <f>G165</f>
        <v>0</v>
      </c>
      <c r="H164" s="8">
        <f>H165</f>
        <v>0</v>
      </c>
      <c r="I164" s="8">
        <f>I165</f>
        <v>0</v>
      </c>
      <c r="J164" s="272"/>
    </row>
    <row r="165" spans="1:10" hidden="1">
      <c r="A165" s="16" t="s">
        <v>32</v>
      </c>
      <c r="B165" s="14">
        <v>757</v>
      </c>
      <c r="C165" s="15" t="s">
        <v>44</v>
      </c>
      <c r="D165" s="15" t="s">
        <v>19</v>
      </c>
      <c r="E165" s="15" t="s">
        <v>590</v>
      </c>
      <c r="F165" s="15" t="s">
        <v>33</v>
      </c>
      <c r="G165" s="8"/>
      <c r="H165" s="74">
        <v>0</v>
      </c>
      <c r="I165" s="74">
        <v>0</v>
      </c>
      <c r="J165" s="270"/>
    </row>
    <row r="166" spans="1:10" ht="68.25" hidden="1" customHeight="1">
      <c r="A166" s="23" t="s">
        <v>592</v>
      </c>
      <c r="B166" s="14">
        <v>757</v>
      </c>
      <c r="C166" s="15" t="s">
        <v>44</v>
      </c>
      <c r="D166" s="15" t="s">
        <v>19</v>
      </c>
      <c r="E166" s="15" t="s">
        <v>591</v>
      </c>
      <c r="F166" s="14"/>
      <c r="G166" s="8">
        <f>G172+G167</f>
        <v>0</v>
      </c>
      <c r="H166" s="8">
        <f t="shared" ref="H166:I166" si="39">H172+H167</f>
        <v>0</v>
      </c>
      <c r="I166" s="8">
        <f t="shared" si="39"/>
        <v>0</v>
      </c>
      <c r="J166" s="272"/>
    </row>
    <row r="167" spans="1:10" ht="19.5" hidden="1" customHeight="1">
      <c r="A167" s="195" t="s">
        <v>160</v>
      </c>
      <c r="B167" s="14">
        <v>757</v>
      </c>
      <c r="C167" s="15" t="s">
        <v>44</v>
      </c>
      <c r="D167" s="15" t="s">
        <v>19</v>
      </c>
      <c r="E167" s="15" t="s">
        <v>591</v>
      </c>
      <c r="F167" s="14">
        <v>500</v>
      </c>
      <c r="G167" s="8">
        <f>G169</f>
        <v>0</v>
      </c>
      <c r="H167" s="74"/>
      <c r="I167" s="74"/>
      <c r="J167" s="270"/>
    </row>
    <row r="168" spans="1:10" ht="49.5" hidden="1" customHeight="1">
      <c r="A168" s="86"/>
      <c r="B168" s="14"/>
      <c r="C168" s="15"/>
      <c r="D168" s="15"/>
      <c r="E168" s="15"/>
      <c r="F168" s="15"/>
      <c r="G168" s="8"/>
      <c r="H168" s="8"/>
      <c r="I168" s="8"/>
      <c r="J168" s="272"/>
    </row>
    <row r="169" spans="1:10" ht="21.75" hidden="1" customHeight="1">
      <c r="A169" s="195" t="s">
        <v>182</v>
      </c>
      <c r="B169" s="14">
        <v>757</v>
      </c>
      <c r="C169" s="15" t="s">
        <v>44</v>
      </c>
      <c r="D169" s="15" t="s">
        <v>19</v>
      </c>
      <c r="E169" s="15" t="s">
        <v>591</v>
      </c>
      <c r="F169" s="14">
        <v>520</v>
      </c>
      <c r="G169" s="8"/>
      <c r="H169" s="74"/>
      <c r="I169" s="74"/>
      <c r="J169" s="270"/>
    </row>
    <row r="170" spans="1:10" ht="49.5" hidden="1" customHeight="1">
      <c r="A170" s="86"/>
      <c r="B170" s="14"/>
      <c r="C170" s="15"/>
      <c r="D170" s="15"/>
      <c r="E170" s="15"/>
      <c r="F170" s="15"/>
      <c r="G170" s="8"/>
      <c r="H170" s="8"/>
      <c r="I170" s="8"/>
      <c r="J170" s="272"/>
    </row>
    <row r="171" spans="1:10" hidden="1">
      <c r="A171" s="86"/>
      <c r="B171" s="14"/>
      <c r="C171" s="15"/>
      <c r="D171" s="15"/>
      <c r="E171" s="15"/>
      <c r="F171" s="15"/>
      <c r="G171" s="8"/>
      <c r="H171" s="8"/>
      <c r="I171" s="8"/>
      <c r="J171" s="272"/>
    </row>
    <row r="172" spans="1:10" hidden="1">
      <c r="A172" s="16" t="s">
        <v>63</v>
      </c>
      <c r="B172" s="14">
        <v>757</v>
      </c>
      <c r="C172" s="15" t="s">
        <v>44</v>
      </c>
      <c r="D172" s="15" t="s">
        <v>19</v>
      </c>
      <c r="E172" s="15" t="s">
        <v>591</v>
      </c>
      <c r="F172" s="15" t="s">
        <v>64</v>
      </c>
      <c r="G172" s="8">
        <f>G173</f>
        <v>0</v>
      </c>
      <c r="H172" s="8">
        <f>H173</f>
        <v>0</v>
      </c>
      <c r="I172" s="8">
        <f>I173</f>
        <v>0</v>
      </c>
      <c r="J172" s="272"/>
    </row>
    <row r="173" spans="1:10" hidden="1">
      <c r="A173" s="86" t="s">
        <v>184</v>
      </c>
      <c r="B173" s="14">
        <v>757</v>
      </c>
      <c r="C173" s="15" t="s">
        <v>44</v>
      </c>
      <c r="D173" s="15" t="s">
        <v>19</v>
      </c>
      <c r="E173" s="15" t="s">
        <v>591</v>
      </c>
      <c r="F173" s="15" t="s">
        <v>185</v>
      </c>
      <c r="G173" s="8"/>
      <c r="H173" s="74">
        <v>0</v>
      </c>
      <c r="I173" s="74">
        <v>0</v>
      </c>
      <c r="J173" s="270"/>
    </row>
    <row r="174" spans="1:10" ht="31.5" hidden="1" customHeight="1">
      <c r="A174" s="208" t="s">
        <v>838</v>
      </c>
      <c r="B174" s="14">
        <v>757</v>
      </c>
      <c r="C174" s="15" t="s">
        <v>44</v>
      </c>
      <c r="D174" s="15" t="s">
        <v>19</v>
      </c>
      <c r="E174" s="15" t="s">
        <v>767</v>
      </c>
      <c r="F174" s="14"/>
      <c r="G174" s="8">
        <f>G175</f>
        <v>0</v>
      </c>
      <c r="H174" s="8">
        <f t="shared" ref="H174:I174" si="40">H175</f>
        <v>0</v>
      </c>
      <c r="I174" s="8">
        <f t="shared" si="40"/>
        <v>0</v>
      </c>
      <c r="J174" s="272"/>
    </row>
    <row r="175" spans="1:10" ht="49.5" hidden="1" customHeight="1">
      <c r="A175" s="86" t="s">
        <v>30</v>
      </c>
      <c r="B175" s="14">
        <v>757</v>
      </c>
      <c r="C175" s="15" t="s">
        <v>44</v>
      </c>
      <c r="D175" s="15" t="s">
        <v>19</v>
      </c>
      <c r="E175" s="15" t="s">
        <v>767</v>
      </c>
      <c r="F175" s="15" t="s">
        <v>31</v>
      </c>
      <c r="G175" s="8">
        <f>G176</f>
        <v>0</v>
      </c>
      <c r="H175" s="8">
        <f>H176</f>
        <v>0</v>
      </c>
      <c r="I175" s="8">
        <f>I176</f>
        <v>0</v>
      </c>
      <c r="J175" s="272"/>
    </row>
    <row r="176" spans="1:10" hidden="1">
      <c r="A176" s="86" t="s">
        <v>32</v>
      </c>
      <c r="B176" s="14">
        <v>757</v>
      </c>
      <c r="C176" s="15" t="s">
        <v>44</v>
      </c>
      <c r="D176" s="15" t="s">
        <v>19</v>
      </c>
      <c r="E176" s="15" t="s">
        <v>767</v>
      </c>
      <c r="F176" s="15" t="s">
        <v>33</v>
      </c>
      <c r="G176" s="8"/>
      <c r="H176" s="8"/>
      <c r="I176" s="8"/>
      <c r="J176" s="272"/>
    </row>
    <row r="177" spans="1:10" ht="31.5" hidden="1" customHeight="1">
      <c r="A177" s="208" t="s">
        <v>772</v>
      </c>
      <c r="B177" s="14">
        <v>757</v>
      </c>
      <c r="C177" s="15" t="s">
        <v>44</v>
      </c>
      <c r="D177" s="15" t="s">
        <v>19</v>
      </c>
      <c r="E177" s="15" t="s">
        <v>766</v>
      </c>
      <c r="F177" s="14"/>
      <c r="G177" s="8">
        <f>G178</f>
        <v>0</v>
      </c>
      <c r="H177" s="8">
        <f t="shared" ref="H177:I177" si="41">H178</f>
        <v>0</v>
      </c>
      <c r="I177" s="8">
        <f t="shared" si="41"/>
        <v>0</v>
      </c>
      <c r="J177" s="272"/>
    </row>
    <row r="178" spans="1:10" ht="49.5" hidden="1" customHeight="1">
      <c r="A178" s="86" t="s">
        <v>30</v>
      </c>
      <c r="B178" s="14">
        <v>757</v>
      </c>
      <c r="C178" s="15" t="s">
        <v>44</v>
      </c>
      <c r="D178" s="15" t="s">
        <v>19</v>
      </c>
      <c r="E178" s="15" t="s">
        <v>766</v>
      </c>
      <c r="F178" s="15" t="s">
        <v>31</v>
      </c>
      <c r="G178" s="8">
        <f>G179</f>
        <v>0</v>
      </c>
      <c r="H178" s="8">
        <f>H179</f>
        <v>0</v>
      </c>
      <c r="I178" s="8">
        <f>I179</f>
        <v>0</v>
      </c>
      <c r="J178" s="272"/>
    </row>
    <row r="179" spans="1:10" hidden="1">
      <c r="A179" s="86" t="s">
        <v>32</v>
      </c>
      <c r="B179" s="14">
        <v>757</v>
      </c>
      <c r="C179" s="15" t="s">
        <v>44</v>
      </c>
      <c r="D179" s="15" t="s">
        <v>19</v>
      </c>
      <c r="E179" s="15" t="s">
        <v>766</v>
      </c>
      <c r="F179" s="15" t="s">
        <v>33</v>
      </c>
      <c r="G179" s="8"/>
      <c r="H179" s="8"/>
      <c r="I179" s="8"/>
      <c r="J179" s="272"/>
    </row>
    <row r="180" spans="1:10" ht="54.75" customHeight="1">
      <c r="A180" s="208" t="s">
        <v>771</v>
      </c>
      <c r="B180" s="14">
        <v>757</v>
      </c>
      <c r="C180" s="15" t="s">
        <v>44</v>
      </c>
      <c r="D180" s="15" t="s">
        <v>19</v>
      </c>
      <c r="E180" s="15" t="s">
        <v>770</v>
      </c>
      <c r="F180" s="14"/>
      <c r="G180" s="8">
        <f>G181</f>
        <v>0</v>
      </c>
      <c r="H180" s="8">
        <f t="shared" ref="H180:I180" si="42">H181</f>
        <v>150000</v>
      </c>
      <c r="I180" s="8">
        <f t="shared" si="42"/>
        <v>0</v>
      </c>
      <c r="J180" s="272"/>
    </row>
    <row r="181" spans="1:10" ht="49.5" customHeight="1">
      <c r="A181" s="86" t="s">
        <v>30</v>
      </c>
      <c r="B181" s="14">
        <v>757</v>
      </c>
      <c r="C181" s="15" t="s">
        <v>44</v>
      </c>
      <c r="D181" s="15" t="s">
        <v>19</v>
      </c>
      <c r="E181" s="15" t="s">
        <v>770</v>
      </c>
      <c r="F181" s="15" t="s">
        <v>31</v>
      </c>
      <c r="G181" s="8">
        <f>G182</f>
        <v>0</v>
      </c>
      <c r="H181" s="8">
        <f>H182</f>
        <v>150000</v>
      </c>
      <c r="I181" s="8">
        <f>I182</f>
        <v>0</v>
      </c>
      <c r="J181" s="272"/>
    </row>
    <row r="182" spans="1:10">
      <c r="A182" s="86" t="s">
        <v>32</v>
      </c>
      <c r="B182" s="14">
        <v>757</v>
      </c>
      <c r="C182" s="15" t="s">
        <v>44</v>
      </c>
      <c r="D182" s="15" t="s">
        <v>19</v>
      </c>
      <c r="E182" s="15" t="s">
        <v>770</v>
      </c>
      <c r="F182" s="15" t="s">
        <v>33</v>
      </c>
      <c r="G182" s="8">
        <v>0</v>
      </c>
      <c r="H182" s="8">
        <v>150000</v>
      </c>
      <c r="I182" s="8">
        <v>0</v>
      </c>
      <c r="J182" s="271"/>
    </row>
    <row r="183" spans="1:10" ht="54.75" hidden="1" customHeight="1">
      <c r="A183" s="208" t="s">
        <v>804</v>
      </c>
      <c r="B183" s="14">
        <v>757</v>
      </c>
      <c r="C183" s="15" t="s">
        <v>44</v>
      </c>
      <c r="D183" s="15" t="s">
        <v>19</v>
      </c>
      <c r="E183" s="15" t="s">
        <v>803</v>
      </c>
      <c r="F183" s="14"/>
      <c r="G183" s="8">
        <f>G184</f>
        <v>0</v>
      </c>
      <c r="H183" s="8">
        <f t="shared" ref="H183:I183" si="43">H184</f>
        <v>0</v>
      </c>
      <c r="I183" s="8">
        <f t="shared" si="43"/>
        <v>0</v>
      </c>
      <c r="J183" s="272"/>
    </row>
    <row r="184" spans="1:10" ht="49.5" hidden="1" customHeight="1">
      <c r="A184" s="86" t="s">
        <v>30</v>
      </c>
      <c r="B184" s="14">
        <v>757</v>
      </c>
      <c r="C184" s="15" t="s">
        <v>44</v>
      </c>
      <c r="D184" s="15" t="s">
        <v>19</v>
      </c>
      <c r="E184" s="15" t="s">
        <v>803</v>
      </c>
      <c r="F184" s="15" t="s">
        <v>31</v>
      </c>
      <c r="G184" s="8">
        <f>G185</f>
        <v>0</v>
      </c>
      <c r="H184" s="8">
        <f>H185</f>
        <v>0</v>
      </c>
      <c r="I184" s="8">
        <f>I185</f>
        <v>0</v>
      </c>
      <c r="J184" s="272"/>
    </row>
    <row r="185" spans="1:10" hidden="1">
      <c r="A185" s="86" t="s">
        <v>32</v>
      </c>
      <c r="B185" s="14">
        <v>757</v>
      </c>
      <c r="C185" s="15" t="s">
        <v>44</v>
      </c>
      <c r="D185" s="15" t="s">
        <v>19</v>
      </c>
      <c r="E185" s="15" t="s">
        <v>803</v>
      </c>
      <c r="F185" s="15" t="s">
        <v>33</v>
      </c>
      <c r="G185" s="8"/>
      <c r="H185" s="8"/>
      <c r="I185" s="8"/>
      <c r="J185" s="272"/>
    </row>
    <row r="186" spans="1:10" s="3" customFormat="1" ht="15" customHeight="1">
      <c r="A186" s="205" t="s">
        <v>48</v>
      </c>
      <c r="B186" s="14">
        <v>757</v>
      </c>
      <c r="C186" s="15" t="s">
        <v>44</v>
      </c>
      <c r="D186" s="15" t="s">
        <v>19</v>
      </c>
      <c r="E186" s="15" t="s">
        <v>204</v>
      </c>
      <c r="F186" s="15"/>
      <c r="G186" s="25">
        <f>G187</f>
        <v>7927812.8600000003</v>
      </c>
      <c r="H186" s="25">
        <f t="shared" ref="G186:I193" si="44">H187</f>
        <v>9186412.2799999993</v>
      </c>
      <c r="I186" s="25">
        <f t="shared" si="44"/>
        <v>9777575.25</v>
      </c>
      <c r="J186" s="65"/>
    </row>
    <row r="187" spans="1:10" ht="25.5">
      <c r="A187" s="86" t="s">
        <v>30</v>
      </c>
      <c r="B187" s="14">
        <v>757</v>
      </c>
      <c r="C187" s="15" t="s">
        <v>44</v>
      </c>
      <c r="D187" s="15" t="s">
        <v>19</v>
      </c>
      <c r="E187" s="15" t="s">
        <v>204</v>
      </c>
      <c r="F187" s="15" t="s">
        <v>31</v>
      </c>
      <c r="G187" s="8">
        <f t="shared" si="44"/>
        <v>7927812.8600000003</v>
      </c>
      <c r="H187" s="8">
        <f t="shared" si="44"/>
        <v>9186412.2799999993</v>
      </c>
      <c r="I187" s="8">
        <f t="shared" si="44"/>
        <v>9777575.25</v>
      </c>
      <c r="J187" s="272"/>
    </row>
    <row r="188" spans="1:10">
      <c r="A188" s="86" t="s">
        <v>32</v>
      </c>
      <c r="B188" s="14">
        <v>757</v>
      </c>
      <c r="C188" s="15" t="s">
        <v>44</v>
      </c>
      <c r="D188" s="15" t="s">
        <v>19</v>
      </c>
      <c r="E188" s="15" t="s">
        <v>204</v>
      </c>
      <c r="F188" s="15" t="s">
        <v>33</v>
      </c>
      <c r="G188" s="8">
        <v>7927812.8600000003</v>
      </c>
      <c r="H188" s="8">
        <v>9186412.2799999993</v>
      </c>
      <c r="I188" s="8">
        <v>9777575.25</v>
      </c>
      <c r="J188" s="271"/>
    </row>
    <row r="189" spans="1:10" s="3" customFormat="1" ht="49.5" hidden="1" customHeight="1">
      <c r="A189" s="205" t="s">
        <v>917</v>
      </c>
      <c r="B189" s="14">
        <v>757</v>
      </c>
      <c r="C189" s="15" t="s">
        <v>44</v>
      </c>
      <c r="D189" s="15" t="s">
        <v>19</v>
      </c>
      <c r="E189" s="15" t="s">
        <v>916</v>
      </c>
      <c r="F189" s="15"/>
      <c r="G189" s="25">
        <f>G190</f>
        <v>0</v>
      </c>
      <c r="H189" s="25">
        <f t="shared" si="44"/>
        <v>0</v>
      </c>
      <c r="I189" s="25">
        <f t="shared" si="44"/>
        <v>0</v>
      </c>
      <c r="J189" s="65"/>
    </row>
    <row r="190" spans="1:10" ht="25.5" hidden="1">
      <c r="A190" s="86" t="s">
        <v>30</v>
      </c>
      <c r="B190" s="14">
        <v>757</v>
      </c>
      <c r="C190" s="15" t="s">
        <v>44</v>
      </c>
      <c r="D190" s="15" t="s">
        <v>19</v>
      </c>
      <c r="E190" s="15" t="s">
        <v>916</v>
      </c>
      <c r="F190" s="15" t="s">
        <v>31</v>
      </c>
      <c r="G190" s="8">
        <f t="shared" si="44"/>
        <v>0</v>
      </c>
      <c r="H190" s="8">
        <f t="shared" si="44"/>
        <v>0</v>
      </c>
      <c r="I190" s="8">
        <f t="shared" si="44"/>
        <v>0</v>
      </c>
      <c r="J190" s="272"/>
    </row>
    <row r="191" spans="1:10" hidden="1">
      <c r="A191" s="86" t="s">
        <v>32</v>
      </c>
      <c r="B191" s="14">
        <v>757</v>
      </c>
      <c r="C191" s="15" t="s">
        <v>44</v>
      </c>
      <c r="D191" s="15" t="s">
        <v>19</v>
      </c>
      <c r="E191" s="15" t="s">
        <v>916</v>
      </c>
      <c r="F191" s="15" t="s">
        <v>33</v>
      </c>
      <c r="G191" s="8">
        <v>0</v>
      </c>
      <c r="H191" s="8"/>
      <c r="I191" s="8">
        <v>0</v>
      </c>
      <c r="J191" s="271"/>
    </row>
    <row r="192" spans="1:10" s="3" customFormat="1" ht="49.5" customHeight="1">
      <c r="A192" s="205" t="s">
        <v>919</v>
      </c>
      <c r="B192" s="14">
        <v>757</v>
      </c>
      <c r="C192" s="15" t="s">
        <v>44</v>
      </c>
      <c r="D192" s="15" t="s">
        <v>19</v>
      </c>
      <c r="E192" s="15" t="s">
        <v>918</v>
      </c>
      <c r="F192" s="15"/>
      <c r="G192" s="25">
        <f>G193</f>
        <v>3980174.3</v>
      </c>
      <c r="H192" s="25">
        <f t="shared" si="44"/>
        <v>0</v>
      </c>
      <c r="I192" s="25">
        <f t="shared" si="44"/>
        <v>0</v>
      </c>
      <c r="J192" s="65"/>
    </row>
    <row r="193" spans="1:10" ht="25.5">
      <c r="A193" s="86" t="s">
        <v>30</v>
      </c>
      <c r="B193" s="14">
        <v>757</v>
      </c>
      <c r="C193" s="15" t="s">
        <v>44</v>
      </c>
      <c r="D193" s="15" t="s">
        <v>19</v>
      </c>
      <c r="E193" s="15" t="s">
        <v>918</v>
      </c>
      <c r="F193" s="15" t="s">
        <v>31</v>
      </c>
      <c r="G193" s="8">
        <f t="shared" si="44"/>
        <v>3980174.3</v>
      </c>
      <c r="H193" s="8">
        <f t="shared" si="44"/>
        <v>0</v>
      </c>
      <c r="I193" s="8">
        <f t="shared" si="44"/>
        <v>0</v>
      </c>
      <c r="J193" s="272"/>
    </row>
    <row r="194" spans="1:10">
      <c r="A194" s="86" t="s">
        <v>32</v>
      </c>
      <c r="B194" s="14">
        <v>757</v>
      </c>
      <c r="C194" s="15" t="s">
        <v>44</v>
      </c>
      <c r="D194" s="15" t="s">
        <v>19</v>
      </c>
      <c r="E194" s="15" t="s">
        <v>918</v>
      </c>
      <c r="F194" s="15" t="s">
        <v>33</v>
      </c>
      <c r="G194" s="8">
        <v>3980174.3</v>
      </c>
      <c r="H194" s="8">
        <v>0</v>
      </c>
      <c r="I194" s="8">
        <v>0</v>
      </c>
      <c r="J194" s="271"/>
    </row>
    <row r="195" spans="1:10" s="3" customFormat="1" ht="15" customHeight="1">
      <c r="A195" s="206" t="s">
        <v>49</v>
      </c>
      <c r="B195" s="14">
        <v>757</v>
      </c>
      <c r="C195" s="15" t="s">
        <v>44</v>
      </c>
      <c r="D195" s="15" t="s">
        <v>19</v>
      </c>
      <c r="E195" s="15" t="s">
        <v>205</v>
      </c>
      <c r="F195" s="15"/>
      <c r="G195" s="25">
        <f t="shared" ref="G195:I196" si="45">G196</f>
        <v>40105640.340000004</v>
      </c>
      <c r="H195" s="25">
        <f t="shared" si="45"/>
        <v>45400329.390000001</v>
      </c>
      <c r="I195" s="25">
        <f t="shared" si="45"/>
        <v>45387746.920000002</v>
      </c>
      <c r="J195" s="65"/>
    </row>
    <row r="196" spans="1:10" ht="25.5">
      <c r="A196" s="86" t="s">
        <v>30</v>
      </c>
      <c r="B196" s="14">
        <v>757</v>
      </c>
      <c r="C196" s="15" t="s">
        <v>44</v>
      </c>
      <c r="D196" s="15" t="s">
        <v>19</v>
      </c>
      <c r="E196" s="15" t="s">
        <v>205</v>
      </c>
      <c r="F196" s="15" t="s">
        <v>31</v>
      </c>
      <c r="G196" s="8">
        <f>G197</f>
        <v>40105640.340000004</v>
      </c>
      <c r="H196" s="8">
        <f t="shared" si="45"/>
        <v>45400329.390000001</v>
      </c>
      <c r="I196" s="8">
        <f t="shared" si="45"/>
        <v>45387746.920000002</v>
      </c>
      <c r="J196" s="272"/>
    </row>
    <row r="197" spans="1:10">
      <c r="A197" s="86" t="s">
        <v>32</v>
      </c>
      <c r="B197" s="14">
        <v>757</v>
      </c>
      <c r="C197" s="15" t="s">
        <v>44</v>
      </c>
      <c r="D197" s="15" t="s">
        <v>19</v>
      </c>
      <c r="E197" s="15" t="s">
        <v>205</v>
      </c>
      <c r="F197" s="15" t="s">
        <v>33</v>
      </c>
      <c r="G197" s="8">
        <v>40105640.340000004</v>
      </c>
      <c r="H197" s="8">
        <f>49664450.6-4264121.21</f>
        <v>45400329.390000001</v>
      </c>
      <c r="I197" s="8">
        <f>52651868.13-7264121.21</f>
        <v>45387746.920000002</v>
      </c>
      <c r="J197" s="271"/>
    </row>
    <row r="198" spans="1:10" ht="36" hidden="1" customHeight="1">
      <c r="A198" s="86" t="s">
        <v>555</v>
      </c>
      <c r="B198" s="14">
        <v>757</v>
      </c>
      <c r="C198" s="15" t="s">
        <v>44</v>
      </c>
      <c r="D198" s="15" t="s">
        <v>19</v>
      </c>
      <c r="E198" s="15" t="s">
        <v>556</v>
      </c>
      <c r="F198" s="15"/>
      <c r="G198" s="74">
        <f>G200</f>
        <v>0</v>
      </c>
      <c r="H198" s="74">
        <v>0</v>
      </c>
      <c r="I198" s="74">
        <v>0</v>
      </c>
      <c r="J198" s="270"/>
    </row>
    <row r="199" spans="1:10" ht="36" hidden="1" customHeight="1">
      <c r="A199" s="86" t="s">
        <v>30</v>
      </c>
      <c r="B199" s="14">
        <v>757</v>
      </c>
      <c r="C199" s="15" t="s">
        <v>44</v>
      </c>
      <c r="D199" s="15" t="s">
        <v>19</v>
      </c>
      <c r="E199" s="15" t="s">
        <v>556</v>
      </c>
      <c r="F199" s="15" t="s">
        <v>31</v>
      </c>
      <c r="G199" s="74">
        <f>G200</f>
        <v>0</v>
      </c>
      <c r="H199" s="74">
        <v>0</v>
      </c>
      <c r="I199" s="74">
        <v>0</v>
      </c>
      <c r="J199" s="270"/>
    </row>
    <row r="200" spans="1:10" ht="19.5" hidden="1" customHeight="1">
      <c r="A200" s="16" t="s">
        <v>32</v>
      </c>
      <c r="B200" s="14">
        <v>757</v>
      </c>
      <c r="C200" s="15" t="s">
        <v>44</v>
      </c>
      <c r="D200" s="15" t="s">
        <v>19</v>
      </c>
      <c r="E200" s="15" t="s">
        <v>556</v>
      </c>
      <c r="F200" s="15" t="s">
        <v>33</v>
      </c>
      <c r="G200" s="74"/>
      <c r="H200" s="74">
        <v>0</v>
      </c>
      <c r="I200" s="74">
        <v>0</v>
      </c>
      <c r="J200" s="270"/>
    </row>
    <row r="201" spans="1:10" ht="76.5" hidden="1">
      <c r="A201" s="16" t="s">
        <v>402</v>
      </c>
      <c r="B201" s="14">
        <v>757</v>
      </c>
      <c r="C201" s="15" t="s">
        <v>44</v>
      </c>
      <c r="D201" s="15" t="s">
        <v>19</v>
      </c>
      <c r="E201" s="15" t="s">
        <v>401</v>
      </c>
      <c r="F201" s="15"/>
      <c r="G201" s="8">
        <f>G202</f>
        <v>0</v>
      </c>
      <c r="H201" s="8">
        <f>H202</f>
        <v>0</v>
      </c>
      <c r="I201" s="8">
        <f>I202</f>
        <v>0</v>
      </c>
      <c r="J201" s="272"/>
    </row>
    <row r="202" spans="1:10" hidden="1">
      <c r="A202" s="16" t="s">
        <v>32</v>
      </c>
      <c r="B202" s="14">
        <v>757</v>
      </c>
      <c r="C202" s="15" t="s">
        <v>44</v>
      </c>
      <c r="D202" s="15" t="s">
        <v>19</v>
      </c>
      <c r="E202" s="15" t="s">
        <v>401</v>
      </c>
      <c r="F202" s="15" t="s">
        <v>33</v>
      </c>
      <c r="G202" s="8"/>
      <c r="H202" s="8"/>
      <c r="I202" s="8"/>
      <c r="J202" s="272"/>
    </row>
    <row r="203" spans="1:10" ht="19.5" hidden="1" customHeight="1">
      <c r="A203" s="16" t="s">
        <v>400</v>
      </c>
      <c r="B203" s="14">
        <v>757</v>
      </c>
      <c r="C203" s="15" t="s">
        <v>44</v>
      </c>
      <c r="D203" s="15" t="s">
        <v>19</v>
      </c>
      <c r="E203" s="15" t="s">
        <v>129</v>
      </c>
      <c r="F203" s="15"/>
      <c r="G203" s="74">
        <f>G204</f>
        <v>0</v>
      </c>
      <c r="H203" s="74">
        <v>0</v>
      </c>
      <c r="I203" s="74">
        <v>0</v>
      </c>
      <c r="J203" s="270"/>
    </row>
    <row r="204" spans="1:10" ht="39.75" hidden="1" customHeight="1">
      <c r="A204" s="16" t="s">
        <v>30</v>
      </c>
      <c r="B204" s="14">
        <v>757</v>
      </c>
      <c r="C204" s="15" t="s">
        <v>44</v>
      </c>
      <c r="D204" s="15" t="s">
        <v>19</v>
      </c>
      <c r="E204" s="15" t="s">
        <v>129</v>
      </c>
      <c r="F204" s="15" t="s">
        <v>31</v>
      </c>
      <c r="G204" s="74">
        <f>G205</f>
        <v>0</v>
      </c>
      <c r="H204" s="74">
        <v>0</v>
      </c>
      <c r="I204" s="74">
        <v>0</v>
      </c>
      <c r="J204" s="270"/>
    </row>
    <row r="205" spans="1:10" ht="20.25" hidden="1" customHeight="1">
      <c r="A205" s="16" t="s">
        <v>32</v>
      </c>
      <c r="B205" s="14">
        <v>757</v>
      </c>
      <c r="C205" s="15" t="s">
        <v>44</v>
      </c>
      <c r="D205" s="15" t="s">
        <v>19</v>
      </c>
      <c r="E205" s="15" t="s">
        <v>129</v>
      </c>
      <c r="F205" s="15" t="s">
        <v>33</v>
      </c>
      <c r="G205" s="74"/>
      <c r="H205" s="74">
        <v>0</v>
      </c>
      <c r="I205" s="74">
        <v>0</v>
      </c>
      <c r="J205" s="270"/>
    </row>
    <row r="206" spans="1:10" ht="39" hidden="1" customHeight="1">
      <c r="A206" s="16" t="s">
        <v>188</v>
      </c>
      <c r="B206" s="14">
        <v>757</v>
      </c>
      <c r="C206" s="15" t="s">
        <v>44</v>
      </c>
      <c r="D206" s="15" t="s">
        <v>19</v>
      </c>
      <c r="E206" s="15" t="s">
        <v>187</v>
      </c>
      <c r="F206" s="15"/>
      <c r="G206" s="74">
        <f>G207</f>
        <v>0</v>
      </c>
      <c r="H206" s="74">
        <f t="shared" ref="H206:I206" si="46">H207</f>
        <v>0</v>
      </c>
      <c r="I206" s="74">
        <f t="shared" si="46"/>
        <v>0</v>
      </c>
      <c r="J206" s="270"/>
    </row>
    <row r="207" spans="1:10" ht="39.75" hidden="1" customHeight="1">
      <c r="A207" s="16" t="s">
        <v>30</v>
      </c>
      <c r="B207" s="14">
        <v>757</v>
      </c>
      <c r="C207" s="15" t="s">
        <v>44</v>
      </c>
      <c r="D207" s="15" t="s">
        <v>19</v>
      </c>
      <c r="E207" s="15" t="s">
        <v>187</v>
      </c>
      <c r="F207" s="15" t="s">
        <v>31</v>
      </c>
      <c r="G207" s="74">
        <f>G208</f>
        <v>0</v>
      </c>
      <c r="H207" s="74">
        <f t="shared" ref="H207:I207" si="47">H208</f>
        <v>0</v>
      </c>
      <c r="I207" s="74">
        <f t="shared" si="47"/>
        <v>0</v>
      </c>
      <c r="J207" s="270"/>
    </row>
    <row r="208" spans="1:10" ht="20.25" hidden="1" customHeight="1">
      <c r="A208" s="16" t="s">
        <v>32</v>
      </c>
      <c r="B208" s="14">
        <v>757</v>
      </c>
      <c r="C208" s="15" t="s">
        <v>44</v>
      </c>
      <c r="D208" s="15" t="s">
        <v>19</v>
      </c>
      <c r="E208" s="15" t="s">
        <v>187</v>
      </c>
      <c r="F208" s="15" t="s">
        <v>33</v>
      </c>
      <c r="G208" s="74">
        <v>0</v>
      </c>
      <c r="H208" s="74"/>
      <c r="I208" s="74">
        <v>0</v>
      </c>
      <c r="J208" s="270"/>
    </row>
    <row r="209" spans="1:10" ht="37.5" customHeight="1">
      <c r="A209" s="16" t="s">
        <v>443</v>
      </c>
      <c r="B209" s="14">
        <v>757</v>
      </c>
      <c r="C209" s="15" t="s">
        <v>44</v>
      </c>
      <c r="D209" s="15" t="s">
        <v>19</v>
      </c>
      <c r="E209" s="15" t="s">
        <v>415</v>
      </c>
      <c r="F209" s="15"/>
      <c r="G209" s="8">
        <f t="shared" ref="G209:I210" si="48">G210</f>
        <v>619531.08000000007</v>
      </c>
      <c r="H209" s="8">
        <f t="shared" si="48"/>
        <v>619531.08000000007</v>
      </c>
      <c r="I209" s="8">
        <f t="shared" si="48"/>
        <v>619531.08000000007</v>
      </c>
      <c r="J209" s="272"/>
    </row>
    <row r="210" spans="1:10" ht="25.5">
      <c r="A210" s="16" t="s">
        <v>30</v>
      </c>
      <c r="B210" s="14">
        <v>757</v>
      </c>
      <c r="C210" s="15" t="s">
        <v>44</v>
      </c>
      <c r="D210" s="15" t="s">
        <v>19</v>
      </c>
      <c r="E210" s="15" t="s">
        <v>415</v>
      </c>
      <c r="F210" s="15" t="s">
        <v>31</v>
      </c>
      <c r="G210" s="8">
        <f t="shared" si="48"/>
        <v>619531.08000000007</v>
      </c>
      <c r="H210" s="8">
        <f t="shared" si="48"/>
        <v>619531.08000000007</v>
      </c>
      <c r="I210" s="8">
        <f t="shared" si="48"/>
        <v>619531.08000000007</v>
      </c>
      <c r="J210" s="272"/>
    </row>
    <row r="211" spans="1:10">
      <c r="A211" s="16" t="s">
        <v>32</v>
      </c>
      <c r="B211" s="14">
        <v>757</v>
      </c>
      <c r="C211" s="15" t="s">
        <v>44</v>
      </c>
      <c r="D211" s="15" t="s">
        <v>19</v>
      </c>
      <c r="E211" s="15" t="s">
        <v>415</v>
      </c>
      <c r="F211" s="15" t="s">
        <v>33</v>
      </c>
      <c r="G211" s="8">
        <f>178133+441398.08</f>
        <v>619531.08000000007</v>
      </c>
      <c r="H211" s="8">
        <f>178133+441398.08</f>
        <v>619531.08000000007</v>
      </c>
      <c r="I211" s="8">
        <f>178133+441398.08</f>
        <v>619531.08000000007</v>
      </c>
      <c r="J211" s="271"/>
    </row>
    <row r="212" spans="1:10" hidden="1">
      <c r="A212" s="16" t="s">
        <v>435</v>
      </c>
      <c r="B212" s="14">
        <v>757</v>
      </c>
      <c r="C212" s="15" t="s">
        <v>44</v>
      </c>
      <c r="D212" s="15" t="s">
        <v>19</v>
      </c>
      <c r="E212" s="15" t="s">
        <v>434</v>
      </c>
      <c r="F212" s="15"/>
      <c r="G212" s="8"/>
      <c r="H212" s="8">
        <f>H213</f>
        <v>0</v>
      </c>
      <c r="I212" s="8">
        <f>I213</f>
        <v>0</v>
      </c>
      <c r="J212" s="272"/>
    </row>
    <row r="213" spans="1:10" hidden="1">
      <c r="A213" s="16" t="s">
        <v>277</v>
      </c>
      <c r="B213" s="14">
        <v>757</v>
      </c>
      <c r="C213" s="15" t="s">
        <v>44</v>
      </c>
      <c r="D213" s="15" t="s">
        <v>19</v>
      </c>
      <c r="E213" s="15" t="s">
        <v>581</v>
      </c>
      <c r="F213" s="15"/>
      <c r="G213" s="8">
        <f>G214</f>
        <v>0</v>
      </c>
      <c r="H213" s="8"/>
      <c r="I213" s="8"/>
      <c r="J213" s="272"/>
    </row>
    <row r="214" spans="1:10" hidden="1">
      <c r="A214" s="16" t="s">
        <v>277</v>
      </c>
      <c r="B214" s="14">
        <v>757</v>
      </c>
      <c r="C214" s="15" t="s">
        <v>44</v>
      </c>
      <c r="D214" s="15" t="s">
        <v>19</v>
      </c>
      <c r="E214" s="15" t="s">
        <v>582</v>
      </c>
      <c r="F214" s="15"/>
      <c r="G214" s="8">
        <f t="shared" ref="G214:I215" si="49">G215</f>
        <v>0</v>
      </c>
      <c r="H214" s="8">
        <f t="shared" si="49"/>
        <v>0</v>
      </c>
      <c r="I214" s="8">
        <f t="shared" si="49"/>
        <v>0</v>
      </c>
      <c r="J214" s="272"/>
    </row>
    <row r="215" spans="1:10" ht="25.5" hidden="1">
      <c r="A215" s="16" t="s">
        <v>30</v>
      </c>
      <c r="B215" s="14">
        <v>757</v>
      </c>
      <c r="C215" s="15" t="s">
        <v>44</v>
      </c>
      <c r="D215" s="15" t="s">
        <v>19</v>
      </c>
      <c r="E215" s="15" t="s">
        <v>582</v>
      </c>
      <c r="F215" s="15" t="s">
        <v>31</v>
      </c>
      <c r="G215" s="8">
        <f t="shared" si="49"/>
        <v>0</v>
      </c>
      <c r="H215" s="8">
        <f t="shared" si="49"/>
        <v>0</v>
      </c>
      <c r="I215" s="8">
        <f t="shared" si="49"/>
        <v>0</v>
      </c>
      <c r="J215" s="272"/>
    </row>
    <row r="216" spans="1:10" hidden="1">
      <c r="A216" s="16" t="s">
        <v>32</v>
      </c>
      <c r="B216" s="14">
        <v>757</v>
      </c>
      <c r="C216" s="15" t="s">
        <v>44</v>
      </c>
      <c r="D216" s="15" t="s">
        <v>19</v>
      </c>
      <c r="E216" s="15" t="s">
        <v>582</v>
      </c>
      <c r="F216" s="15" t="s">
        <v>33</v>
      </c>
      <c r="G216" s="8"/>
      <c r="H216" s="8"/>
      <c r="I216" s="8"/>
      <c r="J216" s="272"/>
    </row>
    <row r="217" spans="1:10" ht="25.5" hidden="1">
      <c r="A217" s="16" t="s">
        <v>173</v>
      </c>
      <c r="B217" s="14">
        <v>757</v>
      </c>
      <c r="C217" s="15" t="s">
        <v>44</v>
      </c>
      <c r="D217" s="15" t="s">
        <v>19</v>
      </c>
      <c r="E217" s="15" t="s">
        <v>417</v>
      </c>
      <c r="F217" s="15"/>
      <c r="G217" s="8">
        <f>G219</f>
        <v>0</v>
      </c>
      <c r="H217" s="8">
        <f>H219</f>
        <v>0</v>
      </c>
      <c r="I217" s="8">
        <f>I219</f>
        <v>0</v>
      </c>
      <c r="J217" s="272"/>
    </row>
    <row r="218" spans="1:10" ht="25.5" hidden="1">
      <c r="A218" s="16" t="s">
        <v>173</v>
      </c>
      <c r="B218" s="14">
        <v>757</v>
      </c>
      <c r="C218" s="15" t="s">
        <v>44</v>
      </c>
      <c r="D218" s="15" t="s">
        <v>19</v>
      </c>
      <c r="E218" s="15" t="s">
        <v>416</v>
      </c>
      <c r="F218" s="15"/>
      <c r="G218" s="8">
        <f t="shared" ref="G218:I219" si="50">G219</f>
        <v>0</v>
      </c>
      <c r="H218" s="8">
        <f t="shared" si="50"/>
        <v>0</v>
      </c>
      <c r="I218" s="8">
        <f t="shared" si="50"/>
        <v>0</v>
      </c>
      <c r="J218" s="272"/>
    </row>
    <row r="219" spans="1:10" ht="25.5" hidden="1">
      <c r="A219" s="16" t="s">
        <v>30</v>
      </c>
      <c r="B219" s="14">
        <v>757</v>
      </c>
      <c r="C219" s="15" t="s">
        <v>44</v>
      </c>
      <c r="D219" s="15" t="s">
        <v>19</v>
      </c>
      <c r="E219" s="15" t="s">
        <v>416</v>
      </c>
      <c r="F219" s="15" t="s">
        <v>31</v>
      </c>
      <c r="G219" s="8">
        <f t="shared" si="50"/>
        <v>0</v>
      </c>
      <c r="H219" s="8">
        <f t="shared" si="50"/>
        <v>0</v>
      </c>
      <c r="I219" s="8">
        <f t="shared" si="50"/>
        <v>0</v>
      </c>
      <c r="J219" s="272"/>
    </row>
    <row r="220" spans="1:10" hidden="1">
      <c r="A220" s="16" t="s">
        <v>32</v>
      </c>
      <c r="B220" s="14">
        <v>757</v>
      </c>
      <c r="C220" s="15" t="s">
        <v>44</v>
      </c>
      <c r="D220" s="15" t="s">
        <v>19</v>
      </c>
      <c r="E220" s="15" t="s">
        <v>416</v>
      </c>
      <c r="F220" s="15" t="s">
        <v>33</v>
      </c>
      <c r="G220" s="8"/>
      <c r="H220" s="8"/>
      <c r="I220" s="8"/>
      <c r="J220" s="272"/>
    </row>
    <row r="221" spans="1:10" s="18" customFormat="1" ht="25.5" hidden="1">
      <c r="A221" s="16" t="s">
        <v>483</v>
      </c>
      <c r="B221" s="14">
        <v>757</v>
      </c>
      <c r="C221" s="15" t="s">
        <v>44</v>
      </c>
      <c r="D221" s="15" t="s">
        <v>19</v>
      </c>
      <c r="E221" s="15" t="s">
        <v>267</v>
      </c>
      <c r="F221" s="15"/>
      <c r="G221" s="74">
        <f>G222</f>
        <v>0</v>
      </c>
      <c r="H221" s="74">
        <f t="shared" ref="H221:I221" si="51">H222</f>
        <v>0</v>
      </c>
      <c r="I221" s="74">
        <f t="shared" si="51"/>
        <v>0</v>
      </c>
      <c r="J221" s="270"/>
    </row>
    <row r="222" spans="1:10" s="18" customFormat="1" ht="61.5" hidden="1" customHeight="1">
      <c r="A222" s="16" t="s">
        <v>607</v>
      </c>
      <c r="B222" s="14">
        <v>757</v>
      </c>
      <c r="C222" s="15" t="s">
        <v>44</v>
      </c>
      <c r="D222" s="15" t="s">
        <v>19</v>
      </c>
      <c r="E222" s="15" t="s">
        <v>606</v>
      </c>
      <c r="F222" s="15"/>
      <c r="G222" s="74">
        <f>G223</f>
        <v>0</v>
      </c>
      <c r="H222" s="74">
        <f t="shared" ref="H222:I223" si="52">H223</f>
        <v>0</v>
      </c>
      <c r="I222" s="74">
        <f t="shared" si="52"/>
        <v>0</v>
      </c>
      <c r="J222" s="270"/>
    </row>
    <row r="223" spans="1:10" s="18" customFormat="1" ht="25.5" hidden="1">
      <c r="A223" s="16" t="s">
        <v>30</v>
      </c>
      <c r="B223" s="14">
        <v>757</v>
      </c>
      <c r="C223" s="15" t="s">
        <v>44</v>
      </c>
      <c r="D223" s="15" t="s">
        <v>19</v>
      </c>
      <c r="E223" s="15" t="s">
        <v>606</v>
      </c>
      <c r="F223" s="15" t="s">
        <v>31</v>
      </c>
      <c r="G223" s="74">
        <f>G224</f>
        <v>0</v>
      </c>
      <c r="H223" s="74">
        <f t="shared" si="52"/>
        <v>0</v>
      </c>
      <c r="I223" s="74">
        <f t="shared" si="52"/>
        <v>0</v>
      </c>
      <c r="J223" s="270"/>
    </row>
    <row r="224" spans="1:10" s="18" customFormat="1" hidden="1">
      <c r="A224" s="16" t="s">
        <v>32</v>
      </c>
      <c r="B224" s="14">
        <v>757</v>
      </c>
      <c r="C224" s="15" t="s">
        <v>44</v>
      </c>
      <c r="D224" s="15" t="s">
        <v>19</v>
      </c>
      <c r="E224" s="15" t="s">
        <v>606</v>
      </c>
      <c r="F224" s="15" t="s">
        <v>33</v>
      </c>
      <c r="G224" s="74"/>
      <c r="H224" s="74">
        <v>0</v>
      </c>
      <c r="I224" s="74">
        <v>0</v>
      </c>
      <c r="J224" s="270"/>
    </row>
    <row r="225" spans="1:13" ht="41.25" hidden="1" customHeight="1">
      <c r="A225" s="16" t="s">
        <v>534</v>
      </c>
      <c r="B225" s="14">
        <v>757</v>
      </c>
      <c r="C225" s="15" t="s">
        <v>44</v>
      </c>
      <c r="D225" s="15" t="s">
        <v>19</v>
      </c>
      <c r="E225" s="15" t="s">
        <v>533</v>
      </c>
      <c r="F225" s="15"/>
      <c r="G225" s="74">
        <f>G226</f>
        <v>0</v>
      </c>
      <c r="H225" s="74">
        <f t="shared" ref="H225:L226" si="53">H226</f>
        <v>0</v>
      </c>
      <c r="I225" s="74">
        <f t="shared" si="53"/>
        <v>0</v>
      </c>
      <c r="J225" s="270"/>
    </row>
    <row r="226" spans="1:13" ht="45" hidden="1" customHeight="1">
      <c r="A226" s="16" t="s">
        <v>30</v>
      </c>
      <c r="B226" s="14">
        <v>757</v>
      </c>
      <c r="C226" s="15" t="s">
        <v>44</v>
      </c>
      <c r="D226" s="15" t="s">
        <v>19</v>
      </c>
      <c r="E226" s="15" t="s">
        <v>533</v>
      </c>
      <c r="F226" s="15" t="s">
        <v>31</v>
      </c>
      <c r="G226" s="74">
        <f>G227</f>
        <v>0</v>
      </c>
      <c r="H226" s="74">
        <f t="shared" si="53"/>
        <v>0</v>
      </c>
      <c r="I226" s="74">
        <f t="shared" si="53"/>
        <v>0</v>
      </c>
      <c r="J226" s="74"/>
      <c r="K226" s="74">
        <f t="shared" si="53"/>
        <v>0</v>
      </c>
      <c r="L226" s="74">
        <f t="shared" si="53"/>
        <v>0</v>
      </c>
    </row>
    <row r="227" spans="1:13" ht="19.5" hidden="1" customHeight="1">
      <c r="A227" s="16" t="s">
        <v>32</v>
      </c>
      <c r="B227" s="14">
        <v>757</v>
      </c>
      <c r="C227" s="15" t="s">
        <v>44</v>
      </c>
      <c r="D227" s="15" t="s">
        <v>19</v>
      </c>
      <c r="E227" s="15" t="s">
        <v>533</v>
      </c>
      <c r="F227" s="15" t="s">
        <v>33</v>
      </c>
      <c r="G227" s="74">
        <v>0</v>
      </c>
      <c r="H227" s="74"/>
      <c r="I227" s="74"/>
      <c r="J227" s="270"/>
    </row>
    <row r="228" spans="1:13" ht="37.5" customHeight="1">
      <c r="A228" s="16" t="s">
        <v>188</v>
      </c>
      <c r="B228" s="14">
        <v>757</v>
      </c>
      <c r="C228" s="15" t="s">
        <v>44</v>
      </c>
      <c r="D228" s="15" t="s">
        <v>19</v>
      </c>
      <c r="E228" s="15" t="s">
        <v>187</v>
      </c>
      <c r="F228" s="15"/>
      <c r="G228" s="8">
        <f>G229</f>
        <v>0</v>
      </c>
      <c r="H228" s="8">
        <f t="shared" ref="H228:I228" si="54">H229</f>
        <v>1470600</v>
      </c>
      <c r="I228" s="8">
        <f t="shared" si="54"/>
        <v>0</v>
      </c>
      <c r="J228" s="272"/>
    </row>
    <row r="229" spans="1:13" ht="25.5">
      <c r="A229" s="16" t="s">
        <v>30</v>
      </c>
      <c r="B229" s="14">
        <v>757</v>
      </c>
      <c r="C229" s="15" t="s">
        <v>44</v>
      </c>
      <c r="D229" s="15" t="s">
        <v>19</v>
      </c>
      <c r="E229" s="15" t="s">
        <v>187</v>
      </c>
      <c r="F229" s="15" t="s">
        <v>31</v>
      </c>
      <c r="G229" s="8">
        <f>G230</f>
        <v>0</v>
      </c>
      <c r="H229" s="8">
        <f t="shared" ref="H229:I229" si="55">H230</f>
        <v>1470600</v>
      </c>
      <c r="I229" s="8">
        <f t="shared" si="55"/>
        <v>0</v>
      </c>
      <c r="J229" s="272"/>
    </row>
    <row r="230" spans="1:13">
      <c r="A230" s="16" t="s">
        <v>32</v>
      </c>
      <c r="B230" s="14">
        <v>757</v>
      </c>
      <c r="C230" s="15" t="s">
        <v>44</v>
      </c>
      <c r="D230" s="15" t="s">
        <v>19</v>
      </c>
      <c r="E230" s="15" t="s">
        <v>187</v>
      </c>
      <c r="F230" s="15" t="s">
        <v>33</v>
      </c>
      <c r="G230" s="8">
        <v>0</v>
      </c>
      <c r="H230" s="8">
        <f>220600+1250000</f>
        <v>1470600</v>
      </c>
      <c r="I230" s="8">
        <v>0</v>
      </c>
      <c r="J230" s="271"/>
    </row>
    <row r="231" spans="1:13" ht="58.5" customHeight="1">
      <c r="A231" s="16" t="s">
        <v>534</v>
      </c>
      <c r="B231" s="14">
        <v>757</v>
      </c>
      <c r="C231" s="15" t="s">
        <v>44</v>
      </c>
      <c r="D231" s="15" t="s">
        <v>19</v>
      </c>
      <c r="E231" s="15" t="s">
        <v>700</v>
      </c>
      <c r="F231" s="15"/>
      <c r="G231" s="74">
        <f>G232</f>
        <v>12822389.040000001</v>
      </c>
      <c r="H231" s="74">
        <f t="shared" ref="H231:I231" si="56">H232</f>
        <v>0</v>
      </c>
      <c r="I231" s="299">
        <f t="shared" si="56"/>
        <v>0</v>
      </c>
      <c r="J231" s="270"/>
      <c r="K231" s="73"/>
      <c r="L231" s="73"/>
      <c r="M231" s="73"/>
    </row>
    <row r="232" spans="1:13" ht="51.75" customHeight="1">
      <c r="A232" s="16" t="s">
        <v>30</v>
      </c>
      <c r="B232" s="14">
        <v>757</v>
      </c>
      <c r="C232" s="15" t="s">
        <v>44</v>
      </c>
      <c r="D232" s="15" t="s">
        <v>19</v>
      </c>
      <c r="E232" s="15" t="s">
        <v>700</v>
      </c>
      <c r="F232" s="15" t="s">
        <v>31</v>
      </c>
      <c r="G232" s="74">
        <f>G233</f>
        <v>12822389.040000001</v>
      </c>
      <c r="H232" s="74">
        <f t="shared" ref="H232:I232" si="57">H233</f>
        <v>0</v>
      </c>
      <c r="I232" s="299">
        <f t="shared" si="57"/>
        <v>0</v>
      </c>
      <c r="J232" s="270"/>
      <c r="K232" s="270"/>
      <c r="L232" s="270"/>
      <c r="M232" s="73"/>
    </row>
    <row r="233" spans="1:13" ht="49.5" customHeight="1">
      <c r="A233" s="16" t="s">
        <v>32</v>
      </c>
      <c r="B233" s="14">
        <v>757</v>
      </c>
      <c r="C233" s="15" t="s">
        <v>44</v>
      </c>
      <c r="D233" s="15" t="s">
        <v>19</v>
      </c>
      <c r="E233" s="15" t="s">
        <v>700</v>
      </c>
      <c r="F233" s="15" t="s">
        <v>33</v>
      </c>
      <c r="G233" s="74">
        <f>2014447.06+10807941.98</f>
        <v>12822389.040000001</v>
      </c>
      <c r="H233" s="74">
        <v>0</v>
      </c>
      <c r="I233" s="299">
        <v>0</v>
      </c>
      <c r="J233" s="274"/>
      <c r="K233" s="73"/>
      <c r="L233" s="73"/>
      <c r="M233" s="73"/>
    </row>
    <row r="234" spans="1:13" ht="65.25" customHeight="1">
      <c r="A234" s="16" t="s">
        <v>704</v>
      </c>
      <c r="B234" s="14">
        <v>757</v>
      </c>
      <c r="C234" s="15" t="s">
        <v>44</v>
      </c>
      <c r="D234" s="15" t="s">
        <v>19</v>
      </c>
      <c r="E234" s="15" t="s">
        <v>703</v>
      </c>
      <c r="F234" s="15"/>
      <c r="G234" s="74">
        <f>G235</f>
        <v>0</v>
      </c>
      <c r="H234" s="74">
        <f t="shared" ref="H234:H244" si="58">H235</f>
        <v>5261649.8699999992</v>
      </c>
      <c r="I234" s="299">
        <f t="shared" ref="I234:L244" si="59">I235</f>
        <v>0</v>
      </c>
      <c r="J234" s="270"/>
      <c r="K234" s="73"/>
      <c r="L234" s="73"/>
      <c r="M234" s="73"/>
    </row>
    <row r="235" spans="1:13" ht="45" customHeight="1">
      <c r="A235" s="16" t="s">
        <v>30</v>
      </c>
      <c r="B235" s="14">
        <v>757</v>
      </c>
      <c r="C235" s="15" t="s">
        <v>44</v>
      </c>
      <c r="D235" s="15" t="s">
        <v>19</v>
      </c>
      <c r="E235" s="15" t="s">
        <v>703</v>
      </c>
      <c r="F235" s="15" t="s">
        <v>31</v>
      </c>
      <c r="G235" s="74">
        <f>G236</f>
        <v>0</v>
      </c>
      <c r="H235" s="74">
        <f t="shared" si="58"/>
        <v>5261649.8699999992</v>
      </c>
      <c r="I235" s="299">
        <f t="shared" si="59"/>
        <v>0</v>
      </c>
      <c r="J235" s="270"/>
      <c r="K235" s="270"/>
      <c r="L235" s="270"/>
      <c r="M235" s="73"/>
    </row>
    <row r="236" spans="1:13" ht="45.75" customHeight="1">
      <c r="A236" s="16" t="s">
        <v>32</v>
      </c>
      <c r="B236" s="14">
        <v>757</v>
      </c>
      <c r="C236" s="15" t="s">
        <v>44</v>
      </c>
      <c r="D236" s="15" t="s">
        <v>19</v>
      </c>
      <c r="E236" s="15" t="s">
        <v>703</v>
      </c>
      <c r="F236" s="15" t="s">
        <v>33</v>
      </c>
      <c r="G236" s="74">
        <v>0</v>
      </c>
      <c r="H236" s="74">
        <f>784764.71+4472402.39+4482.77</f>
        <v>5261649.8699999992</v>
      </c>
      <c r="I236" s="299">
        <v>0</v>
      </c>
      <c r="J236" s="274"/>
      <c r="K236" s="73"/>
      <c r="L236" s="73"/>
      <c r="M236" s="73"/>
    </row>
    <row r="237" spans="1:13" ht="72" hidden="1" customHeight="1">
      <c r="A237" s="16" t="s">
        <v>704</v>
      </c>
      <c r="B237" s="14">
        <v>757</v>
      </c>
      <c r="C237" s="15" t="s">
        <v>44</v>
      </c>
      <c r="D237" s="15" t="s">
        <v>19</v>
      </c>
      <c r="E237" s="15" t="s">
        <v>703</v>
      </c>
      <c r="F237" s="15"/>
      <c r="G237" s="74">
        <f>G238</f>
        <v>0</v>
      </c>
      <c r="H237" s="74">
        <f t="shared" si="58"/>
        <v>0</v>
      </c>
      <c r="I237" s="74">
        <f t="shared" si="59"/>
        <v>0</v>
      </c>
      <c r="J237" s="270"/>
    </row>
    <row r="238" spans="1:13" ht="60" hidden="1" customHeight="1">
      <c r="A238" s="16" t="s">
        <v>30</v>
      </c>
      <c r="B238" s="14">
        <v>757</v>
      </c>
      <c r="C238" s="15" t="s">
        <v>44</v>
      </c>
      <c r="D238" s="15" t="s">
        <v>19</v>
      </c>
      <c r="E238" s="15" t="s">
        <v>703</v>
      </c>
      <c r="F238" s="15" t="s">
        <v>31</v>
      </c>
      <c r="G238" s="74">
        <f>G239</f>
        <v>0</v>
      </c>
      <c r="H238" s="74">
        <f t="shared" si="58"/>
        <v>0</v>
      </c>
      <c r="I238" s="74">
        <f t="shared" si="59"/>
        <v>0</v>
      </c>
      <c r="J238" s="74"/>
      <c r="K238" s="74">
        <f t="shared" si="59"/>
        <v>0</v>
      </c>
      <c r="L238" s="74">
        <f t="shared" si="59"/>
        <v>0</v>
      </c>
    </row>
    <row r="239" spans="1:13" ht="60" hidden="1" customHeight="1">
      <c r="A239" s="16" t="s">
        <v>32</v>
      </c>
      <c r="B239" s="14">
        <v>757</v>
      </c>
      <c r="C239" s="15" t="s">
        <v>44</v>
      </c>
      <c r="D239" s="15" t="s">
        <v>19</v>
      </c>
      <c r="E239" s="15" t="s">
        <v>703</v>
      </c>
      <c r="F239" s="15" t="s">
        <v>33</v>
      </c>
      <c r="G239" s="74">
        <v>0</v>
      </c>
      <c r="H239" s="74">
        <v>0</v>
      </c>
      <c r="I239" s="74"/>
      <c r="J239" s="270"/>
    </row>
    <row r="240" spans="1:13" ht="84" hidden="1" customHeight="1">
      <c r="A240" s="16" t="s">
        <v>792</v>
      </c>
      <c r="B240" s="14">
        <v>757</v>
      </c>
      <c r="C240" s="15" t="s">
        <v>44</v>
      </c>
      <c r="D240" s="15" t="s">
        <v>19</v>
      </c>
      <c r="E240" s="15" t="s">
        <v>791</v>
      </c>
      <c r="F240" s="15"/>
      <c r="G240" s="74">
        <f>G241</f>
        <v>0</v>
      </c>
      <c r="H240" s="74">
        <f t="shared" si="58"/>
        <v>0</v>
      </c>
      <c r="I240" s="74">
        <f t="shared" si="59"/>
        <v>0</v>
      </c>
      <c r="J240" s="270"/>
    </row>
    <row r="241" spans="1:17" ht="24" hidden="1" customHeight="1">
      <c r="A241" s="86" t="s">
        <v>63</v>
      </c>
      <c r="B241" s="14">
        <v>757</v>
      </c>
      <c r="C241" s="15" t="s">
        <v>44</v>
      </c>
      <c r="D241" s="15" t="s">
        <v>19</v>
      </c>
      <c r="E241" s="15" t="s">
        <v>791</v>
      </c>
      <c r="F241" s="15" t="s">
        <v>64</v>
      </c>
      <c r="G241" s="74">
        <f>G242</f>
        <v>0</v>
      </c>
      <c r="H241" s="74">
        <f t="shared" si="58"/>
        <v>0</v>
      </c>
      <c r="I241" s="74">
        <f t="shared" si="59"/>
        <v>0</v>
      </c>
      <c r="J241" s="74"/>
      <c r="K241" s="74">
        <f t="shared" si="59"/>
        <v>0</v>
      </c>
      <c r="L241" s="74">
        <f t="shared" si="59"/>
        <v>0</v>
      </c>
    </row>
    <row r="242" spans="1:17" ht="29.25" hidden="1" customHeight="1">
      <c r="A242" s="86" t="s">
        <v>184</v>
      </c>
      <c r="B242" s="14">
        <v>757</v>
      </c>
      <c r="C242" s="15" t="s">
        <v>44</v>
      </c>
      <c r="D242" s="15" t="s">
        <v>19</v>
      </c>
      <c r="E242" s="15" t="s">
        <v>791</v>
      </c>
      <c r="F242" s="15" t="s">
        <v>185</v>
      </c>
      <c r="G242" s="74"/>
      <c r="H242" s="74"/>
      <c r="I242" s="74"/>
      <c r="J242" s="270"/>
    </row>
    <row r="243" spans="1:17" ht="84" hidden="1" customHeight="1">
      <c r="A243" s="16" t="s">
        <v>792</v>
      </c>
      <c r="B243" s="14">
        <v>757</v>
      </c>
      <c r="C243" s="15" t="s">
        <v>44</v>
      </c>
      <c r="D243" s="15" t="s">
        <v>19</v>
      </c>
      <c r="E243" s="15" t="s">
        <v>585</v>
      </c>
      <c r="F243" s="15"/>
      <c r="G243" s="74">
        <f>G244</f>
        <v>0</v>
      </c>
      <c r="H243" s="74">
        <f t="shared" si="58"/>
        <v>0</v>
      </c>
      <c r="I243" s="74">
        <f t="shared" si="59"/>
        <v>0</v>
      </c>
      <c r="J243" s="270"/>
    </row>
    <row r="244" spans="1:17" ht="60" hidden="1" customHeight="1">
      <c r="A244" s="16" t="s">
        <v>30</v>
      </c>
      <c r="B244" s="14">
        <v>757</v>
      </c>
      <c r="C244" s="15" t="s">
        <v>44</v>
      </c>
      <c r="D244" s="15" t="s">
        <v>19</v>
      </c>
      <c r="E244" s="15" t="s">
        <v>585</v>
      </c>
      <c r="F244" s="15" t="s">
        <v>31</v>
      </c>
      <c r="G244" s="74">
        <f>G245</f>
        <v>0</v>
      </c>
      <c r="H244" s="74">
        <f t="shared" si="58"/>
        <v>0</v>
      </c>
      <c r="I244" s="74">
        <f t="shared" si="59"/>
        <v>0</v>
      </c>
      <c r="J244" s="74"/>
      <c r="K244" s="74">
        <f t="shared" si="59"/>
        <v>0</v>
      </c>
      <c r="L244" s="74">
        <f t="shared" si="59"/>
        <v>0</v>
      </c>
    </row>
    <row r="245" spans="1:17" ht="60" hidden="1" customHeight="1">
      <c r="A245" s="16" t="s">
        <v>32</v>
      </c>
      <c r="B245" s="14">
        <v>757</v>
      </c>
      <c r="C245" s="15" t="s">
        <v>44</v>
      </c>
      <c r="D245" s="15" t="s">
        <v>19</v>
      </c>
      <c r="E245" s="15" t="s">
        <v>585</v>
      </c>
      <c r="F245" s="15" t="s">
        <v>33</v>
      </c>
      <c r="G245" s="74"/>
      <c r="H245" s="74"/>
      <c r="I245" s="74"/>
      <c r="J245" s="270"/>
    </row>
    <row r="246" spans="1:17" ht="25.5">
      <c r="A246" s="16" t="s">
        <v>879</v>
      </c>
      <c r="B246" s="14">
        <v>757</v>
      </c>
      <c r="C246" s="15" t="s">
        <v>44</v>
      </c>
      <c r="D246" s="15" t="s">
        <v>19</v>
      </c>
      <c r="E246" s="15" t="s">
        <v>892</v>
      </c>
      <c r="F246" s="15"/>
      <c r="G246" s="74">
        <f>G247</f>
        <v>562850</v>
      </c>
      <c r="H246" s="74">
        <f t="shared" ref="H246:I246" si="60">H247</f>
        <v>770400</v>
      </c>
      <c r="I246" s="74">
        <f t="shared" si="60"/>
        <v>770400</v>
      </c>
      <c r="J246" s="270"/>
    </row>
    <row r="247" spans="1:17" ht="25.5">
      <c r="A247" s="16" t="s">
        <v>30</v>
      </c>
      <c r="B247" s="14">
        <v>757</v>
      </c>
      <c r="C247" s="15" t="s">
        <v>44</v>
      </c>
      <c r="D247" s="15" t="s">
        <v>19</v>
      </c>
      <c r="E247" s="15" t="s">
        <v>892</v>
      </c>
      <c r="F247" s="15" t="s">
        <v>31</v>
      </c>
      <c r="G247" s="74">
        <f>G248</f>
        <v>562850</v>
      </c>
      <c r="H247" s="74">
        <f>H248</f>
        <v>770400</v>
      </c>
      <c r="I247" s="74">
        <f>I248</f>
        <v>770400</v>
      </c>
      <c r="J247" s="270"/>
    </row>
    <row r="248" spans="1:17" ht="19.5" customHeight="1">
      <c r="A248" s="16" t="s">
        <v>32</v>
      </c>
      <c r="B248" s="14">
        <v>757</v>
      </c>
      <c r="C248" s="15" t="s">
        <v>44</v>
      </c>
      <c r="D248" s="15" t="s">
        <v>19</v>
      </c>
      <c r="E248" s="15" t="s">
        <v>892</v>
      </c>
      <c r="F248" s="15" t="s">
        <v>33</v>
      </c>
      <c r="G248" s="74">
        <f>501040+22700+39110</f>
        <v>562850</v>
      </c>
      <c r="H248" s="74">
        <f>700400+30000+40000</f>
        <v>770400</v>
      </c>
      <c r="I248" s="74">
        <f>700400+30000+40000</f>
        <v>770400</v>
      </c>
      <c r="J248" s="274"/>
      <c r="P248" s="250"/>
      <c r="Q248" s="250"/>
    </row>
    <row r="249" spans="1:17">
      <c r="A249" s="16" t="s">
        <v>881</v>
      </c>
      <c r="B249" s="14">
        <v>757</v>
      </c>
      <c r="C249" s="15" t="s">
        <v>44</v>
      </c>
      <c r="D249" s="15" t="s">
        <v>19</v>
      </c>
      <c r="E249" s="15" t="s">
        <v>880</v>
      </c>
      <c r="F249" s="15"/>
      <c r="G249" s="74">
        <f>G250</f>
        <v>322000</v>
      </c>
      <c r="H249" s="74">
        <f t="shared" ref="H249:I249" si="61">H250</f>
        <v>1053000</v>
      </c>
      <c r="I249" s="74">
        <f t="shared" si="61"/>
        <v>1179000</v>
      </c>
      <c r="J249" s="270"/>
    </row>
    <row r="250" spans="1:17" ht="25.5">
      <c r="A250" s="16" t="s">
        <v>30</v>
      </c>
      <c r="B250" s="14">
        <v>757</v>
      </c>
      <c r="C250" s="15" t="s">
        <v>44</v>
      </c>
      <c r="D250" s="15" t="s">
        <v>19</v>
      </c>
      <c r="E250" s="15" t="s">
        <v>880</v>
      </c>
      <c r="F250" s="15" t="s">
        <v>31</v>
      </c>
      <c r="G250" s="74">
        <f>G251</f>
        <v>322000</v>
      </c>
      <c r="H250" s="74">
        <f>H251</f>
        <v>1053000</v>
      </c>
      <c r="I250" s="74">
        <f>I251</f>
        <v>1179000</v>
      </c>
      <c r="J250" s="270"/>
    </row>
    <row r="251" spans="1:17" ht="19.5" customHeight="1">
      <c r="A251" s="16" t="s">
        <v>32</v>
      </c>
      <c r="B251" s="14">
        <v>757</v>
      </c>
      <c r="C251" s="15" t="s">
        <v>44</v>
      </c>
      <c r="D251" s="15" t="s">
        <v>19</v>
      </c>
      <c r="E251" s="15" t="s">
        <v>880</v>
      </c>
      <c r="F251" s="15" t="s">
        <v>33</v>
      </c>
      <c r="G251" s="74">
        <f>171000+63000+88000</f>
        <v>322000</v>
      </c>
      <c r="H251" s="74">
        <f>486000+36000+531000</f>
        <v>1053000</v>
      </c>
      <c r="I251" s="74">
        <f>486000+90000+603000</f>
        <v>1179000</v>
      </c>
      <c r="J251" s="274"/>
    </row>
    <row r="252" spans="1:17" ht="25.5">
      <c r="A252" s="16" t="s">
        <v>876</v>
      </c>
      <c r="B252" s="14">
        <v>757</v>
      </c>
      <c r="C252" s="15" t="s">
        <v>44</v>
      </c>
      <c r="D252" s="15" t="s">
        <v>19</v>
      </c>
      <c r="E252" s="15" t="s">
        <v>875</v>
      </c>
      <c r="F252" s="15"/>
      <c r="G252" s="74">
        <f>G253</f>
        <v>15000</v>
      </c>
      <c r="H252" s="74">
        <f t="shared" ref="H252:I252" si="62">H253</f>
        <v>15000</v>
      </c>
      <c r="I252" s="74">
        <f t="shared" si="62"/>
        <v>15000</v>
      </c>
      <c r="J252" s="270"/>
    </row>
    <row r="253" spans="1:17" ht="25.5">
      <c r="A253" s="16" t="s">
        <v>30</v>
      </c>
      <c r="B253" s="14">
        <v>757</v>
      </c>
      <c r="C253" s="15" t="s">
        <v>44</v>
      </c>
      <c r="D253" s="15" t="s">
        <v>19</v>
      </c>
      <c r="E253" s="15" t="s">
        <v>875</v>
      </c>
      <c r="F253" s="15" t="s">
        <v>31</v>
      </c>
      <c r="G253" s="74">
        <f>G254</f>
        <v>15000</v>
      </c>
      <c r="H253" s="74">
        <f>H254</f>
        <v>15000</v>
      </c>
      <c r="I253" s="74">
        <f>I254</f>
        <v>15000</v>
      </c>
      <c r="J253" s="270"/>
    </row>
    <row r="254" spans="1:17" ht="19.5" customHeight="1">
      <c r="A254" s="16" t="s">
        <v>32</v>
      </c>
      <c r="B254" s="14">
        <v>757</v>
      </c>
      <c r="C254" s="15" t="s">
        <v>44</v>
      </c>
      <c r="D254" s="15" t="s">
        <v>19</v>
      </c>
      <c r="E254" s="15" t="s">
        <v>875</v>
      </c>
      <c r="F254" s="15" t="s">
        <v>33</v>
      </c>
      <c r="G254" s="74">
        <v>15000</v>
      </c>
      <c r="H254" s="74">
        <v>15000</v>
      </c>
      <c r="I254" s="74">
        <v>15000</v>
      </c>
      <c r="J254" s="274"/>
    </row>
    <row r="255" spans="1:17" ht="38.25">
      <c r="A255" s="16" t="s">
        <v>883</v>
      </c>
      <c r="B255" s="14">
        <v>757</v>
      </c>
      <c r="C255" s="15" t="s">
        <v>44</v>
      </c>
      <c r="D255" s="15" t="s">
        <v>19</v>
      </c>
      <c r="E255" s="15" t="s">
        <v>882</v>
      </c>
      <c r="F255" s="15"/>
      <c r="G255" s="74">
        <f>G256</f>
        <v>210000</v>
      </c>
      <c r="H255" s="74">
        <f t="shared" ref="H255:I255" si="63">H256</f>
        <v>0</v>
      </c>
      <c r="I255" s="74">
        <f t="shared" si="63"/>
        <v>0</v>
      </c>
      <c r="J255" s="270"/>
    </row>
    <row r="256" spans="1:17" ht="25.5">
      <c r="A256" s="16" t="s">
        <v>30</v>
      </c>
      <c r="B256" s="14">
        <v>757</v>
      </c>
      <c r="C256" s="15" t="s">
        <v>44</v>
      </c>
      <c r="D256" s="15" t="s">
        <v>19</v>
      </c>
      <c r="E256" s="15" t="s">
        <v>882</v>
      </c>
      <c r="F256" s="15" t="s">
        <v>31</v>
      </c>
      <c r="G256" s="74">
        <f>G257</f>
        <v>210000</v>
      </c>
      <c r="H256" s="74">
        <f>H257</f>
        <v>0</v>
      </c>
      <c r="I256" s="74">
        <f>I257</f>
        <v>0</v>
      </c>
      <c r="J256" s="270"/>
    </row>
    <row r="257" spans="1:10" ht="19.5" customHeight="1">
      <c r="A257" s="16" t="s">
        <v>32</v>
      </c>
      <c r="B257" s="14">
        <v>757</v>
      </c>
      <c r="C257" s="15" t="s">
        <v>44</v>
      </c>
      <c r="D257" s="15" t="s">
        <v>19</v>
      </c>
      <c r="E257" s="15" t="s">
        <v>882</v>
      </c>
      <c r="F257" s="15" t="s">
        <v>33</v>
      </c>
      <c r="G257" s="74">
        <f>195600+14400</f>
        <v>210000</v>
      </c>
      <c r="H257" s="74">
        <v>0</v>
      </c>
      <c r="I257" s="74">
        <v>0</v>
      </c>
      <c r="J257" s="274"/>
    </row>
    <row r="258" spans="1:10" ht="25.5">
      <c r="A258" s="16" t="s">
        <v>885</v>
      </c>
      <c r="B258" s="14">
        <v>757</v>
      </c>
      <c r="C258" s="15" t="s">
        <v>44</v>
      </c>
      <c r="D258" s="15" t="s">
        <v>19</v>
      </c>
      <c r="E258" s="15" t="s">
        <v>884</v>
      </c>
      <c r="F258" s="15"/>
      <c r="G258" s="74">
        <f>G259</f>
        <v>149125</v>
      </c>
      <c r="H258" s="74">
        <f t="shared" ref="H258:I258" si="64">H259</f>
        <v>0</v>
      </c>
      <c r="I258" s="74">
        <f t="shared" si="64"/>
        <v>0</v>
      </c>
      <c r="J258" s="270"/>
    </row>
    <row r="259" spans="1:10" ht="25.5">
      <c r="A259" s="16" t="s">
        <v>30</v>
      </c>
      <c r="B259" s="14">
        <v>757</v>
      </c>
      <c r="C259" s="15" t="s">
        <v>44</v>
      </c>
      <c r="D259" s="15" t="s">
        <v>19</v>
      </c>
      <c r="E259" s="15" t="s">
        <v>884</v>
      </c>
      <c r="F259" s="15" t="s">
        <v>31</v>
      </c>
      <c r="G259" s="74">
        <f>G260</f>
        <v>149125</v>
      </c>
      <c r="H259" s="74">
        <f>H260</f>
        <v>0</v>
      </c>
      <c r="I259" s="74">
        <f>I260</f>
        <v>0</v>
      </c>
      <c r="J259" s="270"/>
    </row>
    <row r="260" spans="1:10" ht="19.5" customHeight="1">
      <c r="A260" s="16" t="s">
        <v>32</v>
      </c>
      <c r="B260" s="14">
        <v>757</v>
      </c>
      <c r="C260" s="15" t="s">
        <v>44</v>
      </c>
      <c r="D260" s="15" t="s">
        <v>19</v>
      </c>
      <c r="E260" s="15" t="s">
        <v>884</v>
      </c>
      <c r="F260" s="15" t="s">
        <v>33</v>
      </c>
      <c r="G260" s="74">
        <v>149125</v>
      </c>
      <c r="H260" s="74">
        <v>0</v>
      </c>
      <c r="I260" s="74">
        <v>0</v>
      </c>
      <c r="J260" s="274"/>
    </row>
    <row r="261" spans="1:10" ht="38.25">
      <c r="A261" s="16" t="s">
        <v>887</v>
      </c>
      <c r="B261" s="14">
        <v>757</v>
      </c>
      <c r="C261" s="15" t="s">
        <v>44</v>
      </c>
      <c r="D261" s="15" t="s">
        <v>19</v>
      </c>
      <c r="E261" s="15" t="s">
        <v>886</v>
      </c>
      <c r="F261" s="15"/>
      <c r="G261" s="74">
        <f>G262</f>
        <v>341866</v>
      </c>
      <c r="H261" s="74">
        <f t="shared" ref="H261:I261" si="65">H262</f>
        <v>0</v>
      </c>
      <c r="I261" s="74">
        <f t="shared" si="65"/>
        <v>0</v>
      </c>
      <c r="J261" s="270"/>
    </row>
    <row r="262" spans="1:10" ht="25.5">
      <c r="A262" s="16" t="s">
        <v>30</v>
      </c>
      <c r="B262" s="14">
        <v>757</v>
      </c>
      <c r="C262" s="15" t="s">
        <v>44</v>
      </c>
      <c r="D262" s="15" t="s">
        <v>19</v>
      </c>
      <c r="E262" s="15" t="s">
        <v>886</v>
      </c>
      <c r="F262" s="15" t="s">
        <v>31</v>
      </c>
      <c r="G262" s="74">
        <f>G263</f>
        <v>341866</v>
      </c>
      <c r="H262" s="74">
        <f>H263</f>
        <v>0</v>
      </c>
      <c r="I262" s="74">
        <f>I263</f>
        <v>0</v>
      </c>
      <c r="J262" s="270"/>
    </row>
    <row r="263" spans="1:10" ht="19.5" customHeight="1">
      <c r="A263" s="16" t="s">
        <v>32</v>
      </c>
      <c r="B263" s="14">
        <v>757</v>
      </c>
      <c r="C263" s="15" t="s">
        <v>44</v>
      </c>
      <c r="D263" s="15" t="s">
        <v>19</v>
      </c>
      <c r="E263" s="15" t="s">
        <v>886</v>
      </c>
      <c r="F263" s="15" t="s">
        <v>33</v>
      </c>
      <c r="G263" s="74">
        <v>341866</v>
      </c>
      <c r="H263" s="74">
        <v>0</v>
      </c>
      <c r="I263" s="74">
        <v>0</v>
      </c>
      <c r="J263" s="274"/>
    </row>
    <row r="264" spans="1:10">
      <c r="A264" s="16" t="s">
        <v>888</v>
      </c>
      <c r="B264" s="14">
        <v>757</v>
      </c>
      <c r="C264" s="15" t="s">
        <v>44</v>
      </c>
      <c r="D264" s="15" t="s">
        <v>19</v>
      </c>
      <c r="E264" s="15" t="s">
        <v>889</v>
      </c>
      <c r="F264" s="15"/>
      <c r="G264" s="74">
        <f>G265</f>
        <v>50000</v>
      </c>
      <c r="H264" s="74">
        <f t="shared" ref="H264:I264" si="66">H265</f>
        <v>0</v>
      </c>
      <c r="I264" s="74">
        <f t="shared" si="66"/>
        <v>0</v>
      </c>
      <c r="J264" s="270"/>
    </row>
    <row r="265" spans="1:10" ht="25.5">
      <c r="A265" s="16" t="s">
        <v>30</v>
      </c>
      <c r="B265" s="14">
        <v>757</v>
      </c>
      <c r="C265" s="15" t="s">
        <v>44</v>
      </c>
      <c r="D265" s="15" t="s">
        <v>19</v>
      </c>
      <c r="E265" s="15" t="s">
        <v>889</v>
      </c>
      <c r="F265" s="15" t="s">
        <v>31</v>
      </c>
      <c r="G265" s="74">
        <f>G266</f>
        <v>50000</v>
      </c>
      <c r="H265" s="74">
        <f>H266</f>
        <v>0</v>
      </c>
      <c r="I265" s="74">
        <f>I266</f>
        <v>0</v>
      </c>
      <c r="J265" s="270"/>
    </row>
    <row r="266" spans="1:10" ht="19.5" customHeight="1">
      <c r="A266" s="16" t="s">
        <v>32</v>
      </c>
      <c r="B266" s="14">
        <v>757</v>
      </c>
      <c r="C266" s="15" t="s">
        <v>44</v>
      </c>
      <c r="D266" s="15" t="s">
        <v>19</v>
      </c>
      <c r="E266" s="15" t="s">
        <v>889</v>
      </c>
      <c r="F266" s="15" t="s">
        <v>33</v>
      </c>
      <c r="G266" s="74">
        <f>20000+30000</f>
        <v>50000</v>
      </c>
      <c r="H266" s="74">
        <v>0</v>
      </c>
      <c r="I266" s="74">
        <v>0</v>
      </c>
      <c r="J266" s="274"/>
    </row>
    <row r="267" spans="1:10" ht="25.5">
      <c r="A267" s="16" t="s">
        <v>891</v>
      </c>
      <c r="B267" s="14">
        <v>757</v>
      </c>
      <c r="C267" s="15" t="s">
        <v>44</v>
      </c>
      <c r="D267" s="15" t="s">
        <v>19</v>
      </c>
      <c r="E267" s="15" t="s">
        <v>890</v>
      </c>
      <c r="F267" s="15"/>
      <c r="G267" s="74">
        <f>G268</f>
        <v>0</v>
      </c>
      <c r="H267" s="74">
        <f t="shared" ref="H267:I267" si="67">H268</f>
        <v>8063.23</v>
      </c>
      <c r="I267" s="74">
        <f t="shared" si="67"/>
        <v>12546</v>
      </c>
      <c r="J267" s="270"/>
    </row>
    <row r="268" spans="1:10" ht="25.5">
      <c r="A268" s="16" t="s">
        <v>30</v>
      </c>
      <c r="B268" s="14">
        <v>757</v>
      </c>
      <c r="C268" s="15" t="s">
        <v>44</v>
      </c>
      <c r="D268" s="15" t="s">
        <v>19</v>
      </c>
      <c r="E268" s="15" t="s">
        <v>890</v>
      </c>
      <c r="F268" s="15" t="s">
        <v>31</v>
      </c>
      <c r="G268" s="74">
        <f>G269</f>
        <v>0</v>
      </c>
      <c r="H268" s="74">
        <f>H269</f>
        <v>8063.23</v>
      </c>
      <c r="I268" s="74">
        <f>I269</f>
        <v>12546</v>
      </c>
      <c r="J268" s="270"/>
    </row>
    <row r="269" spans="1:10" ht="19.5" customHeight="1">
      <c r="A269" s="16" t="s">
        <v>32</v>
      </c>
      <c r="B269" s="14">
        <v>757</v>
      </c>
      <c r="C269" s="15" t="s">
        <v>44</v>
      </c>
      <c r="D269" s="15" t="s">
        <v>19</v>
      </c>
      <c r="E269" s="15" t="s">
        <v>890</v>
      </c>
      <c r="F269" s="15" t="s">
        <v>33</v>
      </c>
      <c r="G269" s="74">
        <f>0+0</f>
        <v>0</v>
      </c>
      <c r="H269" s="74">
        <v>8063.23</v>
      </c>
      <c r="I269" s="74">
        <f>8160+4386</f>
        <v>12546</v>
      </c>
      <c r="J269" s="274"/>
    </row>
    <row r="270" spans="1:10">
      <c r="A270" s="16" t="s">
        <v>893</v>
      </c>
      <c r="B270" s="14">
        <v>757</v>
      </c>
      <c r="C270" s="15" t="s">
        <v>44</v>
      </c>
      <c r="D270" s="15" t="s">
        <v>19</v>
      </c>
      <c r="E270" s="15" t="s">
        <v>877</v>
      </c>
      <c r="F270" s="15"/>
      <c r="G270" s="74">
        <f>G271</f>
        <v>100000</v>
      </c>
      <c r="H270" s="74">
        <f t="shared" ref="H270:I270" si="68">H271</f>
        <v>250000</v>
      </c>
      <c r="I270" s="74">
        <f t="shared" si="68"/>
        <v>250000</v>
      </c>
      <c r="J270" s="270"/>
    </row>
    <row r="271" spans="1:10" ht="25.5">
      <c r="A271" s="16" t="s">
        <v>30</v>
      </c>
      <c r="B271" s="14">
        <v>757</v>
      </c>
      <c r="C271" s="15" t="s">
        <v>44</v>
      </c>
      <c r="D271" s="15" t="s">
        <v>19</v>
      </c>
      <c r="E271" s="15" t="s">
        <v>877</v>
      </c>
      <c r="F271" s="15" t="s">
        <v>31</v>
      </c>
      <c r="G271" s="74">
        <f>G272</f>
        <v>100000</v>
      </c>
      <c r="H271" s="74">
        <f>H272</f>
        <v>250000</v>
      </c>
      <c r="I271" s="74">
        <f>I272</f>
        <v>250000</v>
      </c>
      <c r="J271" s="270"/>
    </row>
    <row r="272" spans="1:10" ht="19.5" customHeight="1">
      <c r="A272" s="16" t="s">
        <v>32</v>
      </c>
      <c r="B272" s="14">
        <v>757</v>
      </c>
      <c r="C272" s="15" t="s">
        <v>44</v>
      </c>
      <c r="D272" s="15" t="s">
        <v>19</v>
      </c>
      <c r="E272" s="15" t="s">
        <v>877</v>
      </c>
      <c r="F272" s="15" t="s">
        <v>33</v>
      </c>
      <c r="G272" s="74">
        <v>100000</v>
      </c>
      <c r="H272" s="74">
        <v>250000</v>
      </c>
      <c r="I272" s="74">
        <v>250000</v>
      </c>
      <c r="J272" s="274"/>
    </row>
    <row r="273" spans="1:10" ht="25.5">
      <c r="A273" s="16" t="s">
        <v>813</v>
      </c>
      <c r="B273" s="14">
        <v>757</v>
      </c>
      <c r="C273" s="15" t="s">
        <v>44</v>
      </c>
      <c r="D273" s="15" t="s">
        <v>19</v>
      </c>
      <c r="E273" s="15" t="s">
        <v>894</v>
      </c>
      <c r="F273" s="15"/>
      <c r="G273" s="74">
        <f>G274</f>
        <v>702383.7</v>
      </c>
      <c r="H273" s="74">
        <f t="shared" ref="H273:I273" si="69">H274</f>
        <v>0</v>
      </c>
      <c r="I273" s="74">
        <f t="shared" si="69"/>
        <v>0</v>
      </c>
      <c r="J273" s="270"/>
    </row>
    <row r="274" spans="1:10" ht="25.5">
      <c r="A274" s="16" t="s">
        <v>30</v>
      </c>
      <c r="B274" s="14">
        <v>757</v>
      </c>
      <c r="C274" s="15" t="s">
        <v>44</v>
      </c>
      <c r="D274" s="15" t="s">
        <v>19</v>
      </c>
      <c r="E274" s="15" t="s">
        <v>894</v>
      </c>
      <c r="F274" s="15" t="s">
        <v>31</v>
      </c>
      <c r="G274" s="74">
        <f>G275</f>
        <v>702383.7</v>
      </c>
      <c r="H274" s="74">
        <f>H275</f>
        <v>0</v>
      </c>
      <c r="I274" s="74">
        <f>I275</f>
        <v>0</v>
      </c>
      <c r="J274" s="270"/>
    </row>
    <row r="275" spans="1:10" ht="19.5" customHeight="1">
      <c r="A275" s="16" t="s">
        <v>32</v>
      </c>
      <c r="B275" s="14">
        <v>757</v>
      </c>
      <c r="C275" s="15" t="s">
        <v>44</v>
      </c>
      <c r="D275" s="15" t="s">
        <v>19</v>
      </c>
      <c r="E275" s="15" t="s">
        <v>894</v>
      </c>
      <c r="F275" s="15" t="s">
        <v>33</v>
      </c>
      <c r="G275" s="74">
        <v>702383.7</v>
      </c>
      <c r="H275" s="74">
        <v>0</v>
      </c>
      <c r="I275" s="74">
        <v>0</v>
      </c>
      <c r="J275" s="274"/>
    </row>
    <row r="276" spans="1:10" ht="25.5">
      <c r="A276" s="16" t="s">
        <v>896</v>
      </c>
      <c r="B276" s="14">
        <v>757</v>
      </c>
      <c r="C276" s="15" t="s">
        <v>44</v>
      </c>
      <c r="D276" s="15" t="s">
        <v>19</v>
      </c>
      <c r="E276" s="15" t="s">
        <v>895</v>
      </c>
      <c r="F276" s="15"/>
      <c r="G276" s="74">
        <f>G277</f>
        <v>8000</v>
      </c>
      <c r="H276" s="74">
        <f t="shared" ref="H276:I276" si="70">H277</f>
        <v>0</v>
      </c>
      <c r="I276" s="74">
        <f t="shared" si="70"/>
        <v>0</v>
      </c>
      <c r="J276" s="270"/>
    </row>
    <row r="277" spans="1:10" ht="25.5">
      <c r="A277" s="16" t="s">
        <v>30</v>
      </c>
      <c r="B277" s="14">
        <v>757</v>
      </c>
      <c r="C277" s="15" t="s">
        <v>44</v>
      </c>
      <c r="D277" s="15" t="s">
        <v>19</v>
      </c>
      <c r="E277" s="15" t="s">
        <v>895</v>
      </c>
      <c r="F277" s="15" t="s">
        <v>31</v>
      </c>
      <c r="G277" s="74">
        <f>G278</f>
        <v>8000</v>
      </c>
      <c r="H277" s="74">
        <f>H278</f>
        <v>0</v>
      </c>
      <c r="I277" s="74">
        <f>I278</f>
        <v>0</v>
      </c>
      <c r="J277" s="270"/>
    </row>
    <row r="278" spans="1:10" ht="19.5" customHeight="1">
      <c r="A278" s="16" t="s">
        <v>32</v>
      </c>
      <c r="B278" s="14">
        <v>757</v>
      </c>
      <c r="C278" s="15" t="s">
        <v>44</v>
      </c>
      <c r="D278" s="15" t="s">
        <v>19</v>
      </c>
      <c r="E278" s="15" t="s">
        <v>895</v>
      </c>
      <c r="F278" s="15" t="s">
        <v>33</v>
      </c>
      <c r="G278" s="74">
        <v>8000</v>
      </c>
      <c r="H278" s="74">
        <v>0</v>
      </c>
      <c r="I278" s="74">
        <v>0</v>
      </c>
      <c r="J278" s="274"/>
    </row>
    <row r="279" spans="1:10" ht="38.25" hidden="1">
      <c r="A279" s="16" t="s">
        <v>883</v>
      </c>
      <c r="B279" s="14">
        <v>757</v>
      </c>
      <c r="C279" s="15" t="s">
        <v>44</v>
      </c>
      <c r="D279" s="15" t="s">
        <v>19</v>
      </c>
      <c r="E279" s="15" t="s">
        <v>897</v>
      </c>
      <c r="F279" s="15"/>
      <c r="G279" s="74">
        <f>G280</f>
        <v>0</v>
      </c>
      <c r="H279" s="74">
        <f t="shared" ref="H279:I279" si="71">H280</f>
        <v>0</v>
      </c>
      <c r="I279" s="74">
        <f t="shared" si="71"/>
        <v>0</v>
      </c>
      <c r="J279" s="270"/>
    </row>
    <row r="280" spans="1:10" ht="25.5" hidden="1">
      <c r="A280" s="16" t="s">
        <v>30</v>
      </c>
      <c r="B280" s="14">
        <v>757</v>
      </c>
      <c r="C280" s="15" t="s">
        <v>44</v>
      </c>
      <c r="D280" s="15" t="s">
        <v>19</v>
      </c>
      <c r="E280" s="15" t="s">
        <v>897</v>
      </c>
      <c r="F280" s="15" t="s">
        <v>31</v>
      </c>
      <c r="G280" s="74">
        <f>G281</f>
        <v>0</v>
      </c>
      <c r="H280" s="74">
        <f>H281</f>
        <v>0</v>
      </c>
      <c r="I280" s="74">
        <f>I281</f>
        <v>0</v>
      </c>
      <c r="J280" s="270"/>
    </row>
    <row r="281" spans="1:10" ht="19.5" hidden="1" customHeight="1">
      <c r="A281" s="16" t="s">
        <v>32</v>
      </c>
      <c r="B281" s="14">
        <v>757</v>
      </c>
      <c r="C281" s="15" t="s">
        <v>44</v>
      </c>
      <c r="D281" s="15" t="s">
        <v>19</v>
      </c>
      <c r="E281" s="15" t="s">
        <v>897</v>
      </c>
      <c r="F281" s="15" t="s">
        <v>33</v>
      </c>
      <c r="G281" s="74"/>
      <c r="H281" s="74">
        <v>0</v>
      </c>
      <c r="I281" s="74">
        <v>0</v>
      </c>
      <c r="J281" s="274"/>
    </row>
    <row r="282" spans="1:10" s="235" customFormat="1" ht="30.75" hidden="1" customHeight="1">
      <c r="A282" s="37" t="s">
        <v>277</v>
      </c>
      <c r="B282" s="14">
        <v>757</v>
      </c>
      <c r="C282" s="15" t="s">
        <v>44</v>
      </c>
      <c r="D282" s="15" t="s">
        <v>19</v>
      </c>
      <c r="E282" s="15" t="s">
        <v>581</v>
      </c>
      <c r="F282" s="15"/>
      <c r="G282" s="74">
        <f>G283</f>
        <v>0</v>
      </c>
      <c r="H282" s="234">
        <v>0</v>
      </c>
      <c r="I282" s="234">
        <v>0</v>
      </c>
      <c r="J282" s="275"/>
    </row>
    <row r="283" spans="1:10" ht="30.75" hidden="1" customHeight="1">
      <c r="A283" s="16" t="s">
        <v>277</v>
      </c>
      <c r="B283" s="14">
        <v>757</v>
      </c>
      <c r="C283" s="15" t="s">
        <v>44</v>
      </c>
      <c r="D283" s="15" t="s">
        <v>19</v>
      </c>
      <c r="E283" s="15" t="s">
        <v>582</v>
      </c>
      <c r="F283" s="15"/>
      <c r="G283" s="74">
        <f>G290</f>
        <v>0</v>
      </c>
      <c r="H283" s="74">
        <v>0</v>
      </c>
      <c r="I283" s="74">
        <v>0</v>
      </c>
      <c r="J283" s="270"/>
    </row>
    <row r="284" spans="1:10" ht="30.75" hidden="1" customHeight="1">
      <c r="A284" s="16" t="s">
        <v>36</v>
      </c>
      <c r="B284" s="49">
        <v>795</v>
      </c>
      <c r="C284" s="15" t="s">
        <v>177</v>
      </c>
      <c r="D284" s="15" t="s">
        <v>28</v>
      </c>
      <c r="E284" s="15" t="s">
        <v>582</v>
      </c>
      <c r="F284" s="15" t="s">
        <v>37</v>
      </c>
      <c r="G284" s="74">
        <f>G285</f>
        <v>0</v>
      </c>
      <c r="H284" s="74">
        <v>0</v>
      </c>
      <c r="I284" s="74">
        <v>0</v>
      </c>
      <c r="J284" s="270"/>
    </row>
    <row r="285" spans="1:10" ht="30.75" hidden="1" customHeight="1">
      <c r="A285" s="16" t="s">
        <v>38</v>
      </c>
      <c r="B285" s="49">
        <v>795</v>
      </c>
      <c r="C285" s="15" t="s">
        <v>177</v>
      </c>
      <c r="D285" s="15" t="s">
        <v>28</v>
      </c>
      <c r="E285" s="15" t="s">
        <v>582</v>
      </c>
      <c r="F285" s="15" t="s">
        <v>39</v>
      </c>
      <c r="G285" s="74">
        <f>'прил 6'!G644</f>
        <v>0</v>
      </c>
      <c r="H285" s="74">
        <v>0</v>
      </c>
      <c r="I285" s="74">
        <v>0</v>
      </c>
      <c r="J285" s="270"/>
    </row>
    <row r="286" spans="1:10" ht="23.25" hidden="1" customHeight="1">
      <c r="A286" s="16" t="s">
        <v>151</v>
      </c>
      <c r="B286" s="14">
        <v>793</v>
      </c>
      <c r="C286" s="15" t="s">
        <v>70</v>
      </c>
      <c r="D286" s="15" t="s">
        <v>126</v>
      </c>
      <c r="E286" s="15" t="s">
        <v>582</v>
      </c>
      <c r="F286" s="15" t="s">
        <v>152</v>
      </c>
      <c r="G286" s="74">
        <f>G287</f>
        <v>7927812.8600000003</v>
      </c>
      <c r="H286" s="74">
        <v>0</v>
      </c>
      <c r="I286" s="74">
        <v>0</v>
      </c>
      <c r="J286" s="270"/>
    </row>
    <row r="287" spans="1:10" ht="30.75" hidden="1" customHeight="1">
      <c r="A287" s="16" t="s">
        <v>153</v>
      </c>
      <c r="B287" s="14">
        <v>793</v>
      </c>
      <c r="C287" s="15" t="s">
        <v>70</v>
      </c>
      <c r="D287" s="15" t="s">
        <v>126</v>
      </c>
      <c r="E287" s="15" t="s">
        <v>582</v>
      </c>
      <c r="F287" s="15" t="s">
        <v>154</v>
      </c>
      <c r="G287" s="74">
        <f>'прил 6'!G187</f>
        <v>7927812.8600000003</v>
      </c>
      <c r="H287" s="74">
        <v>0</v>
      </c>
      <c r="I287" s="74">
        <v>0</v>
      </c>
      <c r="J287" s="270"/>
    </row>
    <row r="288" spans="1:10" ht="21.75" hidden="1" customHeight="1">
      <c r="A288" s="16" t="s">
        <v>160</v>
      </c>
      <c r="B288" s="14">
        <v>793</v>
      </c>
      <c r="C288" s="15" t="s">
        <v>177</v>
      </c>
      <c r="D288" s="15" t="s">
        <v>70</v>
      </c>
      <c r="E288" s="15" t="s">
        <v>582</v>
      </c>
      <c r="F288" s="15" t="s">
        <v>161</v>
      </c>
      <c r="G288" s="74">
        <f>G289</f>
        <v>0</v>
      </c>
      <c r="H288" s="74">
        <v>0</v>
      </c>
      <c r="I288" s="74">
        <v>0</v>
      </c>
      <c r="J288" s="270"/>
    </row>
    <row r="289" spans="1:11" ht="22.5" hidden="1" customHeight="1">
      <c r="A289" s="16" t="s">
        <v>182</v>
      </c>
      <c r="B289" s="14">
        <v>793</v>
      </c>
      <c r="C289" s="15" t="s">
        <v>177</v>
      </c>
      <c r="D289" s="15" t="s">
        <v>70</v>
      </c>
      <c r="E289" s="15" t="s">
        <v>582</v>
      </c>
      <c r="F289" s="15" t="s">
        <v>183</v>
      </c>
      <c r="G289" s="74"/>
      <c r="H289" s="74">
        <v>0</v>
      </c>
      <c r="I289" s="74">
        <v>0</v>
      </c>
      <c r="J289" s="270"/>
    </row>
    <row r="290" spans="1:11" ht="25.5" hidden="1">
      <c r="A290" s="16" t="s">
        <v>30</v>
      </c>
      <c r="B290" s="14">
        <v>757</v>
      </c>
      <c r="C290" s="15" t="s">
        <v>44</v>
      </c>
      <c r="D290" s="15" t="s">
        <v>19</v>
      </c>
      <c r="E290" s="15" t="s">
        <v>582</v>
      </c>
      <c r="F290" s="15" t="s">
        <v>31</v>
      </c>
      <c r="G290" s="89">
        <f t="shared" ref="G290:I290" si="72">G291</f>
        <v>0</v>
      </c>
      <c r="H290" s="8">
        <f t="shared" si="72"/>
        <v>0</v>
      </c>
      <c r="I290" s="8">
        <f t="shared" si="72"/>
        <v>0</v>
      </c>
      <c r="J290" s="272"/>
    </row>
    <row r="291" spans="1:11" hidden="1">
      <c r="A291" s="16" t="s">
        <v>32</v>
      </c>
      <c r="B291" s="14">
        <v>757</v>
      </c>
      <c r="C291" s="15" t="s">
        <v>44</v>
      </c>
      <c r="D291" s="15" t="s">
        <v>19</v>
      </c>
      <c r="E291" s="15" t="s">
        <v>582</v>
      </c>
      <c r="F291" s="15" t="s">
        <v>33</v>
      </c>
      <c r="G291" s="89"/>
      <c r="H291" s="8"/>
      <c r="I291" s="8"/>
      <c r="J291" s="272"/>
    </row>
    <row r="292" spans="1:11" s="244" customFormat="1" ht="34.5" hidden="1" customHeight="1">
      <c r="A292" s="204" t="s">
        <v>173</v>
      </c>
      <c r="B292" s="14">
        <v>757</v>
      </c>
      <c r="C292" s="15" t="s">
        <v>44</v>
      </c>
      <c r="D292" s="15" t="s">
        <v>19</v>
      </c>
      <c r="E292" s="88" t="s">
        <v>238</v>
      </c>
      <c r="F292" s="242"/>
      <c r="G292" s="102">
        <f>G293</f>
        <v>0</v>
      </c>
      <c r="H292" s="102">
        <f t="shared" ref="H292:I293" si="73">H293</f>
        <v>0</v>
      </c>
      <c r="I292" s="102">
        <f t="shared" si="73"/>
        <v>0</v>
      </c>
      <c r="J292" s="276"/>
      <c r="K292" s="243">
        <v>1000000</v>
      </c>
    </row>
    <row r="293" spans="1:11" s="105" customFormat="1" ht="25.5" hidden="1">
      <c r="A293" s="204" t="s">
        <v>173</v>
      </c>
      <c r="B293" s="14">
        <v>757</v>
      </c>
      <c r="C293" s="15" t="s">
        <v>44</v>
      </c>
      <c r="D293" s="15" t="s">
        <v>19</v>
      </c>
      <c r="E293" s="88" t="s">
        <v>281</v>
      </c>
      <c r="F293" s="214"/>
      <c r="G293" s="102">
        <f>G294</f>
        <v>0</v>
      </c>
      <c r="H293" s="102">
        <f t="shared" si="73"/>
        <v>0</v>
      </c>
      <c r="I293" s="102">
        <f t="shared" si="73"/>
        <v>0</v>
      </c>
      <c r="J293" s="276"/>
      <c r="K293" s="185"/>
    </row>
    <row r="294" spans="1:11" ht="24" hidden="1" customHeight="1">
      <c r="A294" s="16" t="s">
        <v>30</v>
      </c>
      <c r="B294" s="14">
        <v>757</v>
      </c>
      <c r="C294" s="15" t="s">
        <v>44</v>
      </c>
      <c r="D294" s="15" t="s">
        <v>19</v>
      </c>
      <c r="E294" s="15" t="s">
        <v>281</v>
      </c>
      <c r="F294" s="15" t="s">
        <v>31</v>
      </c>
      <c r="G294" s="74">
        <f>G295</f>
        <v>0</v>
      </c>
      <c r="H294" s="74">
        <f>H295</f>
        <v>0</v>
      </c>
      <c r="I294" s="74">
        <f>I295</f>
        <v>0</v>
      </c>
      <c r="J294" s="270"/>
    </row>
    <row r="295" spans="1:11" ht="18" hidden="1" customHeight="1">
      <c r="A295" s="16" t="s">
        <v>32</v>
      </c>
      <c r="B295" s="14">
        <v>757</v>
      </c>
      <c r="C295" s="15" t="s">
        <v>44</v>
      </c>
      <c r="D295" s="15" t="s">
        <v>19</v>
      </c>
      <c r="E295" s="15" t="s">
        <v>281</v>
      </c>
      <c r="F295" s="15" t="s">
        <v>33</v>
      </c>
      <c r="G295" s="74"/>
      <c r="H295" s="74"/>
      <c r="I295" s="74"/>
      <c r="J295" s="270"/>
    </row>
    <row r="296" spans="1:11" s="28" customFormat="1" ht="22.5" customHeight="1">
      <c r="A296" s="13" t="s">
        <v>53</v>
      </c>
      <c r="B296" s="14">
        <v>757</v>
      </c>
      <c r="C296" s="15" t="s">
        <v>44</v>
      </c>
      <c r="D296" s="15" t="s">
        <v>54</v>
      </c>
      <c r="E296" s="15"/>
      <c r="F296" s="15"/>
      <c r="G296" s="27">
        <f t="shared" ref="G296:I297" si="74">G297</f>
        <v>5335539</v>
      </c>
      <c r="H296" s="27">
        <f t="shared" si="74"/>
        <v>5399005</v>
      </c>
      <c r="I296" s="27">
        <f t="shared" si="74"/>
        <v>5449713</v>
      </c>
      <c r="J296" s="280"/>
    </row>
    <row r="297" spans="1:11" ht="25.5">
      <c r="A297" s="16" t="s">
        <v>496</v>
      </c>
      <c r="B297" s="14">
        <v>757</v>
      </c>
      <c r="C297" s="15" t="s">
        <v>44</v>
      </c>
      <c r="D297" s="15" t="s">
        <v>54</v>
      </c>
      <c r="E297" s="15" t="s">
        <v>197</v>
      </c>
      <c r="F297" s="15"/>
      <c r="G297" s="29">
        <f t="shared" si="74"/>
        <v>5335539</v>
      </c>
      <c r="H297" s="29">
        <f t="shared" si="74"/>
        <v>5399005</v>
      </c>
      <c r="I297" s="29">
        <f t="shared" si="74"/>
        <v>5449713</v>
      </c>
      <c r="J297" s="281"/>
    </row>
    <row r="298" spans="1:11" s="28" customFormat="1" ht="25.5">
      <c r="A298" s="13" t="s">
        <v>77</v>
      </c>
      <c r="B298" s="14">
        <v>757</v>
      </c>
      <c r="C298" s="15" t="s">
        <v>44</v>
      </c>
      <c r="D298" s="15" t="s">
        <v>54</v>
      </c>
      <c r="E298" s="15" t="s">
        <v>208</v>
      </c>
      <c r="F298" s="15"/>
      <c r="G298" s="29">
        <f>G299+G301+G303</f>
        <v>5335539</v>
      </c>
      <c r="H298" s="29">
        <f>H299+H301+H303</f>
        <v>5399005</v>
      </c>
      <c r="I298" s="29">
        <f>I299+I301+I303</f>
        <v>5449713</v>
      </c>
      <c r="J298" s="281"/>
    </row>
    <row r="299" spans="1:11" s="32" customFormat="1" ht="63.75">
      <c r="A299" s="16" t="s">
        <v>55</v>
      </c>
      <c r="B299" s="14">
        <v>757</v>
      </c>
      <c r="C299" s="15" t="s">
        <v>44</v>
      </c>
      <c r="D299" s="15" t="s">
        <v>54</v>
      </c>
      <c r="E299" s="15" t="s">
        <v>208</v>
      </c>
      <c r="F299" s="15" t="s">
        <v>58</v>
      </c>
      <c r="G299" s="74">
        <f>G300</f>
        <v>5165255</v>
      </c>
      <c r="H299" s="74">
        <f>H300</f>
        <v>5215460</v>
      </c>
      <c r="I299" s="74">
        <f>I300</f>
        <v>5266168</v>
      </c>
      <c r="J299" s="270"/>
    </row>
    <row r="300" spans="1:11" s="32" customFormat="1" ht="25.5">
      <c r="A300" s="16" t="s">
        <v>56</v>
      </c>
      <c r="B300" s="14">
        <v>757</v>
      </c>
      <c r="C300" s="15" t="s">
        <v>44</v>
      </c>
      <c r="D300" s="15" t="s">
        <v>54</v>
      </c>
      <c r="E300" s="15" t="s">
        <v>208</v>
      </c>
      <c r="F300" s="15" t="s">
        <v>59</v>
      </c>
      <c r="G300" s="74">
        <v>5165255</v>
      </c>
      <c r="H300" s="74">
        <v>5215460</v>
      </c>
      <c r="I300" s="74">
        <v>5266168</v>
      </c>
      <c r="J300" s="274"/>
    </row>
    <row r="301" spans="1:11" s="32" customFormat="1" ht="28.5" customHeight="1">
      <c r="A301" s="16" t="s">
        <v>36</v>
      </c>
      <c r="B301" s="14">
        <v>757</v>
      </c>
      <c r="C301" s="15" t="s">
        <v>44</v>
      </c>
      <c r="D301" s="15" t="s">
        <v>54</v>
      </c>
      <c r="E301" s="15" t="s">
        <v>208</v>
      </c>
      <c r="F301" s="15" t="s">
        <v>37</v>
      </c>
      <c r="G301" s="74">
        <f>G302</f>
        <v>169984</v>
      </c>
      <c r="H301" s="74">
        <f>H302</f>
        <v>183245</v>
      </c>
      <c r="I301" s="74">
        <f>I302</f>
        <v>183245</v>
      </c>
      <c r="J301" s="270"/>
    </row>
    <row r="302" spans="1:11" s="32" customFormat="1" ht="25.5">
      <c r="A302" s="16" t="s">
        <v>38</v>
      </c>
      <c r="B302" s="14">
        <v>757</v>
      </c>
      <c r="C302" s="15" t="s">
        <v>44</v>
      </c>
      <c r="D302" s="15" t="s">
        <v>54</v>
      </c>
      <c r="E302" s="15" t="s">
        <v>208</v>
      </c>
      <c r="F302" s="15" t="s">
        <v>39</v>
      </c>
      <c r="G302" s="74">
        <f>183245-13261</f>
        <v>169984</v>
      </c>
      <c r="H302" s="74">
        <v>183245</v>
      </c>
      <c r="I302" s="74">
        <v>183245</v>
      </c>
      <c r="J302" s="274"/>
    </row>
    <row r="303" spans="1:11">
      <c r="A303" s="16" t="s">
        <v>63</v>
      </c>
      <c r="B303" s="14">
        <v>757</v>
      </c>
      <c r="C303" s="15" t="s">
        <v>44</v>
      </c>
      <c r="D303" s="15" t="s">
        <v>54</v>
      </c>
      <c r="E303" s="15" t="s">
        <v>208</v>
      </c>
      <c r="F303" s="15" t="s">
        <v>64</v>
      </c>
      <c r="G303" s="27">
        <f>G304</f>
        <v>300</v>
      </c>
      <c r="H303" s="27">
        <f>H304</f>
        <v>300</v>
      </c>
      <c r="I303" s="27">
        <f>I304</f>
        <v>300</v>
      </c>
      <c r="J303" s="280"/>
    </row>
    <row r="304" spans="1:11">
      <c r="A304" s="16" t="s">
        <v>66</v>
      </c>
      <c r="B304" s="14">
        <v>757</v>
      </c>
      <c r="C304" s="15" t="s">
        <v>44</v>
      </c>
      <c r="D304" s="15" t="s">
        <v>54</v>
      </c>
      <c r="E304" s="15" t="s">
        <v>208</v>
      </c>
      <c r="F304" s="15" t="s">
        <v>67</v>
      </c>
      <c r="G304" s="27">
        <v>300</v>
      </c>
      <c r="H304" s="27">
        <v>300</v>
      </c>
      <c r="I304" s="27">
        <v>300</v>
      </c>
      <c r="J304" s="282"/>
    </row>
    <row r="305" spans="1:10" ht="33" hidden="1" customHeight="1">
      <c r="A305" s="16" t="s">
        <v>842</v>
      </c>
      <c r="B305" s="14">
        <v>757</v>
      </c>
      <c r="C305" s="15" t="s">
        <v>69</v>
      </c>
      <c r="D305" s="15" t="s">
        <v>54</v>
      </c>
      <c r="E305" s="15" t="s">
        <v>841</v>
      </c>
      <c r="F305" s="15"/>
      <c r="G305" s="74">
        <f t="shared" ref="G305:I306" si="75">G306</f>
        <v>0</v>
      </c>
      <c r="H305" s="74">
        <f t="shared" si="75"/>
        <v>0</v>
      </c>
      <c r="I305" s="74">
        <f t="shared" si="75"/>
        <v>0</v>
      </c>
      <c r="J305" s="270"/>
    </row>
    <row r="306" spans="1:10" ht="33" hidden="1" customHeight="1">
      <c r="A306" s="16" t="s">
        <v>151</v>
      </c>
      <c r="B306" s="14">
        <v>757</v>
      </c>
      <c r="C306" s="15" t="s">
        <v>69</v>
      </c>
      <c r="D306" s="15" t="s">
        <v>54</v>
      </c>
      <c r="E306" s="15" t="s">
        <v>841</v>
      </c>
      <c r="F306" s="15" t="s">
        <v>152</v>
      </c>
      <c r="G306" s="74">
        <f t="shared" si="75"/>
        <v>0</v>
      </c>
      <c r="H306" s="74">
        <f t="shared" si="75"/>
        <v>0</v>
      </c>
      <c r="I306" s="74">
        <f t="shared" si="75"/>
        <v>0</v>
      </c>
      <c r="J306" s="270"/>
    </row>
    <row r="307" spans="1:10" ht="33" hidden="1" customHeight="1">
      <c r="A307" s="16" t="s">
        <v>153</v>
      </c>
      <c r="B307" s="14">
        <v>757</v>
      </c>
      <c r="C307" s="15" t="s">
        <v>69</v>
      </c>
      <c r="D307" s="15" t="s">
        <v>54</v>
      </c>
      <c r="E307" s="15" t="s">
        <v>841</v>
      </c>
      <c r="F307" s="15" t="s">
        <v>154</v>
      </c>
      <c r="G307" s="74">
        <v>0</v>
      </c>
      <c r="H307" s="74">
        <v>0</v>
      </c>
      <c r="I307" s="74">
        <v>0</v>
      </c>
      <c r="J307" s="270"/>
    </row>
    <row r="308" spans="1:10" ht="82.5" hidden="1" customHeight="1">
      <c r="A308" s="50" t="s">
        <v>420</v>
      </c>
      <c r="B308" s="14">
        <v>757</v>
      </c>
      <c r="C308" s="15" t="s">
        <v>69</v>
      </c>
      <c r="D308" s="15" t="s">
        <v>54</v>
      </c>
      <c r="E308" s="15" t="s">
        <v>419</v>
      </c>
      <c r="F308" s="15"/>
      <c r="G308" s="74">
        <f t="shared" ref="G308:I309" si="76">G309</f>
        <v>0</v>
      </c>
      <c r="H308" s="74">
        <f t="shared" si="76"/>
        <v>0</v>
      </c>
      <c r="I308" s="74">
        <f t="shared" si="76"/>
        <v>0</v>
      </c>
      <c r="J308" s="270"/>
    </row>
    <row r="309" spans="1:10" ht="33" hidden="1" customHeight="1">
      <c r="A309" s="16" t="s">
        <v>151</v>
      </c>
      <c r="B309" s="14">
        <v>757</v>
      </c>
      <c r="C309" s="15" t="s">
        <v>69</v>
      </c>
      <c r="D309" s="15" t="s">
        <v>54</v>
      </c>
      <c r="E309" s="15" t="s">
        <v>419</v>
      </c>
      <c r="F309" s="15" t="s">
        <v>152</v>
      </c>
      <c r="G309" s="74">
        <f t="shared" si="76"/>
        <v>0</v>
      </c>
      <c r="H309" s="74">
        <f t="shared" si="76"/>
        <v>0</v>
      </c>
      <c r="I309" s="74">
        <f t="shared" si="76"/>
        <v>0</v>
      </c>
      <c r="J309" s="270"/>
    </row>
    <row r="310" spans="1:10" ht="33" hidden="1" customHeight="1">
      <c r="A310" s="16" t="s">
        <v>153</v>
      </c>
      <c r="B310" s="14">
        <v>757</v>
      </c>
      <c r="C310" s="15" t="s">
        <v>69</v>
      </c>
      <c r="D310" s="15" t="s">
        <v>54</v>
      </c>
      <c r="E310" s="15" t="s">
        <v>419</v>
      </c>
      <c r="F310" s="15" t="s">
        <v>154</v>
      </c>
      <c r="G310" s="74"/>
      <c r="H310" s="74"/>
      <c r="I310" s="74"/>
      <c r="J310" s="270"/>
    </row>
    <row r="311" spans="1:10" s="32" customFormat="1" ht="17.25" hidden="1" customHeight="1">
      <c r="A311" s="5" t="s">
        <v>367</v>
      </c>
      <c r="B311" s="35">
        <v>757</v>
      </c>
      <c r="C311" s="36" t="s">
        <v>72</v>
      </c>
      <c r="D311" s="36"/>
      <c r="E311" s="36"/>
      <c r="F311" s="36"/>
      <c r="G311" s="75">
        <f>G327+G312</f>
        <v>0</v>
      </c>
      <c r="H311" s="75">
        <f>H327+H312</f>
        <v>0</v>
      </c>
      <c r="I311" s="75">
        <f>I327+I312</f>
        <v>0</v>
      </c>
      <c r="J311" s="283"/>
    </row>
    <row r="312" spans="1:10" s="32" customFormat="1" ht="17.25" hidden="1" customHeight="1">
      <c r="A312" s="161" t="s">
        <v>504</v>
      </c>
      <c r="B312" s="14">
        <v>757</v>
      </c>
      <c r="C312" s="15" t="s">
        <v>72</v>
      </c>
      <c r="D312" s="15" t="s">
        <v>19</v>
      </c>
      <c r="E312" s="36"/>
      <c r="F312" s="36"/>
      <c r="G312" s="75">
        <f>G313+G323</f>
        <v>0</v>
      </c>
      <c r="H312" s="75">
        <f>H313+H323</f>
        <v>0</v>
      </c>
      <c r="I312" s="75">
        <f>I313+I323</f>
        <v>0</v>
      </c>
      <c r="J312" s="283"/>
    </row>
    <row r="313" spans="1:10" ht="27.75" hidden="1" customHeight="1">
      <c r="A313" s="37" t="s">
        <v>493</v>
      </c>
      <c r="B313" s="14">
        <v>757</v>
      </c>
      <c r="C313" s="15" t="s">
        <v>72</v>
      </c>
      <c r="D313" s="15" t="s">
        <v>19</v>
      </c>
      <c r="E313" s="15" t="s">
        <v>199</v>
      </c>
      <c r="F313" s="15"/>
      <c r="G313" s="74">
        <f>G315+G318+G320</f>
        <v>0</v>
      </c>
      <c r="H313" s="74">
        <f>H315+H318+H320</f>
        <v>0</v>
      </c>
      <c r="I313" s="74">
        <f>I315+I318+I320</f>
        <v>0</v>
      </c>
      <c r="J313" s="270"/>
    </row>
    <row r="314" spans="1:10" ht="19.5" hidden="1" customHeight="1">
      <c r="A314" s="16" t="s">
        <v>32</v>
      </c>
      <c r="B314" s="14">
        <v>757</v>
      </c>
      <c r="C314" s="15" t="s">
        <v>72</v>
      </c>
      <c r="D314" s="15" t="s">
        <v>19</v>
      </c>
      <c r="E314" s="15" t="s">
        <v>40</v>
      </c>
      <c r="F314" s="15" t="s">
        <v>33</v>
      </c>
      <c r="G314" s="74"/>
      <c r="H314" s="74"/>
      <c r="I314" s="74"/>
      <c r="J314" s="270"/>
    </row>
    <row r="315" spans="1:10" ht="39" hidden="1" customHeight="1">
      <c r="A315" s="16" t="s">
        <v>115</v>
      </c>
      <c r="B315" s="14">
        <v>757</v>
      </c>
      <c r="C315" s="15" t="s">
        <v>72</v>
      </c>
      <c r="D315" s="15" t="s">
        <v>19</v>
      </c>
      <c r="E315" s="15" t="s">
        <v>200</v>
      </c>
      <c r="F315" s="15"/>
      <c r="G315" s="74">
        <f>G316</f>
        <v>0</v>
      </c>
      <c r="H315" s="74">
        <f t="shared" ref="H315:I315" si="77">H316</f>
        <v>0</v>
      </c>
      <c r="I315" s="74">
        <f t="shared" si="77"/>
        <v>0</v>
      </c>
      <c r="J315" s="270"/>
    </row>
    <row r="316" spans="1:10" ht="25.5" hidden="1">
      <c r="A316" s="16" t="s">
        <v>30</v>
      </c>
      <c r="B316" s="14">
        <v>757</v>
      </c>
      <c r="C316" s="15" t="s">
        <v>72</v>
      </c>
      <c r="D316" s="15" t="s">
        <v>19</v>
      </c>
      <c r="E316" s="15" t="s">
        <v>200</v>
      </c>
      <c r="F316" s="15" t="s">
        <v>31</v>
      </c>
      <c r="G316" s="74">
        <f>G317</f>
        <v>0</v>
      </c>
      <c r="H316" s="74">
        <f>H317</f>
        <v>0</v>
      </c>
      <c r="I316" s="74">
        <f>I317</f>
        <v>0</v>
      </c>
      <c r="J316" s="270"/>
    </row>
    <row r="317" spans="1:10" ht="19.5" hidden="1" customHeight="1">
      <c r="A317" s="16" t="s">
        <v>32</v>
      </c>
      <c r="B317" s="14">
        <v>757</v>
      </c>
      <c r="C317" s="15" t="s">
        <v>72</v>
      </c>
      <c r="D317" s="15" t="s">
        <v>19</v>
      </c>
      <c r="E317" s="15" t="s">
        <v>200</v>
      </c>
      <c r="F317" s="15" t="s">
        <v>33</v>
      </c>
      <c r="G317" s="74"/>
      <c r="H317" s="74"/>
      <c r="I317" s="74"/>
      <c r="J317" s="270"/>
    </row>
    <row r="318" spans="1:10" s="32" customFormat="1" ht="25.5" hidden="1" customHeight="1">
      <c r="A318" s="16" t="s">
        <v>30</v>
      </c>
      <c r="B318" s="14">
        <v>757</v>
      </c>
      <c r="C318" s="15" t="s">
        <v>72</v>
      </c>
      <c r="D318" s="15" t="s">
        <v>19</v>
      </c>
      <c r="E318" s="15" t="s">
        <v>557</v>
      </c>
      <c r="F318" s="15" t="s">
        <v>31</v>
      </c>
      <c r="G318" s="74">
        <f>G319</f>
        <v>0</v>
      </c>
      <c r="H318" s="74">
        <v>0</v>
      </c>
      <c r="I318" s="74">
        <v>0</v>
      </c>
      <c r="J318" s="270"/>
    </row>
    <row r="319" spans="1:10" s="32" customFormat="1" ht="17.25" hidden="1" customHeight="1">
      <c r="A319" s="16" t="s">
        <v>32</v>
      </c>
      <c r="B319" s="14">
        <v>757</v>
      </c>
      <c r="C319" s="15" t="s">
        <v>72</v>
      </c>
      <c r="D319" s="15" t="s">
        <v>19</v>
      </c>
      <c r="E319" s="15" t="s">
        <v>557</v>
      </c>
      <c r="F319" s="15" t="s">
        <v>33</v>
      </c>
      <c r="G319" s="74"/>
      <c r="H319" s="74">
        <v>0</v>
      </c>
      <c r="I319" s="74">
        <v>0</v>
      </c>
      <c r="J319" s="270"/>
    </row>
    <row r="320" spans="1:10" s="32" customFormat="1" ht="65.25" hidden="1" customHeight="1">
      <c r="A320" s="16" t="s">
        <v>626</v>
      </c>
      <c r="B320" s="14">
        <v>757</v>
      </c>
      <c r="C320" s="15" t="s">
        <v>72</v>
      </c>
      <c r="D320" s="15" t="s">
        <v>19</v>
      </c>
      <c r="E320" s="15" t="s">
        <v>625</v>
      </c>
      <c r="F320" s="15"/>
      <c r="G320" s="74">
        <f>G321</f>
        <v>0</v>
      </c>
      <c r="H320" s="74">
        <f t="shared" ref="H320:I320" si="78">H321</f>
        <v>0</v>
      </c>
      <c r="I320" s="74">
        <f t="shared" si="78"/>
        <v>0</v>
      </c>
      <c r="J320" s="270"/>
    </row>
    <row r="321" spans="1:11" s="32" customFormat="1" ht="25.5" hidden="1" customHeight="1">
      <c r="A321" s="16" t="s">
        <v>30</v>
      </c>
      <c r="B321" s="14">
        <v>757</v>
      </c>
      <c r="C321" s="15" t="s">
        <v>72</v>
      </c>
      <c r="D321" s="15" t="s">
        <v>19</v>
      </c>
      <c r="E321" s="15" t="s">
        <v>625</v>
      </c>
      <c r="F321" s="15" t="s">
        <v>31</v>
      </c>
      <c r="G321" s="74">
        <f>G322</f>
        <v>0</v>
      </c>
      <c r="H321" s="74">
        <v>0</v>
      </c>
      <c r="I321" s="74">
        <v>0</v>
      </c>
      <c r="J321" s="270"/>
    </row>
    <row r="322" spans="1:11" s="32" customFormat="1" ht="17.25" hidden="1" customHeight="1">
      <c r="A322" s="16" t="s">
        <v>32</v>
      </c>
      <c r="B322" s="14">
        <v>757</v>
      </c>
      <c r="C322" s="15" t="s">
        <v>72</v>
      </c>
      <c r="D322" s="15" t="s">
        <v>19</v>
      </c>
      <c r="E322" s="15" t="s">
        <v>625</v>
      </c>
      <c r="F322" s="15" t="s">
        <v>33</v>
      </c>
      <c r="G322" s="74"/>
      <c r="H322" s="74">
        <v>0</v>
      </c>
      <c r="I322" s="74">
        <v>0</v>
      </c>
      <c r="J322" s="270"/>
    </row>
    <row r="323" spans="1:11" s="18" customFormat="1" ht="25.5" hidden="1">
      <c r="A323" s="16" t="s">
        <v>483</v>
      </c>
      <c r="B323" s="14">
        <v>757</v>
      </c>
      <c r="C323" s="15" t="s">
        <v>72</v>
      </c>
      <c r="D323" s="15" t="s">
        <v>19</v>
      </c>
      <c r="E323" s="15" t="s">
        <v>267</v>
      </c>
      <c r="F323" s="15"/>
      <c r="G323" s="74">
        <f>G324</f>
        <v>0</v>
      </c>
      <c r="H323" s="74">
        <f t="shared" ref="H323:I325" si="79">H324</f>
        <v>0</v>
      </c>
      <c r="I323" s="74">
        <f t="shared" si="79"/>
        <v>0</v>
      </c>
      <c r="J323" s="270"/>
    </row>
    <row r="324" spans="1:11" s="18" customFormat="1" ht="25.5" hidden="1">
      <c r="A324" s="16" t="s">
        <v>482</v>
      </c>
      <c r="B324" s="14">
        <v>757</v>
      </c>
      <c r="C324" s="15" t="s">
        <v>72</v>
      </c>
      <c r="D324" s="15" t="s">
        <v>19</v>
      </c>
      <c r="E324" s="15" t="s">
        <v>454</v>
      </c>
      <c r="F324" s="15"/>
      <c r="G324" s="74">
        <f>G325</f>
        <v>0</v>
      </c>
      <c r="H324" s="74">
        <f t="shared" si="79"/>
        <v>0</v>
      </c>
      <c r="I324" s="74">
        <f t="shared" si="79"/>
        <v>0</v>
      </c>
      <c r="J324" s="270"/>
    </row>
    <row r="325" spans="1:11" s="18" customFormat="1" ht="25.5" hidden="1">
      <c r="A325" s="16" t="s">
        <v>98</v>
      </c>
      <c r="B325" s="14">
        <v>757</v>
      </c>
      <c r="C325" s="15" t="s">
        <v>72</v>
      </c>
      <c r="D325" s="15" t="s">
        <v>19</v>
      </c>
      <c r="E325" s="15" t="s">
        <v>454</v>
      </c>
      <c r="F325" s="15" t="s">
        <v>355</v>
      </c>
      <c r="G325" s="74">
        <f>G326</f>
        <v>0</v>
      </c>
      <c r="H325" s="74">
        <f t="shared" si="79"/>
        <v>0</v>
      </c>
      <c r="I325" s="74">
        <f t="shared" si="79"/>
        <v>0</v>
      </c>
      <c r="J325" s="270"/>
    </row>
    <row r="326" spans="1:11" s="18" customFormat="1" ht="89.25" hidden="1">
      <c r="A326" s="50" t="s">
        <v>428</v>
      </c>
      <c r="B326" s="14">
        <v>757</v>
      </c>
      <c r="C326" s="15" t="s">
        <v>72</v>
      </c>
      <c r="D326" s="15" t="s">
        <v>19</v>
      </c>
      <c r="E326" s="15" t="s">
        <v>454</v>
      </c>
      <c r="F326" s="15" t="s">
        <v>427</v>
      </c>
      <c r="G326" s="74">
        <f>50000-50000</f>
        <v>0</v>
      </c>
      <c r="H326" s="74"/>
      <c r="I326" s="74"/>
      <c r="J326" s="270"/>
    </row>
    <row r="327" spans="1:11" s="33" customFormat="1" ht="15" hidden="1" customHeight="1">
      <c r="A327" s="16" t="s">
        <v>71</v>
      </c>
      <c r="B327" s="14">
        <v>757</v>
      </c>
      <c r="C327" s="15" t="s">
        <v>72</v>
      </c>
      <c r="D327" s="15" t="s">
        <v>28</v>
      </c>
      <c r="E327" s="39"/>
      <c r="F327" s="39"/>
      <c r="G327" s="29">
        <f>G328</f>
        <v>0</v>
      </c>
      <c r="H327" s="29">
        <f>H328+H104</f>
        <v>0</v>
      </c>
      <c r="I327" s="29">
        <f>I328+I104</f>
        <v>0</v>
      </c>
      <c r="J327" s="281"/>
    </row>
    <row r="328" spans="1:11" s="28" customFormat="1" ht="28.5" hidden="1" customHeight="1">
      <c r="A328" s="37" t="s">
        <v>493</v>
      </c>
      <c r="B328" s="14">
        <v>757</v>
      </c>
      <c r="C328" s="15" t="s">
        <v>72</v>
      </c>
      <c r="D328" s="15" t="s">
        <v>28</v>
      </c>
      <c r="E328" s="15" t="s">
        <v>199</v>
      </c>
      <c r="F328" s="15"/>
      <c r="G328" s="74">
        <f>G329</f>
        <v>0</v>
      </c>
      <c r="H328" s="74">
        <f>H329</f>
        <v>0</v>
      </c>
      <c r="I328" s="74">
        <f>I329</f>
        <v>0</v>
      </c>
      <c r="J328" s="270"/>
    </row>
    <row r="329" spans="1:11" s="28" customFormat="1" ht="27.75" hidden="1" customHeight="1">
      <c r="A329" s="37" t="s">
        <v>73</v>
      </c>
      <c r="B329" s="14">
        <v>757</v>
      </c>
      <c r="C329" s="15" t="s">
        <v>72</v>
      </c>
      <c r="D329" s="15" t="s">
        <v>28</v>
      </c>
      <c r="E329" s="15" t="s">
        <v>210</v>
      </c>
      <c r="F329" s="15"/>
      <c r="G329" s="74">
        <f>G330</f>
        <v>0</v>
      </c>
      <c r="H329" s="74">
        <f t="shared" ref="H329:I329" si="80">H330</f>
        <v>0</v>
      </c>
      <c r="I329" s="74">
        <f t="shared" si="80"/>
        <v>0</v>
      </c>
      <c r="J329" s="270"/>
    </row>
    <row r="330" spans="1:11" s="32" customFormat="1" ht="28.5" hidden="1" customHeight="1">
      <c r="A330" s="16" t="s">
        <v>36</v>
      </c>
      <c r="B330" s="14">
        <v>757</v>
      </c>
      <c r="C330" s="15" t="s">
        <v>72</v>
      </c>
      <c r="D330" s="15" t="s">
        <v>28</v>
      </c>
      <c r="E330" s="15" t="s">
        <v>210</v>
      </c>
      <c r="F330" s="15" t="s">
        <v>37</v>
      </c>
      <c r="G330" s="74">
        <f>G331</f>
        <v>0</v>
      </c>
      <c r="H330" s="74">
        <f>H331</f>
        <v>0</v>
      </c>
      <c r="I330" s="74">
        <f>I331</f>
        <v>0</v>
      </c>
      <c r="J330" s="270"/>
    </row>
    <row r="331" spans="1:11" s="32" customFormat="1" ht="25.5" hidden="1">
      <c r="A331" s="16" t="s">
        <v>38</v>
      </c>
      <c r="B331" s="14">
        <v>757</v>
      </c>
      <c r="C331" s="15" t="s">
        <v>72</v>
      </c>
      <c r="D331" s="15" t="s">
        <v>28</v>
      </c>
      <c r="E331" s="15" t="s">
        <v>210</v>
      </c>
      <c r="F331" s="15" t="s">
        <v>39</v>
      </c>
      <c r="G331" s="74"/>
      <c r="H331" s="74"/>
      <c r="I331" s="74"/>
      <c r="J331" s="270"/>
      <c r="K331" s="31"/>
    </row>
    <row r="332" spans="1:11" s="181" customFormat="1">
      <c r="A332" s="166" t="s">
        <v>74</v>
      </c>
      <c r="B332" s="167"/>
      <c r="C332" s="168"/>
      <c r="D332" s="168"/>
      <c r="E332" s="168"/>
      <c r="F332" s="168"/>
      <c r="G332" s="169">
        <f>G9+G20+G119+G1475+G311</f>
        <v>169613954.36000001</v>
      </c>
      <c r="H332" s="169">
        <f>H20+H119+H311+H1475+H9</f>
        <v>171654323.13</v>
      </c>
      <c r="I332" s="169">
        <f>I20+I119+I311+I1475+I9</f>
        <v>166909920.11000001</v>
      </c>
      <c r="J332" s="284"/>
      <c r="K332" s="180"/>
    </row>
    <row r="333" spans="1:11" s="181" customFormat="1" hidden="1">
      <c r="A333" s="166"/>
      <c r="B333" s="167"/>
      <c r="C333" s="168"/>
      <c r="D333" s="168"/>
      <c r="E333" s="168"/>
      <c r="F333" s="168"/>
      <c r="G333" s="169"/>
      <c r="H333" s="169"/>
      <c r="I333" s="169"/>
      <c r="J333" s="284"/>
      <c r="K333" s="180"/>
    </row>
    <row r="334" spans="1:11" s="181" customFormat="1" hidden="1">
      <c r="A334" s="166"/>
      <c r="B334" s="167"/>
      <c r="C334" s="168"/>
      <c r="D334" s="168"/>
      <c r="E334" s="168"/>
      <c r="F334" s="168"/>
      <c r="G334" s="169"/>
      <c r="H334" s="169"/>
      <c r="I334" s="169"/>
      <c r="J334" s="284"/>
      <c r="K334" s="180"/>
    </row>
    <row r="335" spans="1:11" s="181" customFormat="1" hidden="1">
      <c r="A335" s="166"/>
      <c r="B335" s="167"/>
      <c r="C335" s="168"/>
      <c r="D335" s="168"/>
      <c r="E335" s="168"/>
      <c r="F335" s="168"/>
      <c r="G335" s="169"/>
      <c r="H335" s="169"/>
      <c r="I335" s="169"/>
      <c r="J335" s="284"/>
      <c r="K335" s="180"/>
    </row>
    <row r="336" spans="1:11" s="179" customFormat="1" ht="38.25">
      <c r="A336" s="98" t="s">
        <v>75</v>
      </c>
      <c r="B336" s="94">
        <v>763</v>
      </c>
      <c r="C336" s="95"/>
      <c r="D336" s="95"/>
      <c r="E336" s="95"/>
      <c r="F336" s="95"/>
      <c r="G336" s="96"/>
      <c r="H336" s="96"/>
      <c r="I336" s="96"/>
      <c r="J336" s="285"/>
    </row>
    <row r="337" spans="1:16">
      <c r="A337" s="5" t="s">
        <v>18</v>
      </c>
      <c r="B337" s="6">
        <v>763</v>
      </c>
      <c r="C337" s="7" t="s">
        <v>19</v>
      </c>
      <c r="D337" s="7"/>
      <c r="E337" s="7"/>
      <c r="F337" s="7"/>
      <c r="G337" s="38">
        <f>G338+G347</f>
        <v>12413285</v>
      </c>
      <c r="H337" s="38">
        <f>H338+H347</f>
        <v>12527275</v>
      </c>
      <c r="I337" s="38">
        <f>I338+I347</f>
        <v>12642404</v>
      </c>
      <c r="J337" s="269"/>
    </row>
    <row r="338" spans="1:16" s="33" customFormat="1" ht="51">
      <c r="A338" s="16" t="s">
        <v>76</v>
      </c>
      <c r="B338" s="14">
        <v>763</v>
      </c>
      <c r="C338" s="15" t="s">
        <v>19</v>
      </c>
      <c r="D338" s="15" t="s">
        <v>54</v>
      </c>
      <c r="E338" s="15"/>
      <c r="F338" s="39"/>
      <c r="G338" s="74">
        <f>SUM(G339)</f>
        <v>12183285</v>
      </c>
      <c r="H338" s="74">
        <f>SUM(H339)</f>
        <v>12297275</v>
      </c>
      <c r="I338" s="74">
        <f>SUM(I339)</f>
        <v>12412404</v>
      </c>
      <c r="J338" s="270"/>
    </row>
    <row r="339" spans="1:16" s="33" customFormat="1" ht="38.25">
      <c r="A339" s="16" t="s">
        <v>448</v>
      </c>
      <c r="B339" s="14">
        <v>763</v>
      </c>
      <c r="C339" s="15" t="s">
        <v>19</v>
      </c>
      <c r="D339" s="15" t="s">
        <v>54</v>
      </c>
      <c r="E339" s="15" t="s">
        <v>211</v>
      </c>
      <c r="F339" s="39"/>
      <c r="G339" s="74">
        <f>G340</f>
        <v>12183285</v>
      </c>
      <c r="H339" s="74">
        <f>H340</f>
        <v>12297275</v>
      </c>
      <c r="I339" s="74">
        <f>I340</f>
        <v>12412404</v>
      </c>
      <c r="J339" s="270"/>
    </row>
    <row r="340" spans="1:16" s="33" customFormat="1" ht="25.5">
      <c r="A340" s="16" t="s">
        <v>77</v>
      </c>
      <c r="B340" s="14">
        <v>763</v>
      </c>
      <c r="C340" s="15" t="s">
        <v>19</v>
      </c>
      <c r="D340" s="15" t="s">
        <v>54</v>
      </c>
      <c r="E340" s="15" t="s">
        <v>212</v>
      </c>
      <c r="F340" s="39"/>
      <c r="G340" s="74">
        <f>SUM(G341+G343+G346)</f>
        <v>12183285</v>
      </c>
      <c r="H340" s="74">
        <f>SUM(H341+H343+H346)</f>
        <v>12297275</v>
      </c>
      <c r="I340" s="74">
        <f>SUM(I341+I343+I346)</f>
        <v>12412404</v>
      </c>
      <c r="J340" s="270"/>
    </row>
    <row r="341" spans="1:16" ht="63.75">
      <c r="A341" s="16" t="s">
        <v>55</v>
      </c>
      <c r="B341" s="14">
        <v>763</v>
      </c>
      <c r="C341" s="15" t="s">
        <v>19</v>
      </c>
      <c r="D341" s="15" t="s">
        <v>54</v>
      </c>
      <c r="E341" s="15" t="s">
        <v>212</v>
      </c>
      <c r="F341" s="15" t="s">
        <v>58</v>
      </c>
      <c r="G341" s="74">
        <f>SUM(G342)</f>
        <v>11480921</v>
      </c>
      <c r="H341" s="74">
        <f>SUM(H342)</f>
        <v>11598911</v>
      </c>
      <c r="I341" s="74">
        <f>SUM(I342)</f>
        <v>11714040</v>
      </c>
      <c r="J341" s="270"/>
    </row>
    <row r="342" spans="1:16" ht="25.5">
      <c r="A342" s="16" t="s">
        <v>56</v>
      </c>
      <c r="B342" s="14">
        <v>763</v>
      </c>
      <c r="C342" s="15" t="s">
        <v>19</v>
      </c>
      <c r="D342" s="15" t="s">
        <v>54</v>
      </c>
      <c r="E342" s="15" t="s">
        <v>212</v>
      </c>
      <c r="F342" s="15" t="s">
        <v>59</v>
      </c>
      <c r="G342" s="74">
        <f>10077748+1403173</f>
        <v>11480921</v>
      </c>
      <c r="H342" s="74">
        <f>10181707+1417204</f>
        <v>11598911</v>
      </c>
      <c r="I342" s="74">
        <f>10282664+1431376</f>
        <v>11714040</v>
      </c>
      <c r="J342" s="270"/>
    </row>
    <row r="343" spans="1:16" ht="25.5">
      <c r="A343" s="16" t="s">
        <v>36</v>
      </c>
      <c r="B343" s="14">
        <v>763</v>
      </c>
      <c r="C343" s="15" t="s">
        <v>19</v>
      </c>
      <c r="D343" s="15" t="s">
        <v>54</v>
      </c>
      <c r="E343" s="15" t="s">
        <v>212</v>
      </c>
      <c r="F343" s="15" t="s">
        <v>37</v>
      </c>
      <c r="G343" s="74">
        <f>SUM(G344)</f>
        <v>680364</v>
      </c>
      <c r="H343" s="74">
        <f>SUM(H344)</f>
        <v>680364</v>
      </c>
      <c r="I343" s="74">
        <f>SUM(I344)</f>
        <v>680364</v>
      </c>
      <c r="J343" s="270"/>
    </row>
    <row r="344" spans="1:16" ht="25.5">
      <c r="A344" s="16" t="s">
        <v>38</v>
      </c>
      <c r="B344" s="14">
        <v>763</v>
      </c>
      <c r="C344" s="15" t="s">
        <v>19</v>
      </c>
      <c r="D344" s="15" t="s">
        <v>54</v>
      </c>
      <c r="E344" s="15" t="s">
        <v>212</v>
      </c>
      <c r="F344" s="15" t="s">
        <v>39</v>
      </c>
      <c r="G344" s="74">
        <f>582364+98000</f>
        <v>680364</v>
      </c>
      <c r="H344" s="74">
        <f>582364+98000</f>
        <v>680364</v>
      </c>
      <c r="I344" s="74">
        <f>582364+98000</f>
        <v>680364</v>
      </c>
      <c r="J344" s="270"/>
    </row>
    <row r="345" spans="1:16" ht="19.5" customHeight="1">
      <c r="A345" s="30" t="s">
        <v>63</v>
      </c>
      <c r="B345" s="14">
        <v>763</v>
      </c>
      <c r="C345" s="15" t="s">
        <v>19</v>
      </c>
      <c r="D345" s="15" t="s">
        <v>54</v>
      </c>
      <c r="E345" s="15" t="s">
        <v>212</v>
      </c>
      <c r="F345" s="15" t="s">
        <v>64</v>
      </c>
      <c r="G345" s="74">
        <f>G346</f>
        <v>22000</v>
      </c>
      <c r="H345" s="74">
        <f>H346</f>
        <v>18000</v>
      </c>
      <c r="I345" s="74">
        <f>I346</f>
        <v>18000</v>
      </c>
      <c r="J345" s="270"/>
    </row>
    <row r="346" spans="1:16" ht="16.5" customHeight="1">
      <c r="A346" s="30" t="s">
        <v>147</v>
      </c>
      <c r="B346" s="14">
        <v>763</v>
      </c>
      <c r="C346" s="15" t="s">
        <v>19</v>
      </c>
      <c r="D346" s="15" t="s">
        <v>54</v>
      </c>
      <c r="E346" s="15" t="s">
        <v>212</v>
      </c>
      <c r="F346" s="15" t="s">
        <v>67</v>
      </c>
      <c r="G346" s="74">
        <v>22000</v>
      </c>
      <c r="H346" s="74">
        <v>18000</v>
      </c>
      <c r="I346" s="74">
        <v>18000</v>
      </c>
      <c r="J346" s="270"/>
    </row>
    <row r="347" spans="1:16" ht="18.75" customHeight="1">
      <c r="A347" s="40" t="s">
        <v>22</v>
      </c>
      <c r="B347" s="14">
        <v>763</v>
      </c>
      <c r="C347" s="15" t="s">
        <v>19</v>
      </c>
      <c r="D347" s="15" t="s">
        <v>23</v>
      </c>
      <c r="E347" s="15"/>
      <c r="F347" s="15"/>
      <c r="G347" s="74">
        <f>G348</f>
        <v>230000</v>
      </c>
      <c r="H347" s="74">
        <f>H348</f>
        <v>230000</v>
      </c>
      <c r="I347" s="74">
        <f>I348</f>
        <v>230000</v>
      </c>
      <c r="J347" s="270"/>
    </row>
    <row r="348" spans="1:16" ht="39.75" customHeight="1">
      <c r="A348" s="16" t="s">
        <v>448</v>
      </c>
      <c r="B348" s="14">
        <v>763</v>
      </c>
      <c r="C348" s="15" t="s">
        <v>19</v>
      </c>
      <c r="D348" s="15" t="s">
        <v>23</v>
      </c>
      <c r="E348" s="15" t="s">
        <v>211</v>
      </c>
      <c r="F348" s="15"/>
      <c r="G348" s="74">
        <f>G349+G354</f>
        <v>230000</v>
      </c>
      <c r="H348" s="74">
        <f t="shared" ref="H348:I348" si="81">H349</f>
        <v>230000</v>
      </c>
      <c r="I348" s="74">
        <f t="shared" si="81"/>
        <v>230000</v>
      </c>
      <c r="J348" s="270"/>
    </row>
    <row r="349" spans="1:16" ht="41.25" customHeight="1">
      <c r="A349" s="16" t="s">
        <v>860</v>
      </c>
      <c r="B349" s="14">
        <v>763</v>
      </c>
      <c r="C349" s="15" t="s">
        <v>19</v>
      </c>
      <c r="D349" s="15" t="s">
        <v>23</v>
      </c>
      <c r="E349" s="15" t="s">
        <v>213</v>
      </c>
      <c r="F349" s="15"/>
      <c r="G349" s="74">
        <f>G350+G352</f>
        <v>230000</v>
      </c>
      <c r="H349" s="74">
        <f t="shared" ref="H349:I349" si="82">H350+H352</f>
        <v>230000</v>
      </c>
      <c r="I349" s="74">
        <f t="shared" si="82"/>
        <v>230000</v>
      </c>
      <c r="J349" s="270"/>
      <c r="P349" s="247" t="s">
        <v>861</v>
      </c>
    </row>
    <row r="350" spans="1:16" ht="27.75" customHeight="1">
      <c r="A350" s="16" t="s">
        <v>36</v>
      </c>
      <c r="B350" s="14">
        <v>763</v>
      </c>
      <c r="C350" s="15" t="s">
        <v>19</v>
      </c>
      <c r="D350" s="15" t="s">
        <v>23</v>
      </c>
      <c r="E350" s="15" t="s">
        <v>213</v>
      </c>
      <c r="F350" s="15" t="s">
        <v>37</v>
      </c>
      <c r="G350" s="74">
        <f t="shared" ref="G350:I350" si="83">G351</f>
        <v>230000</v>
      </c>
      <c r="H350" s="74">
        <f t="shared" si="83"/>
        <v>230000</v>
      </c>
      <c r="I350" s="74">
        <f t="shared" si="83"/>
        <v>230000</v>
      </c>
      <c r="J350" s="270"/>
    </row>
    <row r="351" spans="1:16" ht="28.5" customHeight="1">
      <c r="A351" s="16" t="s">
        <v>38</v>
      </c>
      <c r="B351" s="14">
        <v>763</v>
      </c>
      <c r="C351" s="15" t="s">
        <v>19</v>
      </c>
      <c r="D351" s="15" t="s">
        <v>23</v>
      </c>
      <c r="E351" s="15" t="s">
        <v>213</v>
      </c>
      <c r="F351" s="15" t="s">
        <v>39</v>
      </c>
      <c r="G351" s="74">
        <f>150000+1230000-1150000</f>
        <v>230000</v>
      </c>
      <c r="H351" s="74">
        <f t="shared" ref="H351:I351" si="84">150000+1230000-1150000</f>
        <v>230000</v>
      </c>
      <c r="I351" s="74">
        <f t="shared" si="84"/>
        <v>230000</v>
      </c>
      <c r="J351" s="270"/>
    </row>
    <row r="352" spans="1:16" hidden="1">
      <c r="A352" s="16" t="s">
        <v>63</v>
      </c>
      <c r="B352" s="14">
        <v>763</v>
      </c>
      <c r="C352" s="15" t="s">
        <v>19</v>
      </c>
      <c r="D352" s="15" t="s">
        <v>23</v>
      </c>
      <c r="E352" s="15" t="s">
        <v>213</v>
      </c>
      <c r="F352" s="15" t="s">
        <v>64</v>
      </c>
      <c r="G352" s="102">
        <f>G353</f>
        <v>0</v>
      </c>
      <c r="H352" s="74">
        <v>0</v>
      </c>
      <c r="I352" s="74">
        <v>0</v>
      </c>
      <c r="J352" s="270"/>
      <c r="K352" s="2"/>
    </row>
    <row r="353" spans="1:11" ht="15" hidden="1" customHeight="1">
      <c r="A353" s="16" t="s">
        <v>184</v>
      </c>
      <c r="B353" s="14">
        <v>763</v>
      </c>
      <c r="C353" s="15" t="s">
        <v>19</v>
      </c>
      <c r="D353" s="15" t="s">
        <v>23</v>
      </c>
      <c r="E353" s="15" t="s">
        <v>213</v>
      </c>
      <c r="F353" s="15" t="s">
        <v>185</v>
      </c>
      <c r="G353" s="102"/>
      <c r="H353" s="74"/>
      <c r="I353" s="74"/>
      <c r="J353" s="270"/>
      <c r="K353" s="2"/>
    </row>
    <row r="354" spans="1:11" ht="28.5" hidden="1" customHeight="1">
      <c r="A354" s="16" t="s">
        <v>859</v>
      </c>
      <c r="B354" s="14">
        <v>763</v>
      </c>
      <c r="C354" s="15" t="s">
        <v>19</v>
      </c>
      <c r="D354" s="15" t="s">
        <v>23</v>
      </c>
      <c r="E354" s="15" t="s">
        <v>858</v>
      </c>
      <c r="F354" s="15"/>
      <c r="G354" s="74">
        <f>G355</f>
        <v>0</v>
      </c>
      <c r="H354" s="74">
        <f t="shared" ref="H354:I354" si="85">H355</f>
        <v>0</v>
      </c>
      <c r="I354" s="74">
        <f t="shared" si="85"/>
        <v>0</v>
      </c>
      <c r="J354" s="270"/>
    </row>
    <row r="355" spans="1:11" ht="27.75" hidden="1" customHeight="1">
      <c r="A355" s="16" t="s">
        <v>36</v>
      </c>
      <c r="B355" s="14">
        <v>763</v>
      </c>
      <c r="C355" s="15" t="s">
        <v>19</v>
      </c>
      <c r="D355" s="15" t="s">
        <v>23</v>
      </c>
      <c r="E355" s="15" t="s">
        <v>858</v>
      </c>
      <c r="F355" s="15" t="s">
        <v>37</v>
      </c>
      <c r="G355" s="74">
        <f t="shared" ref="G355:I355" si="86">G356</f>
        <v>0</v>
      </c>
      <c r="H355" s="74">
        <f t="shared" si="86"/>
        <v>0</v>
      </c>
      <c r="I355" s="74">
        <f t="shared" si="86"/>
        <v>0</v>
      </c>
      <c r="J355" s="270"/>
    </row>
    <row r="356" spans="1:11" ht="28.5" hidden="1" customHeight="1">
      <c r="A356" s="16" t="s">
        <v>38</v>
      </c>
      <c r="B356" s="14">
        <v>763</v>
      </c>
      <c r="C356" s="15" t="s">
        <v>19</v>
      </c>
      <c r="D356" s="15" t="s">
        <v>23</v>
      </c>
      <c r="E356" s="15" t="s">
        <v>858</v>
      </c>
      <c r="F356" s="15" t="s">
        <v>39</v>
      </c>
      <c r="G356" s="74"/>
      <c r="H356" s="74"/>
      <c r="I356" s="74"/>
      <c r="J356" s="270"/>
    </row>
    <row r="357" spans="1:11">
      <c r="A357" s="11" t="s">
        <v>87</v>
      </c>
      <c r="B357" s="6">
        <v>763</v>
      </c>
      <c r="C357" s="7" t="s">
        <v>54</v>
      </c>
      <c r="D357" s="7"/>
      <c r="E357" s="7"/>
      <c r="F357" s="7"/>
      <c r="G357" s="38">
        <f>SUM(G363)+G358</f>
        <v>560000</v>
      </c>
      <c r="H357" s="38">
        <f>SUM(H363)</f>
        <v>560000</v>
      </c>
      <c r="I357" s="38">
        <f>SUM(I363)</f>
        <v>560000</v>
      </c>
      <c r="J357" s="269"/>
    </row>
    <row r="358" spans="1:11" hidden="1">
      <c r="A358" s="238" t="s">
        <v>808</v>
      </c>
      <c r="B358" s="14">
        <v>763</v>
      </c>
      <c r="C358" s="70" t="s">
        <v>54</v>
      </c>
      <c r="D358" s="70" t="s">
        <v>177</v>
      </c>
      <c r="E358" s="7"/>
      <c r="F358" s="7"/>
      <c r="G358" s="29">
        <f>G360</f>
        <v>0</v>
      </c>
      <c r="H358" s="29">
        <f t="shared" ref="H358:I358" si="87">H360</f>
        <v>0</v>
      </c>
      <c r="I358" s="29">
        <f t="shared" si="87"/>
        <v>0</v>
      </c>
      <c r="J358" s="281"/>
    </row>
    <row r="359" spans="1:11" ht="53.25" hidden="1" customHeight="1">
      <c r="A359" s="16" t="s">
        <v>448</v>
      </c>
      <c r="B359" s="14">
        <v>763</v>
      </c>
      <c r="C359" s="15" t="s">
        <v>54</v>
      </c>
      <c r="D359" s="15" t="s">
        <v>177</v>
      </c>
      <c r="E359" s="14" t="s">
        <v>211</v>
      </c>
      <c r="F359" s="14"/>
      <c r="G359" s="74">
        <f>G360</f>
        <v>0</v>
      </c>
      <c r="H359" s="74">
        <f t="shared" ref="H359:I359" si="88">H360</f>
        <v>0</v>
      </c>
      <c r="I359" s="74">
        <f t="shared" si="88"/>
        <v>0</v>
      </c>
      <c r="J359" s="270"/>
    </row>
    <row r="360" spans="1:11" ht="40.5" hidden="1" customHeight="1">
      <c r="A360" s="16" t="s">
        <v>807</v>
      </c>
      <c r="B360" s="14">
        <v>763</v>
      </c>
      <c r="C360" s="15" t="s">
        <v>54</v>
      </c>
      <c r="D360" s="15" t="s">
        <v>177</v>
      </c>
      <c r="E360" s="14" t="s">
        <v>818</v>
      </c>
      <c r="F360" s="14"/>
      <c r="G360" s="74">
        <f>G361</f>
        <v>0</v>
      </c>
      <c r="H360" s="74">
        <f>H362</f>
        <v>0</v>
      </c>
      <c r="I360" s="74">
        <f>I362</f>
        <v>0</v>
      </c>
      <c r="J360" s="270"/>
    </row>
    <row r="361" spans="1:11" ht="25.5" hidden="1">
      <c r="A361" s="16" t="s">
        <v>36</v>
      </c>
      <c r="B361" s="14">
        <v>763</v>
      </c>
      <c r="C361" s="15" t="s">
        <v>54</v>
      </c>
      <c r="D361" s="15" t="s">
        <v>177</v>
      </c>
      <c r="E361" s="14" t="s">
        <v>818</v>
      </c>
      <c r="F361" s="14">
        <v>200</v>
      </c>
      <c r="G361" s="74">
        <f t="shared" ref="G361:I361" si="89">G362</f>
        <v>0</v>
      </c>
      <c r="H361" s="74">
        <f t="shared" si="89"/>
        <v>0</v>
      </c>
      <c r="I361" s="74">
        <f t="shared" si="89"/>
        <v>0</v>
      </c>
      <c r="J361" s="270"/>
    </row>
    <row r="362" spans="1:11" ht="48" hidden="1" customHeight="1">
      <c r="A362" s="16" t="s">
        <v>38</v>
      </c>
      <c r="B362" s="14">
        <v>763</v>
      </c>
      <c r="C362" s="15" t="s">
        <v>54</v>
      </c>
      <c r="D362" s="15" t="s">
        <v>177</v>
      </c>
      <c r="E362" s="14" t="s">
        <v>818</v>
      </c>
      <c r="F362" s="14">
        <v>240</v>
      </c>
      <c r="G362" s="74"/>
      <c r="H362" s="8"/>
      <c r="I362" s="8"/>
      <c r="J362" s="272"/>
    </row>
    <row r="363" spans="1:11">
      <c r="A363" s="16" t="s">
        <v>88</v>
      </c>
      <c r="B363" s="14">
        <v>763</v>
      </c>
      <c r="C363" s="15" t="s">
        <v>54</v>
      </c>
      <c r="D363" s="15" t="s">
        <v>89</v>
      </c>
      <c r="E363" s="15"/>
      <c r="F363" s="15"/>
      <c r="G363" s="74">
        <f>G364</f>
        <v>560000</v>
      </c>
      <c r="H363" s="74">
        <f>H364</f>
        <v>560000</v>
      </c>
      <c r="I363" s="74">
        <f>I364</f>
        <v>560000</v>
      </c>
      <c r="J363" s="270"/>
    </row>
    <row r="364" spans="1:11" ht="38.25">
      <c r="A364" s="16" t="s">
        <v>448</v>
      </c>
      <c r="B364" s="14">
        <v>763</v>
      </c>
      <c r="C364" s="15" t="s">
        <v>54</v>
      </c>
      <c r="D364" s="15" t="s">
        <v>89</v>
      </c>
      <c r="E364" s="15" t="s">
        <v>211</v>
      </c>
      <c r="F364" s="15"/>
      <c r="G364" s="74">
        <f>G365+G368+G371+G374++G377+G380+G383+G386+G389</f>
        <v>560000</v>
      </c>
      <c r="H364" s="74">
        <f>H365+H368+H380</f>
        <v>560000</v>
      </c>
      <c r="I364" s="74">
        <f>I365+I368+I380</f>
        <v>560000</v>
      </c>
      <c r="J364" s="270"/>
    </row>
    <row r="365" spans="1:11" ht="116.25" customHeight="1">
      <c r="A365" s="86" t="s">
        <v>285</v>
      </c>
      <c r="B365" s="14">
        <v>763</v>
      </c>
      <c r="C365" s="15" t="s">
        <v>54</v>
      </c>
      <c r="D365" s="15" t="s">
        <v>89</v>
      </c>
      <c r="E365" s="15" t="s">
        <v>216</v>
      </c>
      <c r="F365" s="15"/>
      <c r="G365" s="74">
        <f>G366</f>
        <v>250000</v>
      </c>
      <c r="H365" s="74">
        <f t="shared" ref="H365:I365" si="90">H366</f>
        <v>250000</v>
      </c>
      <c r="I365" s="74">
        <f t="shared" si="90"/>
        <v>250000</v>
      </c>
      <c r="J365" s="270"/>
    </row>
    <row r="366" spans="1:11" ht="25.5">
      <c r="A366" s="86" t="s">
        <v>36</v>
      </c>
      <c r="B366" s="14">
        <v>763</v>
      </c>
      <c r="C366" s="15" t="s">
        <v>54</v>
      </c>
      <c r="D366" s="15" t="s">
        <v>89</v>
      </c>
      <c r="E366" s="15" t="s">
        <v>216</v>
      </c>
      <c r="F366" s="15" t="s">
        <v>37</v>
      </c>
      <c r="G366" s="74">
        <f>SUM(G367)</f>
        <v>250000</v>
      </c>
      <c r="H366" s="74">
        <f>SUM(H367)</f>
        <v>250000</v>
      </c>
      <c r="I366" s="74">
        <f>SUM(I367)</f>
        <v>250000</v>
      </c>
      <c r="J366" s="270"/>
    </row>
    <row r="367" spans="1:11" ht="30.75" customHeight="1">
      <c r="A367" s="86" t="s">
        <v>38</v>
      </c>
      <c r="B367" s="14">
        <v>763</v>
      </c>
      <c r="C367" s="15" t="s">
        <v>54</v>
      </c>
      <c r="D367" s="15" t="s">
        <v>89</v>
      </c>
      <c r="E367" s="15" t="s">
        <v>216</v>
      </c>
      <c r="F367" s="15" t="s">
        <v>39</v>
      </c>
      <c r="G367" s="74">
        <v>250000</v>
      </c>
      <c r="H367" s="74">
        <v>250000</v>
      </c>
      <c r="I367" s="74">
        <v>250000</v>
      </c>
      <c r="J367" s="270"/>
    </row>
    <row r="368" spans="1:11" ht="107.25" customHeight="1">
      <c r="A368" s="201" t="s">
        <v>655</v>
      </c>
      <c r="B368" s="14">
        <v>763</v>
      </c>
      <c r="C368" s="15" t="s">
        <v>54</v>
      </c>
      <c r="D368" s="15" t="s">
        <v>89</v>
      </c>
      <c r="E368" s="15" t="s">
        <v>217</v>
      </c>
      <c r="F368" s="15"/>
      <c r="G368" s="74">
        <f>G369</f>
        <v>270000</v>
      </c>
      <c r="H368" s="74">
        <f t="shared" ref="H368:I368" si="91">H369</f>
        <v>270000</v>
      </c>
      <c r="I368" s="74">
        <f t="shared" si="91"/>
        <v>270000</v>
      </c>
      <c r="J368" s="270"/>
    </row>
    <row r="369" spans="1:17" ht="25.5">
      <c r="A369" s="86" t="s">
        <v>36</v>
      </c>
      <c r="B369" s="14">
        <v>763</v>
      </c>
      <c r="C369" s="15" t="s">
        <v>54</v>
      </c>
      <c r="D369" s="15" t="s">
        <v>89</v>
      </c>
      <c r="E369" s="15" t="s">
        <v>217</v>
      </c>
      <c r="F369" s="15" t="s">
        <v>37</v>
      </c>
      <c r="G369" s="74">
        <f>SUM(G370)</f>
        <v>270000</v>
      </c>
      <c r="H369" s="74">
        <f>SUM(H370)</f>
        <v>270000</v>
      </c>
      <c r="I369" s="74">
        <f>SUM(I370)</f>
        <v>270000</v>
      </c>
      <c r="J369" s="270"/>
    </row>
    <row r="370" spans="1:17" ht="25.5" customHeight="1">
      <c r="A370" s="86" t="s">
        <v>38</v>
      </c>
      <c r="B370" s="14">
        <v>763</v>
      </c>
      <c r="C370" s="15" t="s">
        <v>54</v>
      </c>
      <c r="D370" s="15" t="s">
        <v>89</v>
      </c>
      <c r="E370" s="15" t="s">
        <v>217</v>
      </c>
      <c r="F370" s="15" t="s">
        <v>39</v>
      </c>
      <c r="G370" s="74">
        <v>270000</v>
      </c>
      <c r="H370" s="74">
        <v>270000</v>
      </c>
      <c r="I370" s="74">
        <v>270000</v>
      </c>
      <c r="J370" s="270"/>
    </row>
    <row r="371" spans="1:17" ht="78" hidden="1" customHeight="1">
      <c r="A371" s="201" t="s">
        <v>608</v>
      </c>
      <c r="B371" s="14">
        <v>763</v>
      </c>
      <c r="C371" s="15" t="s">
        <v>54</v>
      </c>
      <c r="D371" s="15" t="s">
        <v>89</v>
      </c>
      <c r="E371" s="15" t="s">
        <v>576</v>
      </c>
      <c r="F371" s="15"/>
      <c r="G371" s="74">
        <f>G372</f>
        <v>0</v>
      </c>
      <c r="H371" s="74">
        <v>0</v>
      </c>
      <c r="I371" s="74">
        <v>0</v>
      </c>
      <c r="J371" s="270"/>
    </row>
    <row r="372" spans="1:17" ht="25.5" hidden="1">
      <c r="A372" s="86" t="s">
        <v>36</v>
      </c>
      <c r="B372" s="14">
        <v>763</v>
      </c>
      <c r="C372" s="15" t="s">
        <v>54</v>
      </c>
      <c r="D372" s="15" t="s">
        <v>89</v>
      </c>
      <c r="E372" s="15" t="s">
        <v>576</v>
      </c>
      <c r="F372" s="15" t="s">
        <v>37</v>
      </c>
      <c r="G372" s="74">
        <f>SUM(G373)</f>
        <v>0</v>
      </c>
      <c r="H372" s="74">
        <f>SUM(H373)</f>
        <v>0</v>
      </c>
      <c r="I372" s="74">
        <f>SUM(I373)</f>
        <v>0</v>
      </c>
      <c r="J372" s="270"/>
    </row>
    <row r="373" spans="1:17" ht="25.5" hidden="1" customHeight="1">
      <c r="A373" s="16" t="s">
        <v>38</v>
      </c>
      <c r="B373" s="14">
        <v>763</v>
      </c>
      <c r="C373" s="15" t="s">
        <v>54</v>
      </c>
      <c r="D373" s="15" t="s">
        <v>89</v>
      </c>
      <c r="E373" s="15" t="s">
        <v>576</v>
      </c>
      <c r="F373" s="15" t="s">
        <v>39</v>
      </c>
      <c r="G373" s="74"/>
      <c r="H373" s="74">
        <v>0</v>
      </c>
      <c r="I373" s="74">
        <v>0</v>
      </c>
      <c r="J373" s="270"/>
    </row>
    <row r="374" spans="1:17" ht="23.25" hidden="1" customHeight="1">
      <c r="A374" s="173" t="s">
        <v>578</v>
      </c>
      <c r="B374" s="14">
        <v>763</v>
      </c>
      <c r="C374" s="15" t="s">
        <v>54</v>
      </c>
      <c r="D374" s="15" t="s">
        <v>89</v>
      </c>
      <c r="E374" s="15" t="s">
        <v>577</v>
      </c>
      <c r="F374" s="15"/>
      <c r="G374" s="74">
        <f>G375</f>
        <v>0</v>
      </c>
      <c r="H374" s="74">
        <v>0</v>
      </c>
      <c r="I374" s="74">
        <v>0</v>
      </c>
      <c r="J374" s="270"/>
    </row>
    <row r="375" spans="1:17" ht="25.5" hidden="1">
      <c r="A375" s="16" t="s">
        <v>36</v>
      </c>
      <c r="B375" s="14">
        <v>763</v>
      </c>
      <c r="C375" s="15" t="s">
        <v>54</v>
      </c>
      <c r="D375" s="15" t="s">
        <v>89</v>
      </c>
      <c r="E375" s="15" t="s">
        <v>577</v>
      </c>
      <c r="F375" s="15" t="s">
        <v>37</v>
      </c>
      <c r="G375" s="74">
        <f>SUM(G376)</f>
        <v>0</v>
      </c>
      <c r="H375" s="74">
        <f>SUM(H376)</f>
        <v>0</v>
      </c>
      <c r="I375" s="74">
        <f>SUM(I376)</f>
        <v>0</v>
      </c>
      <c r="J375" s="270"/>
    </row>
    <row r="376" spans="1:17" ht="25.5" hidden="1" customHeight="1">
      <c r="A376" s="16" t="s">
        <v>38</v>
      </c>
      <c r="B376" s="14">
        <v>763</v>
      </c>
      <c r="C376" s="15" t="s">
        <v>54</v>
      </c>
      <c r="D376" s="15" t="s">
        <v>89</v>
      </c>
      <c r="E376" s="15" t="s">
        <v>577</v>
      </c>
      <c r="F376" s="15" t="s">
        <v>39</v>
      </c>
      <c r="G376" s="74"/>
      <c r="H376" s="74">
        <v>0</v>
      </c>
      <c r="I376" s="74">
        <v>0</v>
      </c>
      <c r="J376" s="270"/>
    </row>
    <row r="377" spans="1:17" ht="23.25" hidden="1" customHeight="1">
      <c r="A377" s="173" t="s">
        <v>580</v>
      </c>
      <c r="B377" s="14">
        <v>763</v>
      </c>
      <c r="C377" s="15" t="s">
        <v>54</v>
      </c>
      <c r="D377" s="15" t="s">
        <v>89</v>
      </c>
      <c r="E377" s="15" t="s">
        <v>579</v>
      </c>
      <c r="F377" s="15"/>
      <c r="G377" s="74">
        <f>G378</f>
        <v>0</v>
      </c>
      <c r="H377" s="74">
        <v>0</v>
      </c>
      <c r="I377" s="74">
        <v>0</v>
      </c>
      <c r="J377" s="270"/>
    </row>
    <row r="378" spans="1:17" ht="25.5" hidden="1">
      <c r="A378" s="16" t="s">
        <v>36</v>
      </c>
      <c r="B378" s="14">
        <v>763</v>
      </c>
      <c r="C378" s="15" t="s">
        <v>54</v>
      </c>
      <c r="D378" s="15" t="s">
        <v>89</v>
      </c>
      <c r="E378" s="15" t="s">
        <v>579</v>
      </c>
      <c r="F378" s="15" t="s">
        <v>37</v>
      </c>
      <c r="G378" s="74">
        <f>SUM(G379)</f>
        <v>0</v>
      </c>
      <c r="H378" s="74">
        <f>SUM(H379)</f>
        <v>0</v>
      </c>
      <c r="I378" s="74">
        <f>SUM(I379)</f>
        <v>0</v>
      </c>
      <c r="J378" s="270"/>
    </row>
    <row r="379" spans="1:17" ht="25.5" hidden="1" customHeight="1">
      <c r="A379" s="16" t="s">
        <v>38</v>
      </c>
      <c r="B379" s="14">
        <v>763</v>
      </c>
      <c r="C379" s="15" t="s">
        <v>54</v>
      </c>
      <c r="D379" s="15" t="s">
        <v>89</v>
      </c>
      <c r="E379" s="15" t="s">
        <v>579</v>
      </c>
      <c r="F379" s="15" t="s">
        <v>39</v>
      </c>
      <c r="G379" s="74"/>
      <c r="H379" s="74">
        <v>0</v>
      </c>
      <c r="I379" s="74">
        <v>0</v>
      </c>
      <c r="J379" s="270"/>
    </row>
    <row r="380" spans="1:17" ht="34.5" customHeight="1">
      <c r="A380" s="16" t="s">
        <v>594</v>
      </c>
      <c r="B380" s="14">
        <v>763</v>
      </c>
      <c r="C380" s="15" t="s">
        <v>54</v>
      </c>
      <c r="D380" s="15" t="s">
        <v>89</v>
      </c>
      <c r="E380" s="15" t="s">
        <v>593</v>
      </c>
      <c r="F380" s="15"/>
      <c r="G380" s="74">
        <f>G381</f>
        <v>40000</v>
      </c>
      <c r="H380" s="74">
        <f>SUM(H381)</f>
        <v>40000</v>
      </c>
      <c r="I380" s="74">
        <f>SUM(I381)</f>
        <v>40000</v>
      </c>
      <c r="J380" s="270"/>
    </row>
    <row r="381" spans="1:17" ht="25.5">
      <c r="A381" s="16" t="s">
        <v>36</v>
      </c>
      <c r="B381" s="14">
        <v>763</v>
      </c>
      <c r="C381" s="15" t="s">
        <v>54</v>
      </c>
      <c r="D381" s="15" t="s">
        <v>89</v>
      </c>
      <c r="E381" s="15" t="s">
        <v>593</v>
      </c>
      <c r="F381" s="15" t="s">
        <v>37</v>
      </c>
      <c r="G381" s="74">
        <f>SUM(G382)</f>
        <v>40000</v>
      </c>
      <c r="H381" s="74">
        <f>SUM(H382)</f>
        <v>40000</v>
      </c>
      <c r="I381" s="74">
        <f>SUM(I382)</f>
        <v>40000</v>
      </c>
      <c r="J381" s="270"/>
    </row>
    <row r="382" spans="1:17" ht="30.75" customHeight="1">
      <c r="A382" s="16" t="s">
        <v>38</v>
      </c>
      <c r="B382" s="14">
        <v>763</v>
      </c>
      <c r="C382" s="15" t="s">
        <v>54</v>
      </c>
      <c r="D382" s="15" t="s">
        <v>89</v>
      </c>
      <c r="E382" s="15" t="s">
        <v>593</v>
      </c>
      <c r="F382" s="15" t="s">
        <v>39</v>
      </c>
      <c r="G382" s="74">
        <v>40000</v>
      </c>
      <c r="H382" s="74">
        <v>40000</v>
      </c>
      <c r="I382" s="299">
        <v>40000</v>
      </c>
      <c r="J382" s="270"/>
      <c r="K382" s="73"/>
      <c r="L382" s="73"/>
      <c r="M382" s="73"/>
      <c r="N382" s="73"/>
      <c r="O382" s="73"/>
      <c r="P382" s="73"/>
      <c r="Q382" s="73"/>
    </row>
    <row r="383" spans="1:17" ht="34.5" hidden="1" customHeight="1">
      <c r="A383" s="16" t="s">
        <v>810</v>
      </c>
      <c r="B383" s="14">
        <v>763</v>
      </c>
      <c r="C383" s="15" t="s">
        <v>54</v>
      </c>
      <c r="D383" s="15" t="s">
        <v>89</v>
      </c>
      <c r="E383" s="15" t="s">
        <v>809</v>
      </c>
      <c r="F383" s="15"/>
      <c r="G383" s="74">
        <f>G384</f>
        <v>0</v>
      </c>
      <c r="H383" s="74">
        <f>SUM(H384)</f>
        <v>0</v>
      </c>
      <c r="I383" s="299">
        <f>SUM(I384)</f>
        <v>0</v>
      </c>
      <c r="J383" s="270"/>
      <c r="K383" s="73"/>
      <c r="L383" s="73"/>
      <c r="M383" s="73"/>
      <c r="N383" s="73"/>
      <c r="O383" s="73"/>
      <c r="P383" s="73"/>
      <c r="Q383" s="73"/>
    </row>
    <row r="384" spans="1:17" ht="25.5" hidden="1">
      <c r="A384" s="16" t="s">
        <v>36</v>
      </c>
      <c r="B384" s="14">
        <v>763</v>
      </c>
      <c r="C384" s="15" t="s">
        <v>54</v>
      </c>
      <c r="D384" s="15" t="s">
        <v>89</v>
      </c>
      <c r="E384" s="15" t="s">
        <v>809</v>
      </c>
      <c r="F384" s="15" t="s">
        <v>37</v>
      </c>
      <c r="G384" s="74">
        <f>SUM(G385)</f>
        <v>0</v>
      </c>
      <c r="H384" s="74">
        <f>SUM(H385)</f>
        <v>0</v>
      </c>
      <c r="I384" s="299">
        <f>SUM(I385)</f>
        <v>0</v>
      </c>
      <c r="J384" s="270"/>
      <c r="K384" s="73"/>
      <c r="L384" s="73"/>
      <c r="M384" s="73"/>
      <c r="N384" s="73"/>
      <c r="O384" s="73"/>
      <c r="P384" s="73"/>
      <c r="Q384" s="73"/>
    </row>
    <row r="385" spans="1:17" ht="30.75" hidden="1" customHeight="1">
      <c r="A385" s="16" t="s">
        <v>38</v>
      </c>
      <c r="B385" s="14">
        <v>763</v>
      </c>
      <c r="C385" s="15" t="s">
        <v>54</v>
      </c>
      <c r="D385" s="15" t="s">
        <v>89</v>
      </c>
      <c r="E385" s="15" t="s">
        <v>809</v>
      </c>
      <c r="F385" s="15" t="s">
        <v>39</v>
      </c>
      <c r="G385" s="74">
        <v>0</v>
      </c>
      <c r="H385" s="74">
        <v>0</v>
      </c>
      <c r="I385" s="299">
        <v>0</v>
      </c>
      <c r="J385" s="270"/>
      <c r="K385" s="73"/>
      <c r="L385" s="73"/>
      <c r="M385" s="73"/>
      <c r="N385" s="73"/>
      <c r="O385" s="73"/>
      <c r="P385" s="73"/>
      <c r="Q385" s="73"/>
    </row>
    <row r="386" spans="1:17" ht="34.5" hidden="1" customHeight="1">
      <c r="A386" s="16" t="s">
        <v>820</v>
      </c>
      <c r="B386" s="14">
        <v>763</v>
      </c>
      <c r="C386" s="15" t="s">
        <v>54</v>
      </c>
      <c r="D386" s="15" t="s">
        <v>89</v>
      </c>
      <c r="E386" s="15" t="s">
        <v>819</v>
      </c>
      <c r="F386" s="15"/>
      <c r="G386" s="74">
        <f>G387</f>
        <v>0</v>
      </c>
      <c r="H386" s="74">
        <f>SUM(H387)</f>
        <v>0</v>
      </c>
      <c r="I386" s="299">
        <f>SUM(I387)</f>
        <v>0</v>
      </c>
      <c r="J386" s="270"/>
      <c r="K386" s="73"/>
      <c r="L386" s="73"/>
      <c r="M386" s="73"/>
      <c r="N386" s="73"/>
      <c r="O386" s="73"/>
      <c r="P386" s="73"/>
      <c r="Q386" s="73"/>
    </row>
    <row r="387" spans="1:17" ht="25.5" hidden="1">
      <c r="A387" s="16" t="s">
        <v>36</v>
      </c>
      <c r="B387" s="14">
        <v>763</v>
      </c>
      <c r="C387" s="15" t="s">
        <v>54</v>
      </c>
      <c r="D387" s="15" t="s">
        <v>89</v>
      </c>
      <c r="E387" s="15" t="s">
        <v>819</v>
      </c>
      <c r="F387" s="15" t="s">
        <v>37</v>
      </c>
      <c r="G387" s="74">
        <f>SUM(G388)</f>
        <v>0</v>
      </c>
      <c r="H387" s="74">
        <f>SUM(H388)</f>
        <v>0</v>
      </c>
      <c r="I387" s="299">
        <f>SUM(I388)</f>
        <v>0</v>
      </c>
      <c r="J387" s="270"/>
      <c r="K387" s="73"/>
      <c r="L387" s="73"/>
      <c r="M387" s="73"/>
      <c r="N387" s="73"/>
      <c r="O387" s="73"/>
      <c r="P387" s="73"/>
      <c r="Q387" s="73"/>
    </row>
    <row r="388" spans="1:17" ht="30.75" hidden="1" customHeight="1">
      <c r="A388" s="16" t="s">
        <v>38</v>
      </c>
      <c r="B388" s="14">
        <v>763</v>
      </c>
      <c r="C388" s="15" t="s">
        <v>54</v>
      </c>
      <c r="D388" s="15" t="s">
        <v>89</v>
      </c>
      <c r="E388" s="15" t="s">
        <v>819</v>
      </c>
      <c r="F388" s="15" t="s">
        <v>39</v>
      </c>
      <c r="G388" s="74"/>
      <c r="H388" s="74"/>
      <c r="I388" s="299"/>
      <c r="J388" s="270"/>
      <c r="K388" s="73"/>
      <c r="L388" s="73"/>
      <c r="M388" s="73"/>
      <c r="N388" s="73"/>
      <c r="O388" s="73"/>
      <c r="P388" s="73"/>
      <c r="Q388" s="73"/>
    </row>
    <row r="389" spans="1:17" ht="34.5" hidden="1" customHeight="1">
      <c r="A389" s="16" t="s">
        <v>823</v>
      </c>
      <c r="B389" s="14">
        <v>763</v>
      </c>
      <c r="C389" s="15" t="s">
        <v>54</v>
      </c>
      <c r="D389" s="15" t="s">
        <v>89</v>
      </c>
      <c r="E389" s="15" t="s">
        <v>822</v>
      </c>
      <c r="F389" s="15"/>
      <c r="G389" s="74">
        <f>G390</f>
        <v>0</v>
      </c>
      <c r="H389" s="74">
        <f>SUM(H390)</f>
        <v>0</v>
      </c>
      <c r="I389" s="299">
        <f>SUM(I390)</f>
        <v>0</v>
      </c>
      <c r="J389" s="270"/>
      <c r="K389" s="73"/>
      <c r="L389" s="73"/>
      <c r="M389" s="73"/>
      <c r="N389" s="73"/>
      <c r="O389" s="73"/>
      <c r="P389" s="73"/>
      <c r="Q389" s="73"/>
    </row>
    <row r="390" spans="1:17" ht="25.5" hidden="1">
      <c r="A390" s="16" t="s">
        <v>36</v>
      </c>
      <c r="B390" s="14">
        <v>763</v>
      </c>
      <c r="C390" s="15" t="s">
        <v>54</v>
      </c>
      <c r="D390" s="15" t="s">
        <v>89</v>
      </c>
      <c r="E390" s="15" t="s">
        <v>822</v>
      </c>
      <c r="F390" s="15" t="s">
        <v>37</v>
      </c>
      <c r="G390" s="74">
        <f>SUM(G391)</f>
        <v>0</v>
      </c>
      <c r="H390" s="74">
        <f>SUM(H391)</f>
        <v>0</v>
      </c>
      <c r="I390" s="299">
        <f>SUM(I391)</f>
        <v>0</v>
      </c>
      <c r="J390" s="270"/>
      <c r="K390" s="73"/>
      <c r="L390" s="73"/>
      <c r="M390" s="73"/>
      <c r="N390" s="73"/>
      <c r="O390" s="73"/>
      <c r="P390" s="73"/>
      <c r="Q390" s="73"/>
    </row>
    <row r="391" spans="1:17" ht="30.75" hidden="1" customHeight="1">
      <c r="A391" s="16" t="s">
        <v>38</v>
      </c>
      <c r="B391" s="14">
        <v>763</v>
      </c>
      <c r="C391" s="15" t="s">
        <v>54</v>
      </c>
      <c r="D391" s="15" t="s">
        <v>89</v>
      </c>
      <c r="E391" s="15" t="s">
        <v>822</v>
      </c>
      <c r="F391" s="15" t="s">
        <v>39</v>
      </c>
      <c r="G391" s="74"/>
      <c r="H391" s="74">
        <v>0</v>
      </c>
      <c r="I391" s="299">
        <v>0</v>
      </c>
      <c r="J391" s="270"/>
      <c r="K391" s="73"/>
      <c r="L391" s="73"/>
      <c r="M391" s="73"/>
      <c r="N391" s="73"/>
      <c r="O391" s="73"/>
      <c r="P391" s="73"/>
      <c r="Q391" s="73"/>
    </row>
    <row r="392" spans="1:17">
      <c r="A392" s="54" t="s">
        <v>353</v>
      </c>
      <c r="B392" s="35">
        <v>763</v>
      </c>
      <c r="C392" s="7" t="s">
        <v>177</v>
      </c>
      <c r="D392" s="7"/>
      <c r="E392" s="7"/>
      <c r="F392" s="7"/>
      <c r="G392" s="38">
        <f>G393</f>
        <v>2836000</v>
      </c>
      <c r="H392" s="38">
        <f t="shared" ref="H392:I392" si="92">H393</f>
        <v>2836000</v>
      </c>
      <c r="I392" s="302">
        <f t="shared" si="92"/>
        <v>2836000</v>
      </c>
      <c r="J392" s="269"/>
      <c r="K392" s="73"/>
      <c r="L392" s="73"/>
      <c r="M392" s="73"/>
      <c r="N392" s="73"/>
      <c r="O392" s="73"/>
      <c r="P392" s="305"/>
      <c r="Q392" s="305"/>
    </row>
    <row r="393" spans="1:17">
      <c r="A393" s="55" t="s">
        <v>178</v>
      </c>
      <c r="B393" s="14">
        <v>763</v>
      </c>
      <c r="C393" s="10" t="s">
        <v>177</v>
      </c>
      <c r="D393" s="10" t="s">
        <v>19</v>
      </c>
      <c r="E393" s="7"/>
      <c r="F393" s="7"/>
      <c r="G393" s="27">
        <f>G394+G408</f>
        <v>2836000</v>
      </c>
      <c r="H393" s="27">
        <f t="shared" ref="H393:I393" si="93">H394+H408</f>
        <v>2836000</v>
      </c>
      <c r="I393" s="303">
        <f t="shared" si="93"/>
        <v>2836000</v>
      </c>
      <c r="J393" s="280"/>
      <c r="K393" s="280"/>
      <c r="L393" s="280"/>
      <c r="M393" s="280"/>
      <c r="N393" s="280"/>
      <c r="O393" s="280"/>
      <c r="P393" s="73"/>
      <c r="Q393" s="73"/>
    </row>
    <row r="394" spans="1:17" ht="51">
      <c r="A394" s="16" t="s">
        <v>503</v>
      </c>
      <c r="B394" s="14">
        <v>763</v>
      </c>
      <c r="C394" s="15" t="s">
        <v>177</v>
      </c>
      <c r="D394" s="15" t="s">
        <v>19</v>
      </c>
      <c r="E394" s="15" t="s">
        <v>301</v>
      </c>
      <c r="F394" s="15"/>
      <c r="G394" s="74">
        <f>G397+G401+G404+G407</f>
        <v>2836000</v>
      </c>
      <c r="H394" s="74">
        <f t="shared" ref="H394:I394" si="94">H397+H401+H404+H407</f>
        <v>2836000</v>
      </c>
      <c r="I394" s="299">
        <f t="shared" si="94"/>
        <v>2836000</v>
      </c>
      <c r="J394" s="270"/>
      <c r="K394" s="73"/>
      <c r="L394" s="73"/>
      <c r="M394" s="73"/>
      <c r="N394" s="73"/>
      <c r="O394" s="73"/>
      <c r="P394" s="73"/>
      <c r="Q394" s="73"/>
    </row>
    <row r="395" spans="1:17" s="18" customFormat="1" ht="20.25" customHeight="1">
      <c r="A395" s="16" t="s">
        <v>86</v>
      </c>
      <c r="B395" s="14">
        <v>763</v>
      </c>
      <c r="C395" s="15" t="s">
        <v>177</v>
      </c>
      <c r="D395" s="15" t="s">
        <v>19</v>
      </c>
      <c r="E395" s="15" t="s">
        <v>85</v>
      </c>
      <c r="F395" s="15"/>
      <c r="G395" s="74">
        <f t="shared" ref="G395:I396" si="95">G396</f>
        <v>656000</v>
      </c>
      <c r="H395" s="74">
        <f t="shared" si="95"/>
        <v>656000</v>
      </c>
      <c r="I395" s="74">
        <f t="shared" si="95"/>
        <v>656000</v>
      </c>
      <c r="J395" s="270"/>
    </row>
    <row r="396" spans="1:17" ht="30.75" customHeight="1">
      <c r="A396" s="16" t="s">
        <v>36</v>
      </c>
      <c r="B396" s="14">
        <v>763</v>
      </c>
      <c r="C396" s="15" t="s">
        <v>177</v>
      </c>
      <c r="D396" s="15" t="s">
        <v>19</v>
      </c>
      <c r="E396" s="15" t="s">
        <v>85</v>
      </c>
      <c r="F396" s="15" t="s">
        <v>37</v>
      </c>
      <c r="G396" s="74">
        <f t="shared" si="95"/>
        <v>656000</v>
      </c>
      <c r="H396" s="74">
        <f t="shared" si="95"/>
        <v>656000</v>
      </c>
      <c r="I396" s="74">
        <f t="shared" si="95"/>
        <v>656000</v>
      </c>
      <c r="J396" s="270"/>
    </row>
    <row r="397" spans="1:17" s="18" customFormat="1" ht="34.5" customHeight="1">
      <c r="A397" s="16" t="s">
        <v>38</v>
      </c>
      <c r="B397" s="14">
        <v>763</v>
      </c>
      <c r="C397" s="15" t="s">
        <v>177</v>
      </c>
      <c r="D397" s="15" t="s">
        <v>19</v>
      </c>
      <c r="E397" s="15" t="s">
        <v>85</v>
      </c>
      <c r="F397" s="15" t="s">
        <v>39</v>
      </c>
      <c r="G397" s="74">
        <f>50000+606000</f>
        <v>656000</v>
      </c>
      <c r="H397" s="74">
        <f t="shared" ref="H397:I397" si="96">50000+606000</f>
        <v>656000</v>
      </c>
      <c r="I397" s="74">
        <f t="shared" si="96"/>
        <v>656000</v>
      </c>
      <c r="J397" s="274"/>
    </row>
    <row r="398" spans="1:17" s="3" customFormat="1" ht="52.5" hidden="1" customHeight="1">
      <c r="A398" s="86"/>
      <c r="B398" s="14">
        <v>763</v>
      </c>
      <c r="C398" s="15"/>
      <c r="D398" s="15"/>
      <c r="E398" s="15"/>
      <c r="F398" s="15"/>
      <c r="G398" s="74"/>
      <c r="H398" s="74"/>
      <c r="I398" s="74"/>
      <c r="J398" s="270"/>
    </row>
    <row r="399" spans="1:17" s="18" customFormat="1" ht="63" customHeight="1">
      <c r="A399" s="86" t="s">
        <v>82</v>
      </c>
      <c r="B399" s="14">
        <v>763</v>
      </c>
      <c r="C399" s="15" t="s">
        <v>177</v>
      </c>
      <c r="D399" s="15" t="s">
        <v>19</v>
      </c>
      <c r="E399" s="15" t="s">
        <v>81</v>
      </c>
      <c r="F399" s="15"/>
      <c r="G399" s="74">
        <f t="shared" ref="G399:I400" si="97">G400</f>
        <v>2180000</v>
      </c>
      <c r="H399" s="74">
        <f t="shared" si="97"/>
        <v>2180000</v>
      </c>
      <c r="I399" s="74">
        <f t="shared" si="97"/>
        <v>2180000</v>
      </c>
      <c r="J399" s="270"/>
    </row>
    <row r="400" spans="1:17" ht="30.75" customHeight="1">
      <c r="A400" s="16" t="s">
        <v>36</v>
      </c>
      <c r="B400" s="14">
        <v>763</v>
      </c>
      <c r="C400" s="15" t="s">
        <v>177</v>
      </c>
      <c r="D400" s="15" t="s">
        <v>19</v>
      </c>
      <c r="E400" s="15" t="s">
        <v>81</v>
      </c>
      <c r="F400" s="15" t="s">
        <v>37</v>
      </c>
      <c r="G400" s="74">
        <f t="shared" si="97"/>
        <v>2180000</v>
      </c>
      <c r="H400" s="74">
        <f t="shared" si="97"/>
        <v>2180000</v>
      </c>
      <c r="I400" s="74">
        <f t="shared" si="97"/>
        <v>2180000</v>
      </c>
      <c r="J400" s="270"/>
    </row>
    <row r="401" spans="1:16" s="18" customFormat="1" ht="34.5" customHeight="1">
      <c r="A401" s="16" t="s">
        <v>38</v>
      </c>
      <c r="B401" s="14">
        <v>763</v>
      </c>
      <c r="C401" s="15" t="s">
        <v>177</v>
      </c>
      <c r="D401" s="15" t="s">
        <v>19</v>
      </c>
      <c r="E401" s="15" t="s">
        <v>81</v>
      </c>
      <c r="F401" s="15" t="s">
        <v>39</v>
      </c>
      <c r="G401" s="74">
        <v>2180000</v>
      </c>
      <c r="H401" s="74">
        <v>2180000</v>
      </c>
      <c r="I401" s="74">
        <v>2180000</v>
      </c>
      <c r="J401" s="270"/>
    </row>
    <row r="402" spans="1:16" s="181" customFormat="1">
      <c r="A402" s="166" t="s">
        <v>74</v>
      </c>
      <c r="B402" s="167"/>
      <c r="C402" s="168"/>
      <c r="D402" s="168"/>
      <c r="E402" s="168"/>
      <c r="F402" s="168"/>
      <c r="G402" s="169">
        <f>G337+G357+G392</f>
        <v>15809285</v>
      </c>
      <c r="H402" s="169">
        <f t="shared" ref="H402:I402" si="98">H337+H357+H392</f>
        <v>15923275</v>
      </c>
      <c r="I402" s="169">
        <f t="shared" si="98"/>
        <v>16038404</v>
      </c>
      <c r="J402" s="284"/>
    </row>
    <row r="403" spans="1:16" s="182" customFormat="1" ht="50.25" customHeight="1">
      <c r="A403" s="98" t="s">
        <v>90</v>
      </c>
      <c r="B403" s="94">
        <v>774</v>
      </c>
      <c r="C403" s="95"/>
      <c r="D403" s="95"/>
      <c r="E403" s="95"/>
      <c r="F403" s="95"/>
      <c r="G403" s="96"/>
      <c r="H403" s="96"/>
      <c r="I403" s="96"/>
      <c r="J403" s="285"/>
    </row>
    <row r="404" spans="1:16" hidden="1">
      <c r="A404" s="5" t="s">
        <v>18</v>
      </c>
      <c r="B404" s="6">
        <v>774</v>
      </c>
      <c r="C404" s="7" t="s">
        <v>19</v>
      </c>
      <c r="D404" s="7"/>
      <c r="E404" s="7"/>
      <c r="F404" s="7"/>
      <c r="G404" s="38">
        <f t="shared" ref="G404:I408" si="99">G405</f>
        <v>0</v>
      </c>
      <c r="H404" s="38">
        <f t="shared" si="99"/>
        <v>0</v>
      </c>
      <c r="I404" s="38">
        <f t="shared" si="99"/>
        <v>0</v>
      </c>
      <c r="J404" s="269"/>
    </row>
    <row r="405" spans="1:16" ht="18.75" hidden="1" customHeight="1">
      <c r="A405" s="40" t="s">
        <v>22</v>
      </c>
      <c r="B405" s="14">
        <v>774</v>
      </c>
      <c r="C405" s="15" t="s">
        <v>19</v>
      </c>
      <c r="D405" s="15" t="s">
        <v>23</v>
      </c>
      <c r="E405" s="15"/>
      <c r="F405" s="15"/>
      <c r="G405" s="74">
        <f t="shared" si="99"/>
        <v>0</v>
      </c>
      <c r="H405" s="74">
        <f t="shared" si="99"/>
        <v>0</v>
      </c>
      <c r="I405" s="74">
        <f t="shared" si="99"/>
        <v>0</v>
      </c>
      <c r="J405" s="270"/>
    </row>
    <row r="406" spans="1:16" s="22" customFormat="1" ht="26.25" hidden="1" customHeight="1">
      <c r="A406" s="16" t="s">
        <v>168</v>
      </c>
      <c r="B406" s="14">
        <v>774</v>
      </c>
      <c r="C406" s="15" t="s">
        <v>19</v>
      </c>
      <c r="D406" s="15" t="s">
        <v>23</v>
      </c>
      <c r="E406" s="70" t="s">
        <v>214</v>
      </c>
      <c r="F406" s="36"/>
      <c r="G406" s="74">
        <f t="shared" si="99"/>
        <v>0</v>
      </c>
      <c r="H406" s="74">
        <f t="shared" si="99"/>
        <v>0</v>
      </c>
      <c r="I406" s="74">
        <f t="shared" si="99"/>
        <v>0</v>
      </c>
      <c r="J406" s="270"/>
      <c r="K406" s="21"/>
    </row>
    <row r="407" spans="1:16" s="22" customFormat="1" ht="26.25" hidden="1" customHeight="1">
      <c r="A407" s="16" t="s">
        <v>439</v>
      </c>
      <c r="B407" s="14">
        <v>774</v>
      </c>
      <c r="C407" s="15" t="s">
        <v>19</v>
      </c>
      <c r="D407" s="15" t="s">
        <v>23</v>
      </c>
      <c r="E407" s="15" t="s">
        <v>524</v>
      </c>
      <c r="F407" s="36"/>
      <c r="G407" s="74">
        <f t="shared" si="99"/>
        <v>0</v>
      </c>
      <c r="H407" s="74">
        <f t="shared" si="99"/>
        <v>0</v>
      </c>
      <c r="I407" s="74">
        <f t="shared" si="99"/>
        <v>0</v>
      </c>
      <c r="J407" s="270"/>
      <c r="K407" s="21"/>
    </row>
    <row r="408" spans="1:16" ht="40.5" hidden="1" customHeight="1">
      <c r="A408" s="16" t="s">
        <v>439</v>
      </c>
      <c r="B408" s="14">
        <v>774</v>
      </c>
      <c r="C408" s="15" t="s">
        <v>19</v>
      </c>
      <c r="D408" s="15" t="s">
        <v>23</v>
      </c>
      <c r="E408" s="15" t="s">
        <v>438</v>
      </c>
      <c r="F408" s="15"/>
      <c r="G408" s="102">
        <f t="shared" si="99"/>
        <v>0</v>
      </c>
      <c r="H408" s="102">
        <f t="shared" si="99"/>
        <v>0</v>
      </c>
      <c r="I408" s="102">
        <f t="shared" si="99"/>
        <v>0</v>
      </c>
      <c r="J408" s="276"/>
      <c r="K408" s="2"/>
    </row>
    <row r="409" spans="1:16" hidden="1">
      <c r="A409" s="16" t="s">
        <v>63</v>
      </c>
      <c r="B409" s="14">
        <v>774</v>
      </c>
      <c r="C409" s="15" t="s">
        <v>19</v>
      </c>
      <c r="D409" s="15" t="s">
        <v>23</v>
      </c>
      <c r="E409" s="15" t="s">
        <v>438</v>
      </c>
      <c r="F409" s="15" t="s">
        <v>64</v>
      </c>
      <c r="G409" s="102">
        <f>G410</f>
        <v>0</v>
      </c>
      <c r="H409" s="74">
        <v>0</v>
      </c>
      <c r="I409" s="74">
        <v>0</v>
      </c>
      <c r="J409" s="270"/>
      <c r="K409" s="2"/>
    </row>
    <row r="410" spans="1:16" ht="15" hidden="1" customHeight="1">
      <c r="A410" s="16" t="s">
        <v>335</v>
      </c>
      <c r="B410" s="14">
        <v>774</v>
      </c>
      <c r="C410" s="15" t="s">
        <v>19</v>
      </c>
      <c r="D410" s="15" t="s">
        <v>23</v>
      </c>
      <c r="E410" s="15" t="s">
        <v>438</v>
      </c>
      <c r="F410" s="15" t="s">
        <v>334</v>
      </c>
      <c r="G410" s="102"/>
      <c r="H410" s="74">
        <v>0</v>
      </c>
      <c r="I410" s="74">
        <v>0</v>
      </c>
      <c r="J410" s="270"/>
      <c r="K410" s="2"/>
    </row>
    <row r="411" spans="1:16" ht="25.5">
      <c r="A411" s="11" t="s">
        <v>172</v>
      </c>
      <c r="B411" s="6">
        <v>774</v>
      </c>
      <c r="C411" s="7" t="s">
        <v>70</v>
      </c>
      <c r="D411" s="7"/>
      <c r="E411" s="7"/>
      <c r="F411" s="7"/>
      <c r="G411" s="38">
        <f>G412</f>
        <v>200000</v>
      </c>
      <c r="H411" s="38">
        <f t="shared" ref="H411:I411" si="100">H412</f>
        <v>200000</v>
      </c>
      <c r="I411" s="38">
        <f t="shared" si="100"/>
        <v>200000</v>
      </c>
      <c r="J411" s="269"/>
      <c r="M411" s="2"/>
      <c r="N411" s="2"/>
      <c r="O411" s="2"/>
      <c r="P411" s="2"/>
    </row>
    <row r="412" spans="1:16" s="46" customFormat="1" ht="25.5">
      <c r="A412" s="16" t="s">
        <v>342</v>
      </c>
      <c r="B412" s="14">
        <v>774</v>
      </c>
      <c r="C412" s="15" t="s">
        <v>70</v>
      </c>
      <c r="D412" s="15" t="s">
        <v>315</v>
      </c>
      <c r="E412" s="15"/>
      <c r="F412" s="15"/>
      <c r="G412" s="74">
        <f>G413</f>
        <v>200000</v>
      </c>
      <c r="H412" s="74">
        <f t="shared" ref="H412:I412" si="101">H413</f>
        <v>200000</v>
      </c>
      <c r="I412" s="74">
        <f t="shared" si="101"/>
        <v>200000</v>
      </c>
      <c r="J412" s="270"/>
      <c r="K412" s="1"/>
      <c r="L412" s="149"/>
      <c r="M412" s="149"/>
      <c r="N412" s="149"/>
    </row>
    <row r="413" spans="1:16" ht="38.25">
      <c r="A413" s="16" t="s">
        <v>492</v>
      </c>
      <c r="B413" s="14">
        <v>774</v>
      </c>
      <c r="C413" s="15" t="s">
        <v>70</v>
      </c>
      <c r="D413" s="15" t="s">
        <v>315</v>
      </c>
      <c r="E413" s="15" t="s">
        <v>261</v>
      </c>
      <c r="F413" s="15"/>
      <c r="G413" s="74">
        <f t="shared" ref="G413:I415" si="102">G414</f>
        <v>200000</v>
      </c>
      <c r="H413" s="74">
        <f t="shared" si="102"/>
        <v>200000</v>
      </c>
      <c r="I413" s="74">
        <f t="shared" si="102"/>
        <v>200000</v>
      </c>
      <c r="J413" s="270"/>
      <c r="L413" s="2"/>
    </row>
    <row r="414" spans="1:16" ht="38.25">
      <c r="A414" s="16" t="s">
        <v>343</v>
      </c>
      <c r="B414" s="14">
        <v>774</v>
      </c>
      <c r="C414" s="15" t="s">
        <v>70</v>
      </c>
      <c r="D414" s="15" t="s">
        <v>315</v>
      </c>
      <c r="E414" s="15" t="s">
        <v>262</v>
      </c>
      <c r="F414" s="15"/>
      <c r="G414" s="74">
        <f>G415+G417</f>
        <v>200000</v>
      </c>
      <c r="H414" s="74">
        <f t="shared" ref="H414:I414" si="103">H415+H417</f>
        <v>200000</v>
      </c>
      <c r="I414" s="74">
        <f t="shared" si="103"/>
        <v>200000</v>
      </c>
      <c r="J414" s="270"/>
      <c r="L414" s="2"/>
    </row>
    <row r="415" spans="1:16" ht="25.5" hidden="1">
      <c r="A415" s="16" t="s">
        <v>38</v>
      </c>
      <c r="B415" s="14">
        <v>774</v>
      </c>
      <c r="C415" s="15" t="s">
        <v>70</v>
      </c>
      <c r="D415" s="15" t="s">
        <v>315</v>
      </c>
      <c r="E415" s="15" t="s">
        <v>262</v>
      </c>
      <c r="F415" s="15" t="s">
        <v>37</v>
      </c>
      <c r="G415" s="74">
        <f t="shared" si="102"/>
        <v>0</v>
      </c>
      <c r="H415" s="74">
        <f t="shared" si="102"/>
        <v>0</v>
      </c>
      <c r="I415" s="74">
        <f t="shared" si="102"/>
        <v>0</v>
      </c>
      <c r="J415" s="270"/>
    </row>
    <row r="416" spans="1:16" ht="31.5" hidden="1" customHeight="1">
      <c r="A416" s="16" t="s">
        <v>38</v>
      </c>
      <c r="B416" s="14">
        <v>774</v>
      </c>
      <c r="C416" s="15" t="s">
        <v>70</v>
      </c>
      <c r="D416" s="15" t="s">
        <v>315</v>
      </c>
      <c r="E416" s="15" t="s">
        <v>262</v>
      </c>
      <c r="F416" s="15" t="s">
        <v>39</v>
      </c>
      <c r="G416" s="74"/>
      <c r="H416" s="74"/>
      <c r="I416" s="74"/>
      <c r="J416" s="270"/>
    </row>
    <row r="417" spans="1:19" s="18" customFormat="1" ht="25.5">
      <c r="A417" s="16" t="s">
        <v>30</v>
      </c>
      <c r="B417" s="14">
        <v>774</v>
      </c>
      <c r="C417" s="15" t="s">
        <v>70</v>
      </c>
      <c r="D417" s="15" t="s">
        <v>315</v>
      </c>
      <c r="E417" s="15" t="s">
        <v>262</v>
      </c>
      <c r="F417" s="15" t="s">
        <v>31</v>
      </c>
      <c r="G417" s="74">
        <f t="shared" ref="G417:I417" si="104">G418</f>
        <v>200000</v>
      </c>
      <c r="H417" s="74">
        <f t="shared" si="104"/>
        <v>200000</v>
      </c>
      <c r="I417" s="74">
        <f t="shared" si="104"/>
        <v>200000</v>
      </c>
      <c r="J417" s="270"/>
    </row>
    <row r="418" spans="1:19" s="18" customFormat="1">
      <c r="A418" s="16" t="s">
        <v>32</v>
      </c>
      <c r="B418" s="14">
        <v>774</v>
      </c>
      <c r="C418" s="15" t="s">
        <v>70</v>
      </c>
      <c r="D418" s="15" t="s">
        <v>315</v>
      </c>
      <c r="E418" s="15" t="s">
        <v>262</v>
      </c>
      <c r="F418" s="15" t="s">
        <v>33</v>
      </c>
      <c r="G418" s="74">
        <v>200000</v>
      </c>
      <c r="H418" s="74">
        <v>200000</v>
      </c>
      <c r="I418" s="74">
        <v>200000</v>
      </c>
      <c r="J418" s="270"/>
      <c r="M418" s="17"/>
    </row>
    <row r="419" spans="1:19" ht="19.5" hidden="1" customHeight="1">
      <c r="A419" s="219" t="s">
        <v>176</v>
      </c>
      <c r="B419" s="35">
        <v>774</v>
      </c>
      <c r="C419" s="36" t="s">
        <v>54</v>
      </c>
      <c r="D419" s="36" t="s">
        <v>126</v>
      </c>
      <c r="E419" s="36"/>
      <c r="F419" s="36"/>
      <c r="G419" s="75">
        <f>G420</f>
        <v>0</v>
      </c>
      <c r="H419" s="75">
        <f t="shared" ref="H419:I422" si="105">H420</f>
        <v>0</v>
      </c>
      <c r="I419" s="75">
        <f t="shared" si="105"/>
        <v>0</v>
      </c>
      <c r="J419" s="283"/>
    </row>
    <row r="420" spans="1:19" ht="47.25" hidden="1" customHeight="1">
      <c r="A420" s="86" t="s">
        <v>468</v>
      </c>
      <c r="B420" s="14">
        <v>774</v>
      </c>
      <c r="C420" s="15" t="s">
        <v>54</v>
      </c>
      <c r="D420" s="15" t="s">
        <v>126</v>
      </c>
      <c r="E420" s="15" t="s">
        <v>467</v>
      </c>
      <c r="F420" s="15"/>
      <c r="G420" s="74">
        <f>G421</f>
        <v>0</v>
      </c>
      <c r="H420" s="74">
        <f t="shared" si="105"/>
        <v>0</v>
      </c>
      <c r="I420" s="74">
        <f t="shared" si="105"/>
        <v>0</v>
      </c>
      <c r="J420" s="270"/>
    </row>
    <row r="421" spans="1:19" ht="33.75" hidden="1" customHeight="1">
      <c r="A421" s="86" t="s">
        <v>466</v>
      </c>
      <c r="B421" s="14">
        <v>774</v>
      </c>
      <c r="C421" s="15" t="s">
        <v>54</v>
      </c>
      <c r="D421" s="15" t="s">
        <v>126</v>
      </c>
      <c r="E421" s="15" t="s">
        <v>464</v>
      </c>
      <c r="F421" s="15"/>
      <c r="G421" s="74">
        <f>G422</f>
        <v>0</v>
      </c>
      <c r="H421" s="74">
        <f t="shared" si="105"/>
        <v>0</v>
      </c>
      <c r="I421" s="74">
        <f t="shared" si="105"/>
        <v>0</v>
      </c>
      <c r="J421" s="270"/>
    </row>
    <row r="422" spans="1:19" ht="30.75" hidden="1" customHeight="1">
      <c r="A422" s="16" t="s">
        <v>465</v>
      </c>
      <c r="B422" s="14">
        <v>774</v>
      </c>
      <c r="C422" s="15" t="s">
        <v>54</v>
      </c>
      <c r="D422" s="15" t="s">
        <v>126</v>
      </c>
      <c r="E422" s="15" t="s">
        <v>464</v>
      </c>
      <c r="F422" s="15" t="s">
        <v>37</v>
      </c>
      <c r="G422" s="74">
        <f>G423</f>
        <v>0</v>
      </c>
      <c r="H422" s="74">
        <f t="shared" si="105"/>
        <v>0</v>
      </c>
      <c r="I422" s="74">
        <f t="shared" si="105"/>
        <v>0</v>
      </c>
      <c r="J422" s="270"/>
    </row>
    <row r="423" spans="1:19" ht="33" hidden="1" customHeight="1">
      <c r="A423" s="16" t="s">
        <v>38</v>
      </c>
      <c r="B423" s="14">
        <v>774</v>
      </c>
      <c r="C423" s="15" t="s">
        <v>54</v>
      </c>
      <c r="D423" s="15" t="s">
        <v>126</v>
      </c>
      <c r="E423" s="15" t="s">
        <v>464</v>
      </c>
      <c r="F423" s="15" t="s">
        <v>39</v>
      </c>
      <c r="G423" s="74">
        <f>63000-63000</f>
        <v>0</v>
      </c>
      <c r="H423" s="74"/>
      <c r="I423" s="74"/>
      <c r="J423" s="270"/>
    </row>
    <row r="424" spans="1:19">
      <c r="A424" s="11" t="s">
        <v>25</v>
      </c>
      <c r="B424" s="6">
        <v>774</v>
      </c>
      <c r="C424" s="7" t="s">
        <v>26</v>
      </c>
      <c r="D424" s="7"/>
      <c r="E424" s="7"/>
      <c r="F424" s="7"/>
      <c r="G424" s="38">
        <f>G425+G492+G681+G784+G833</f>
        <v>990107965.74000001</v>
      </c>
      <c r="H424" s="38">
        <f>H425+H492+H681+H784+H833</f>
        <v>1015981055.9799999</v>
      </c>
      <c r="I424" s="38">
        <f>I425+I492+I681+I784+I833</f>
        <v>1027215898.0899999</v>
      </c>
      <c r="J424" s="269"/>
      <c r="K424" s="2"/>
    </row>
    <row r="425" spans="1:19">
      <c r="A425" s="16" t="s">
        <v>91</v>
      </c>
      <c r="B425" s="14">
        <v>774</v>
      </c>
      <c r="C425" s="15" t="s">
        <v>26</v>
      </c>
      <c r="D425" s="15" t="s">
        <v>19</v>
      </c>
      <c r="E425" s="15"/>
      <c r="F425" s="15"/>
      <c r="G425" s="74">
        <f>G426+G484+G488</f>
        <v>316409163</v>
      </c>
      <c r="H425" s="74">
        <f>H426+H484+H488</f>
        <v>329143591</v>
      </c>
      <c r="I425" s="74">
        <f>I426+I484+I488</f>
        <v>334575673</v>
      </c>
      <c r="J425" s="270"/>
    </row>
    <row r="426" spans="1:19" s="18" customFormat="1" ht="25.5">
      <c r="A426" s="16" t="s">
        <v>486</v>
      </c>
      <c r="B426" s="14">
        <v>774</v>
      </c>
      <c r="C426" s="15" t="s">
        <v>26</v>
      </c>
      <c r="D426" s="15" t="s">
        <v>19</v>
      </c>
      <c r="E426" s="15" t="s">
        <v>193</v>
      </c>
      <c r="F426" s="15"/>
      <c r="G426" s="74">
        <f>G427+G454</f>
        <v>316409163</v>
      </c>
      <c r="H426" s="74">
        <f>H427+H454</f>
        <v>329143591</v>
      </c>
      <c r="I426" s="74">
        <f>I427+I454</f>
        <v>334575673</v>
      </c>
      <c r="J426" s="270"/>
    </row>
    <row r="427" spans="1:19" s="18" customFormat="1" ht="30" customHeight="1">
      <c r="A427" s="16" t="s">
        <v>92</v>
      </c>
      <c r="B427" s="15" t="s">
        <v>96</v>
      </c>
      <c r="C427" s="15" t="s">
        <v>26</v>
      </c>
      <c r="D427" s="15" t="s">
        <v>19</v>
      </c>
      <c r="E427" s="15" t="s">
        <v>219</v>
      </c>
      <c r="F427" s="15"/>
      <c r="G427" s="74">
        <f>G428+G431+G434+G440+G446+G448+G437+G443</f>
        <v>315282160</v>
      </c>
      <c r="H427" s="74">
        <f t="shared" ref="H427:I427" si="106">H428+H431+H434+H440+H446+H448+H437+H443</f>
        <v>326641023</v>
      </c>
      <c r="I427" s="74">
        <f t="shared" si="106"/>
        <v>330673105</v>
      </c>
      <c r="J427" s="270"/>
    </row>
    <row r="428" spans="1:19" ht="50.25" customHeight="1">
      <c r="A428" s="16" t="s">
        <v>3</v>
      </c>
      <c r="B428" s="15" t="s">
        <v>96</v>
      </c>
      <c r="C428" s="15" t="s">
        <v>26</v>
      </c>
      <c r="D428" s="15" t="s">
        <v>19</v>
      </c>
      <c r="E428" s="15" t="s">
        <v>940</v>
      </c>
      <c r="F428" s="15"/>
      <c r="G428" s="74">
        <f t="shared" ref="G428:I429" si="107">G429</f>
        <v>15678454</v>
      </c>
      <c r="H428" s="74">
        <f t="shared" si="107"/>
        <v>20365224</v>
      </c>
      <c r="I428" s="74">
        <f t="shared" si="107"/>
        <v>17852599</v>
      </c>
      <c r="J428" s="270"/>
    </row>
    <row r="429" spans="1:19" s="18" customFormat="1" ht="25.5">
      <c r="A429" s="16" t="s">
        <v>30</v>
      </c>
      <c r="B429" s="15" t="s">
        <v>96</v>
      </c>
      <c r="C429" s="15" t="s">
        <v>26</v>
      </c>
      <c r="D429" s="15" t="s">
        <v>19</v>
      </c>
      <c r="E429" s="15" t="s">
        <v>940</v>
      </c>
      <c r="F429" s="15" t="s">
        <v>31</v>
      </c>
      <c r="G429" s="74">
        <f t="shared" si="107"/>
        <v>15678454</v>
      </c>
      <c r="H429" s="74">
        <f t="shared" si="107"/>
        <v>20365224</v>
      </c>
      <c r="I429" s="74">
        <f t="shared" si="107"/>
        <v>17852599</v>
      </c>
      <c r="J429" s="270"/>
    </row>
    <row r="430" spans="1:19" s="18" customFormat="1">
      <c r="A430" s="16" t="s">
        <v>32</v>
      </c>
      <c r="B430" s="15" t="s">
        <v>96</v>
      </c>
      <c r="C430" s="15" t="s">
        <v>26</v>
      </c>
      <c r="D430" s="15" t="s">
        <v>19</v>
      </c>
      <c r="E430" s="15" t="s">
        <v>940</v>
      </c>
      <c r="F430" s="15" t="s">
        <v>33</v>
      </c>
      <c r="G430" s="74">
        <v>15678454</v>
      </c>
      <c r="H430" s="74">
        <v>20365224</v>
      </c>
      <c r="I430" s="74">
        <v>17852599</v>
      </c>
      <c r="J430" s="270"/>
      <c r="M430" s="17"/>
    </row>
    <row r="431" spans="1:19" s="18" customFormat="1" ht="15" customHeight="1">
      <c r="A431" s="16" t="s">
        <v>93</v>
      </c>
      <c r="B431" s="14">
        <v>774</v>
      </c>
      <c r="C431" s="15" t="s">
        <v>26</v>
      </c>
      <c r="D431" s="15" t="s">
        <v>19</v>
      </c>
      <c r="E431" s="15" t="s">
        <v>137</v>
      </c>
      <c r="F431" s="15"/>
      <c r="G431" s="74">
        <f t="shared" ref="G431:I432" si="108">G432</f>
        <v>193465907</v>
      </c>
      <c r="H431" s="74">
        <f t="shared" si="108"/>
        <v>201074385</v>
      </c>
      <c r="I431" s="74">
        <f t="shared" si="108"/>
        <v>207277689</v>
      </c>
      <c r="J431" s="270"/>
      <c r="Q431" s="17"/>
      <c r="R431" s="17"/>
      <c r="S431" s="17"/>
    </row>
    <row r="432" spans="1:19" s="18" customFormat="1" ht="25.5">
      <c r="A432" s="16" t="s">
        <v>30</v>
      </c>
      <c r="B432" s="14">
        <v>774</v>
      </c>
      <c r="C432" s="15" t="s">
        <v>26</v>
      </c>
      <c r="D432" s="15" t="s">
        <v>19</v>
      </c>
      <c r="E432" s="15" t="s">
        <v>137</v>
      </c>
      <c r="F432" s="15" t="s">
        <v>31</v>
      </c>
      <c r="G432" s="74">
        <f t="shared" si="108"/>
        <v>193465907</v>
      </c>
      <c r="H432" s="74">
        <f t="shared" si="108"/>
        <v>201074385</v>
      </c>
      <c r="I432" s="74">
        <f t="shared" si="108"/>
        <v>207277689</v>
      </c>
      <c r="J432" s="270"/>
      <c r="Q432" s="17"/>
      <c r="R432" s="17"/>
      <c r="S432" s="17"/>
    </row>
    <row r="433" spans="1:19" s="18" customFormat="1">
      <c r="A433" s="16" t="s">
        <v>32</v>
      </c>
      <c r="B433" s="14">
        <v>774</v>
      </c>
      <c r="C433" s="15" t="s">
        <v>26</v>
      </c>
      <c r="D433" s="15" t="s">
        <v>19</v>
      </c>
      <c r="E433" s="15" t="s">
        <v>137</v>
      </c>
      <c r="F433" s="15" t="s">
        <v>33</v>
      </c>
      <c r="G433" s="74">
        <v>193465907</v>
      </c>
      <c r="H433" s="74">
        <v>201074385</v>
      </c>
      <c r="I433" s="74">
        <v>207277689</v>
      </c>
      <c r="J433" s="270"/>
      <c r="Q433" s="17"/>
      <c r="R433" s="17"/>
      <c r="S433" s="17"/>
    </row>
    <row r="434" spans="1:19" s="18" customFormat="1" ht="25.5">
      <c r="A434" s="16" t="s">
        <v>95</v>
      </c>
      <c r="B434" s="14">
        <v>774</v>
      </c>
      <c r="C434" s="15" t="s">
        <v>26</v>
      </c>
      <c r="D434" s="15" t="s">
        <v>19</v>
      </c>
      <c r="E434" s="15" t="s">
        <v>221</v>
      </c>
      <c r="F434" s="15"/>
      <c r="G434" s="74">
        <f t="shared" ref="G434:I438" si="109">G435</f>
        <v>99427242</v>
      </c>
      <c r="H434" s="74">
        <f t="shared" si="109"/>
        <v>98500729</v>
      </c>
      <c r="I434" s="74">
        <f t="shared" si="109"/>
        <v>98842132</v>
      </c>
      <c r="J434" s="270"/>
      <c r="Q434" s="17"/>
      <c r="R434" s="17"/>
      <c r="S434" s="17"/>
    </row>
    <row r="435" spans="1:19" s="18" customFormat="1" ht="25.5">
      <c r="A435" s="16" t="s">
        <v>30</v>
      </c>
      <c r="B435" s="14">
        <v>774</v>
      </c>
      <c r="C435" s="15" t="s">
        <v>26</v>
      </c>
      <c r="D435" s="15" t="s">
        <v>19</v>
      </c>
      <c r="E435" s="15" t="s">
        <v>221</v>
      </c>
      <c r="F435" s="15" t="s">
        <v>31</v>
      </c>
      <c r="G435" s="74">
        <f t="shared" si="109"/>
        <v>99427242</v>
      </c>
      <c r="H435" s="74">
        <f t="shared" si="109"/>
        <v>98500729</v>
      </c>
      <c r="I435" s="74">
        <f t="shared" si="109"/>
        <v>98842132</v>
      </c>
      <c r="J435" s="270"/>
      <c r="Q435" s="17"/>
      <c r="R435" s="17"/>
      <c r="S435" s="17"/>
    </row>
    <row r="436" spans="1:19" s="18" customFormat="1">
      <c r="A436" s="16" t="s">
        <v>32</v>
      </c>
      <c r="B436" s="14">
        <v>774</v>
      </c>
      <c r="C436" s="15" t="s">
        <v>26</v>
      </c>
      <c r="D436" s="15" t="s">
        <v>19</v>
      </c>
      <c r="E436" s="15" t="s">
        <v>221</v>
      </c>
      <c r="F436" s="15" t="s">
        <v>33</v>
      </c>
      <c r="G436" s="74">
        <f>99927242-500000</f>
        <v>99427242</v>
      </c>
      <c r="H436" s="74">
        <v>98500729</v>
      </c>
      <c r="I436" s="74">
        <f>101842132-3000000</f>
        <v>98842132</v>
      </c>
      <c r="J436" s="270"/>
      <c r="Q436" s="17"/>
      <c r="R436" s="17"/>
      <c r="S436" s="17"/>
    </row>
    <row r="437" spans="1:19" s="18" customFormat="1">
      <c r="A437" s="16" t="s">
        <v>881</v>
      </c>
      <c r="B437" s="14">
        <v>774</v>
      </c>
      <c r="C437" s="15" t="s">
        <v>26</v>
      </c>
      <c r="D437" s="15" t="s">
        <v>19</v>
      </c>
      <c r="E437" s="15" t="s">
        <v>901</v>
      </c>
      <c r="F437" s="15"/>
      <c r="G437" s="74">
        <f t="shared" si="109"/>
        <v>720928</v>
      </c>
      <c r="H437" s="74">
        <f t="shared" si="109"/>
        <v>780454</v>
      </c>
      <c r="I437" s="74">
        <f t="shared" si="109"/>
        <v>780454</v>
      </c>
      <c r="J437" s="270"/>
      <c r="Q437" s="17"/>
      <c r="R437" s="17"/>
      <c r="S437" s="17"/>
    </row>
    <row r="438" spans="1:19" s="18" customFormat="1" ht="25.5">
      <c r="A438" s="16" t="s">
        <v>30</v>
      </c>
      <c r="B438" s="14">
        <v>774</v>
      </c>
      <c r="C438" s="15" t="s">
        <v>26</v>
      </c>
      <c r="D438" s="15" t="s">
        <v>19</v>
      </c>
      <c r="E438" s="15" t="s">
        <v>901</v>
      </c>
      <c r="F438" s="15" t="s">
        <v>31</v>
      </c>
      <c r="G438" s="74">
        <f t="shared" si="109"/>
        <v>720928</v>
      </c>
      <c r="H438" s="74">
        <f t="shared" si="109"/>
        <v>780454</v>
      </c>
      <c r="I438" s="74">
        <f t="shared" si="109"/>
        <v>780454</v>
      </c>
      <c r="J438" s="270"/>
      <c r="Q438" s="17"/>
      <c r="R438" s="17"/>
      <c r="S438" s="17"/>
    </row>
    <row r="439" spans="1:19" s="18" customFormat="1">
      <c r="A439" s="16" t="s">
        <v>32</v>
      </c>
      <c r="B439" s="14">
        <v>774</v>
      </c>
      <c r="C439" s="15" t="s">
        <v>26</v>
      </c>
      <c r="D439" s="15" t="s">
        <v>19</v>
      </c>
      <c r="E439" s="15" t="s">
        <v>901</v>
      </c>
      <c r="F439" s="15" t="s">
        <v>33</v>
      </c>
      <c r="G439" s="74">
        <v>720928</v>
      </c>
      <c r="H439" s="74">
        <v>780454</v>
      </c>
      <c r="I439" s="74">
        <v>780454</v>
      </c>
      <c r="J439" s="270"/>
      <c r="Q439" s="17"/>
      <c r="R439" s="17"/>
      <c r="S439" s="17"/>
    </row>
    <row r="440" spans="1:19" s="18" customFormat="1" ht="31.5" customHeight="1">
      <c r="A440" s="42" t="s">
        <v>128</v>
      </c>
      <c r="B440" s="15" t="s">
        <v>96</v>
      </c>
      <c r="C440" s="15" t="s">
        <v>26</v>
      </c>
      <c r="D440" s="15" t="s">
        <v>19</v>
      </c>
      <c r="E440" s="15" t="s">
        <v>230</v>
      </c>
      <c r="F440" s="15"/>
      <c r="G440" s="74">
        <f t="shared" ref="G440:I444" si="110">G441</f>
        <v>888490</v>
      </c>
      <c r="H440" s="74">
        <f t="shared" si="110"/>
        <v>888490</v>
      </c>
      <c r="I440" s="74">
        <f t="shared" si="110"/>
        <v>888490</v>
      </c>
      <c r="J440" s="270"/>
      <c r="Q440" s="17"/>
      <c r="R440" s="17"/>
      <c r="S440" s="17"/>
    </row>
    <row r="441" spans="1:19" s="18" customFormat="1" ht="25.5">
      <c r="A441" s="16" t="s">
        <v>30</v>
      </c>
      <c r="B441" s="15" t="s">
        <v>96</v>
      </c>
      <c r="C441" s="15" t="s">
        <v>26</v>
      </c>
      <c r="D441" s="15" t="s">
        <v>19</v>
      </c>
      <c r="E441" s="15" t="s">
        <v>230</v>
      </c>
      <c r="F441" s="15" t="s">
        <v>31</v>
      </c>
      <c r="G441" s="74">
        <f t="shared" si="110"/>
        <v>888490</v>
      </c>
      <c r="H441" s="74">
        <f t="shared" si="110"/>
        <v>888490</v>
      </c>
      <c r="I441" s="74">
        <f t="shared" si="110"/>
        <v>888490</v>
      </c>
      <c r="J441" s="270"/>
    </row>
    <row r="442" spans="1:19">
      <c r="A442" s="16" t="s">
        <v>32</v>
      </c>
      <c r="B442" s="15" t="s">
        <v>96</v>
      </c>
      <c r="C442" s="15" t="s">
        <v>26</v>
      </c>
      <c r="D442" s="15" t="s">
        <v>19</v>
      </c>
      <c r="E442" s="15" t="s">
        <v>230</v>
      </c>
      <c r="F442" s="15" t="s">
        <v>33</v>
      </c>
      <c r="G442" s="74">
        <v>888490</v>
      </c>
      <c r="H442" s="74">
        <v>888490</v>
      </c>
      <c r="I442" s="74">
        <v>888490</v>
      </c>
      <c r="J442" s="270"/>
    </row>
    <row r="443" spans="1:19" s="18" customFormat="1" ht="42.75" customHeight="1">
      <c r="A443" s="42" t="s">
        <v>903</v>
      </c>
      <c r="B443" s="15" t="s">
        <v>96</v>
      </c>
      <c r="C443" s="15" t="s">
        <v>26</v>
      </c>
      <c r="D443" s="15" t="s">
        <v>19</v>
      </c>
      <c r="E443" s="15" t="s">
        <v>902</v>
      </c>
      <c r="F443" s="15"/>
      <c r="G443" s="74">
        <f t="shared" si="110"/>
        <v>857216</v>
      </c>
      <c r="H443" s="74">
        <f t="shared" si="110"/>
        <v>857216</v>
      </c>
      <c r="I443" s="74">
        <f t="shared" si="110"/>
        <v>857216</v>
      </c>
      <c r="J443" s="270"/>
      <c r="Q443" s="17"/>
      <c r="R443" s="17"/>
      <c r="S443" s="17"/>
    </row>
    <row r="444" spans="1:19" s="18" customFormat="1" ht="25.5">
      <c r="A444" s="16" t="s">
        <v>30</v>
      </c>
      <c r="B444" s="15" t="s">
        <v>96</v>
      </c>
      <c r="C444" s="15" t="s">
        <v>26</v>
      </c>
      <c r="D444" s="15" t="s">
        <v>19</v>
      </c>
      <c r="E444" s="15" t="s">
        <v>902</v>
      </c>
      <c r="F444" s="15" t="s">
        <v>31</v>
      </c>
      <c r="G444" s="74">
        <f t="shared" si="110"/>
        <v>857216</v>
      </c>
      <c r="H444" s="74">
        <f t="shared" si="110"/>
        <v>857216</v>
      </c>
      <c r="I444" s="74">
        <f t="shared" si="110"/>
        <v>857216</v>
      </c>
      <c r="J444" s="270"/>
      <c r="Q444" s="17"/>
      <c r="R444" s="17"/>
      <c r="S444" s="17"/>
    </row>
    <row r="445" spans="1:19">
      <c r="A445" s="16" t="s">
        <v>32</v>
      </c>
      <c r="B445" s="15" t="s">
        <v>96</v>
      </c>
      <c r="C445" s="15" t="s">
        <v>26</v>
      </c>
      <c r="D445" s="15" t="s">
        <v>19</v>
      </c>
      <c r="E445" s="15" t="s">
        <v>902</v>
      </c>
      <c r="F445" s="15" t="s">
        <v>33</v>
      </c>
      <c r="G445" s="74">
        <f>600051+257165</f>
        <v>857216</v>
      </c>
      <c r="H445" s="74">
        <f>600051+257165</f>
        <v>857216</v>
      </c>
      <c r="I445" s="74">
        <f>600051+257165</f>
        <v>857216</v>
      </c>
      <c r="J445" s="270"/>
    </row>
    <row r="446" spans="1:19" s="3" customFormat="1" ht="42.75" hidden="1" customHeight="1">
      <c r="A446" s="16" t="s">
        <v>757</v>
      </c>
      <c r="B446" s="14">
        <v>774</v>
      </c>
      <c r="C446" s="15" t="s">
        <v>26</v>
      </c>
      <c r="D446" s="15" t="s">
        <v>19</v>
      </c>
      <c r="E446" s="15" t="s">
        <v>741</v>
      </c>
      <c r="F446" s="15"/>
      <c r="G446" s="74">
        <f>G447</f>
        <v>0</v>
      </c>
      <c r="H446" s="74">
        <f>H447</f>
        <v>0</v>
      </c>
      <c r="I446" s="74">
        <f>I447</f>
        <v>0</v>
      </c>
      <c r="J446" s="270"/>
    </row>
    <row r="447" spans="1:19" s="3" customFormat="1" hidden="1">
      <c r="A447" s="16" t="s">
        <v>32</v>
      </c>
      <c r="B447" s="14">
        <v>774</v>
      </c>
      <c r="C447" s="15" t="s">
        <v>26</v>
      </c>
      <c r="D447" s="15" t="s">
        <v>19</v>
      </c>
      <c r="E447" s="15" t="s">
        <v>741</v>
      </c>
      <c r="F447" s="15" t="s">
        <v>33</v>
      </c>
      <c r="G447" s="74"/>
      <c r="H447" s="74"/>
      <c r="I447" s="74"/>
      <c r="J447" s="270"/>
    </row>
    <row r="448" spans="1:19" s="18" customFormat="1" ht="51" customHeight="1">
      <c r="A448" s="42" t="s">
        <v>908</v>
      </c>
      <c r="B448" s="15" t="s">
        <v>96</v>
      </c>
      <c r="C448" s="15" t="s">
        <v>26</v>
      </c>
      <c r="D448" s="15" t="s">
        <v>19</v>
      </c>
      <c r="E448" s="15" t="s">
        <v>904</v>
      </c>
      <c r="F448" s="15"/>
      <c r="G448" s="74">
        <f t="shared" ref="G448:I452" si="111">G449</f>
        <v>4243923</v>
      </c>
      <c r="H448" s="74">
        <f t="shared" si="111"/>
        <v>4174525</v>
      </c>
      <c r="I448" s="74">
        <f t="shared" si="111"/>
        <v>4174525</v>
      </c>
      <c r="J448" s="270"/>
    </row>
    <row r="449" spans="1:10" s="18" customFormat="1" ht="25.5">
      <c r="A449" s="16" t="s">
        <v>30</v>
      </c>
      <c r="B449" s="15" t="s">
        <v>96</v>
      </c>
      <c r="C449" s="15" t="s">
        <v>26</v>
      </c>
      <c r="D449" s="15" t="s">
        <v>19</v>
      </c>
      <c r="E449" s="15" t="s">
        <v>904</v>
      </c>
      <c r="F449" s="15" t="s">
        <v>31</v>
      </c>
      <c r="G449" s="74">
        <f t="shared" si="111"/>
        <v>4243923</v>
      </c>
      <c r="H449" s="74">
        <f t="shared" si="111"/>
        <v>4174525</v>
      </c>
      <c r="I449" s="74">
        <f t="shared" si="111"/>
        <v>4174525</v>
      </c>
      <c r="J449" s="270"/>
    </row>
    <row r="450" spans="1:10">
      <c r="A450" s="16" t="s">
        <v>32</v>
      </c>
      <c r="B450" s="15" t="s">
        <v>96</v>
      </c>
      <c r="C450" s="15" t="s">
        <v>26</v>
      </c>
      <c r="D450" s="15" t="s">
        <v>19</v>
      </c>
      <c r="E450" s="15" t="s">
        <v>904</v>
      </c>
      <c r="F450" s="15" t="s">
        <v>33</v>
      </c>
      <c r="G450" s="74">
        <v>4243923</v>
      </c>
      <c r="H450" s="74">
        <v>4174525</v>
      </c>
      <c r="I450" s="74">
        <v>4174525</v>
      </c>
      <c r="J450" s="270"/>
    </row>
    <row r="451" spans="1:10" s="18" customFormat="1" ht="45.75" hidden="1" customHeight="1">
      <c r="A451" s="42" t="s">
        <v>628</v>
      </c>
      <c r="B451" s="15" t="s">
        <v>96</v>
      </c>
      <c r="C451" s="15" t="s">
        <v>26</v>
      </c>
      <c r="D451" s="15" t="s">
        <v>19</v>
      </c>
      <c r="E451" s="15" t="s">
        <v>627</v>
      </c>
      <c r="F451" s="15"/>
      <c r="G451" s="74">
        <f t="shared" si="111"/>
        <v>0</v>
      </c>
      <c r="H451" s="74">
        <f t="shared" si="111"/>
        <v>0</v>
      </c>
      <c r="I451" s="74">
        <f t="shared" si="111"/>
        <v>0</v>
      </c>
      <c r="J451" s="270"/>
    </row>
    <row r="452" spans="1:10" s="18" customFormat="1" ht="25.5" hidden="1">
      <c r="A452" s="16" t="s">
        <v>30</v>
      </c>
      <c r="B452" s="15" t="s">
        <v>96</v>
      </c>
      <c r="C452" s="15" t="s">
        <v>26</v>
      </c>
      <c r="D452" s="15" t="s">
        <v>19</v>
      </c>
      <c r="E452" s="15" t="s">
        <v>627</v>
      </c>
      <c r="F452" s="15" t="s">
        <v>31</v>
      </c>
      <c r="G452" s="74">
        <f t="shared" si="111"/>
        <v>0</v>
      </c>
      <c r="H452" s="74">
        <f t="shared" si="111"/>
        <v>0</v>
      </c>
      <c r="I452" s="74">
        <f t="shared" si="111"/>
        <v>0</v>
      </c>
      <c r="J452" s="270"/>
    </row>
    <row r="453" spans="1:10" hidden="1">
      <c r="A453" s="16" t="s">
        <v>32</v>
      </c>
      <c r="B453" s="15" t="s">
        <v>96</v>
      </c>
      <c r="C453" s="15" t="s">
        <v>26</v>
      </c>
      <c r="D453" s="15" t="s">
        <v>19</v>
      </c>
      <c r="E453" s="15" t="s">
        <v>627</v>
      </c>
      <c r="F453" s="15" t="s">
        <v>33</v>
      </c>
      <c r="G453" s="74"/>
      <c r="H453" s="74"/>
      <c r="I453" s="74"/>
      <c r="J453" s="270"/>
    </row>
    <row r="454" spans="1:10" s="3" customFormat="1" ht="25.5">
      <c r="A454" s="16" t="s">
        <v>0</v>
      </c>
      <c r="B454" s="14">
        <v>774</v>
      </c>
      <c r="C454" s="15" t="s">
        <v>26</v>
      </c>
      <c r="D454" s="15" t="s">
        <v>19</v>
      </c>
      <c r="E454" s="15" t="s">
        <v>222</v>
      </c>
      <c r="F454" s="15"/>
      <c r="G454" s="74">
        <f>G460+G471+G477+G483+G472+G455+G478</f>
        <v>1127003</v>
      </c>
      <c r="H454" s="74">
        <f t="shared" ref="H454:I454" si="112">H460+H471+H477+H483+H472+H455+H478</f>
        <v>2502568</v>
      </c>
      <c r="I454" s="74">
        <f t="shared" si="112"/>
        <v>3902568</v>
      </c>
      <c r="J454" s="270"/>
    </row>
    <row r="455" spans="1:10" ht="25.5" hidden="1" customHeight="1">
      <c r="A455" s="16" t="s">
        <v>794</v>
      </c>
      <c r="B455" s="14">
        <v>774</v>
      </c>
      <c r="C455" s="15" t="s">
        <v>26</v>
      </c>
      <c r="D455" s="15" t="s">
        <v>19</v>
      </c>
      <c r="E455" s="15" t="s">
        <v>793</v>
      </c>
      <c r="F455" s="14"/>
      <c r="G455" s="74">
        <f t="shared" ref="G455:I456" si="113">G456</f>
        <v>0</v>
      </c>
      <c r="H455" s="74">
        <f t="shared" si="113"/>
        <v>0</v>
      </c>
      <c r="I455" s="74">
        <f t="shared" si="113"/>
        <v>0</v>
      </c>
      <c r="J455" s="270"/>
    </row>
    <row r="456" spans="1:10" ht="25.5" hidden="1" customHeight="1">
      <c r="A456" s="16" t="s">
        <v>30</v>
      </c>
      <c r="B456" s="14">
        <v>774</v>
      </c>
      <c r="C456" s="15" t="s">
        <v>26</v>
      </c>
      <c r="D456" s="15" t="s">
        <v>19</v>
      </c>
      <c r="E456" s="15" t="s">
        <v>793</v>
      </c>
      <c r="F456" s="15" t="s">
        <v>31</v>
      </c>
      <c r="G456" s="74">
        <f t="shared" si="113"/>
        <v>0</v>
      </c>
      <c r="H456" s="74">
        <f t="shared" si="113"/>
        <v>0</v>
      </c>
      <c r="I456" s="74">
        <f t="shared" si="113"/>
        <v>0</v>
      </c>
      <c r="J456" s="270"/>
    </row>
    <row r="457" spans="1:10" ht="25.5" hidden="1" customHeight="1">
      <c r="A457" s="16" t="s">
        <v>32</v>
      </c>
      <c r="B457" s="14">
        <v>774</v>
      </c>
      <c r="C457" s="15" t="s">
        <v>26</v>
      </c>
      <c r="D457" s="15" t="s">
        <v>19</v>
      </c>
      <c r="E457" s="15" t="s">
        <v>793</v>
      </c>
      <c r="F457" s="15" t="s">
        <v>33</v>
      </c>
      <c r="G457" s="74"/>
      <c r="H457" s="74"/>
      <c r="I457" s="74"/>
      <c r="J457" s="270"/>
    </row>
    <row r="458" spans="1:10" ht="25.5" customHeight="1">
      <c r="A458" s="16" t="s">
        <v>300</v>
      </c>
      <c r="B458" s="14">
        <v>774</v>
      </c>
      <c r="C458" s="15" t="s">
        <v>26</v>
      </c>
      <c r="D458" s="15" t="s">
        <v>19</v>
      </c>
      <c r="E458" s="15" t="s">
        <v>299</v>
      </c>
      <c r="F458" s="14"/>
      <c r="G458" s="74">
        <f t="shared" ref="G458:I459" si="114">G459</f>
        <v>1127003</v>
      </c>
      <c r="H458" s="74">
        <f t="shared" si="114"/>
        <v>1027003</v>
      </c>
      <c r="I458" s="74">
        <f t="shared" si="114"/>
        <v>1427003</v>
      </c>
      <c r="J458" s="270"/>
    </row>
    <row r="459" spans="1:10" ht="25.5" customHeight="1">
      <c r="A459" s="16" t="s">
        <v>30</v>
      </c>
      <c r="B459" s="14">
        <v>774</v>
      </c>
      <c r="C459" s="15" t="s">
        <v>26</v>
      </c>
      <c r="D459" s="15" t="s">
        <v>19</v>
      </c>
      <c r="E459" s="15" t="s">
        <v>299</v>
      </c>
      <c r="F459" s="15" t="s">
        <v>31</v>
      </c>
      <c r="G459" s="74">
        <f t="shared" si="114"/>
        <v>1127003</v>
      </c>
      <c r="H459" s="74">
        <f t="shared" si="114"/>
        <v>1027003</v>
      </c>
      <c r="I459" s="74">
        <f t="shared" si="114"/>
        <v>1427003</v>
      </c>
      <c r="J459" s="270"/>
    </row>
    <row r="460" spans="1:10" ht="25.5" customHeight="1">
      <c r="A460" s="16" t="s">
        <v>32</v>
      </c>
      <c r="B460" s="14">
        <v>774</v>
      </c>
      <c r="C460" s="15" t="s">
        <v>26</v>
      </c>
      <c r="D460" s="15" t="s">
        <v>19</v>
      </c>
      <c r="E460" s="15" t="s">
        <v>299</v>
      </c>
      <c r="F460" s="15" t="s">
        <v>33</v>
      </c>
      <c r="G460" s="74">
        <f>927003+200000</f>
        <v>1127003</v>
      </c>
      <c r="H460" s="74">
        <f>827003+200000</f>
        <v>1027003</v>
      </c>
      <c r="I460" s="74">
        <f>1227003+200000</f>
        <v>1427003</v>
      </c>
      <c r="J460" s="270"/>
    </row>
    <row r="461" spans="1:10" ht="96" hidden="1" customHeight="1">
      <c r="A461" s="16" t="s">
        <v>4</v>
      </c>
      <c r="B461" s="14">
        <v>774</v>
      </c>
      <c r="C461" s="15" t="s">
        <v>26</v>
      </c>
      <c r="D461" s="15" t="s">
        <v>19</v>
      </c>
      <c r="E461" s="15" t="s">
        <v>5</v>
      </c>
      <c r="F461" s="14"/>
      <c r="G461" s="74">
        <f t="shared" ref="G461:I462" si="115">G462</f>
        <v>0</v>
      </c>
      <c r="H461" s="74">
        <f t="shared" si="115"/>
        <v>0</v>
      </c>
      <c r="I461" s="74">
        <f t="shared" si="115"/>
        <v>0</v>
      </c>
      <c r="J461" s="270"/>
    </row>
    <row r="462" spans="1:10" ht="25.5" hidden="1" customHeight="1">
      <c r="A462" s="16" t="s">
        <v>30</v>
      </c>
      <c r="B462" s="14">
        <v>774</v>
      </c>
      <c r="C462" s="15" t="s">
        <v>26</v>
      </c>
      <c r="D462" s="15" t="s">
        <v>19</v>
      </c>
      <c r="E462" s="15" t="s">
        <v>5</v>
      </c>
      <c r="F462" s="15" t="s">
        <v>31</v>
      </c>
      <c r="G462" s="74">
        <f t="shared" si="115"/>
        <v>0</v>
      </c>
      <c r="H462" s="74">
        <f t="shared" si="115"/>
        <v>0</v>
      </c>
      <c r="I462" s="74">
        <f t="shared" si="115"/>
        <v>0</v>
      </c>
      <c r="J462" s="270"/>
    </row>
    <row r="463" spans="1:10" ht="25.5" hidden="1" customHeight="1">
      <c r="A463" s="16" t="s">
        <v>32</v>
      </c>
      <c r="B463" s="14">
        <v>774</v>
      </c>
      <c r="C463" s="15" t="s">
        <v>26</v>
      </c>
      <c r="D463" s="15" t="s">
        <v>19</v>
      </c>
      <c r="E463" s="15" t="s">
        <v>5</v>
      </c>
      <c r="F463" s="15" t="s">
        <v>33</v>
      </c>
      <c r="G463" s="74"/>
      <c r="H463" s="74"/>
      <c r="I463" s="74"/>
      <c r="J463" s="270"/>
    </row>
    <row r="464" spans="1:10" ht="96" hidden="1" customHeight="1">
      <c r="A464" s="50" t="s">
        <v>42</v>
      </c>
      <c r="B464" s="14">
        <v>774</v>
      </c>
      <c r="C464" s="15" t="s">
        <v>26</v>
      </c>
      <c r="D464" s="15" t="s">
        <v>19</v>
      </c>
      <c r="E464" s="15" t="s">
        <v>41</v>
      </c>
      <c r="F464" s="14"/>
      <c r="G464" s="74">
        <f t="shared" ref="G464:I465" si="116">G465</f>
        <v>0</v>
      </c>
      <c r="H464" s="74">
        <f t="shared" si="116"/>
        <v>0</v>
      </c>
      <c r="I464" s="74">
        <f t="shared" si="116"/>
        <v>0</v>
      </c>
      <c r="J464" s="270"/>
    </row>
    <row r="465" spans="1:10" ht="25.5" hidden="1" customHeight="1">
      <c r="A465" s="16" t="s">
        <v>30</v>
      </c>
      <c r="B465" s="14">
        <v>774</v>
      </c>
      <c r="C465" s="15" t="s">
        <v>26</v>
      </c>
      <c r="D465" s="15" t="s">
        <v>19</v>
      </c>
      <c r="E465" s="15" t="s">
        <v>5</v>
      </c>
      <c r="F465" s="15" t="s">
        <v>31</v>
      </c>
      <c r="G465" s="74">
        <f t="shared" si="116"/>
        <v>0</v>
      </c>
      <c r="H465" s="74">
        <f t="shared" si="116"/>
        <v>0</v>
      </c>
      <c r="I465" s="74">
        <f t="shared" si="116"/>
        <v>0</v>
      </c>
      <c r="J465" s="270"/>
    </row>
    <row r="466" spans="1:10" ht="25.5" hidden="1" customHeight="1">
      <c r="A466" s="16" t="s">
        <v>32</v>
      </c>
      <c r="B466" s="14">
        <v>774</v>
      </c>
      <c r="C466" s="15" t="s">
        <v>26</v>
      </c>
      <c r="D466" s="15" t="s">
        <v>19</v>
      </c>
      <c r="E466" s="15" t="s">
        <v>5</v>
      </c>
      <c r="F466" s="15" t="s">
        <v>33</v>
      </c>
      <c r="G466" s="74"/>
      <c r="H466" s="74"/>
      <c r="I466" s="74"/>
      <c r="J466" s="270"/>
    </row>
    <row r="467" spans="1:10" ht="48" hidden="1" customHeight="1">
      <c r="A467" s="16" t="s">
        <v>395</v>
      </c>
      <c r="B467" s="14">
        <v>774</v>
      </c>
      <c r="C467" s="15" t="s">
        <v>26</v>
      </c>
      <c r="D467" s="15" t="s">
        <v>19</v>
      </c>
      <c r="E467" s="15" t="s">
        <v>391</v>
      </c>
      <c r="F467" s="15"/>
      <c r="G467" s="74">
        <f>G468</f>
        <v>0</v>
      </c>
      <c r="H467" s="74">
        <f>H468</f>
        <v>0</v>
      </c>
      <c r="I467" s="74">
        <f>I468</f>
        <v>0</v>
      </c>
      <c r="J467" s="270"/>
    </row>
    <row r="468" spans="1:10" ht="25.5" hidden="1" customHeight="1">
      <c r="A468" s="16" t="s">
        <v>32</v>
      </c>
      <c r="B468" s="14">
        <v>774</v>
      </c>
      <c r="C468" s="15" t="s">
        <v>26</v>
      </c>
      <c r="D468" s="15" t="s">
        <v>19</v>
      </c>
      <c r="E468" s="15" t="s">
        <v>391</v>
      </c>
      <c r="F468" s="15" t="s">
        <v>33</v>
      </c>
      <c r="G468" s="74"/>
      <c r="H468" s="74"/>
      <c r="I468" s="74"/>
      <c r="J468" s="270"/>
    </row>
    <row r="469" spans="1:10" s="3" customFormat="1">
      <c r="A469" s="16" t="s">
        <v>1</v>
      </c>
      <c r="B469" s="14">
        <v>774</v>
      </c>
      <c r="C469" s="15" t="s">
        <v>26</v>
      </c>
      <c r="D469" s="15" t="s">
        <v>19</v>
      </c>
      <c r="E469" s="15" t="s">
        <v>223</v>
      </c>
      <c r="F469" s="15"/>
      <c r="G469" s="74">
        <f t="shared" ref="G469:I470" si="117">G470</f>
        <v>0</v>
      </c>
      <c r="H469" s="74">
        <f t="shared" si="117"/>
        <v>975565</v>
      </c>
      <c r="I469" s="74">
        <f t="shared" si="117"/>
        <v>1975565</v>
      </c>
      <c r="J469" s="270"/>
    </row>
    <row r="470" spans="1:10" s="3" customFormat="1" ht="25.5">
      <c r="A470" s="16" t="s">
        <v>30</v>
      </c>
      <c r="B470" s="14">
        <v>774</v>
      </c>
      <c r="C470" s="15" t="s">
        <v>26</v>
      </c>
      <c r="D470" s="15" t="s">
        <v>19</v>
      </c>
      <c r="E470" s="15" t="s">
        <v>223</v>
      </c>
      <c r="F470" s="15" t="s">
        <v>31</v>
      </c>
      <c r="G470" s="74">
        <f t="shared" si="117"/>
        <v>0</v>
      </c>
      <c r="H470" s="74">
        <f t="shared" si="117"/>
        <v>975565</v>
      </c>
      <c r="I470" s="74">
        <f t="shared" si="117"/>
        <v>1975565</v>
      </c>
      <c r="J470" s="270"/>
    </row>
    <row r="471" spans="1:10" s="3" customFormat="1">
      <c r="A471" s="16" t="s">
        <v>32</v>
      </c>
      <c r="B471" s="14">
        <v>774</v>
      </c>
      <c r="C471" s="15" t="s">
        <v>26</v>
      </c>
      <c r="D471" s="15" t="s">
        <v>19</v>
      </c>
      <c r="E471" s="15" t="s">
        <v>223</v>
      </c>
      <c r="F471" s="15" t="s">
        <v>33</v>
      </c>
      <c r="G471" s="74">
        <v>0</v>
      </c>
      <c r="H471" s="74">
        <v>975565</v>
      </c>
      <c r="I471" s="74">
        <f>1975565</f>
        <v>1975565</v>
      </c>
      <c r="J471" s="270"/>
    </row>
    <row r="472" spans="1:10" s="3" customFormat="1" ht="54.75" hidden="1" customHeight="1">
      <c r="A472" s="86" t="s">
        <v>764</v>
      </c>
      <c r="B472" s="214">
        <v>774</v>
      </c>
      <c r="C472" s="88" t="s">
        <v>26</v>
      </c>
      <c r="D472" s="88" t="s">
        <v>19</v>
      </c>
      <c r="E472" s="88" t="s">
        <v>752</v>
      </c>
      <c r="F472" s="15"/>
      <c r="G472" s="74">
        <f t="shared" ref="G472:I473" si="118">G473</f>
        <v>0</v>
      </c>
      <c r="H472" s="74">
        <f t="shared" si="118"/>
        <v>0</v>
      </c>
      <c r="I472" s="74">
        <f t="shared" si="118"/>
        <v>0</v>
      </c>
      <c r="J472" s="270"/>
    </row>
    <row r="473" spans="1:10" s="3" customFormat="1" ht="25.5" hidden="1">
      <c r="A473" s="16" t="s">
        <v>30</v>
      </c>
      <c r="B473" s="14">
        <v>774</v>
      </c>
      <c r="C473" s="15" t="s">
        <v>26</v>
      </c>
      <c r="D473" s="15" t="s">
        <v>19</v>
      </c>
      <c r="E473" s="15" t="s">
        <v>752</v>
      </c>
      <c r="F473" s="15" t="s">
        <v>31</v>
      </c>
      <c r="G473" s="74">
        <f t="shared" si="118"/>
        <v>0</v>
      </c>
      <c r="H473" s="74">
        <f t="shared" si="118"/>
        <v>0</v>
      </c>
      <c r="I473" s="74">
        <f t="shared" si="118"/>
        <v>0</v>
      </c>
      <c r="J473" s="270"/>
    </row>
    <row r="474" spans="1:10" s="3" customFormat="1" hidden="1">
      <c r="A474" s="16" t="s">
        <v>32</v>
      </c>
      <c r="B474" s="14">
        <v>774</v>
      </c>
      <c r="C474" s="15" t="s">
        <v>26</v>
      </c>
      <c r="D474" s="15" t="s">
        <v>19</v>
      </c>
      <c r="E474" s="15" t="s">
        <v>752</v>
      </c>
      <c r="F474" s="15" t="s">
        <v>33</v>
      </c>
      <c r="G474" s="74"/>
      <c r="H474" s="74"/>
      <c r="I474" s="74"/>
      <c r="J474" s="270"/>
    </row>
    <row r="475" spans="1:10" s="3" customFormat="1" ht="38.25">
      <c r="A475" s="16" t="s">
        <v>839</v>
      </c>
      <c r="B475" s="14">
        <v>774</v>
      </c>
      <c r="C475" s="15" t="s">
        <v>26</v>
      </c>
      <c r="D475" s="15" t="s">
        <v>19</v>
      </c>
      <c r="E475" s="15" t="s">
        <v>455</v>
      </c>
      <c r="F475" s="15"/>
      <c r="G475" s="74">
        <f>G476</f>
        <v>0</v>
      </c>
      <c r="H475" s="74">
        <f t="shared" ref="H475:I475" si="119">H476</f>
        <v>500000</v>
      </c>
      <c r="I475" s="74">
        <f t="shared" si="119"/>
        <v>500000</v>
      </c>
      <c r="J475" s="270"/>
    </row>
    <row r="476" spans="1:10" s="3" customFormat="1" ht="33" customHeight="1">
      <c r="A476" s="16" t="s">
        <v>30</v>
      </c>
      <c r="B476" s="14">
        <v>774</v>
      </c>
      <c r="C476" s="15" t="s">
        <v>26</v>
      </c>
      <c r="D476" s="15" t="s">
        <v>19</v>
      </c>
      <c r="E476" s="15" t="s">
        <v>455</v>
      </c>
      <c r="F476" s="15" t="s">
        <v>31</v>
      </c>
      <c r="G476" s="74">
        <f>G477</f>
        <v>0</v>
      </c>
      <c r="H476" s="74">
        <f t="shared" ref="H476:I476" si="120">H477</f>
        <v>500000</v>
      </c>
      <c r="I476" s="74">
        <f t="shared" si="120"/>
        <v>500000</v>
      </c>
      <c r="J476" s="270"/>
    </row>
    <row r="477" spans="1:10" s="3" customFormat="1">
      <c r="A477" s="16" t="s">
        <v>32</v>
      </c>
      <c r="B477" s="14">
        <v>774</v>
      </c>
      <c r="C477" s="15" t="s">
        <v>26</v>
      </c>
      <c r="D477" s="15" t="s">
        <v>19</v>
      </c>
      <c r="E477" s="15" t="s">
        <v>455</v>
      </c>
      <c r="F477" s="15" t="s">
        <v>33</v>
      </c>
      <c r="G477" s="74">
        <v>0</v>
      </c>
      <c r="H477" s="74">
        <v>500000</v>
      </c>
      <c r="I477" s="74">
        <v>500000</v>
      </c>
      <c r="J477" s="270"/>
    </row>
    <row r="478" spans="1:10" s="3" customFormat="1" hidden="1">
      <c r="A478" s="16"/>
      <c r="B478" s="14"/>
      <c r="C478" s="15"/>
      <c r="D478" s="15"/>
      <c r="E478" s="15"/>
      <c r="F478" s="15"/>
      <c r="G478" s="74"/>
      <c r="H478" s="74"/>
      <c r="I478" s="74"/>
      <c r="J478" s="270"/>
    </row>
    <row r="479" spans="1:10" s="3" customFormat="1" ht="33" hidden="1" customHeight="1">
      <c r="A479" s="16"/>
      <c r="B479" s="14"/>
      <c r="C479" s="15"/>
      <c r="D479" s="15"/>
      <c r="E479" s="15"/>
      <c r="F479" s="15"/>
      <c r="G479" s="74"/>
      <c r="H479" s="74"/>
      <c r="I479" s="74"/>
      <c r="J479" s="270"/>
    </row>
    <row r="480" spans="1:10" s="3" customFormat="1" hidden="1">
      <c r="A480" s="16"/>
      <c r="B480" s="14"/>
      <c r="C480" s="15"/>
      <c r="D480" s="15"/>
      <c r="E480" s="15"/>
      <c r="F480" s="15"/>
      <c r="G480" s="74"/>
      <c r="H480" s="74"/>
      <c r="I480" s="74"/>
      <c r="J480" s="270"/>
    </row>
    <row r="481" spans="1:15" s="3" customFormat="1" ht="30.75" hidden="1" customHeight="1">
      <c r="A481" s="16" t="s">
        <v>744</v>
      </c>
      <c r="B481" s="14">
        <v>774</v>
      </c>
      <c r="C481" s="15" t="s">
        <v>26</v>
      </c>
      <c r="D481" s="15" t="s">
        <v>19</v>
      </c>
      <c r="E481" s="15" t="s">
        <v>745</v>
      </c>
      <c r="F481" s="15"/>
      <c r="G481" s="74">
        <f>G482</f>
        <v>0</v>
      </c>
      <c r="H481" s="74">
        <f>H483</f>
        <v>0</v>
      </c>
      <c r="I481" s="74">
        <f>I483</f>
        <v>0</v>
      </c>
      <c r="J481" s="270"/>
    </row>
    <row r="482" spans="1:15" s="3" customFormat="1" ht="29.25" hidden="1" customHeight="1">
      <c r="A482" s="16" t="s">
        <v>30</v>
      </c>
      <c r="B482" s="14">
        <v>774</v>
      </c>
      <c r="C482" s="15" t="s">
        <v>26</v>
      </c>
      <c r="D482" s="15" t="s">
        <v>19</v>
      </c>
      <c r="E482" s="15" t="s">
        <v>745</v>
      </c>
      <c r="F482" s="15" t="s">
        <v>31</v>
      </c>
      <c r="G482" s="74">
        <f>G483</f>
        <v>0</v>
      </c>
      <c r="H482" s="74">
        <v>0</v>
      </c>
      <c r="I482" s="74">
        <v>0</v>
      </c>
      <c r="J482" s="270"/>
    </row>
    <row r="483" spans="1:15" s="3" customFormat="1" hidden="1">
      <c r="A483" s="16" t="s">
        <v>32</v>
      </c>
      <c r="B483" s="14">
        <v>774</v>
      </c>
      <c r="C483" s="15" t="s">
        <v>26</v>
      </c>
      <c r="D483" s="15" t="s">
        <v>19</v>
      </c>
      <c r="E483" s="15" t="s">
        <v>745</v>
      </c>
      <c r="F483" s="15" t="s">
        <v>33</v>
      </c>
      <c r="G483" s="74">
        <v>0</v>
      </c>
      <c r="H483" s="74">
        <v>0</v>
      </c>
      <c r="I483" s="74">
        <v>0</v>
      </c>
      <c r="J483" s="270"/>
    </row>
    <row r="484" spans="1:15" s="18" customFormat="1" ht="25.5" hidden="1" customHeight="1">
      <c r="A484" s="13" t="s">
        <v>491</v>
      </c>
      <c r="B484" s="14">
        <v>774</v>
      </c>
      <c r="C484" s="15" t="s">
        <v>26</v>
      </c>
      <c r="D484" s="15" t="s">
        <v>19</v>
      </c>
      <c r="E484" s="15" t="s">
        <v>224</v>
      </c>
      <c r="F484" s="15"/>
      <c r="G484" s="74">
        <f t="shared" ref="G484:I486" si="121">G485</f>
        <v>0</v>
      </c>
      <c r="H484" s="74">
        <f t="shared" si="121"/>
        <v>0</v>
      </c>
      <c r="I484" s="74">
        <f t="shared" si="121"/>
        <v>0</v>
      </c>
      <c r="J484" s="270"/>
    </row>
    <row r="485" spans="1:15" s="18" customFormat="1" ht="25.5" hidden="1">
      <c r="A485" s="16" t="s">
        <v>102</v>
      </c>
      <c r="B485" s="15" t="s">
        <v>96</v>
      </c>
      <c r="C485" s="15" t="s">
        <v>26</v>
      </c>
      <c r="D485" s="15" t="s">
        <v>19</v>
      </c>
      <c r="E485" s="15" t="s">
        <v>225</v>
      </c>
      <c r="F485" s="15"/>
      <c r="G485" s="74">
        <f t="shared" si="121"/>
        <v>0</v>
      </c>
      <c r="H485" s="74">
        <f t="shared" si="121"/>
        <v>0</v>
      </c>
      <c r="I485" s="74">
        <f t="shared" si="121"/>
        <v>0</v>
      </c>
      <c r="J485" s="270"/>
    </row>
    <row r="486" spans="1:15" s="18" customFormat="1" ht="30.75" hidden="1" customHeight="1">
      <c r="A486" s="16" t="s">
        <v>30</v>
      </c>
      <c r="B486" s="15" t="s">
        <v>96</v>
      </c>
      <c r="C486" s="15" t="s">
        <v>26</v>
      </c>
      <c r="D486" s="15" t="s">
        <v>19</v>
      </c>
      <c r="E486" s="15" t="s">
        <v>225</v>
      </c>
      <c r="F486" s="15" t="s">
        <v>31</v>
      </c>
      <c r="G486" s="74">
        <f t="shared" si="121"/>
        <v>0</v>
      </c>
      <c r="H486" s="74">
        <f t="shared" si="121"/>
        <v>0</v>
      </c>
      <c r="I486" s="74">
        <f t="shared" si="121"/>
        <v>0</v>
      </c>
      <c r="J486" s="270"/>
    </row>
    <row r="487" spans="1:15" s="18" customFormat="1" hidden="1">
      <c r="A487" s="16" t="s">
        <v>32</v>
      </c>
      <c r="B487" s="15" t="s">
        <v>96</v>
      </c>
      <c r="C487" s="15" t="s">
        <v>26</v>
      </c>
      <c r="D487" s="15" t="s">
        <v>19</v>
      </c>
      <c r="E487" s="15" t="s">
        <v>225</v>
      </c>
      <c r="F487" s="15" t="s">
        <v>33</v>
      </c>
      <c r="G487" s="74"/>
      <c r="H487" s="74"/>
      <c r="I487" s="74"/>
      <c r="J487" s="270"/>
    </row>
    <row r="488" spans="1:15" s="18" customFormat="1" ht="25.5" hidden="1">
      <c r="A488" s="16" t="s">
        <v>173</v>
      </c>
      <c r="B488" s="15" t="s">
        <v>96</v>
      </c>
      <c r="C488" s="15" t="s">
        <v>26</v>
      </c>
      <c r="D488" s="15" t="s">
        <v>19</v>
      </c>
      <c r="E488" s="15" t="s">
        <v>238</v>
      </c>
      <c r="F488" s="15"/>
      <c r="G488" s="74">
        <f>G489</f>
        <v>0</v>
      </c>
      <c r="H488" s="74">
        <v>0</v>
      </c>
      <c r="I488" s="74">
        <v>0</v>
      </c>
      <c r="J488" s="270"/>
    </row>
    <row r="489" spans="1:15" s="18" customFormat="1" ht="47.25" hidden="1" customHeight="1">
      <c r="A489" s="16" t="s">
        <v>173</v>
      </c>
      <c r="B489" s="15" t="s">
        <v>96</v>
      </c>
      <c r="C489" s="15" t="s">
        <v>26</v>
      </c>
      <c r="D489" s="15" t="s">
        <v>19</v>
      </c>
      <c r="E489" s="15" t="s">
        <v>281</v>
      </c>
      <c r="F489" s="15"/>
      <c r="G489" s="74">
        <f>G490</f>
        <v>0</v>
      </c>
      <c r="H489" s="74">
        <f t="shared" ref="H489:I490" si="122">H490</f>
        <v>0</v>
      </c>
      <c r="I489" s="74">
        <f t="shared" si="122"/>
        <v>0</v>
      </c>
      <c r="J489" s="270"/>
    </row>
    <row r="490" spans="1:15" s="18" customFormat="1" ht="25.5" hidden="1">
      <c r="A490" s="16" t="s">
        <v>30</v>
      </c>
      <c r="B490" s="15" t="s">
        <v>96</v>
      </c>
      <c r="C490" s="15" t="s">
        <v>26</v>
      </c>
      <c r="D490" s="15" t="s">
        <v>19</v>
      </c>
      <c r="E490" s="15" t="s">
        <v>281</v>
      </c>
      <c r="F490" s="15" t="s">
        <v>31</v>
      </c>
      <c r="G490" s="74">
        <f>G491</f>
        <v>0</v>
      </c>
      <c r="H490" s="74">
        <f t="shared" si="122"/>
        <v>0</v>
      </c>
      <c r="I490" s="74">
        <f t="shared" si="122"/>
        <v>0</v>
      </c>
      <c r="J490" s="270"/>
    </row>
    <row r="491" spans="1:15" s="18" customFormat="1" hidden="1">
      <c r="A491" s="16" t="s">
        <v>32</v>
      </c>
      <c r="B491" s="15" t="s">
        <v>96</v>
      </c>
      <c r="C491" s="15" t="s">
        <v>26</v>
      </c>
      <c r="D491" s="15" t="s">
        <v>19</v>
      </c>
      <c r="E491" s="15" t="s">
        <v>281</v>
      </c>
      <c r="F491" s="15" t="s">
        <v>33</v>
      </c>
      <c r="G491" s="74"/>
      <c r="H491" s="74">
        <v>0</v>
      </c>
      <c r="I491" s="74">
        <v>0</v>
      </c>
      <c r="J491" s="270">
        <f>G500+G503+G517+G522+G530+G533+G536+G548+G551+G563+G566+G569+G581+G593+G596+G599+G602+G611</f>
        <v>420989568.81</v>
      </c>
    </row>
    <row r="492" spans="1:15" ht="22.5" customHeight="1">
      <c r="A492" s="13" t="s">
        <v>27</v>
      </c>
      <c r="B492" s="15" t="s">
        <v>96</v>
      </c>
      <c r="C492" s="15" t="s">
        <v>26</v>
      </c>
      <c r="D492" s="15" t="s">
        <v>28</v>
      </c>
      <c r="E492" s="15"/>
      <c r="F492" s="15"/>
      <c r="G492" s="74">
        <f>G493+G631+G639+G650+G654+G635+G657+G667+G677</f>
        <v>551717171.25</v>
      </c>
      <c r="H492" s="74">
        <f>H493+H631+H639+H650+H654+H635+H657+H667+H677</f>
        <v>568670406.15999997</v>
      </c>
      <c r="I492" s="299">
        <f>I493+I631+I639+I650+I654+I635+I657+I667+I677</f>
        <v>574424356</v>
      </c>
      <c r="J492" s="270"/>
      <c r="K492" s="73"/>
      <c r="L492" s="73"/>
      <c r="M492" s="73"/>
      <c r="N492" s="73"/>
      <c r="O492" s="73"/>
    </row>
    <row r="493" spans="1:15" s="28" customFormat="1" ht="25.5">
      <c r="A493" s="16" t="s">
        <v>486</v>
      </c>
      <c r="B493" s="15" t="s">
        <v>96</v>
      </c>
      <c r="C493" s="15" t="s">
        <v>26</v>
      </c>
      <c r="D493" s="15" t="s">
        <v>28</v>
      </c>
      <c r="E493" s="15" t="s">
        <v>193</v>
      </c>
      <c r="F493" s="39"/>
      <c r="G493" s="74">
        <f>G494+G576+G627</f>
        <v>551717171.25</v>
      </c>
      <c r="H493" s="74">
        <f>H494+H576+H627</f>
        <v>568670406.15999997</v>
      </c>
      <c r="I493" s="299">
        <f>I494+I576+I627</f>
        <v>574424356</v>
      </c>
      <c r="J493" s="270"/>
      <c r="K493" s="304"/>
      <c r="L493" s="304"/>
      <c r="M493" s="304"/>
      <c r="N493" s="310"/>
      <c r="O493" s="304"/>
    </row>
    <row r="494" spans="1:15" ht="30.75" customHeight="1">
      <c r="A494" s="16" t="s">
        <v>92</v>
      </c>
      <c r="B494" s="15" t="s">
        <v>96</v>
      </c>
      <c r="C494" s="15" t="s">
        <v>26</v>
      </c>
      <c r="D494" s="15" t="s">
        <v>28</v>
      </c>
      <c r="E494" s="15" t="s">
        <v>219</v>
      </c>
      <c r="F494" s="15"/>
      <c r="G494" s="74">
        <f>G500+G503+G517+G522+G530+G533+G536+G548+G551+G563+G566+G569+G511</f>
        <v>541193524.80999994</v>
      </c>
      <c r="H494" s="74">
        <f>H500+H503+H517+H522+H530+H533+H536+H548+H551+H563+H566+H569+H511</f>
        <v>560589288</v>
      </c>
      <c r="I494" s="299">
        <f>I500+I503+I517+I522+I530+I533+I536+I548+I551+I563+I566+I569+I511</f>
        <v>567757154</v>
      </c>
      <c r="J494" s="270"/>
      <c r="K494" s="270"/>
      <c r="L494" s="270"/>
      <c r="M494" s="270"/>
      <c r="N494" s="270"/>
      <c r="O494" s="270"/>
    </row>
    <row r="495" spans="1:15" ht="50.25" hidden="1" customHeight="1">
      <c r="A495" s="16" t="s">
        <v>659</v>
      </c>
      <c r="B495" s="15" t="s">
        <v>96</v>
      </c>
      <c r="C495" s="15" t="s">
        <v>26</v>
      </c>
      <c r="D495" s="15" t="s">
        <v>28</v>
      </c>
      <c r="E495" s="15" t="s">
        <v>658</v>
      </c>
      <c r="F495" s="15"/>
      <c r="G495" s="74">
        <f t="shared" ref="G495:I496" si="123">G496</f>
        <v>0</v>
      </c>
      <c r="H495" s="74">
        <f t="shared" si="123"/>
        <v>0</v>
      </c>
      <c r="I495" s="299">
        <f t="shared" si="123"/>
        <v>0</v>
      </c>
      <c r="J495" s="270"/>
      <c r="K495" s="73"/>
      <c r="L495" s="73"/>
      <c r="M495" s="73"/>
      <c r="N495" s="73"/>
      <c r="O495" s="73"/>
    </row>
    <row r="496" spans="1:15" s="18" customFormat="1" ht="25.5" hidden="1">
      <c r="A496" s="16" t="s">
        <v>30</v>
      </c>
      <c r="B496" s="15" t="s">
        <v>96</v>
      </c>
      <c r="C496" s="15" t="s">
        <v>26</v>
      </c>
      <c r="D496" s="15" t="s">
        <v>28</v>
      </c>
      <c r="E496" s="15" t="s">
        <v>658</v>
      </c>
      <c r="F496" s="15" t="s">
        <v>31</v>
      </c>
      <c r="G496" s="74">
        <f t="shared" si="123"/>
        <v>0</v>
      </c>
      <c r="H496" s="74">
        <f>H497</f>
        <v>0</v>
      </c>
      <c r="I496" s="299">
        <f>I497</f>
        <v>0</v>
      </c>
      <c r="J496" s="270"/>
      <c r="K496" s="301"/>
      <c r="L496" s="301"/>
      <c r="M496" s="308"/>
      <c r="N496" s="308"/>
      <c r="O496" s="301"/>
    </row>
    <row r="497" spans="1:17" s="18" customFormat="1" hidden="1">
      <c r="A497" s="16" t="s">
        <v>32</v>
      </c>
      <c r="B497" s="15" t="s">
        <v>96</v>
      </c>
      <c r="C497" s="15" t="s">
        <v>26</v>
      </c>
      <c r="D497" s="15" t="s">
        <v>28</v>
      </c>
      <c r="E497" s="15" t="s">
        <v>658</v>
      </c>
      <c r="F497" s="15" t="s">
        <v>33</v>
      </c>
      <c r="G497" s="74"/>
      <c r="H497" s="74"/>
      <c r="I497" s="299"/>
      <c r="J497" s="270"/>
      <c r="K497" s="301"/>
      <c r="L497" s="301"/>
      <c r="M497" s="301"/>
      <c r="N497" s="301"/>
      <c r="O497" s="301"/>
    </row>
    <row r="498" spans="1:17" ht="50.25" customHeight="1">
      <c r="A498" s="16" t="s">
        <v>3</v>
      </c>
      <c r="B498" s="15" t="s">
        <v>96</v>
      </c>
      <c r="C498" s="15" t="s">
        <v>26</v>
      </c>
      <c r="D498" s="15" t="s">
        <v>28</v>
      </c>
      <c r="E498" s="15" t="s">
        <v>940</v>
      </c>
      <c r="F498" s="15"/>
      <c r="G498" s="74">
        <f t="shared" ref="G498:I499" si="124">G499</f>
        <v>28119724</v>
      </c>
      <c r="H498" s="74">
        <f t="shared" si="124"/>
        <v>36209517</v>
      </c>
      <c r="I498" s="299">
        <f t="shared" si="124"/>
        <v>31272941</v>
      </c>
      <c r="J498" s="270"/>
      <c r="K498" s="270"/>
      <c r="L498" s="270"/>
      <c r="M498" s="73"/>
      <c r="N498" s="73"/>
      <c r="O498" s="73"/>
      <c r="Q498" s="2"/>
    </row>
    <row r="499" spans="1:17" s="18" customFormat="1" ht="25.5">
      <c r="A499" s="16" t="s">
        <v>30</v>
      </c>
      <c r="B499" s="15" t="s">
        <v>96</v>
      </c>
      <c r="C499" s="15" t="s">
        <v>26</v>
      </c>
      <c r="D499" s="15" t="s">
        <v>28</v>
      </c>
      <c r="E499" s="15" t="s">
        <v>940</v>
      </c>
      <c r="F499" s="15" t="s">
        <v>31</v>
      </c>
      <c r="G499" s="74">
        <f t="shared" si="124"/>
        <v>28119724</v>
      </c>
      <c r="H499" s="74">
        <f t="shared" si="124"/>
        <v>36209517</v>
      </c>
      <c r="I499" s="299">
        <f t="shared" si="124"/>
        <v>31272941</v>
      </c>
      <c r="J499" s="270"/>
      <c r="K499" s="301"/>
      <c r="L499" s="301"/>
      <c r="M499" s="308"/>
      <c r="N499" s="308"/>
      <c r="O499" s="301"/>
      <c r="Q499" s="17"/>
    </row>
    <row r="500" spans="1:17" s="18" customFormat="1">
      <c r="A500" s="16" t="s">
        <v>32</v>
      </c>
      <c r="B500" s="15" t="s">
        <v>96</v>
      </c>
      <c r="C500" s="15" t="s">
        <v>26</v>
      </c>
      <c r="D500" s="15" t="s">
        <v>28</v>
      </c>
      <c r="E500" s="15" t="s">
        <v>940</v>
      </c>
      <c r="F500" s="15" t="s">
        <v>33</v>
      </c>
      <c r="G500" s="74">
        <v>28119724</v>
      </c>
      <c r="H500" s="74">
        <v>36209517</v>
      </c>
      <c r="I500" s="299">
        <v>31272941</v>
      </c>
      <c r="J500" s="270"/>
      <c r="K500" s="301"/>
      <c r="L500" s="301"/>
      <c r="M500" s="301"/>
      <c r="N500" s="301"/>
      <c r="O500" s="301"/>
    </row>
    <row r="501" spans="1:17" s="18" customFormat="1" ht="15" customHeight="1">
      <c r="A501" s="16" t="s">
        <v>93</v>
      </c>
      <c r="B501" s="15" t="s">
        <v>96</v>
      </c>
      <c r="C501" s="15" t="s">
        <v>26</v>
      </c>
      <c r="D501" s="15" t="s">
        <v>28</v>
      </c>
      <c r="E501" s="15" t="s">
        <v>220</v>
      </c>
      <c r="F501" s="15"/>
      <c r="G501" s="74">
        <f t="shared" ref="G501:I502" si="125">G502</f>
        <v>347896678</v>
      </c>
      <c r="H501" s="74">
        <f t="shared" si="125"/>
        <v>361578491</v>
      </c>
      <c r="I501" s="299">
        <f t="shared" si="125"/>
        <v>372733475</v>
      </c>
      <c r="J501" s="270"/>
      <c r="K501" s="301"/>
      <c r="L501" s="301"/>
      <c r="M501" s="301"/>
      <c r="N501" s="301"/>
      <c r="O501" s="301"/>
    </row>
    <row r="502" spans="1:17" s="18" customFormat="1" ht="25.5">
      <c r="A502" s="16" t="s">
        <v>30</v>
      </c>
      <c r="B502" s="15" t="s">
        <v>96</v>
      </c>
      <c r="C502" s="15" t="s">
        <v>26</v>
      </c>
      <c r="D502" s="15" t="s">
        <v>28</v>
      </c>
      <c r="E502" s="15" t="s">
        <v>220</v>
      </c>
      <c r="F502" s="15" t="s">
        <v>31</v>
      </c>
      <c r="G502" s="74">
        <f t="shared" si="125"/>
        <v>347896678</v>
      </c>
      <c r="H502" s="74">
        <f t="shared" si="125"/>
        <v>361578491</v>
      </c>
      <c r="I502" s="74">
        <f t="shared" si="125"/>
        <v>372733475</v>
      </c>
      <c r="J502" s="270"/>
      <c r="Q502" s="236"/>
    </row>
    <row r="503" spans="1:17" s="18" customFormat="1">
      <c r="A503" s="16" t="s">
        <v>32</v>
      </c>
      <c r="B503" s="15" t="s">
        <v>96</v>
      </c>
      <c r="C503" s="15" t="s">
        <v>26</v>
      </c>
      <c r="D503" s="15" t="s">
        <v>28</v>
      </c>
      <c r="E503" s="15" t="s">
        <v>137</v>
      </c>
      <c r="F503" s="15" t="s">
        <v>33</v>
      </c>
      <c r="G503" s="74">
        <v>347896678</v>
      </c>
      <c r="H503" s="74">
        <v>361578491</v>
      </c>
      <c r="I503" s="74">
        <v>372733475</v>
      </c>
      <c r="J503" s="270"/>
    </row>
    <row r="504" spans="1:17" s="18" customFormat="1" ht="38.25" hidden="1">
      <c r="A504" s="16" t="s">
        <v>303</v>
      </c>
      <c r="B504" s="15" t="s">
        <v>96</v>
      </c>
      <c r="C504" s="15" t="s">
        <v>26</v>
      </c>
      <c r="D504" s="15" t="s">
        <v>28</v>
      </c>
      <c r="E504" s="15" t="s">
        <v>137</v>
      </c>
      <c r="F504" s="15"/>
      <c r="G504" s="74">
        <f t="shared" ref="G504:I505" si="126">G505</f>
        <v>0</v>
      </c>
      <c r="H504" s="74">
        <f t="shared" si="126"/>
        <v>0</v>
      </c>
      <c r="I504" s="74">
        <f t="shared" si="126"/>
        <v>0</v>
      </c>
      <c r="J504" s="270"/>
    </row>
    <row r="505" spans="1:17" s="18" customFormat="1" hidden="1">
      <c r="A505" s="16" t="s">
        <v>63</v>
      </c>
      <c r="B505" s="15" t="s">
        <v>96</v>
      </c>
      <c r="C505" s="15" t="s">
        <v>26</v>
      </c>
      <c r="D505" s="15" t="s">
        <v>28</v>
      </c>
      <c r="E505" s="15" t="s">
        <v>137</v>
      </c>
      <c r="F505" s="15" t="s">
        <v>64</v>
      </c>
      <c r="G505" s="74">
        <f t="shared" si="126"/>
        <v>0</v>
      </c>
      <c r="H505" s="74">
        <f t="shared" si="126"/>
        <v>0</v>
      </c>
      <c r="I505" s="74">
        <f t="shared" si="126"/>
        <v>0</v>
      </c>
      <c r="J505" s="270"/>
    </row>
    <row r="506" spans="1:17" s="18" customFormat="1" hidden="1">
      <c r="A506" s="16" t="s">
        <v>184</v>
      </c>
      <c r="B506" s="15" t="s">
        <v>96</v>
      </c>
      <c r="C506" s="15" t="s">
        <v>26</v>
      </c>
      <c r="D506" s="15" t="s">
        <v>28</v>
      </c>
      <c r="E506" s="15" t="s">
        <v>137</v>
      </c>
      <c r="F506" s="15" t="s">
        <v>185</v>
      </c>
      <c r="G506" s="74"/>
      <c r="H506" s="74"/>
      <c r="I506" s="74"/>
      <c r="J506" s="270"/>
    </row>
    <row r="507" spans="1:17" ht="57" customHeight="1">
      <c r="A507" s="86" t="s">
        <v>121</v>
      </c>
      <c r="B507" s="88" t="s">
        <v>96</v>
      </c>
      <c r="C507" s="88" t="s">
        <v>26</v>
      </c>
      <c r="D507" s="88" t="s">
        <v>28</v>
      </c>
      <c r="E507" s="88" t="s">
        <v>226</v>
      </c>
      <c r="F507" s="15"/>
      <c r="G507" s="74">
        <f>G510+G508</f>
        <v>128679717</v>
      </c>
      <c r="H507" s="74">
        <f t="shared" ref="H507:I507" si="127">H510</f>
        <v>125609321</v>
      </c>
      <c r="I507" s="74">
        <f t="shared" si="127"/>
        <v>125675659</v>
      </c>
      <c r="J507" s="270"/>
      <c r="Q507" s="237"/>
    </row>
    <row r="508" spans="1:17" ht="25.5" hidden="1">
      <c r="A508" s="16" t="s">
        <v>98</v>
      </c>
      <c r="B508" s="15" t="s">
        <v>96</v>
      </c>
      <c r="C508" s="15" t="s">
        <v>26</v>
      </c>
      <c r="D508" s="15" t="s">
        <v>28</v>
      </c>
      <c r="E508" s="15" t="s">
        <v>753</v>
      </c>
      <c r="F508" s="15" t="s">
        <v>355</v>
      </c>
      <c r="G508" s="74">
        <f>G509</f>
        <v>0</v>
      </c>
      <c r="H508" s="74">
        <f>H509</f>
        <v>0</v>
      </c>
      <c r="I508" s="74">
        <f>I509</f>
        <v>0</v>
      </c>
      <c r="J508" s="270"/>
    </row>
    <row r="509" spans="1:17" s="3" customFormat="1" ht="89.25" hidden="1">
      <c r="A509" s="16" t="s">
        <v>428</v>
      </c>
      <c r="B509" s="14">
        <v>774</v>
      </c>
      <c r="C509" s="15" t="s">
        <v>26</v>
      </c>
      <c r="D509" s="15" t="s">
        <v>28</v>
      </c>
      <c r="E509" s="15" t="s">
        <v>753</v>
      </c>
      <c r="F509" s="15" t="s">
        <v>427</v>
      </c>
      <c r="G509" s="74"/>
      <c r="H509" s="74">
        <v>0</v>
      </c>
      <c r="I509" s="74">
        <v>0</v>
      </c>
      <c r="J509" s="270"/>
    </row>
    <row r="510" spans="1:17" ht="25.5">
      <c r="A510" s="16" t="s">
        <v>30</v>
      </c>
      <c r="B510" s="15" t="s">
        <v>96</v>
      </c>
      <c r="C510" s="15" t="s">
        <v>26</v>
      </c>
      <c r="D510" s="15" t="s">
        <v>28</v>
      </c>
      <c r="E510" s="15" t="s">
        <v>226</v>
      </c>
      <c r="F510" s="15" t="s">
        <v>31</v>
      </c>
      <c r="G510" s="74">
        <f>G511</f>
        <v>128679717</v>
      </c>
      <c r="H510" s="74">
        <f>H511</f>
        <v>125609321</v>
      </c>
      <c r="I510" s="74">
        <f>I511</f>
        <v>125675659</v>
      </c>
      <c r="J510" s="270"/>
    </row>
    <row r="511" spans="1:17">
      <c r="A511" s="16" t="s">
        <v>32</v>
      </c>
      <c r="B511" s="15" t="s">
        <v>96</v>
      </c>
      <c r="C511" s="15" t="s">
        <v>26</v>
      </c>
      <c r="D511" s="15" t="s">
        <v>28</v>
      </c>
      <c r="E511" s="15" t="s">
        <v>226</v>
      </c>
      <c r="F511" s="15" t="s">
        <v>33</v>
      </c>
      <c r="G511" s="74">
        <v>128679717</v>
      </c>
      <c r="H511" s="74">
        <v>125609321</v>
      </c>
      <c r="I511" s="74">
        <f>125675659</f>
        <v>125675659</v>
      </c>
      <c r="J511" s="270"/>
    </row>
    <row r="512" spans="1:17" ht="43.5" hidden="1" customHeight="1">
      <c r="A512" s="16" t="s">
        <v>759</v>
      </c>
      <c r="B512" s="15" t="s">
        <v>96</v>
      </c>
      <c r="C512" s="15" t="s">
        <v>26</v>
      </c>
      <c r="D512" s="15" t="s">
        <v>28</v>
      </c>
      <c r="E512" s="88" t="s">
        <v>753</v>
      </c>
      <c r="F512" s="88"/>
      <c r="G512" s="74">
        <f>G513</f>
        <v>0</v>
      </c>
      <c r="H512" s="102"/>
      <c r="I512" s="102"/>
      <c r="J512" s="276"/>
      <c r="K512" s="17"/>
    </row>
    <row r="513" spans="1:19" ht="25.5" hidden="1">
      <c r="A513" s="16" t="s">
        <v>98</v>
      </c>
      <c r="B513" s="15" t="s">
        <v>96</v>
      </c>
      <c r="C513" s="15" t="s">
        <v>26</v>
      </c>
      <c r="D513" s="15" t="s">
        <v>28</v>
      </c>
      <c r="E513" s="88" t="s">
        <v>753</v>
      </c>
      <c r="F513" s="88" t="s">
        <v>355</v>
      </c>
      <c r="G513" s="74">
        <f>G514</f>
        <v>0</v>
      </c>
      <c r="H513" s="74">
        <f>H514</f>
        <v>0</v>
      </c>
      <c r="I513" s="74">
        <f>I514</f>
        <v>0</v>
      </c>
      <c r="J513" s="270"/>
    </row>
    <row r="514" spans="1:19" s="3" customFormat="1" ht="89.25" hidden="1">
      <c r="A514" s="16" t="s">
        <v>428</v>
      </c>
      <c r="B514" s="14">
        <v>774</v>
      </c>
      <c r="C514" s="15" t="s">
        <v>26</v>
      </c>
      <c r="D514" s="15" t="s">
        <v>28</v>
      </c>
      <c r="E514" s="88" t="s">
        <v>753</v>
      </c>
      <c r="F514" s="88" t="s">
        <v>427</v>
      </c>
      <c r="G514" s="74"/>
      <c r="H514" s="74">
        <v>0</v>
      </c>
      <c r="I514" s="74">
        <v>0</v>
      </c>
      <c r="J514" s="270"/>
    </row>
    <row r="515" spans="1:19" s="18" customFormat="1">
      <c r="A515" s="16" t="s">
        <v>881</v>
      </c>
      <c r="B515" s="14">
        <v>774</v>
      </c>
      <c r="C515" s="15" t="s">
        <v>26</v>
      </c>
      <c r="D515" s="15" t="s">
        <v>28</v>
      </c>
      <c r="E515" s="15" t="s">
        <v>901</v>
      </c>
      <c r="F515" s="15"/>
      <c r="G515" s="74">
        <f t="shared" ref="G515:I516" si="128">G516</f>
        <v>965822.81</v>
      </c>
      <c r="H515" s="74">
        <f t="shared" si="128"/>
        <v>1006307</v>
      </c>
      <c r="I515" s="74">
        <f t="shared" si="128"/>
        <v>1006307</v>
      </c>
      <c r="J515" s="270"/>
      <c r="Q515" s="17"/>
      <c r="R515" s="17"/>
      <c r="S515" s="17"/>
    </row>
    <row r="516" spans="1:19" s="18" customFormat="1" ht="25.5">
      <c r="A516" s="16" t="s">
        <v>30</v>
      </c>
      <c r="B516" s="14">
        <v>774</v>
      </c>
      <c r="C516" s="15" t="s">
        <v>26</v>
      </c>
      <c r="D516" s="15" t="s">
        <v>28</v>
      </c>
      <c r="E516" s="15" t="s">
        <v>901</v>
      </c>
      <c r="F516" s="15" t="s">
        <v>31</v>
      </c>
      <c r="G516" s="74">
        <f t="shared" si="128"/>
        <v>965822.81</v>
      </c>
      <c r="H516" s="74">
        <f t="shared" si="128"/>
        <v>1006307</v>
      </c>
      <c r="I516" s="74">
        <f t="shared" si="128"/>
        <v>1006307</v>
      </c>
      <c r="J516" s="270"/>
      <c r="Q516" s="17"/>
      <c r="R516" s="17"/>
      <c r="S516" s="17"/>
    </row>
    <row r="517" spans="1:19" s="18" customFormat="1">
      <c r="A517" s="16" t="s">
        <v>32</v>
      </c>
      <c r="B517" s="14">
        <v>774</v>
      </c>
      <c r="C517" s="15" t="s">
        <v>26</v>
      </c>
      <c r="D517" s="15" t="s">
        <v>28</v>
      </c>
      <c r="E517" s="15" t="s">
        <v>901</v>
      </c>
      <c r="F517" s="15" t="s">
        <v>33</v>
      </c>
      <c r="G517" s="74">
        <f>965822+0.81</f>
        <v>965822.81</v>
      </c>
      <c r="H517" s="74">
        <v>1006307</v>
      </c>
      <c r="I517" s="74">
        <v>1006307</v>
      </c>
      <c r="J517" s="270"/>
      <c r="Q517" s="17"/>
      <c r="R517" s="17"/>
      <c r="S517" s="17"/>
    </row>
    <row r="518" spans="1:19" ht="74.25" customHeight="1">
      <c r="A518" s="86" t="s">
        <v>782</v>
      </c>
      <c r="B518" s="88" t="s">
        <v>96</v>
      </c>
      <c r="C518" s="15" t="s">
        <v>26</v>
      </c>
      <c r="D518" s="15" t="s">
        <v>28</v>
      </c>
      <c r="E518" s="88" t="s">
        <v>780</v>
      </c>
      <c r="F518" s="15"/>
      <c r="G518" s="74">
        <f>G521+G519</f>
        <v>1000000</v>
      </c>
      <c r="H518" s="74">
        <f t="shared" ref="H518:I518" si="129">H521</f>
        <v>1000000</v>
      </c>
      <c r="I518" s="74">
        <f t="shared" si="129"/>
        <v>1000000</v>
      </c>
      <c r="J518" s="270"/>
    </row>
    <row r="519" spans="1:19" ht="25.5" hidden="1">
      <c r="A519" s="16" t="s">
        <v>98</v>
      </c>
      <c r="B519" s="15" t="s">
        <v>96</v>
      </c>
      <c r="C519" s="15" t="s">
        <v>26</v>
      </c>
      <c r="D519" s="15" t="s">
        <v>28</v>
      </c>
      <c r="E519" s="15" t="s">
        <v>753</v>
      </c>
      <c r="F519" s="15" t="s">
        <v>355</v>
      </c>
      <c r="G519" s="74">
        <f>G520</f>
        <v>0</v>
      </c>
      <c r="H519" s="74">
        <f>H520</f>
        <v>0</v>
      </c>
      <c r="I519" s="74">
        <f>I520</f>
        <v>0</v>
      </c>
      <c r="J519" s="270"/>
    </row>
    <row r="520" spans="1:19" s="3" customFormat="1" ht="89.25" hidden="1">
      <c r="A520" s="16" t="s">
        <v>428</v>
      </c>
      <c r="B520" s="14">
        <v>774</v>
      </c>
      <c r="C520" s="15" t="s">
        <v>26</v>
      </c>
      <c r="D520" s="15" t="s">
        <v>28</v>
      </c>
      <c r="E520" s="15" t="s">
        <v>753</v>
      </c>
      <c r="F520" s="15" t="s">
        <v>427</v>
      </c>
      <c r="G520" s="74"/>
      <c r="H520" s="74">
        <v>0</v>
      </c>
      <c r="I520" s="74">
        <v>0</v>
      </c>
      <c r="J520" s="270"/>
    </row>
    <row r="521" spans="1:19" ht="25.5">
      <c r="A521" s="16" t="s">
        <v>30</v>
      </c>
      <c r="B521" s="15" t="s">
        <v>96</v>
      </c>
      <c r="C521" s="15" t="s">
        <v>26</v>
      </c>
      <c r="D521" s="15" t="s">
        <v>28</v>
      </c>
      <c r="E521" s="15" t="s">
        <v>780</v>
      </c>
      <c r="F521" s="15" t="s">
        <v>31</v>
      </c>
      <c r="G521" s="74">
        <f>G522</f>
        <v>1000000</v>
      </c>
      <c r="H521" s="74">
        <f>H522</f>
        <v>1000000</v>
      </c>
      <c r="I521" s="74">
        <f>I522</f>
        <v>1000000</v>
      </c>
      <c r="J521" s="270"/>
    </row>
    <row r="522" spans="1:19">
      <c r="A522" s="16" t="s">
        <v>32</v>
      </c>
      <c r="B522" s="15" t="s">
        <v>96</v>
      </c>
      <c r="C522" s="15" t="s">
        <v>26</v>
      </c>
      <c r="D522" s="15" t="s">
        <v>28</v>
      </c>
      <c r="E522" s="15" t="s">
        <v>780</v>
      </c>
      <c r="F522" s="15" t="s">
        <v>33</v>
      </c>
      <c r="G522" s="74">
        <v>1000000</v>
      </c>
      <c r="H522" s="74">
        <v>1000000</v>
      </c>
      <c r="I522" s="74">
        <v>1000000</v>
      </c>
      <c r="J522" s="270"/>
    </row>
    <row r="523" spans="1:19" ht="57" hidden="1" customHeight="1">
      <c r="A523" s="86" t="s">
        <v>781</v>
      </c>
      <c r="B523" s="88" t="s">
        <v>96</v>
      </c>
      <c r="C523" s="15" t="s">
        <v>26</v>
      </c>
      <c r="D523" s="15" t="s">
        <v>28</v>
      </c>
      <c r="E523" s="88" t="s">
        <v>778</v>
      </c>
      <c r="F523" s="15"/>
      <c r="G523" s="74">
        <f>G526+G524</f>
        <v>0</v>
      </c>
      <c r="H523" s="74">
        <f t="shared" ref="H523:I523" si="130">H526</f>
        <v>0</v>
      </c>
      <c r="I523" s="74">
        <f t="shared" si="130"/>
        <v>0</v>
      </c>
      <c r="J523" s="270"/>
    </row>
    <row r="524" spans="1:19" ht="25.5" hidden="1">
      <c r="A524" s="16" t="s">
        <v>98</v>
      </c>
      <c r="B524" s="15" t="s">
        <v>96</v>
      </c>
      <c r="C524" s="15" t="s">
        <v>26</v>
      </c>
      <c r="D524" s="15" t="s">
        <v>28</v>
      </c>
      <c r="E524" s="15" t="s">
        <v>753</v>
      </c>
      <c r="F524" s="15" t="s">
        <v>355</v>
      </c>
      <c r="G524" s="74">
        <f>G525</f>
        <v>0</v>
      </c>
      <c r="H524" s="74">
        <f>H525</f>
        <v>0</v>
      </c>
      <c r="I524" s="74">
        <f>I525</f>
        <v>0</v>
      </c>
      <c r="J524" s="270"/>
    </row>
    <row r="525" spans="1:19" s="3" customFormat="1" ht="89.25" hidden="1">
      <c r="A525" s="16" t="s">
        <v>428</v>
      </c>
      <c r="B525" s="14">
        <v>774</v>
      </c>
      <c r="C525" s="15" t="s">
        <v>26</v>
      </c>
      <c r="D525" s="15" t="s">
        <v>28</v>
      </c>
      <c r="E525" s="15" t="s">
        <v>753</v>
      </c>
      <c r="F525" s="15" t="s">
        <v>427</v>
      </c>
      <c r="G525" s="74"/>
      <c r="H525" s="74">
        <v>0</v>
      </c>
      <c r="I525" s="74">
        <v>0</v>
      </c>
      <c r="J525" s="270"/>
    </row>
    <row r="526" spans="1:19" ht="25.5" hidden="1">
      <c r="A526" s="16" t="s">
        <v>30</v>
      </c>
      <c r="B526" s="15" t="s">
        <v>96</v>
      </c>
      <c r="C526" s="15" t="s">
        <v>26</v>
      </c>
      <c r="D526" s="15" t="s">
        <v>28</v>
      </c>
      <c r="E526" s="15" t="s">
        <v>778</v>
      </c>
      <c r="F526" s="15" t="s">
        <v>31</v>
      </c>
      <c r="G526" s="74">
        <f>G527</f>
        <v>0</v>
      </c>
      <c r="H526" s="74">
        <f>H527</f>
        <v>0</v>
      </c>
      <c r="I526" s="74">
        <f>I527</f>
        <v>0</v>
      </c>
      <c r="J526" s="270"/>
    </row>
    <row r="527" spans="1:19" hidden="1">
      <c r="A527" s="16" t="s">
        <v>32</v>
      </c>
      <c r="B527" s="15" t="s">
        <v>96</v>
      </c>
      <c r="C527" s="15" t="s">
        <v>26</v>
      </c>
      <c r="D527" s="15" t="s">
        <v>28</v>
      </c>
      <c r="E527" s="15" t="s">
        <v>778</v>
      </c>
      <c r="F527" s="15" t="s">
        <v>33</v>
      </c>
      <c r="G527" s="74"/>
      <c r="H527" s="74"/>
      <c r="I527" s="74"/>
      <c r="J527" s="270"/>
    </row>
    <row r="528" spans="1:19" ht="32.25" customHeight="1">
      <c r="A528" s="16" t="s">
        <v>145</v>
      </c>
      <c r="B528" s="15" t="s">
        <v>96</v>
      </c>
      <c r="C528" s="15" t="s">
        <v>26</v>
      </c>
      <c r="D528" s="15" t="s">
        <v>28</v>
      </c>
      <c r="E528" s="15" t="s">
        <v>730</v>
      </c>
      <c r="F528" s="15"/>
      <c r="G528" s="74">
        <f t="shared" ref="G528:I528" si="131">G529</f>
        <v>160000</v>
      </c>
      <c r="H528" s="74">
        <f t="shared" si="131"/>
        <v>160000</v>
      </c>
      <c r="I528" s="74">
        <f t="shared" si="131"/>
        <v>160000</v>
      </c>
      <c r="J528" s="270"/>
    </row>
    <row r="529" spans="1:10" ht="25.5">
      <c r="A529" s="16" t="s">
        <v>30</v>
      </c>
      <c r="B529" s="15" t="s">
        <v>96</v>
      </c>
      <c r="C529" s="15" t="s">
        <v>26</v>
      </c>
      <c r="D529" s="15" t="s">
        <v>28</v>
      </c>
      <c r="E529" s="15" t="s">
        <v>730</v>
      </c>
      <c r="F529" s="15" t="s">
        <v>31</v>
      </c>
      <c r="G529" s="74">
        <f>G530</f>
        <v>160000</v>
      </c>
      <c r="H529" s="74">
        <f>H530</f>
        <v>160000</v>
      </c>
      <c r="I529" s="74">
        <f>I530</f>
        <v>160000</v>
      </c>
      <c r="J529" s="270"/>
    </row>
    <row r="530" spans="1:10">
      <c r="A530" s="16" t="s">
        <v>32</v>
      </c>
      <c r="B530" s="15" t="s">
        <v>96</v>
      </c>
      <c r="C530" s="15" t="s">
        <v>26</v>
      </c>
      <c r="D530" s="15" t="s">
        <v>28</v>
      </c>
      <c r="E530" s="15" t="s">
        <v>730</v>
      </c>
      <c r="F530" s="15" t="s">
        <v>33</v>
      </c>
      <c r="G530" s="74">
        <v>160000</v>
      </c>
      <c r="H530" s="74">
        <v>160000</v>
      </c>
      <c r="I530" s="74">
        <v>160000</v>
      </c>
      <c r="J530" s="270"/>
    </row>
    <row r="531" spans="1:10" ht="16.5" hidden="1" customHeight="1">
      <c r="A531" s="16"/>
      <c r="B531" s="15"/>
      <c r="C531" s="15" t="s">
        <v>26</v>
      </c>
      <c r="D531" s="15" t="s">
        <v>28</v>
      </c>
      <c r="E531" s="15"/>
      <c r="F531" s="15"/>
      <c r="G531" s="74"/>
      <c r="H531" s="74"/>
      <c r="I531" s="74"/>
      <c r="J531" s="270"/>
    </row>
    <row r="532" spans="1:10" ht="24.75" hidden="1" customHeight="1">
      <c r="A532" s="16"/>
      <c r="B532" s="15"/>
      <c r="C532" s="15" t="s">
        <v>26</v>
      </c>
      <c r="D532" s="15" t="s">
        <v>28</v>
      </c>
      <c r="E532" s="15"/>
      <c r="F532" s="15"/>
      <c r="G532" s="74"/>
      <c r="H532" s="74"/>
      <c r="I532" s="74"/>
      <c r="J532" s="270"/>
    </row>
    <row r="533" spans="1:10" hidden="1">
      <c r="A533" s="16"/>
      <c r="B533" s="15"/>
      <c r="C533" s="15" t="s">
        <v>26</v>
      </c>
      <c r="D533" s="15" t="s">
        <v>28</v>
      </c>
      <c r="E533" s="15"/>
      <c r="F533" s="15"/>
      <c r="G533" s="251"/>
      <c r="H533" s="74"/>
      <c r="I533" s="74"/>
      <c r="J533" s="270"/>
    </row>
    <row r="534" spans="1:10" s="3" customFormat="1" ht="76.5">
      <c r="A534" s="16" t="s">
        <v>920</v>
      </c>
      <c r="B534" s="14">
        <v>774</v>
      </c>
      <c r="C534" s="15" t="s">
        <v>26</v>
      </c>
      <c r="D534" s="15" t="s">
        <v>28</v>
      </c>
      <c r="E534" s="15" t="s">
        <v>796</v>
      </c>
      <c r="F534" s="15"/>
      <c r="G534" s="74">
        <f>G536</f>
        <v>1803468</v>
      </c>
      <c r="H534" s="74">
        <f>H536</f>
        <v>1803468</v>
      </c>
      <c r="I534" s="74">
        <f>I536</f>
        <v>1803468</v>
      </c>
      <c r="J534" s="270"/>
    </row>
    <row r="535" spans="1:10" ht="25.5">
      <c r="A535" s="16" t="s">
        <v>30</v>
      </c>
      <c r="B535" s="15" t="s">
        <v>96</v>
      </c>
      <c r="C535" s="15" t="s">
        <v>26</v>
      </c>
      <c r="D535" s="15" t="s">
        <v>28</v>
      </c>
      <c r="E535" s="15" t="s">
        <v>796</v>
      </c>
      <c r="F535" s="15" t="s">
        <v>31</v>
      </c>
      <c r="G535" s="74">
        <f>G536</f>
        <v>1803468</v>
      </c>
      <c r="H535" s="74">
        <f>H536</f>
        <v>1803468</v>
      </c>
      <c r="I535" s="74">
        <f>I536</f>
        <v>1803468</v>
      </c>
      <c r="J535" s="270"/>
    </row>
    <row r="536" spans="1:10" s="3" customFormat="1">
      <c r="A536" s="16" t="s">
        <v>32</v>
      </c>
      <c r="B536" s="14">
        <v>774</v>
      </c>
      <c r="C536" s="15" t="s">
        <v>26</v>
      </c>
      <c r="D536" s="15" t="s">
        <v>28</v>
      </c>
      <c r="E536" s="15" t="s">
        <v>796</v>
      </c>
      <c r="F536" s="15" t="s">
        <v>33</v>
      </c>
      <c r="G536" s="74">
        <f>901734+901734</f>
        <v>1803468</v>
      </c>
      <c r="H536" s="74">
        <f>901734+901734</f>
        <v>1803468</v>
      </c>
      <c r="I536" s="74">
        <f>901734+901734</f>
        <v>1803468</v>
      </c>
      <c r="J536" s="270"/>
    </row>
    <row r="537" spans="1:10" s="3" customFormat="1" ht="88.5" hidden="1" customHeight="1">
      <c r="A537" s="16" t="s">
        <v>755</v>
      </c>
      <c r="B537" s="14">
        <v>774</v>
      </c>
      <c r="C537" s="15" t="s">
        <v>26</v>
      </c>
      <c r="D537" s="15" t="s">
        <v>28</v>
      </c>
      <c r="E537" s="15" t="s">
        <v>722</v>
      </c>
      <c r="F537" s="15"/>
      <c r="G537" s="74">
        <f>G539</f>
        <v>0</v>
      </c>
      <c r="H537" s="74">
        <f>H539</f>
        <v>0</v>
      </c>
      <c r="I537" s="74">
        <f>I539</f>
        <v>0</v>
      </c>
      <c r="J537" s="270"/>
    </row>
    <row r="538" spans="1:10" ht="25.5" hidden="1">
      <c r="A538" s="16" t="s">
        <v>98</v>
      </c>
      <c r="B538" s="15" t="s">
        <v>96</v>
      </c>
      <c r="C538" s="15" t="s">
        <v>26</v>
      </c>
      <c r="D538" s="15" t="s">
        <v>28</v>
      </c>
      <c r="E538" s="15" t="s">
        <v>722</v>
      </c>
      <c r="F538" s="15" t="s">
        <v>355</v>
      </c>
      <c r="G538" s="74">
        <f>G539</f>
        <v>0</v>
      </c>
      <c r="H538" s="74">
        <f>H539</f>
        <v>0</v>
      </c>
      <c r="I538" s="74">
        <f>I539</f>
        <v>0</v>
      </c>
      <c r="J538" s="270"/>
    </row>
    <row r="539" spans="1:10" s="3" customFormat="1" ht="89.25" hidden="1">
      <c r="A539" s="16" t="s">
        <v>428</v>
      </c>
      <c r="B539" s="14">
        <v>774</v>
      </c>
      <c r="C539" s="15" t="s">
        <v>26</v>
      </c>
      <c r="D539" s="15" t="s">
        <v>28</v>
      </c>
      <c r="E539" s="15" t="s">
        <v>722</v>
      </c>
      <c r="F539" s="15" t="s">
        <v>427</v>
      </c>
      <c r="G539" s="74"/>
      <c r="H539" s="74">
        <v>0</v>
      </c>
      <c r="I539" s="74">
        <v>0</v>
      </c>
      <c r="J539" s="270"/>
    </row>
    <row r="540" spans="1:10" s="3" customFormat="1" ht="38.25" hidden="1">
      <c r="A540" s="16" t="s">
        <v>724</v>
      </c>
      <c r="B540" s="14">
        <v>774</v>
      </c>
      <c r="C540" s="15" t="s">
        <v>26</v>
      </c>
      <c r="D540" s="15" t="s">
        <v>28</v>
      </c>
      <c r="E540" s="15" t="s">
        <v>723</v>
      </c>
      <c r="F540" s="15"/>
      <c r="G540" s="74">
        <f>G542</f>
        <v>0</v>
      </c>
      <c r="H540" s="74">
        <f>H542</f>
        <v>0</v>
      </c>
      <c r="I540" s="74">
        <f>I542</f>
        <v>0</v>
      </c>
      <c r="J540" s="270"/>
    </row>
    <row r="541" spans="1:10" ht="25.5" hidden="1">
      <c r="A541" s="16" t="s">
        <v>98</v>
      </c>
      <c r="B541" s="15" t="s">
        <v>96</v>
      </c>
      <c r="C541" s="15" t="s">
        <v>26</v>
      </c>
      <c r="D541" s="15" t="s">
        <v>28</v>
      </c>
      <c r="E541" s="15" t="s">
        <v>723</v>
      </c>
      <c r="F541" s="15" t="s">
        <v>355</v>
      </c>
      <c r="G541" s="74">
        <f>G542</f>
        <v>0</v>
      </c>
      <c r="H541" s="74">
        <f>H542</f>
        <v>0</v>
      </c>
      <c r="I541" s="74">
        <f>I542</f>
        <v>0</v>
      </c>
      <c r="J541" s="270"/>
    </row>
    <row r="542" spans="1:10" s="3" customFormat="1" ht="89.25" hidden="1">
      <c r="A542" s="16" t="s">
        <v>428</v>
      </c>
      <c r="B542" s="14">
        <v>774</v>
      </c>
      <c r="C542" s="15" t="s">
        <v>26</v>
      </c>
      <c r="D542" s="15" t="s">
        <v>28</v>
      </c>
      <c r="E542" s="15" t="s">
        <v>723</v>
      </c>
      <c r="F542" s="15" t="s">
        <v>427</v>
      </c>
      <c r="G542" s="74"/>
      <c r="H542" s="74">
        <v>0</v>
      </c>
      <c r="I542" s="74">
        <v>0</v>
      </c>
      <c r="J542" s="270"/>
    </row>
    <row r="543" spans="1:10" ht="63" hidden="1" customHeight="1">
      <c r="A543" s="16" t="s">
        <v>422</v>
      </c>
      <c r="B543" s="15" t="s">
        <v>96</v>
      </c>
      <c r="C543" s="15" t="s">
        <v>26</v>
      </c>
      <c r="D543" s="15" t="s">
        <v>28</v>
      </c>
      <c r="E543" s="15" t="s">
        <v>795</v>
      </c>
      <c r="F543" s="15"/>
      <c r="G543" s="74">
        <f t="shared" ref="G543:I543" si="132">G544</f>
        <v>0</v>
      </c>
      <c r="H543" s="74">
        <f t="shared" si="132"/>
        <v>0</v>
      </c>
      <c r="I543" s="74">
        <f t="shared" si="132"/>
        <v>0</v>
      </c>
      <c r="J543" s="270"/>
    </row>
    <row r="544" spans="1:10" ht="25.5" hidden="1">
      <c r="A544" s="16" t="s">
        <v>30</v>
      </c>
      <c r="B544" s="15" t="s">
        <v>96</v>
      </c>
      <c r="C544" s="15" t="s">
        <v>26</v>
      </c>
      <c r="D544" s="15" t="s">
        <v>28</v>
      </c>
      <c r="E544" s="15" t="s">
        <v>795</v>
      </c>
      <c r="F544" s="15" t="s">
        <v>31</v>
      </c>
      <c r="G544" s="74">
        <f>G545</f>
        <v>0</v>
      </c>
      <c r="H544" s="74">
        <f>H545</f>
        <v>0</v>
      </c>
      <c r="I544" s="74">
        <f>I545</f>
        <v>0</v>
      </c>
      <c r="J544" s="270"/>
    </row>
    <row r="545" spans="1:10" hidden="1">
      <c r="A545" s="16" t="s">
        <v>32</v>
      </c>
      <c r="B545" s="15" t="s">
        <v>96</v>
      </c>
      <c r="C545" s="15" t="s">
        <v>26</v>
      </c>
      <c r="D545" s="15" t="s">
        <v>28</v>
      </c>
      <c r="E545" s="15" t="s">
        <v>795</v>
      </c>
      <c r="F545" s="15" t="s">
        <v>33</v>
      </c>
      <c r="G545" s="74"/>
      <c r="H545" s="74">
        <v>0</v>
      </c>
      <c r="I545" s="74">
        <v>0</v>
      </c>
      <c r="J545" s="270"/>
    </row>
    <row r="546" spans="1:10" s="18" customFormat="1" ht="51" customHeight="1">
      <c r="A546" s="42" t="s">
        <v>905</v>
      </c>
      <c r="B546" s="15" t="s">
        <v>96</v>
      </c>
      <c r="C546" s="15" t="s">
        <v>26</v>
      </c>
      <c r="D546" s="15" t="s">
        <v>28</v>
      </c>
      <c r="E546" s="15" t="s">
        <v>909</v>
      </c>
      <c r="F546" s="15"/>
      <c r="G546" s="74">
        <f t="shared" ref="G546:I547" si="133">G547</f>
        <v>1630221</v>
      </c>
      <c r="H546" s="74">
        <f t="shared" si="133"/>
        <v>2386123</v>
      </c>
      <c r="I546" s="74">
        <f t="shared" si="133"/>
        <v>2386123</v>
      </c>
      <c r="J546" s="270"/>
    </row>
    <row r="547" spans="1:10" s="18" customFormat="1" ht="25.5">
      <c r="A547" s="16" t="s">
        <v>30</v>
      </c>
      <c r="B547" s="15" t="s">
        <v>96</v>
      </c>
      <c r="C547" s="15" t="s">
        <v>26</v>
      </c>
      <c r="D547" s="15" t="s">
        <v>28</v>
      </c>
      <c r="E547" s="15" t="s">
        <v>909</v>
      </c>
      <c r="F547" s="15" t="s">
        <v>31</v>
      </c>
      <c r="G547" s="74">
        <f t="shared" si="133"/>
        <v>1630221</v>
      </c>
      <c r="H547" s="74">
        <f t="shared" si="133"/>
        <v>2386123</v>
      </c>
      <c r="I547" s="74">
        <f t="shared" si="133"/>
        <v>2386123</v>
      </c>
      <c r="J547" s="270"/>
    </row>
    <row r="548" spans="1:10">
      <c r="A548" s="16" t="s">
        <v>32</v>
      </c>
      <c r="B548" s="15" t="s">
        <v>96</v>
      </c>
      <c r="C548" s="15" t="s">
        <v>26</v>
      </c>
      <c r="D548" s="15" t="s">
        <v>28</v>
      </c>
      <c r="E548" s="15" t="s">
        <v>909</v>
      </c>
      <c r="F548" s="15" t="s">
        <v>33</v>
      </c>
      <c r="G548" s="74">
        <v>1630221</v>
      </c>
      <c r="H548" s="74">
        <v>2386123</v>
      </c>
      <c r="I548" s="74">
        <v>2386123</v>
      </c>
      <c r="J548" s="270"/>
    </row>
    <row r="549" spans="1:10" s="18" customFormat="1" ht="89.25">
      <c r="A549" s="84" t="s">
        <v>379</v>
      </c>
      <c r="B549" s="15" t="s">
        <v>96</v>
      </c>
      <c r="C549" s="15" t="s">
        <v>26</v>
      </c>
      <c r="D549" s="15" t="s">
        <v>28</v>
      </c>
      <c r="E549" s="15" t="s">
        <v>678</v>
      </c>
      <c r="F549" s="15"/>
      <c r="G549" s="74">
        <f t="shared" ref="G549:I550" si="134">G550</f>
        <v>101833</v>
      </c>
      <c r="H549" s="74">
        <f t="shared" si="134"/>
        <v>0</v>
      </c>
      <c r="I549" s="74">
        <f t="shared" si="134"/>
        <v>0</v>
      </c>
      <c r="J549" s="270"/>
    </row>
    <row r="550" spans="1:10" s="18" customFormat="1" ht="25.5">
      <c r="A550" s="16" t="s">
        <v>30</v>
      </c>
      <c r="B550" s="15" t="s">
        <v>96</v>
      </c>
      <c r="C550" s="15" t="s">
        <v>26</v>
      </c>
      <c r="D550" s="15" t="s">
        <v>28</v>
      </c>
      <c r="E550" s="15" t="s">
        <v>678</v>
      </c>
      <c r="F550" s="15" t="s">
        <v>31</v>
      </c>
      <c r="G550" s="74">
        <f t="shared" si="134"/>
        <v>101833</v>
      </c>
      <c r="H550" s="74">
        <f t="shared" si="134"/>
        <v>0</v>
      </c>
      <c r="I550" s="74">
        <f t="shared" si="134"/>
        <v>0</v>
      </c>
      <c r="J550" s="270"/>
    </row>
    <row r="551" spans="1:10" s="18" customFormat="1">
      <c r="A551" s="16" t="s">
        <v>32</v>
      </c>
      <c r="B551" s="15" t="s">
        <v>96</v>
      </c>
      <c r="C551" s="15" t="s">
        <v>26</v>
      </c>
      <c r="D551" s="15" t="s">
        <v>28</v>
      </c>
      <c r="E551" s="15" t="s">
        <v>678</v>
      </c>
      <c r="F551" s="15" t="s">
        <v>33</v>
      </c>
      <c r="G551" s="74">
        <f>2040.87+99792.13</f>
        <v>101833</v>
      </c>
      <c r="H551" s="74">
        <v>0</v>
      </c>
      <c r="I551" s="74">
        <v>0</v>
      </c>
      <c r="J551" s="270"/>
    </row>
    <row r="552" spans="1:10" s="3" customFormat="1" hidden="1">
      <c r="A552" s="16" t="s">
        <v>1</v>
      </c>
      <c r="B552" s="14">
        <v>774</v>
      </c>
      <c r="C552" s="15" t="s">
        <v>26</v>
      </c>
      <c r="D552" s="15" t="s">
        <v>28</v>
      </c>
      <c r="E552" s="15" t="s">
        <v>561</v>
      </c>
      <c r="F552" s="15"/>
      <c r="G552" s="74">
        <f t="shared" ref="G552:I553" si="135">G553</f>
        <v>0</v>
      </c>
      <c r="H552" s="74">
        <f t="shared" si="135"/>
        <v>0</v>
      </c>
      <c r="I552" s="74">
        <f t="shared" si="135"/>
        <v>0</v>
      </c>
      <c r="J552" s="270"/>
    </row>
    <row r="553" spans="1:10" s="3" customFormat="1" ht="25.5" hidden="1">
      <c r="A553" s="16" t="s">
        <v>30</v>
      </c>
      <c r="B553" s="14">
        <v>774</v>
      </c>
      <c r="C553" s="15" t="s">
        <v>26</v>
      </c>
      <c r="D553" s="15" t="s">
        <v>28</v>
      </c>
      <c r="E553" s="15" t="s">
        <v>561</v>
      </c>
      <c r="F553" s="15" t="s">
        <v>31</v>
      </c>
      <c r="G553" s="74">
        <f t="shared" si="135"/>
        <v>0</v>
      </c>
      <c r="H553" s="74">
        <f t="shared" si="135"/>
        <v>0</v>
      </c>
      <c r="I553" s="74">
        <f t="shared" si="135"/>
        <v>0</v>
      </c>
      <c r="J553" s="270"/>
    </row>
    <row r="554" spans="1:10" s="3" customFormat="1" hidden="1">
      <c r="A554" s="16" t="s">
        <v>32</v>
      </c>
      <c r="B554" s="14">
        <v>774</v>
      </c>
      <c r="C554" s="15" t="s">
        <v>26</v>
      </c>
      <c r="D554" s="15" t="s">
        <v>28</v>
      </c>
      <c r="E554" s="15" t="s">
        <v>561</v>
      </c>
      <c r="F554" s="15" t="s">
        <v>33</v>
      </c>
      <c r="G554" s="74"/>
      <c r="H554" s="74">
        <v>0</v>
      </c>
      <c r="I554" s="74">
        <v>0</v>
      </c>
      <c r="J554" s="270"/>
    </row>
    <row r="555" spans="1:10" s="3" customFormat="1" ht="52.5" hidden="1" customHeight="1">
      <c r="A555" s="16" t="s">
        <v>422</v>
      </c>
      <c r="B555" s="14">
        <v>774</v>
      </c>
      <c r="C555" s="15" t="s">
        <v>26</v>
      </c>
      <c r="D555" s="15" t="s">
        <v>28</v>
      </c>
      <c r="E555" s="15" t="s">
        <v>624</v>
      </c>
      <c r="F555" s="15"/>
      <c r="G555" s="74">
        <f t="shared" ref="G555:I556" si="136">G556</f>
        <v>0</v>
      </c>
      <c r="H555" s="74">
        <f t="shared" si="136"/>
        <v>0</v>
      </c>
      <c r="I555" s="74">
        <f t="shared" si="136"/>
        <v>0</v>
      </c>
      <c r="J555" s="270"/>
    </row>
    <row r="556" spans="1:10" s="3" customFormat="1" ht="25.5" hidden="1">
      <c r="A556" s="16" t="s">
        <v>30</v>
      </c>
      <c r="B556" s="14">
        <v>774</v>
      </c>
      <c r="C556" s="15" t="s">
        <v>26</v>
      </c>
      <c r="D556" s="15" t="s">
        <v>28</v>
      </c>
      <c r="E556" s="15" t="s">
        <v>624</v>
      </c>
      <c r="F556" s="15" t="s">
        <v>31</v>
      </c>
      <c r="G556" s="74">
        <f t="shared" si="136"/>
        <v>0</v>
      </c>
      <c r="H556" s="74">
        <f t="shared" si="136"/>
        <v>0</v>
      </c>
      <c r="I556" s="74">
        <f t="shared" si="136"/>
        <v>0</v>
      </c>
      <c r="J556" s="270"/>
    </row>
    <row r="557" spans="1:10" s="3" customFormat="1" hidden="1">
      <c r="A557" s="16" t="s">
        <v>32</v>
      </c>
      <c r="B557" s="14">
        <v>774</v>
      </c>
      <c r="C557" s="15" t="s">
        <v>26</v>
      </c>
      <c r="D557" s="15" t="s">
        <v>28</v>
      </c>
      <c r="E557" s="88" t="s">
        <v>624</v>
      </c>
      <c r="F557" s="15" t="s">
        <v>33</v>
      </c>
      <c r="G557" s="74"/>
      <c r="H557" s="74"/>
      <c r="I557" s="74"/>
      <c r="J557" s="270"/>
    </row>
    <row r="558" spans="1:10" s="18" customFormat="1" ht="89.25" hidden="1">
      <c r="A558" s="84" t="s">
        <v>797</v>
      </c>
      <c r="B558" s="15" t="s">
        <v>96</v>
      </c>
      <c r="C558" s="15" t="s">
        <v>26</v>
      </c>
      <c r="D558" s="15" t="s">
        <v>28</v>
      </c>
      <c r="E558" s="15" t="s">
        <v>796</v>
      </c>
      <c r="F558" s="15"/>
      <c r="G558" s="74">
        <f t="shared" ref="G558:I559" si="137">G559</f>
        <v>0</v>
      </c>
      <c r="H558" s="74">
        <f t="shared" si="137"/>
        <v>0</v>
      </c>
      <c r="I558" s="74">
        <f t="shared" si="137"/>
        <v>0</v>
      </c>
      <c r="J558" s="270"/>
    </row>
    <row r="559" spans="1:10" s="18" customFormat="1" ht="25.5" hidden="1">
      <c r="A559" s="16" t="s">
        <v>30</v>
      </c>
      <c r="B559" s="15" t="s">
        <v>96</v>
      </c>
      <c r="C559" s="15" t="s">
        <v>26</v>
      </c>
      <c r="D559" s="15" t="s">
        <v>28</v>
      </c>
      <c r="E559" s="15" t="s">
        <v>796</v>
      </c>
      <c r="F559" s="15" t="s">
        <v>31</v>
      </c>
      <c r="G559" s="74">
        <f t="shared" si="137"/>
        <v>0</v>
      </c>
      <c r="H559" s="74">
        <f t="shared" si="137"/>
        <v>0</v>
      </c>
      <c r="I559" s="74">
        <f t="shared" si="137"/>
        <v>0</v>
      </c>
      <c r="J559" s="270"/>
    </row>
    <row r="560" spans="1:10" s="18" customFormat="1" hidden="1">
      <c r="A560" s="16" t="s">
        <v>32</v>
      </c>
      <c r="B560" s="15" t="s">
        <v>96</v>
      </c>
      <c r="C560" s="15" t="s">
        <v>26</v>
      </c>
      <c r="D560" s="15" t="s">
        <v>28</v>
      </c>
      <c r="E560" s="15" t="s">
        <v>796</v>
      </c>
      <c r="F560" s="15" t="s">
        <v>33</v>
      </c>
      <c r="G560" s="74"/>
      <c r="H560" s="74"/>
      <c r="I560" s="74"/>
      <c r="J560" s="270"/>
    </row>
    <row r="561" spans="1:10" s="18" customFormat="1" hidden="1">
      <c r="A561" s="84"/>
      <c r="B561" s="15"/>
      <c r="C561" s="15" t="s">
        <v>26</v>
      </c>
      <c r="D561" s="15" t="s">
        <v>28</v>
      </c>
      <c r="E561" s="15"/>
      <c r="F561" s="15"/>
      <c r="G561" s="74"/>
      <c r="H561" s="74"/>
      <c r="I561" s="74"/>
      <c r="J561" s="270"/>
    </row>
    <row r="562" spans="1:10" s="18" customFormat="1" hidden="1">
      <c r="A562" s="16"/>
      <c r="B562" s="15"/>
      <c r="C562" s="15" t="s">
        <v>26</v>
      </c>
      <c r="D562" s="15" t="s">
        <v>28</v>
      </c>
      <c r="E562" s="15"/>
      <c r="F562" s="15"/>
      <c r="G562" s="74"/>
      <c r="H562" s="74"/>
      <c r="I562" s="74"/>
      <c r="J562" s="270"/>
    </row>
    <row r="563" spans="1:10" s="18" customFormat="1" hidden="1">
      <c r="A563" s="16"/>
      <c r="B563" s="15"/>
      <c r="C563" s="15" t="s">
        <v>26</v>
      </c>
      <c r="D563" s="15" t="s">
        <v>28</v>
      </c>
      <c r="E563" s="15"/>
      <c r="F563" s="15"/>
      <c r="G563" s="74"/>
      <c r="H563" s="74"/>
      <c r="I563" s="74"/>
      <c r="J563" s="270"/>
    </row>
    <row r="564" spans="1:10" ht="54.75" customHeight="1">
      <c r="A564" s="16" t="s">
        <v>705</v>
      </c>
      <c r="B564" s="15" t="s">
        <v>96</v>
      </c>
      <c r="C564" s="15" t="s">
        <v>26</v>
      </c>
      <c r="D564" s="15" t="s">
        <v>28</v>
      </c>
      <c r="E564" s="15" t="s">
        <v>658</v>
      </c>
      <c r="F564" s="15"/>
      <c r="G564" s="74">
        <f t="shared" ref="G564:I564" si="138">G565</f>
        <v>30279350</v>
      </c>
      <c r="H564" s="74">
        <f t="shared" si="138"/>
        <v>30279350</v>
      </c>
      <c r="I564" s="74">
        <f t="shared" si="138"/>
        <v>31162470</v>
      </c>
      <c r="J564" s="270"/>
    </row>
    <row r="565" spans="1:10" ht="25.5">
      <c r="A565" s="16" t="s">
        <v>30</v>
      </c>
      <c r="B565" s="15" t="s">
        <v>96</v>
      </c>
      <c r="C565" s="15" t="s">
        <v>26</v>
      </c>
      <c r="D565" s="15" t="s">
        <v>28</v>
      </c>
      <c r="E565" s="15" t="s">
        <v>658</v>
      </c>
      <c r="F565" s="15" t="s">
        <v>31</v>
      </c>
      <c r="G565" s="74">
        <f>G566</f>
        <v>30279350</v>
      </c>
      <c r="H565" s="74">
        <f>H566</f>
        <v>30279350</v>
      </c>
      <c r="I565" s="74">
        <f>I566</f>
        <v>31162470</v>
      </c>
      <c r="J565" s="270"/>
    </row>
    <row r="566" spans="1:10">
      <c r="A566" s="16" t="s">
        <v>32</v>
      </c>
      <c r="B566" s="15" t="s">
        <v>96</v>
      </c>
      <c r="C566" s="15" t="s">
        <v>26</v>
      </c>
      <c r="D566" s="15" t="s">
        <v>28</v>
      </c>
      <c r="E566" s="15" t="s">
        <v>658</v>
      </c>
      <c r="F566" s="15" t="s">
        <v>33</v>
      </c>
      <c r="G566" s="74">
        <v>30279350</v>
      </c>
      <c r="H566" s="74">
        <v>30279350</v>
      </c>
      <c r="I566" s="74">
        <v>31162470</v>
      </c>
      <c r="J566" s="270"/>
    </row>
    <row r="567" spans="1:10" s="3" customFormat="1">
      <c r="A567" s="16" t="s">
        <v>915</v>
      </c>
      <c r="B567" s="14">
        <v>774</v>
      </c>
      <c r="C567" s="15" t="s">
        <v>26</v>
      </c>
      <c r="D567" s="15" t="s">
        <v>28</v>
      </c>
      <c r="E567" s="88" t="s">
        <v>914</v>
      </c>
      <c r="F567" s="15"/>
      <c r="G567" s="74">
        <f t="shared" ref="G567:I568" si="139">G568</f>
        <v>556711</v>
      </c>
      <c r="H567" s="74">
        <f t="shared" si="139"/>
        <v>556711</v>
      </c>
      <c r="I567" s="74">
        <f t="shared" si="139"/>
        <v>556711</v>
      </c>
      <c r="J567" s="270"/>
    </row>
    <row r="568" spans="1:10" s="3" customFormat="1" ht="25.5">
      <c r="A568" s="16" t="s">
        <v>30</v>
      </c>
      <c r="B568" s="14">
        <v>774</v>
      </c>
      <c r="C568" s="15" t="s">
        <v>26</v>
      </c>
      <c r="D568" s="15" t="s">
        <v>28</v>
      </c>
      <c r="E568" s="88" t="s">
        <v>914</v>
      </c>
      <c r="F568" s="15" t="s">
        <v>31</v>
      </c>
      <c r="G568" s="74">
        <f t="shared" si="139"/>
        <v>556711</v>
      </c>
      <c r="H568" s="74">
        <f t="shared" si="139"/>
        <v>556711</v>
      </c>
      <c r="I568" s="74">
        <f t="shared" si="139"/>
        <v>556711</v>
      </c>
      <c r="J568" s="270"/>
    </row>
    <row r="569" spans="1:10" s="3" customFormat="1">
      <c r="A569" s="86" t="s">
        <v>32</v>
      </c>
      <c r="B569" s="14">
        <v>774</v>
      </c>
      <c r="C569" s="15" t="s">
        <v>26</v>
      </c>
      <c r="D569" s="15" t="s">
        <v>28</v>
      </c>
      <c r="E569" s="88" t="s">
        <v>914</v>
      </c>
      <c r="F569" s="15" t="s">
        <v>33</v>
      </c>
      <c r="G569" s="74">
        <v>556711</v>
      </c>
      <c r="H569" s="74">
        <v>556711</v>
      </c>
      <c r="I569" s="74">
        <v>556711</v>
      </c>
      <c r="J569" s="270"/>
    </row>
    <row r="570" spans="1:10" ht="46.5" hidden="1" customHeight="1">
      <c r="A570" s="16" t="s">
        <v>732</v>
      </c>
      <c r="B570" s="15" t="s">
        <v>96</v>
      </c>
      <c r="C570" s="15" t="s">
        <v>26</v>
      </c>
      <c r="D570" s="15" t="s">
        <v>28</v>
      </c>
      <c r="E570" s="15" t="s">
        <v>731</v>
      </c>
      <c r="F570" s="15"/>
      <c r="G570" s="74">
        <f t="shared" ref="G570:I570" si="140">G571</f>
        <v>0</v>
      </c>
      <c r="H570" s="74">
        <f t="shared" si="140"/>
        <v>0</v>
      </c>
      <c r="I570" s="74">
        <f t="shared" si="140"/>
        <v>0</v>
      </c>
      <c r="J570" s="270"/>
    </row>
    <row r="571" spans="1:10" ht="39.75" hidden="1" customHeight="1">
      <c r="A571" s="16" t="s">
        <v>98</v>
      </c>
      <c r="B571" s="15" t="s">
        <v>96</v>
      </c>
      <c r="C571" s="15" t="s">
        <v>26</v>
      </c>
      <c r="D571" s="15" t="s">
        <v>28</v>
      </c>
      <c r="E571" s="15" t="s">
        <v>731</v>
      </c>
      <c r="F571" s="15" t="s">
        <v>31</v>
      </c>
      <c r="G571" s="74">
        <f>G572</f>
        <v>0</v>
      </c>
      <c r="H571" s="74">
        <f>H572</f>
        <v>0</v>
      </c>
      <c r="I571" s="74">
        <f>I572</f>
        <v>0</v>
      </c>
      <c r="J571" s="270"/>
    </row>
    <row r="572" spans="1:10" ht="46.5" hidden="1" customHeight="1">
      <c r="A572" s="16" t="s">
        <v>428</v>
      </c>
      <c r="B572" s="15" t="s">
        <v>96</v>
      </c>
      <c r="C572" s="15" t="s">
        <v>26</v>
      </c>
      <c r="D572" s="15" t="s">
        <v>28</v>
      </c>
      <c r="E572" s="15" t="s">
        <v>731</v>
      </c>
      <c r="F572" s="15" t="s">
        <v>33</v>
      </c>
      <c r="G572" s="74"/>
      <c r="H572" s="74">
        <v>0</v>
      </c>
      <c r="I572" s="74">
        <v>0</v>
      </c>
      <c r="J572" s="270"/>
    </row>
    <row r="573" spans="1:10" ht="54" hidden="1" customHeight="1">
      <c r="A573" s="16" t="s">
        <v>707</v>
      </c>
      <c r="B573" s="15" t="s">
        <v>96</v>
      </c>
      <c r="C573" s="15" t="s">
        <v>26</v>
      </c>
      <c r="D573" s="15" t="s">
        <v>28</v>
      </c>
      <c r="E573" s="15" t="s">
        <v>706</v>
      </c>
      <c r="F573" s="15"/>
      <c r="G573" s="74">
        <f t="shared" ref="G573:I573" si="141">G574</f>
        <v>0</v>
      </c>
      <c r="H573" s="74">
        <f t="shared" si="141"/>
        <v>0</v>
      </c>
      <c r="I573" s="74">
        <f t="shared" si="141"/>
        <v>0</v>
      </c>
      <c r="J573" s="270"/>
    </row>
    <row r="574" spans="1:10" ht="46.5" hidden="1" customHeight="1">
      <c r="A574" s="16" t="s">
        <v>98</v>
      </c>
      <c r="B574" s="15" t="s">
        <v>96</v>
      </c>
      <c r="C574" s="15" t="s">
        <v>26</v>
      </c>
      <c r="D574" s="15" t="s">
        <v>28</v>
      </c>
      <c r="E574" s="15" t="s">
        <v>706</v>
      </c>
      <c r="F574" s="15" t="s">
        <v>355</v>
      </c>
      <c r="G574" s="74">
        <f>G575</f>
        <v>0</v>
      </c>
      <c r="H574" s="74">
        <f>H575</f>
        <v>0</v>
      </c>
      <c r="I574" s="74">
        <f>I575</f>
        <v>0</v>
      </c>
      <c r="J574" s="270"/>
    </row>
    <row r="575" spans="1:10" ht="52.5" hidden="1" customHeight="1">
      <c r="A575" s="16" t="s">
        <v>428</v>
      </c>
      <c r="B575" s="15" t="s">
        <v>96</v>
      </c>
      <c r="C575" s="15" t="s">
        <v>26</v>
      </c>
      <c r="D575" s="15" t="s">
        <v>28</v>
      </c>
      <c r="E575" s="15" t="s">
        <v>706</v>
      </c>
      <c r="F575" s="15" t="s">
        <v>427</v>
      </c>
      <c r="G575" s="74"/>
      <c r="H575" s="74">
        <v>0</v>
      </c>
      <c r="I575" s="74">
        <v>0</v>
      </c>
      <c r="J575" s="270"/>
    </row>
    <row r="576" spans="1:10" ht="25.5">
      <c r="A576" s="16" t="s">
        <v>0</v>
      </c>
      <c r="B576" s="14">
        <v>774</v>
      </c>
      <c r="C576" s="15" t="s">
        <v>26</v>
      </c>
      <c r="D576" s="15" t="s">
        <v>28</v>
      </c>
      <c r="E576" s="88" t="s">
        <v>222</v>
      </c>
      <c r="F576" s="15"/>
      <c r="G576" s="8">
        <f>G623+G599+G602+G605+G608+G611+G614+G626+G577+G580+G588+G591+G594+G615+G618+G582+G587</f>
        <v>10418646.439999999</v>
      </c>
      <c r="H576" s="8">
        <f>H623+H599+H602+H605+H608+H611+H614+H626+H577+H580+H588+H591+H594+H615+H618+H582+H587</f>
        <v>7976118.1600000001</v>
      </c>
      <c r="I576" s="8">
        <f t="shared" ref="I576" si="142">I623+I599+I602+I605+I608+I611+I614+I626+I577+I580+I588+I591+I594+I615+I618+I582+I587</f>
        <v>6562202</v>
      </c>
      <c r="J576" s="272"/>
    </row>
    <row r="577" spans="1:10" ht="39.75" hidden="1" customHeight="1">
      <c r="A577" s="16" t="s">
        <v>121</v>
      </c>
      <c r="B577" s="15" t="s">
        <v>96</v>
      </c>
      <c r="C577" s="15" t="s">
        <v>26</v>
      </c>
      <c r="D577" s="15" t="s">
        <v>28</v>
      </c>
      <c r="E577" s="15" t="s">
        <v>660</v>
      </c>
      <c r="F577" s="15"/>
      <c r="G577" s="74">
        <f t="shared" ref="G577:I578" si="143">G578</f>
        <v>0</v>
      </c>
      <c r="H577" s="74">
        <f t="shared" si="143"/>
        <v>0</v>
      </c>
      <c r="I577" s="74">
        <f t="shared" si="143"/>
        <v>0</v>
      </c>
      <c r="J577" s="270"/>
    </row>
    <row r="578" spans="1:10" ht="25.5" hidden="1">
      <c r="A578" s="16" t="s">
        <v>30</v>
      </c>
      <c r="B578" s="15" t="s">
        <v>96</v>
      </c>
      <c r="C578" s="15" t="s">
        <v>26</v>
      </c>
      <c r="D578" s="15" t="s">
        <v>28</v>
      </c>
      <c r="E578" s="15" t="s">
        <v>660</v>
      </c>
      <c r="F578" s="15" t="s">
        <v>31</v>
      </c>
      <c r="G578" s="74">
        <f t="shared" si="143"/>
        <v>0</v>
      </c>
      <c r="H578" s="74">
        <f t="shared" si="143"/>
        <v>0</v>
      </c>
      <c r="I578" s="74">
        <f t="shared" si="143"/>
        <v>0</v>
      </c>
      <c r="J578" s="270"/>
    </row>
    <row r="579" spans="1:10" hidden="1">
      <c r="A579" s="16" t="s">
        <v>32</v>
      </c>
      <c r="B579" s="15" t="s">
        <v>96</v>
      </c>
      <c r="C579" s="15" t="s">
        <v>26</v>
      </c>
      <c r="D579" s="15" t="s">
        <v>28</v>
      </c>
      <c r="E579" s="15" t="s">
        <v>660</v>
      </c>
      <c r="F579" s="15" t="s">
        <v>33</v>
      </c>
      <c r="G579" s="74"/>
      <c r="H579" s="74"/>
      <c r="I579" s="74"/>
      <c r="J579" s="270"/>
    </row>
    <row r="580" spans="1:10" s="3" customFormat="1" ht="39" customHeight="1">
      <c r="A580" s="16" t="s">
        <v>839</v>
      </c>
      <c r="B580" s="14">
        <v>774</v>
      </c>
      <c r="C580" s="15" t="s">
        <v>26</v>
      </c>
      <c r="D580" s="15" t="s">
        <v>28</v>
      </c>
      <c r="E580" s="15" t="s">
        <v>455</v>
      </c>
      <c r="F580" s="15"/>
      <c r="G580" s="74">
        <f>G581</f>
        <v>500000</v>
      </c>
      <c r="H580" s="74">
        <f>H581</f>
        <v>500000</v>
      </c>
      <c r="I580" s="74">
        <f>I581</f>
        <v>500000</v>
      </c>
      <c r="J580" s="270"/>
    </row>
    <row r="581" spans="1:10" s="3" customFormat="1" ht="13.5" customHeight="1">
      <c r="A581" s="16" t="s">
        <v>32</v>
      </c>
      <c r="B581" s="14">
        <v>774</v>
      </c>
      <c r="C581" s="15" t="s">
        <v>26</v>
      </c>
      <c r="D581" s="15" t="s">
        <v>28</v>
      </c>
      <c r="E581" s="15" t="s">
        <v>455</v>
      </c>
      <c r="F581" s="15" t="s">
        <v>33</v>
      </c>
      <c r="G581" s="74">
        <v>500000</v>
      </c>
      <c r="H581" s="74">
        <v>500000</v>
      </c>
      <c r="I581" s="74">
        <v>500000</v>
      </c>
      <c r="J581" s="270"/>
    </row>
    <row r="582" spans="1:10" s="3" customFormat="1" ht="38.25">
      <c r="A582" s="16" t="s">
        <v>929</v>
      </c>
      <c r="B582" s="14">
        <v>774</v>
      </c>
      <c r="C582" s="15" t="s">
        <v>26</v>
      </c>
      <c r="D582" s="15" t="s">
        <v>28</v>
      </c>
      <c r="E582" s="15" t="s">
        <v>928</v>
      </c>
      <c r="F582" s="15"/>
      <c r="G582" s="74">
        <f>G583</f>
        <v>600000</v>
      </c>
      <c r="H582" s="74">
        <f t="shared" ref="H582:I586" si="144">H583</f>
        <v>0</v>
      </c>
      <c r="I582" s="74">
        <f t="shared" si="144"/>
        <v>0</v>
      </c>
      <c r="J582" s="270"/>
    </row>
    <row r="583" spans="1:10" s="3" customFormat="1" ht="33" customHeight="1">
      <c r="A583" s="16" t="s">
        <v>30</v>
      </c>
      <c r="B583" s="14">
        <v>774</v>
      </c>
      <c r="C583" s="15" t="s">
        <v>26</v>
      </c>
      <c r="D583" s="15" t="s">
        <v>28</v>
      </c>
      <c r="E583" s="15" t="s">
        <v>928</v>
      </c>
      <c r="F583" s="15" t="s">
        <v>31</v>
      </c>
      <c r="G583" s="74">
        <f>G584</f>
        <v>600000</v>
      </c>
      <c r="H583" s="74">
        <f t="shared" si="144"/>
        <v>0</v>
      </c>
      <c r="I583" s="74">
        <f t="shared" si="144"/>
        <v>0</v>
      </c>
      <c r="J583" s="270"/>
    </row>
    <row r="584" spans="1:10" s="3" customFormat="1">
      <c r="A584" s="16" t="s">
        <v>32</v>
      </c>
      <c r="B584" s="14">
        <v>774</v>
      </c>
      <c r="C584" s="15" t="s">
        <v>26</v>
      </c>
      <c r="D584" s="15" t="s">
        <v>28</v>
      </c>
      <c r="E584" s="15" t="s">
        <v>928</v>
      </c>
      <c r="F584" s="15" t="s">
        <v>33</v>
      </c>
      <c r="G584" s="74">
        <v>600000</v>
      </c>
      <c r="H584" s="74"/>
      <c r="I584" s="74"/>
      <c r="J584" s="270"/>
    </row>
    <row r="585" spans="1:10" s="3" customFormat="1" ht="38.25">
      <c r="A585" s="16" t="s">
        <v>931</v>
      </c>
      <c r="B585" s="14">
        <v>774</v>
      </c>
      <c r="C585" s="15" t="s">
        <v>26</v>
      </c>
      <c r="D585" s="15" t="s">
        <v>28</v>
      </c>
      <c r="E585" s="15" t="s">
        <v>930</v>
      </c>
      <c r="F585" s="15"/>
      <c r="G585" s="74">
        <f>G586</f>
        <v>0</v>
      </c>
      <c r="H585" s="74">
        <f t="shared" si="144"/>
        <v>700000</v>
      </c>
      <c r="I585" s="74">
        <f t="shared" si="144"/>
        <v>0</v>
      </c>
      <c r="J585" s="270"/>
    </row>
    <row r="586" spans="1:10" s="3" customFormat="1" ht="33" customHeight="1">
      <c r="A586" s="16" t="s">
        <v>30</v>
      </c>
      <c r="B586" s="14">
        <v>774</v>
      </c>
      <c r="C586" s="15" t="s">
        <v>26</v>
      </c>
      <c r="D586" s="15" t="s">
        <v>28</v>
      </c>
      <c r="E586" s="15" t="s">
        <v>930</v>
      </c>
      <c r="F586" s="15" t="s">
        <v>31</v>
      </c>
      <c r="G586" s="74">
        <f>G587</f>
        <v>0</v>
      </c>
      <c r="H586" s="74">
        <f t="shared" si="144"/>
        <v>700000</v>
      </c>
      <c r="I586" s="74">
        <f t="shared" si="144"/>
        <v>0</v>
      </c>
      <c r="J586" s="270"/>
    </row>
    <row r="587" spans="1:10" s="3" customFormat="1">
      <c r="A587" s="16" t="s">
        <v>32</v>
      </c>
      <c r="B587" s="14">
        <v>774</v>
      </c>
      <c r="C587" s="15" t="s">
        <v>26</v>
      </c>
      <c r="D587" s="15" t="s">
        <v>28</v>
      </c>
      <c r="E587" s="15" t="s">
        <v>930</v>
      </c>
      <c r="F587" s="15" t="s">
        <v>33</v>
      </c>
      <c r="G587" s="74">
        <v>0</v>
      </c>
      <c r="H587" s="74">
        <v>700000</v>
      </c>
      <c r="I587" s="74"/>
      <c r="J587" s="270"/>
    </row>
    <row r="588" spans="1:10" s="3" customFormat="1" ht="38.25" hidden="1">
      <c r="A588" s="16" t="s">
        <v>840</v>
      </c>
      <c r="B588" s="14">
        <v>774</v>
      </c>
      <c r="C588" s="15" t="s">
        <v>26</v>
      </c>
      <c r="D588" s="15" t="s">
        <v>28</v>
      </c>
      <c r="E588" s="88" t="s">
        <v>789</v>
      </c>
      <c r="F588" s="15"/>
      <c r="G588" s="74">
        <f t="shared" ref="G588:I595" si="145">G589</f>
        <v>0</v>
      </c>
      <c r="H588" s="74">
        <f t="shared" si="145"/>
        <v>0</v>
      </c>
      <c r="I588" s="74">
        <f t="shared" si="145"/>
        <v>0</v>
      </c>
      <c r="J588" s="270"/>
    </row>
    <row r="589" spans="1:10" s="3" customFormat="1" ht="25.5" hidden="1">
      <c r="A589" s="16" t="s">
        <v>30</v>
      </c>
      <c r="B589" s="14">
        <v>774</v>
      </c>
      <c r="C589" s="15" t="s">
        <v>26</v>
      </c>
      <c r="D589" s="15" t="s">
        <v>28</v>
      </c>
      <c r="E589" s="88" t="s">
        <v>789</v>
      </c>
      <c r="F589" s="15" t="s">
        <v>31</v>
      </c>
      <c r="G589" s="74">
        <f t="shared" si="145"/>
        <v>0</v>
      </c>
      <c r="H589" s="74">
        <f t="shared" si="145"/>
        <v>0</v>
      </c>
      <c r="I589" s="74">
        <f t="shared" si="145"/>
        <v>0</v>
      </c>
      <c r="J589" s="270"/>
    </row>
    <row r="590" spans="1:10" s="3" customFormat="1" hidden="1">
      <c r="A590" s="86" t="s">
        <v>32</v>
      </c>
      <c r="B590" s="14">
        <v>774</v>
      </c>
      <c r="C590" s="15" t="s">
        <v>26</v>
      </c>
      <c r="D590" s="15" t="s">
        <v>28</v>
      </c>
      <c r="E590" s="88" t="s">
        <v>789</v>
      </c>
      <c r="F590" s="15" t="s">
        <v>33</v>
      </c>
      <c r="G590" s="74"/>
      <c r="H590" s="74"/>
      <c r="I590" s="74"/>
      <c r="J590" s="270"/>
    </row>
    <row r="591" spans="1:10" s="3" customFormat="1">
      <c r="A591" s="16" t="s">
        <v>911</v>
      </c>
      <c r="B591" s="14">
        <v>774</v>
      </c>
      <c r="C591" s="15" t="s">
        <v>26</v>
      </c>
      <c r="D591" s="15" t="s">
        <v>28</v>
      </c>
      <c r="E591" s="88" t="s">
        <v>910</v>
      </c>
      <c r="F591" s="15"/>
      <c r="G591" s="74">
        <f t="shared" si="145"/>
        <v>3764124</v>
      </c>
      <c r="H591" s="74">
        <f t="shared" si="145"/>
        <v>0</v>
      </c>
      <c r="I591" s="74">
        <f t="shared" si="145"/>
        <v>0</v>
      </c>
      <c r="J591" s="270"/>
    </row>
    <row r="592" spans="1:10" s="3" customFormat="1" ht="25.5">
      <c r="A592" s="16" t="s">
        <v>30</v>
      </c>
      <c r="B592" s="14">
        <v>774</v>
      </c>
      <c r="C592" s="15" t="s">
        <v>26</v>
      </c>
      <c r="D592" s="15" t="s">
        <v>28</v>
      </c>
      <c r="E592" s="88" t="s">
        <v>910</v>
      </c>
      <c r="F592" s="15" t="s">
        <v>31</v>
      </c>
      <c r="G592" s="74">
        <f t="shared" si="145"/>
        <v>3764124</v>
      </c>
      <c r="H592" s="74">
        <f t="shared" si="145"/>
        <v>0</v>
      </c>
      <c r="I592" s="74">
        <f t="shared" si="145"/>
        <v>0</v>
      </c>
      <c r="J592" s="270"/>
    </row>
    <row r="593" spans="1:10" s="3" customFormat="1">
      <c r="A593" s="86" t="s">
        <v>32</v>
      </c>
      <c r="B593" s="14">
        <v>774</v>
      </c>
      <c r="C593" s="15" t="s">
        <v>26</v>
      </c>
      <c r="D593" s="15" t="s">
        <v>28</v>
      </c>
      <c r="E593" s="88" t="s">
        <v>910</v>
      </c>
      <c r="F593" s="15" t="s">
        <v>33</v>
      </c>
      <c r="G593" s="74">
        <v>3764124</v>
      </c>
      <c r="H593" s="74">
        <v>0</v>
      </c>
      <c r="I593" s="74">
        <v>0</v>
      </c>
      <c r="J593" s="270"/>
    </row>
    <row r="594" spans="1:10" s="3" customFormat="1" ht="25.5" customHeight="1">
      <c r="A594" s="16" t="s">
        <v>913</v>
      </c>
      <c r="B594" s="14">
        <v>774</v>
      </c>
      <c r="C594" s="15" t="s">
        <v>26</v>
      </c>
      <c r="D594" s="15" t="s">
        <v>28</v>
      </c>
      <c r="E594" s="88" t="s">
        <v>912</v>
      </c>
      <c r="F594" s="15"/>
      <c r="G594" s="74">
        <f t="shared" si="145"/>
        <v>500000</v>
      </c>
      <c r="H594" s="74">
        <f t="shared" si="145"/>
        <v>500000</v>
      </c>
      <c r="I594" s="74">
        <f t="shared" si="145"/>
        <v>500000</v>
      </c>
      <c r="J594" s="270"/>
    </row>
    <row r="595" spans="1:10" s="3" customFormat="1" ht="25.5">
      <c r="A595" s="16" t="s">
        <v>30</v>
      </c>
      <c r="B595" s="14">
        <v>774</v>
      </c>
      <c r="C595" s="15" t="s">
        <v>26</v>
      </c>
      <c r="D595" s="15" t="s">
        <v>28</v>
      </c>
      <c r="E595" s="88" t="s">
        <v>912</v>
      </c>
      <c r="F595" s="15" t="s">
        <v>31</v>
      </c>
      <c r="G595" s="74">
        <f t="shared" si="145"/>
        <v>500000</v>
      </c>
      <c r="H595" s="74">
        <f t="shared" si="145"/>
        <v>500000</v>
      </c>
      <c r="I595" s="74">
        <f t="shared" si="145"/>
        <v>500000</v>
      </c>
      <c r="J595" s="270"/>
    </row>
    <row r="596" spans="1:10" s="3" customFormat="1">
      <c r="A596" s="86" t="s">
        <v>32</v>
      </c>
      <c r="B596" s="14">
        <v>774</v>
      </c>
      <c r="C596" s="15" t="s">
        <v>26</v>
      </c>
      <c r="D596" s="15" t="s">
        <v>28</v>
      </c>
      <c r="E596" s="88" t="s">
        <v>912</v>
      </c>
      <c r="F596" s="15" t="s">
        <v>33</v>
      </c>
      <c r="G596" s="74">
        <v>500000</v>
      </c>
      <c r="H596" s="74">
        <v>500000</v>
      </c>
      <c r="I596" s="74">
        <v>500000</v>
      </c>
      <c r="J596" s="270"/>
    </row>
    <row r="597" spans="1:10" s="3" customFormat="1">
      <c r="A597" s="16" t="s">
        <v>1</v>
      </c>
      <c r="B597" s="14">
        <v>774</v>
      </c>
      <c r="C597" s="15" t="s">
        <v>26</v>
      </c>
      <c r="D597" s="15" t="s">
        <v>28</v>
      </c>
      <c r="E597" s="88" t="s">
        <v>223</v>
      </c>
      <c r="F597" s="15"/>
      <c r="G597" s="74">
        <f t="shared" ref="G597:I598" si="146">G598</f>
        <v>1025000</v>
      </c>
      <c r="H597" s="74">
        <f t="shared" si="146"/>
        <v>1375565</v>
      </c>
      <c r="I597" s="74">
        <f t="shared" si="146"/>
        <v>2375565</v>
      </c>
      <c r="J597" s="270"/>
    </row>
    <row r="598" spans="1:10" s="3" customFormat="1" ht="25.5">
      <c r="A598" s="16" t="s">
        <v>30</v>
      </c>
      <c r="B598" s="14">
        <v>774</v>
      </c>
      <c r="C598" s="15" t="s">
        <v>26</v>
      </c>
      <c r="D598" s="15" t="s">
        <v>28</v>
      </c>
      <c r="E598" s="88" t="s">
        <v>223</v>
      </c>
      <c r="F598" s="15" t="s">
        <v>31</v>
      </c>
      <c r="G598" s="74">
        <f t="shared" si="146"/>
        <v>1025000</v>
      </c>
      <c r="H598" s="74">
        <f t="shared" si="146"/>
        <v>1375565</v>
      </c>
      <c r="I598" s="74">
        <f t="shared" si="146"/>
        <v>2375565</v>
      </c>
      <c r="J598" s="270"/>
    </row>
    <row r="599" spans="1:10" s="3" customFormat="1">
      <c r="A599" s="86" t="s">
        <v>32</v>
      </c>
      <c r="B599" s="14">
        <v>774</v>
      </c>
      <c r="C599" s="15" t="s">
        <v>26</v>
      </c>
      <c r="D599" s="15" t="s">
        <v>28</v>
      </c>
      <c r="E599" s="88" t="s">
        <v>223</v>
      </c>
      <c r="F599" s="15" t="s">
        <v>33</v>
      </c>
      <c r="G599" s="74">
        <f>525000+500000</f>
        <v>1025000</v>
      </c>
      <c r="H599" s="74">
        <v>1375565</v>
      </c>
      <c r="I599" s="74">
        <v>2375565</v>
      </c>
      <c r="J599" s="270"/>
    </row>
    <row r="600" spans="1:10" s="3" customFormat="1" ht="25.5">
      <c r="A600" s="86" t="s">
        <v>300</v>
      </c>
      <c r="B600" s="14">
        <v>774</v>
      </c>
      <c r="C600" s="15" t="s">
        <v>26</v>
      </c>
      <c r="D600" s="15" t="s">
        <v>28</v>
      </c>
      <c r="E600" s="88" t="s">
        <v>299</v>
      </c>
      <c r="F600" s="15"/>
      <c r="G600" s="74">
        <f t="shared" ref="G600:I601" si="147">G601</f>
        <v>1186637</v>
      </c>
      <c r="H600" s="74">
        <f t="shared" si="147"/>
        <v>1186637</v>
      </c>
      <c r="I600" s="74">
        <f t="shared" si="147"/>
        <v>1186637</v>
      </c>
      <c r="J600" s="270"/>
    </row>
    <row r="601" spans="1:10" s="3" customFormat="1" ht="25.5">
      <c r="A601" s="86" t="s">
        <v>30</v>
      </c>
      <c r="B601" s="14">
        <v>774</v>
      </c>
      <c r="C601" s="15" t="s">
        <v>26</v>
      </c>
      <c r="D601" s="15" t="s">
        <v>28</v>
      </c>
      <c r="E601" s="88" t="s">
        <v>299</v>
      </c>
      <c r="F601" s="15" t="s">
        <v>31</v>
      </c>
      <c r="G601" s="74">
        <f t="shared" si="147"/>
        <v>1186637</v>
      </c>
      <c r="H601" s="74">
        <f t="shared" si="147"/>
        <v>1186637</v>
      </c>
      <c r="I601" s="74">
        <f t="shared" si="147"/>
        <v>1186637</v>
      </c>
      <c r="J601" s="270"/>
    </row>
    <row r="602" spans="1:10" s="3" customFormat="1">
      <c r="A602" s="86" t="s">
        <v>32</v>
      </c>
      <c r="B602" s="14">
        <v>774</v>
      </c>
      <c r="C602" s="15" t="s">
        <v>26</v>
      </c>
      <c r="D602" s="15" t="s">
        <v>28</v>
      </c>
      <c r="E602" s="88" t="s">
        <v>299</v>
      </c>
      <c r="F602" s="15" t="s">
        <v>33</v>
      </c>
      <c r="G602" s="74">
        <f>961637+225000</f>
        <v>1186637</v>
      </c>
      <c r="H602" s="74">
        <f t="shared" ref="H602:I602" si="148">961637+225000</f>
        <v>1186637</v>
      </c>
      <c r="I602" s="74">
        <f t="shared" si="148"/>
        <v>1186637</v>
      </c>
      <c r="J602" s="270"/>
    </row>
    <row r="603" spans="1:10" s="3" customFormat="1" ht="33" hidden="1" customHeight="1">
      <c r="A603" s="86" t="s">
        <v>743</v>
      </c>
      <c r="B603" s="14">
        <v>774</v>
      </c>
      <c r="C603" s="15" t="s">
        <v>26</v>
      </c>
      <c r="D603" s="15" t="s">
        <v>28</v>
      </c>
      <c r="E603" s="15" t="s">
        <v>742</v>
      </c>
      <c r="F603" s="15"/>
      <c r="G603" s="74">
        <f t="shared" ref="G603:I610" si="149">G604</f>
        <v>0</v>
      </c>
      <c r="H603" s="74">
        <f t="shared" si="149"/>
        <v>0</v>
      </c>
      <c r="I603" s="74">
        <f t="shared" si="149"/>
        <v>0</v>
      </c>
      <c r="J603" s="270"/>
    </row>
    <row r="604" spans="1:10" s="3" customFormat="1" ht="25.5" hidden="1">
      <c r="A604" s="86" t="s">
        <v>30</v>
      </c>
      <c r="B604" s="14">
        <v>774</v>
      </c>
      <c r="C604" s="15" t="s">
        <v>26</v>
      </c>
      <c r="D604" s="15" t="s">
        <v>28</v>
      </c>
      <c r="E604" s="15" t="s">
        <v>742</v>
      </c>
      <c r="F604" s="15" t="s">
        <v>31</v>
      </c>
      <c r="G604" s="74">
        <f t="shared" si="149"/>
        <v>0</v>
      </c>
      <c r="H604" s="74">
        <f t="shared" si="149"/>
        <v>0</v>
      </c>
      <c r="I604" s="74">
        <f t="shared" si="149"/>
        <v>0</v>
      </c>
      <c r="J604" s="270"/>
    </row>
    <row r="605" spans="1:10" s="3" customFormat="1" hidden="1">
      <c r="A605" s="86" t="s">
        <v>32</v>
      </c>
      <c r="B605" s="14">
        <v>774</v>
      </c>
      <c r="C605" s="15" t="s">
        <v>26</v>
      </c>
      <c r="D605" s="15" t="s">
        <v>28</v>
      </c>
      <c r="E605" s="15" t="s">
        <v>742</v>
      </c>
      <c r="F605" s="15" t="s">
        <v>33</v>
      </c>
      <c r="G605" s="74"/>
      <c r="H605" s="74"/>
      <c r="I605" s="74"/>
      <c r="J605" s="270"/>
    </row>
    <row r="606" spans="1:10" s="3" customFormat="1" ht="54.75" hidden="1" customHeight="1">
      <c r="A606" s="86" t="s">
        <v>764</v>
      </c>
      <c r="B606" s="14">
        <v>774</v>
      </c>
      <c r="C606" s="15" t="s">
        <v>26</v>
      </c>
      <c r="D606" s="15" t="s">
        <v>28</v>
      </c>
      <c r="E606" s="120" t="s">
        <v>752</v>
      </c>
      <c r="F606" s="15"/>
      <c r="G606" s="74">
        <f t="shared" si="149"/>
        <v>0</v>
      </c>
      <c r="H606" s="74">
        <f t="shared" si="149"/>
        <v>0</v>
      </c>
      <c r="I606" s="74">
        <f t="shared" si="149"/>
        <v>0</v>
      </c>
      <c r="J606" s="270"/>
    </row>
    <row r="607" spans="1:10" s="3" customFormat="1" ht="25.5" hidden="1">
      <c r="A607" s="16" t="s">
        <v>30</v>
      </c>
      <c r="B607" s="14">
        <v>774</v>
      </c>
      <c r="C607" s="15" t="s">
        <v>26</v>
      </c>
      <c r="D607" s="15" t="s">
        <v>28</v>
      </c>
      <c r="E607" s="15" t="s">
        <v>752</v>
      </c>
      <c r="F607" s="15" t="s">
        <v>31</v>
      </c>
      <c r="G607" s="74">
        <f t="shared" si="149"/>
        <v>0</v>
      </c>
      <c r="H607" s="74">
        <f t="shared" si="149"/>
        <v>0</v>
      </c>
      <c r="I607" s="74">
        <f t="shared" si="149"/>
        <v>0</v>
      </c>
      <c r="J607" s="270"/>
    </row>
    <row r="608" spans="1:10" s="3" customFormat="1" hidden="1">
      <c r="A608" s="16" t="s">
        <v>32</v>
      </c>
      <c r="B608" s="14">
        <v>774</v>
      </c>
      <c r="C608" s="15" t="s">
        <v>26</v>
      </c>
      <c r="D608" s="15" t="s">
        <v>28</v>
      </c>
      <c r="E608" s="15" t="s">
        <v>752</v>
      </c>
      <c r="F608" s="15" t="s">
        <v>33</v>
      </c>
      <c r="G608" s="74"/>
      <c r="H608" s="74">
        <v>0</v>
      </c>
      <c r="I608" s="74">
        <v>0</v>
      </c>
      <c r="J608" s="270"/>
    </row>
    <row r="609" spans="1:10" s="3" customFormat="1" ht="49.5" customHeight="1">
      <c r="A609" s="16" t="s">
        <v>765</v>
      </c>
      <c r="B609" s="14">
        <v>774</v>
      </c>
      <c r="C609" s="15" t="s">
        <v>26</v>
      </c>
      <c r="D609" s="15" t="s">
        <v>28</v>
      </c>
      <c r="E609" s="88" t="s">
        <v>754</v>
      </c>
      <c r="F609" s="15"/>
      <c r="G609" s="74">
        <f t="shared" si="149"/>
        <v>1500000</v>
      </c>
      <c r="H609" s="74">
        <f t="shared" si="149"/>
        <v>1000000</v>
      </c>
      <c r="I609" s="74">
        <f t="shared" si="149"/>
        <v>1000000</v>
      </c>
      <c r="J609" s="270"/>
    </row>
    <row r="610" spans="1:10" s="3" customFormat="1" ht="25.5">
      <c r="A610" s="16" t="s">
        <v>30</v>
      </c>
      <c r="B610" s="14">
        <v>774</v>
      </c>
      <c r="C610" s="15" t="s">
        <v>26</v>
      </c>
      <c r="D610" s="15" t="s">
        <v>28</v>
      </c>
      <c r="E610" s="15" t="s">
        <v>754</v>
      </c>
      <c r="F610" s="15" t="s">
        <v>31</v>
      </c>
      <c r="G610" s="74">
        <f t="shared" si="149"/>
        <v>1500000</v>
      </c>
      <c r="H610" s="74">
        <f t="shared" si="149"/>
        <v>1000000</v>
      </c>
      <c r="I610" s="74">
        <f t="shared" si="149"/>
        <v>1000000</v>
      </c>
      <c r="J610" s="270"/>
    </row>
    <row r="611" spans="1:10" s="3" customFormat="1">
      <c r="A611" s="16" t="s">
        <v>32</v>
      </c>
      <c r="B611" s="14">
        <v>774</v>
      </c>
      <c r="C611" s="15" t="s">
        <v>26</v>
      </c>
      <c r="D611" s="15" t="s">
        <v>28</v>
      </c>
      <c r="E611" s="15" t="s">
        <v>754</v>
      </c>
      <c r="F611" s="15" t="s">
        <v>33</v>
      </c>
      <c r="G611" s="74">
        <v>1500000</v>
      </c>
      <c r="H611" s="74">
        <v>1000000</v>
      </c>
      <c r="I611" s="74">
        <v>1000000</v>
      </c>
      <c r="J611" s="270"/>
    </row>
    <row r="612" spans="1:10" s="3" customFormat="1" ht="38.25" hidden="1" customHeight="1">
      <c r="A612" s="16" t="s">
        <v>650</v>
      </c>
      <c r="B612" s="14">
        <v>774</v>
      </c>
      <c r="C612" s="15" t="s">
        <v>26</v>
      </c>
      <c r="D612" s="15" t="s">
        <v>28</v>
      </c>
      <c r="E612" s="15" t="s">
        <v>649</v>
      </c>
      <c r="F612" s="15"/>
      <c r="G612" s="74">
        <f t="shared" ref="G612:I613" si="150">G613</f>
        <v>0</v>
      </c>
      <c r="H612" s="74">
        <f t="shared" si="150"/>
        <v>0</v>
      </c>
      <c r="I612" s="74">
        <f t="shared" si="150"/>
        <v>0</v>
      </c>
      <c r="J612" s="270"/>
    </row>
    <row r="613" spans="1:10" s="3" customFormat="1" ht="25.5" hidden="1" customHeight="1">
      <c r="A613" s="16" t="s">
        <v>30</v>
      </c>
      <c r="B613" s="14">
        <v>774</v>
      </c>
      <c r="C613" s="15" t="s">
        <v>26</v>
      </c>
      <c r="D613" s="15" t="s">
        <v>28</v>
      </c>
      <c r="E613" s="15" t="s">
        <v>649</v>
      </c>
      <c r="F613" s="15" t="s">
        <v>31</v>
      </c>
      <c r="G613" s="74">
        <f t="shared" si="150"/>
        <v>0</v>
      </c>
      <c r="H613" s="74">
        <f t="shared" si="150"/>
        <v>0</v>
      </c>
      <c r="I613" s="74">
        <f t="shared" si="150"/>
        <v>0</v>
      </c>
      <c r="J613" s="270"/>
    </row>
    <row r="614" spans="1:10" s="3" customFormat="1" ht="12.75" hidden="1" customHeight="1">
      <c r="A614" s="16" t="s">
        <v>32</v>
      </c>
      <c r="B614" s="14">
        <v>774</v>
      </c>
      <c r="C614" s="15" t="s">
        <v>26</v>
      </c>
      <c r="D614" s="15" t="s">
        <v>28</v>
      </c>
      <c r="E614" s="15" t="s">
        <v>649</v>
      </c>
      <c r="F614" s="15" t="s">
        <v>33</v>
      </c>
      <c r="G614" s="74"/>
      <c r="H614" s="74"/>
      <c r="I614" s="74"/>
      <c r="J614" s="270"/>
    </row>
    <row r="615" spans="1:10" s="3" customFormat="1" ht="49.5" customHeight="1">
      <c r="A615" s="16" t="s">
        <v>942</v>
      </c>
      <c r="B615" s="14">
        <v>774</v>
      </c>
      <c r="C615" s="15" t="s">
        <v>26</v>
      </c>
      <c r="D615" s="15" t="s">
        <v>28</v>
      </c>
      <c r="E615" s="88" t="s">
        <v>926</v>
      </c>
      <c r="F615" s="15"/>
      <c r="G615" s="74">
        <f t="shared" ref="G615:I619" si="151">G616</f>
        <v>718810.2</v>
      </c>
      <c r="H615" s="74">
        <f t="shared" si="151"/>
        <v>0</v>
      </c>
      <c r="I615" s="74">
        <f t="shared" si="151"/>
        <v>0</v>
      </c>
      <c r="J615" s="270"/>
    </row>
    <row r="616" spans="1:10" s="3" customFormat="1" ht="25.5">
      <c r="A616" s="16" t="s">
        <v>30</v>
      </c>
      <c r="B616" s="14">
        <v>774</v>
      </c>
      <c r="C616" s="15" t="s">
        <v>26</v>
      </c>
      <c r="D616" s="15" t="s">
        <v>28</v>
      </c>
      <c r="E616" s="88" t="s">
        <v>926</v>
      </c>
      <c r="F616" s="15" t="s">
        <v>31</v>
      </c>
      <c r="G616" s="74">
        <f t="shared" si="151"/>
        <v>718810.2</v>
      </c>
      <c r="H616" s="74">
        <f t="shared" si="151"/>
        <v>0</v>
      </c>
      <c r="I616" s="74">
        <f t="shared" si="151"/>
        <v>0</v>
      </c>
      <c r="J616" s="270"/>
    </row>
    <row r="617" spans="1:10" s="3" customFormat="1">
      <c r="A617" s="16" t="s">
        <v>32</v>
      </c>
      <c r="B617" s="14">
        <v>774</v>
      </c>
      <c r="C617" s="15" t="s">
        <v>26</v>
      </c>
      <c r="D617" s="15" t="s">
        <v>28</v>
      </c>
      <c r="E617" s="88" t="s">
        <v>926</v>
      </c>
      <c r="F617" s="15" t="s">
        <v>33</v>
      </c>
      <c r="G617" s="74">
        <v>718810.2</v>
      </c>
      <c r="H617" s="74"/>
      <c r="I617" s="74"/>
      <c r="J617" s="270"/>
    </row>
    <row r="618" spans="1:10" s="3" customFormat="1" ht="49.5" customHeight="1">
      <c r="A618" s="16" t="s">
        <v>943</v>
      </c>
      <c r="B618" s="14">
        <v>774</v>
      </c>
      <c r="C618" s="15" t="s">
        <v>26</v>
      </c>
      <c r="D618" s="15" t="s">
        <v>28</v>
      </c>
      <c r="E618" s="88" t="s">
        <v>927</v>
      </c>
      <c r="F618" s="15"/>
      <c r="G618" s="74">
        <f t="shared" si="151"/>
        <v>624075.24</v>
      </c>
      <c r="H618" s="74">
        <f t="shared" si="151"/>
        <v>1713916.16</v>
      </c>
      <c r="I618" s="74">
        <f t="shared" si="151"/>
        <v>0</v>
      </c>
      <c r="J618" s="270"/>
    </row>
    <row r="619" spans="1:10" s="3" customFormat="1" ht="25.5">
      <c r="A619" s="16" t="s">
        <v>30</v>
      </c>
      <c r="B619" s="14">
        <v>774</v>
      </c>
      <c r="C619" s="15" t="s">
        <v>26</v>
      </c>
      <c r="D619" s="15" t="s">
        <v>28</v>
      </c>
      <c r="E619" s="88" t="s">
        <v>927</v>
      </c>
      <c r="F619" s="15" t="s">
        <v>31</v>
      </c>
      <c r="G619" s="74">
        <f t="shared" si="151"/>
        <v>624075.24</v>
      </c>
      <c r="H619" s="74">
        <f t="shared" si="151"/>
        <v>1713916.16</v>
      </c>
      <c r="I619" s="74">
        <f t="shared" si="151"/>
        <v>0</v>
      </c>
      <c r="J619" s="270"/>
    </row>
    <row r="620" spans="1:10" s="3" customFormat="1">
      <c r="A620" s="16" t="s">
        <v>32</v>
      </c>
      <c r="B620" s="14">
        <v>774</v>
      </c>
      <c r="C620" s="15" t="s">
        <v>26</v>
      </c>
      <c r="D620" s="15" t="s">
        <v>28</v>
      </c>
      <c r="E620" s="88" t="s">
        <v>927</v>
      </c>
      <c r="F620" s="15" t="s">
        <v>33</v>
      </c>
      <c r="G620" s="74">
        <v>624075.24</v>
      </c>
      <c r="H620" s="74">
        <v>1713916.16</v>
      </c>
      <c r="I620" s="74">
        <v>0</v>
      </c>
      <c r="J620" s="270"/>
    </row>
    <row r="621" spans="1:10" ht="38.25">
      <c r="A621" s="16" t="s">
        <v>421</v>
      </c>
      <c r="B621" s="14">
        <v>774</v>
      </c>
      <c r="C621" s="15" t="s">
        <v>26</v>
      </c>
      <c r="D621" s="15" t="s">
        <v>28</v>
      </c>
      <c r="E621" s="88" t="s">
        <v>846</v>
      </c>
      <c r="F621" s="15"/>
      <c r="G621" s="8">
        <f>G622</f>
        <v>0</v>
      </c>
      <c r="H621" s="8">
        <f t="shared" ref="G621:I625" si="152">H622</f>
        <v>1000000</v>
      </c>
      <c r="I621" s="8">
        <f t="shared" si="152"/>
        <v>1000000</v>
      </c>
      <c r="J621" s="272"/>
    </row>
    <row r="622" spans="1:10" ht="25.5">
      <c r="A622" s="16" t="s">
        <v>30</v>
      </c>
      <c r="B622" s="14">
        <v>774</v>
      </c>
      <c r="C622" s="15" t="s">
        <v>26</v>
      </c>
      <c r="D622" s="15" t="s">
        <v>28</v>
      </c>
      <c r="E622" s="88" t="s">
        <v>846</v>
      </c>
      <c r="F622" s="15" t="s">
        <v>31</v>
      </c>
      <c r="G622" s="8">
        <f t="shared" si="152"/>
        <v>0</v>
      </c>
      <c r="H622" s="8">
        <f t="shared" si="152"/>
        <v>1000000</v>
      </c>
      <c r="I622" s="8">
        <f t="shared" si="152"/>
        <v>1000000</v>
      </c>
      <c r="J622" s="272"/>
    </row>
    <row r="623" spans="1:10">
      <c r="A623" s="16" t="s">
        <v>32</v>
      </c>
      <c r="B623" s="14">
        <v>774</v>
      </c>
      <c r="C623" s="15" t="s">
        <v>26</v>
      </c>
      <c r="D623" s="15" t="s">
        <v>28</v>
      </c>
      <c r="E623" s="88" t="s">
        <v>846</v>
      </c>
      <c r="F623" s="15" t="s">
        <v>33</v>
      </c>
      <c r="G623" s="8">
        <v>0</v>
      </c>
      <c r="H623" s="8">
        <v>1000000</v>
      </c>
      <c r="I623" s="8">
        <v>1000000</v>
      </c>
      <c r="J623" s="272"/>
    </row>
    <row r="624" spans="1:10" hidden="1">
      <c r="A624" s="16" t="s">
        <v>747</v>
      </c>
      <c r="B624" s="14">
        <v>774</v>
      </c>
      <c r="C624" s="15" t="s">
        <v>26</v>
      </c>
      <c r="D624" s="15" t="s">
        <v>28</v>
      </c>
      <c r="E624" s="88" t="s">
        <v>748</v>
      </c>
      <c r="F624" s="15"/>
      <c r="G624" s="8">
        <f>G625</f>
        <v>0</v>
      </c>
      <c r="H624" s="8">
        <f t="shared" si="152"/>
        <v>0</v>
      </c>
      <c r="I624" s="8">
        <f t="shared" si="152"/>
        <v>0</v>
      </c>
      <c r="J624" s="272"/>
    </row>
    <row r="625" spans="1:10" ht="25.5" hidden="1">
      <c r="A625" s="16" t="s">
        <v>30</v>
      </c>
      <c r="B625" s="14">
        <v>774</v>
      </c>
      <c r="C625" s="15" t="s">
        <v>26</v>
      </c>
      <c r="D625" s="15" t="s">
        <v>28</v>
      </c>
      <c r="E625" s="88" t="s">
        <v>748</v>
      </c>
      <c r="F625" s="15" t="s">
        <v>31</v>
      </c>
      <c r="G625" s="8">
        <f t="shared" si="152"/>
        <v>0</v>
      </c>
      <c r="H625" s="8">
        <f t="shared" si="152"/>
        <v>0</v>
      </c>
      <c r="I625" s="8">
        <f t="shared" si="152"/>
        <v>0</v>
      </c>
      <c r="J625" s="272"/>
    </row>
    <row r="626" spans="1:10" hidden="1">
      <c r="A626" s="16" t="s">
        <v>32</v>
      </c>
      <c r="B626" s="14">
        <v>774</v>
      </c>
      <c r="C626" s="15" t="s">
        <v>26</v>
      </c>
      <c r="D626" s="15" t="s">
        <v>28</v>
      </c>
      <c r="E626" s="88" t="s">
        <v>748</v>
      </c>
      <c r="F626" s="15" t="s">
        <v>33</v>
      </c>
      <c r="G626" s="8"/>
      <c r="H626" s="8"/>
      <c r="I626" s="8"/>
      <c r="J626" s="272"/>
    </row>
    <row r="627" spans="1:10" s="3" customFormat="1" ht="30" customHeight="1">
      <c r="A627" s="86" t="s">
        <v>24</v>
      </c>
      <c r="B627" s="14">
        <v>774</v>
      </c>
      <c r="C627" s="15" t="s">
        <v>26</v>
      </c>
      <c r="D627" s="15" t="s">
        <v>28</v>
      </c>
      <c r="E627" s="15" t="s">
        <v>228</v>
      </c>
      <c r="F627" s="15"/>
      <c r="G627" s="74">
        <f t="shared" ref="G627:I629" si="153">G628</f>
        <v>105000</v>
      </c>
      <c r="H627" s="74">
        <f t="shared" si="153"/>
        <v>105000</v>
      </c>
      <c r="I627" s="74">
        <f t="shared" si="153"/>
        <v>105000</v>
      </c>
      <c r="J627" s="270"/>
    </row>
    <row r="628" spans="1:10" s="3" customFormat="1" ht="24.75" customHeight="1">
      <c r="A628" s="86" t="s">
        <v>145</v>
      </c>
      <c r="B628" s="14">
        <v>774</v>
      </c>
      <c r="C628" s="15" t="s">
        <v>26</v>
      </c>
      <c r="D628" s="15" t="s">
        <v>28</v>
      </c>
      <c r="E628" s="15" t="s">
        <v>229</v>
      </c>
      <c r="F628" s="15"/>
      <c r="G628" s="74">
        <f t="shared" si="153"/>
        <v>105000</v>
      </c>
      <c r="H628" s="74">
        <f t="shared" si="153"/>
        <v>105000</v>
      </c>
      <c r="I628" s="74">
        <f t="shared" si="153"/>
        <v>105000</v>
      </c>
      <c r="J628" s="270"/>
    </row>
    <row r="629" spans="1:10" s="18" customFormat="1" ht="25.5">
      <c r="A629" s="86" t="s">
        <v>30</v>
      </c>
      <c r="B629" s="15" t="s">
        <v>96</v>
      </c>
      <c r="C629" s="15" t="s">
        <v>26</v>
      </c>
      <c r="D629" s="15" t="s">
        <v>28</v>
      </c>
      <c r="E629" s="15" t="s">
        <v>229</v>
      </c>
      <c r="F629" s="15" t="s">
        <v>31</v>
      </c>
      <c r="G629" s="74">
        <f t="shared" si="153"/>
        <v>105000</v>
      </c>
      <c r="H629" s="74">
        <f t="shared" si="153"/>
        <v>105000</v>
      </c>
      <c r="I629" s="74">
        <f t="shared" si="153"/>
        <v>105000</v>
      </c>
      <c r="J629" s="270"/>
    </row>
    <row r="630" spans="1:10" s="18" customFormat="1">
      <c r="A630" s="86" t="s">
        <v>32</v>
      </c>
      <c r="B630" s="15" t="s">
        <v>96</v>
      </c>
      <c r="C630" s="15" t="s">
        <v>26</v>
      </c>
      <c r="D630" s="15" t="s">
        <v>28</v>
      </c>
      <c r="E630" s="15" t="s">
        <v>229</v>
      </c>
      <c r="F630" s="15" t="s">
        <v>33</v>
      </c>
      <c r="G630" s="74">
        <v>105000</v>
      </c>
      <c r="H630" s="74">
        <v>105000</v>
      </c>
      <c r="I630" s="74">
        <v>105000</v>
      </c>
      <c r="J630" s="270"/>
    </row>
    <row r="631" spans="1:10" s="18" customFormat="1" ht="25.5" hidden="1" customHeight="1">
      <c r="A631" s="200" t="s">
        <v>491</v>
      </c>
      <c r="B631" s="14">
        <v>774</v>
      </c>
      <c r="C631" s="15" t="s">
        <v>26</v>
      </c>
      <c r="D631" s="15" t="s">
        <v>28</v>
      </c>
      <c r="E631" s="15" t="s">
        <v>224</v>
      </c>
      <c r="F631" s="15"/>
      <c r="G631" s="74">
        <f t="shared" ref="G631:I633" si="154">G632</f>
        <v>0</v>
      </c>
      <c r="H631" s="74">
        <f t="shared" si="154"/>
        <v>0</v>
      </c>
      <c r="I631" s="74">
        <f t="shared" si="154"/>
        <v>0</v>
      </c>
      <c r="J631" s="270"/>
    </row>
    <row r="632" spans="1:10" s="18" customFormat="1" ht="25.5" hidden="1">
      <c r="A632" s="86" t="s">
        <v>102</v>
      </c>
      <c r="B632" s="15" t="s">
        <v>96</v>
      </c>
      <c r="C632" s="15" t="s">
        <v>26</v>
      </c>
      <c r="D632" s="15" t="s">
        <v>28</v>
      </c>
      <c r="E632" s="15" t="s">
        <v>225</v>
      </c>
      <c r="F632" s="15"/>
      <c r="G632" s="74">
        <f t="shared" si="154"/>
        <v>0</v>
      </c>
      <c r="H632" s="74">
        <f t="shared" si="154"/>
        <v>0</v>
      </c>
      <c r="I632" s="74">
        <f t="shared" si="154"/>
        <v>0</v>
      </c>
      <c r="J632" s="270"/>
    </row>
    <row r="633" spans="1:10" s="18" customFormat="1" ht="30.75" hidden="1" customHeight="1">
      <c r="A633" s="86" t="s">
        <v>30</v>
      </c>
      <c r="B633" s="15" t="s">
        <v>96</v>
      </c>
      <c r="C633" s="15" t="s">
        <v>26</v>
      </c>
      <c r="D633" s="15" t="s">
        <v>28</v>
      </c>
      <c r="E633" s="15" t="s">
        <v>225</v>
      </c>
      <c r="F633" s="15" t="s">
        <v>31</v>
      </c>
      <c r="G633" s="74">
        <f t="shared" si="154"/>
        <v>0</v>
      </c>
      <c r="H633" s="74">
        <f t="shared" si="154"/>
        <v>0</v>
      </c>
      <c r="I633" s="74">
        <f t="shared" si="154"/>
        <v>0</v>
      </c>
      <c r="J633" s="270"/>
    </row>
    <row r="634" spans="1:10" s="18" customFormat="1" hidden="1">
      <c r="A634" s="86" t="s">
        <v>32</v>
      </c>
      <c r="B634" s="15" t="s">
        <v>96</v>
      </c>
      <c r="C634" s="15" t="s">
        <v>26</v>
      </c>
      <c r="D634" s="15" t="s">
        <v>28</v>
      </c>
      <c r="E634" s="15" t="s">
        <v>225</v>
      </c>
      <c r="F634" s="15" t="s">
        <v>33</v>
      </c>
      <c r="G634" s="74"/>
      <c r="H634" s="74"/>
      <c r="I634" s="74"/>
      <c r="J634" s="270"/>
    </row>
    <row r="635" spans="1:10" s="18" customFormat="1" ht="38.25" hidden="1">
      <c r="A635" s="86" t="s">
        <v>468</v>
      </c>
      <c r="B635" s="15" t="s">
        <v>96</v>
      </c>
      <c r="C635" s="15" t="s">
        <v>26</v>
      </c>
      <c r="D635" s="15" t="s">
        <v>28</v>
      </c>
      <c r="E635" s="15" t="s">
        <v>467</v>
      </c>
      <c r="F635" s="15"/>
      <c r="G635" s="74">
        <f>G636</f>
        <v>0</v>
      </c>
      <c r="H635" s="74">
        <f t="shared" ref="H635:I636" si="155">H636</f>
        <v>0</v>
      </c>
      <c r="I635" s="74">
        <f t="shared" si="155"/>
        <v>0</v>
      </c>
      <c r="J635" s="270"/>
    </row>
    <row r="636" spans="1:10" s="18" customFormat="1" ht="52.5" hidden="1" customHeight="1">
      <c r="A636" s="16" t="s">
        <v>760</v>
      </c>
      <c r="B636" s="15" t="s">
        <v>96</v>
      </c>
      <c r="C636" s="15" t="s">
        <v>26</v>
      </c>
      <c r="D636" s="15" t="s">
        <v>28</v>
      </c>
      <c r="E636" s="15" t="s">
        <v>761</v>
      </c>
      <c r="F636" s="15"/>
      <c r="G636" s="74">
        <f>G637</f>
        <v>0</v>
      </c>
      <c r="H636" s="74">
        <f t="shared" si="155"/>
        <v>0</v>
      </c>
      <c r="I636" s="74">
        <f t="shared" si="155"/>
        <v>0</v>
      </c>
      <c r="J636" s="270"/>
    </row>
    <row r="637" spans="1:10" s="18" customFormat="1" ht="25.5" hidden="1">
      <c r="A637" s="16" t="s">
        <v>98</v>
      </c>
      <c r="B637" s="15" t="s">
        <v>96</v>
      </c>
      <c r="C637" s="15" t="s">
        <v>26</v>
      </c>
      <c r="D637" s="15" t="s">
        <v>28</v>
      </c>
      <c r="E637" s="15" t="s">
        <v>761</v>
      </c>
      <c r="F637" s="15" t="s">
        <v>355</v>
      </c>
      <c r="G637" s="74"/>
      <c r="H637" s="74"/>
      <c r="I637" s="74"/>
      <c r="J637" s="270"/>
    </row>
    <row r="638" spans="1:10" s="18" customFormat="1" ht="89.25" hidden="1">
      <c r="A638" s="50" t="s">
        <v>428</v>
      </c>
      <c r="B638" s="15" t="s">
        <v>96</v>
      </c>
      <c r="C638" s="15" t="s">
        <v>26</v>
      </c>
      <c r="D638" s="15" t="s">
        <v>28</v>
      </c>
      <c r="E638" s="15" t="s">
        <v>761</v>
      </c>
      <c r="F638" s="15" t="s">
        <v>427</v>
      </c>
      <c r="G638" s="74"/>
      <c r="H638" s="74"/>
      <c r="I638" s="74"/>
      <c r="J638" s="270"/>
    </row>
    <row r="639" spans="1:10" s="18" customFormat="1" ht="38.25" hidden="1">
      <c r="A639" s="86" t="s">
        <v>468</v>
      </c>
      <c r="B639" s="15" t="s">
        <v>96</v>
      </c>
      <c r="C639" s="15" t="s">
        <v>26</v>
      </c>
      <c r="D639" s="15" t="s">
        <v>28</v>
      </c>
      <c r="E639" s="15" t="s">
        <v>467</v>
      </c>
      <c r="F639" s="15"/>
      <c r="G639" s="74">
        <f>G640</f>
        <v>0</v>
      </c>
      <c r="H639" s="74">
        <f t="shared" ref="H639:I639" si="156">H640</f>
        <v>0</v>
      </c>
      <c r="I639" s="74">
        <f t="shared" si="156"/>
        <v>0</v>
      </c>
      <c r="J639" s="270"/>
    </row>
    <row r="640" spans="1:10" s="18" customFormat="1" ht="52.5" hidden="1" customHeight="1">
      <c r="A640" s="16" t="s">
        <v>760</v>
      </c>
      <c r="B640" s="15" t="s">
        <v>96</v>
      </c>
      <c r="C640" s="15" t="s">
        <v>26</v>
      </c>
      <c r="D640" s="15" t="s">
        <v>28</v>
      </c>
      <c r="E640" s="15" t="s">
        <v>761</v>
      </c>
      <c r="F640" s="15"/>
      <c r="G640" s="74">
        <f>G641</f>
        <v>0</v>
      </c>
      <c r="H640" s="74">
        <f t="shared" ref="H640:I640" si="157">H641</f>
        <v>0</v>
      </c>
      <c r="I640" s="74">
        <f t="shared" si="157"/>
        <v>0</v>
      </c>
      <c r="J640" s="270"/>
    </row>
    <row r="641" spans="1:11" s="18" customFormat="1" ht="25.5" hidden="1">
      <c r="A641" s="16" t="s">
        <v>98</v>
      </c>
      <c r="B641" s="15" t="s">
        <v>96</v>
      </c>
      <c r="C641" s="15" t="s">
        <v>26</v>
      </c>
      <c r="D641" s="15" t="s">
        <v>28</v>
      </c>
      <c r="E641" s="15" t="s">
        <v>761</v>
      </c>
      <c r="F641" s="15" t="s">
        <v>355</v>
      </c>
      <c r="G641" s="74">
        <f>G642</f>
        <v>0</v>
      </c>
      <c r="H641" s="74">
        <f t="shared" ref="H641:I641" si="158">H642</f>
        <v>0</v>
      </c>
      <c r="I641" s="74">
        <f t="shared" si="158"/>
        <v>0</v>
      </c>
      <c r="J641" s="270"/>
    </row>
    <row r="642" spans="1:11" s="18" customFormat="1" ht="89.25" hidden="1">
      <c r="A642" s="50" t="s">
        <v>428</v>
      </c>
      <c r="B642" s="15" t="s">
        <v>96</v>
      </c>
      <c r="C642" s="15" t="s">
        <v>26</v>
      </c>
      <c r="D642" s="15" t="s">
        <v>28</v>
      </c>
      <c r="E642" s="15" t="s">
        <v>761</v>
      </c>
      <c r="F642" s="15" t="s">
        <v>427</v>
      </c>
      <c r="G642" s="74"/>
      <c r="H642" s="74"/>
      <c r="I642" s="74"/>
      <c r="J642" s="270"/>
    </row>
    <row r="643" spans="1:11" s="18" customFormat="1" ht="51" hidden="1">
      <c r="A643" s="16" t="s">
        <v>523</v>
      </c>
      <c r="B643" s="15" t="s">
        <v>96</v>
      </c>
      <c r="C643" s="15" t="s">
        <v>26</v>
      </c>
      <c r="D643" s="15" t="s">
        <v>28</v>
      </c>
      <c r="E643" s="15" t="s">
        <v>218</v>
      </c>
      <c r="F643" s="15"/>
      <c r="G643" s="74">
        <f>G644</f>
        <v>0</v>
      </c>
      <c r="H643" s="74">
        <f>H644+H647</f>
        <v>0</v>
      </c>
      <c r="I643" s="74">
        <f t="shared" ref="H643:I645" si="159">I644</f>
        <v>0</v>
      </c>
      <c r="J643" s="270"/>
    </row>
    <row r="644" spans="1:11" s="18" customFormat="1" ht="25.5" hidden="1">
      <c r="A644" s="16" t="s">
        <v>515</v>
      </c>
      <c r="B644" s="15" t="s">
        <v>96</v>
      </c>
      <c r="C644" s="15" t="s">
        <v>26</v>
      </c>
      <c r="D644" s="15" t="s">
        <v>28</v>
      </c>
      <c r="E644" s="15" t="s">
        <v>514</v>
      </c>
      <c r="F644" s="15"/>
      <c r="G644" s="74">
        <f>G645</f>
        <v>0</v>
      </c>
      <c r="H644" s="74">
        <f t="shared" si="159"/>
        <v>0</v>
      </c>
      <c r="I644" s="74">
        <f t="shared" si="159"/>
        <v>0</v>
      </c>
      <c r="J644" s="270"/>
    </row>
    <row r="645" spans="1:11" s="18" customFormat="1" ht="36" hidden="1" customHeight="1">
      <c r="A645" s="16" t="s">
        <v>98</v>
      </c>
      <c r="B645" s="15" t="s">
        <v>96</v>
      </c>
      <c r="C645" s="15" t="s">
        <v>26</v>
      </c>
      <c r="D645" s="15" t="s">
        <v>28</v>
      </c>
      <c r="E645" s="15" t="s">
        <v>514</v>
      </c>
      <c r="F645" s="15" t="s">
        <v>355</v>
      </c>
      <c r="G645" s="74">
        <f>G646</f>
        <v>0</v>
      </c>
      <c r="H645" s="74">
        <f t="shared" si="159"/>
        <v>0</v>
      </c>
      <c r="I645" s="74">
        <f t="shared" si="159"/>
        <v>0</v>
      </c>
      <c r="J645" s="270"/>
    </row>
    <row r="646" spans="1:11" s="18" customFormat="1" ht="99" hidden="1" customHeight="1">
      <c r="A646" s="50" t="s">
        <v>428</v>
      </c>
      <c r="B646" s="15" t="s">
        <v>96</v>
      </c>
      <c r="C646" s="15" t="s">
        <v>26</v>
      </c>
      <c r="D646" s="15" t="s">
        <v>28</v>
      </c>
      <c r="E646" s="15" t="s">
        <v>514</v>
      </c>
      <c r="F646" s="15" t="s">
        <v>427</v>
      </c>
      <c r="G646" s="74">
        <v>0</v>
      </c>
      <c r="H646" s="74"/>
      <c r="I646" s="74">
        <v>0</v>
      </c>
      <c r="J646" s="270"/>
    </row>
    <row r="647" spans="1:11" s="18" customFormat="1" ht="25.5" hidden="1">
      <c r="A647" s="16" t="s">
        <v>517</v>
      </c>
      <c r="B647" s="15" t="s">
        <v>96</v>
      </c>
      <c r="C647" s="15" t="s">
        <v>26</v>
      </c>
      <c r="D647" s="15" t="s">
        <v>28</v>
      </c>
      <c r="E647" s="15" t="s">
        <v>516</v>
      </c>
      <c r="F647" s="15"/>
      <c r="G647" s="74">
        <f>G648</f>
        <v>0</v>
      </c>
      <c r="H647" s="74">
        <f t="shared" ref="H647:I648" si="160">H648</f>
        <v>0</v>
      </c>
      <c r="I647" s="74">
        <f t="shared" si="160"/>
        <v>0</v>
      </c>
      <c r="J647" s="270"/>
    </row>
    <row r="648" spans="1:11" s="18" customFormat="1" ht="36" hidden="1" customHeight="1">
      <c r="A648" s="16" t="s">
        <v>98</v>
      </c>
      <c r="B648" s="15" t="s">
        <v>96</v>
      </c>
      <c r="C648" s="15" t="s">
        <v>26</v>
      </c>
      <c r="D648" s="15" t="s">
        <v>28</v>
      </c>
      <c r="E648" s="15" t="s">
        <v>516</v>
      </c>
      <c r="F648" s="15" t="s">
        <v>355</v>
      </c>
      <c r="G648" s="74">
        <f>G649</f>
        <v>0</v>
      </c>
      <c r="H648" s="74">
        <f t="shared" si="160"/>
        <v>0</v>
      </c>
      <c r="I648" s="74">
        <f t="shared" si="160"/>
        <v>0</v>
      </c>
      <c r="J648" s="270"/>
    </row>
    <row r="649" spans="1:11" s="18" customFormat="1" ht="99" hidden="1" customHeight="1">
      <c r="A649" s="50" t="s">
        <v>428</v>
      </c>
      <c r="B649" s="15" t="s">
        <v>96</v>
      </c>
      <c r="C649" s="15" t="s">
        <v>26</v>
      </c>
      <c r="D649" s="15" t="s">
        <v>28</v>
      </c>
      <c r="E649" s="15" t="s">
        <v>516</v>
      </c>
      <c r="F649" s="15" t="s">
        <v>427</v>
      </c>
      <c r="G649" s="74">
        <v>0</v>
      </c>
      <c r="H649" s="74"/>
      <c r="I649" s="74">
        <v>0</v>
      </c>
      <c r="J649" s="270"/>
    </row>
    <row r="650" spans="1:11" s="80" customFormat="1" ht="24.75" hidden="1" customHeight="1">
      <c r="A650" s="37" t="s">
        <v>173</v>
      </c>
      <c r="B650" s="15" t="s">
        <v>96</v>
      </c>
      <c r="C650" s="15" t="s">
        <v>26</v>
      </c>
      <c r="D650" s="15" t="s">
        <v>28</v>
      </c>
      <c r="E650" s="15" t="s">
        <v>238</v>
      </c>
      <c r="F650" s="79"/>
      <c r="G650" s="74">
        <f>G651</f>
        <v>0</v>
      </c>
      <c r="H650" s="74">
        <v>0</v>
      </c>
      <c r="I650" s="74">
        <v>0</v>
      </c>
      <c r="J650" s="270"/>
      <c r="K650" s="160">
        <v>1000000</v>
      </c>
    </row>
    <row r="651" spans="1:11" ht="25.5" hidden="1">
      <c r="A651" s="204" t="s">
        <v>173</v>
      </c>
      <c r="B651" s="15" t="s">
        <v>96</v>
      </c>
      <c r="C651" s="15" t="s">
        <v>26</v>
      </c>
      <c r="D651" s="15" t="s">
        <v>28</v>
      </c>
      <c r="E651" s="15" t="s">
        <v>281</v>
      </c>
      <c r="F651" s="14"/>
      <c r="G651" s="74">
        <f>G652</f>
        <v>0</v>
      </c>
      <c r="H651" s="74">
        <v>0</v>
      </c>
      <c r="I651" s="74">
        <v>0</v>
      </c>
      <c r="J651" s="270"/>
      <c r="K651" s="2"/>
    </row>
    <row r="652" spans="1:11" hidden="1">
      <c r="A652" s="86" t="s">
        <v>63</v>
      </c>
      <c r="B652" s="15" t="s">
        <v>96</v>
      </c>
      <c r="C652" s="15" t="s">
        <v>26</v>
      </c>
      <c r="D652" s="15" t="s">
        <v>28</v>
      </c>
      <c r="E652" s="15" t="s">
        <v>281</v>
      </c>
      <c r="F652" s="15" t="s">
        <v>31</v>
      </c>
      <c r="G652" s="74">
        <f>G653</f>
        <v>0</v>
      </c>
      <c r="H652" s="74">
        <f>H653</f>
        <v>0</v>
      </c>
      <c r="I652" s="74">
        <f>I653</f>
        <v>0</v>
      </c>
      <c r="J652" s="270"/>
      <c r="K652" s="2"/>
    </row>
    <row r="653" spans="1:11" ht="19.5" hidden="1" customHeight="1">
      <c r="A653" s="86" t="s">
        <v>184</v>
      </c>
      <c r="B653" s="15" t="s">
        <v>96</v>
      </c>
      <c r="C653" s="15" t="s">
        <v>26</v>
      </c>
      <c r="D653" s="15" t="s">
        <v>28</v>
      </c>
      <c r="E653" s="15" t="s">
        <v>281</v>
      </c>
      <c r="F653" s="15" t="s">
        <v>33</v>
      </c>
      <c r="G653" s="74"/>
      <c r="H653" s="74">
        <f>'прил 6'!H216</f>
        <v>0</v>
      </c>
      <c r="I653" s="74">
        <f>'прил 6'!I216</f>
        <v>0</v>
      </c>
      <c r="J653" s="270"/>
      <c r="K653" s="2"/>
    </row>
    <row r="654" spans="1:11" ht="30" hidden="1" customHeight="1">
      <c r="A654" s="86" t="s">
        <v>340</v>
      </c>
      <c r="B654" s="15" t="s">
        <v>96</v>
      </c>
      <c r="C654" s="15" t="s">
        <v>26</v>
      </c>
      <c r="D654" s="15" t="s">
        <v>28</v>
      </c>
      <c r="E654" s="15" t="s">
        <v>215</v>
      </c>
      <c r="F654" s="15"/>
      <c r="G654" s="74">
        <f>G655</f>
        <v>0</v>
      </c>
      <c r="H654" s="74"/>
      <c r="I654" s="74"/>
      <c r="J654" s="270"/>
      <c r="K654" s="2"/>
    </row>
    <row r="655" spans="1:11" ht="29.25" hidden="1" customHeight="1">
      <c r="A655" s="16" t="s">
        <v>30</v>
      </c>
      <c r="B655" s="15" t="s">
        <v>96</v>
      </c>
      <c r="C655" s="15" t="s">
        <v>26</v>
      </c>
      <c r="D655" s="15" t="s">
        <v>28</v>
      </c>
      <c r="E655" s="15" t="s">
        <v>215</v>
      </c>
      <c r="F655" s="15" t="s">
        <v>31</v>
      </c>
      <c r="G655" s="74">
        <f>G656</f>
        <v>0</v>
      </c>
      <c r="H655" s="74"/>
      <c r="I655" s="74"/>
      <c r="J655" s="270"/>
      <c r="K655" s="2"/>
    </row>
    <row r="656" spans="1:11" ht="19.5" hidden="1" customHeight="1">
      <c r="A656" s="16" t="s">
        <v>32</v>
      </c>
      <c r="B656" s="15" t="s">
        <v>96</v>
      </c>
      <c r="C656" s="15" t="s">
        <v>26</v>
      </c>
      <c r="D656" s="15" t="s">
        <v>28</v>
      </c>
      <c r="E656" s="15" t="s">
        <v>215</v>
      </c>
      <c r="F656" s="15" t="s">
        <v>33</v>
      </c>
      <c r="G656" s="74"/>
      <c r="H656" s="74"/>
      <c r="I656" s="74"/>
      <c r="J656" s="270"/>
      <c r="K656" s="2"/>
    </row>
    <row r="657" spans="1:10" s="235" customFormat="1" ht="30.75" hidden="1" customHeight="1">
      <c r="A657" s="37" t="s">
        <v>277</v>
      </c>
      <c r="B657" s="15" t="s">
        <v>96</v>
      </c>
      <c r="C657" s="15" t="s">
        <v>26</v>
      </c>
      <c r="D657" s="15" t="s">
        <v>28</v>
      </c>
      <c r="E657" s="15" t="s">
        <v>581</v>
      </c>
      <c r="F657" s="15"/>
      <c r="G657" s="74">
        <f>G658</f>
        <v>0</v>
      </c>
      <c r="H657" s="234">
        <v>0</v>
      </c>
      <c r="I657" s="234">
        <v>0</v>
      </c>
      <c r="J657" s="275"/>
    </row>
    <row r="658" spans="1:10" ht="30.75" hidden="1" customHeight="1">
      <c r="A658" s="16" t="s">
        <v>277</v>
      </c>
      <c r="B658" s="15" t="s">
        <v>96</v>
      </c>
      <c r="C658" s="15" t="s">
        <v>26</v>
      </c>
      <c r="D658" s="15" t="s">
        <v>28</v>
      </c>
      <c r="E658" s="15" t="s">
        <v>582</v>
      </c>
      <c r="F658" s="15"/>
      <c r="G658" s="74">
        <f>G665</f>
        <v>0</v>
      </c>
      <c r="H658" s="74">
        <v>0</v>
      </c>
      <c r="I658" s="74">
        <v>0</v>
      </c>
      <c r="J658" s="270"/>
    </row>
    <row r="659" spans="1:10" ht="30.75" hidden="1" customHeight="1">
      <c r="A659" s="16" t="s">
        <v>36</v>
      </c>
      <c r="B659" s="15" t="s">
        <v>96</v>
      </c>
      <c r="C659" s="15" t="s">
        <v>26</v>
      </c>
      <c r="D659" s="15" t="s">
        <v>28</v>
      </c>
      <c r="E659" s="15" t="s">
        <v>582</v>
      </c>
      <c r="F659" s="15" t="s">
        <v>37</v>
      </c>
      <c r="G659" s="74">
        <f>G660</f>
        <v>45000</v>
      </c>
      <c r="H659" s="74">
        <v>0</v>
      </c>
      <c r="I659" s="74">
        <v>0</v>
      </c>
      <c r="J659" s="270"/>
    </row>
    <row r="660" spans="1:10" ht="30.75" hidden="1" customHeight="1">
      <c r="A660" s="16" t="s">
        <v>38</v>
      </c>
      <c r="B660" s="15" t="s">
        <v>96</v>
      </c>
      <c r="C660" s="15" t="s">
        <v>26</v>
      </c>
      <c r="D660" s="15" t="s">
        <v>28</v>
      </c>
      <c r="E660" s="15" t="s">
        <v>582</v>
      </c>
      <c r="F660" s="15" t="s">
        <v>39</v>
      </c>
      <c r="G660" s="74">
        <f>'прил 6'!G1070</f>
        <v>45000</v>
      </c>
      <c r="H660" s="74">
        <v>0</v>
      </c>
      <c r="I660" s="74">
        <v>0</v>
      </c>
      <c r="J660" s="270"/>
    </row>
    <row r="661" spans="1:10" ht="23.25" hidden="1" customHeight="1">
      <c r="A661" s="16" t="s">
        <v>151</v>
      </c>
      <c r="B661" s="15" t="s">
        <v>96</v>
      </c>
      <c r="C661" s="15" t="s">
        <v>26</v>
      </c>
      <c r="D661" s="15" t="s">
        <v>28</v>
      </c>
      <c r="E661" s="15" t="s">
        <v>582</v>
      </c>
      <c r="F661" s="15" t="s">
        <v>152</v>
      </c>
      <c r="G661" s="74">
        <f>G662</f>
        <v>1186637</v>
      </c>
      <c r="H661" s="74">
        <v>0</v>
      </c>
      <c r="I661" s="74">
        <v>0</v>
      </c>
      <c r="J661" s="270"/>
    </row>
    <row r="662" spans="1:10" ht="30.75" hidden="1" customHeight="1">
      <c r="A662" s="16" t="s">
        <v>153</v>
      </c>
      <c r="B662" s="15" t="s">
        <v>96</v>
      </c>
      <c r="C662" s="15" t="s">
        <v>26</v>
      </c>
      <c r="D662" s="15" t="s">
        <v>28</v>
      </c>
      <c r="E662" s="15" t="s">
        <v>582</v>
      </c>
      <c r="F662" s="15" t="s">
        <v>154</v>
      </c>
      <c r="G662" s="74">
        <f>'прил 6'!G601</f>
        <v>1186637</v>
      </c>
      <c r="H662" s="74">
        <v>0</v>
      </c>
      <c r="I662" s="74">
        <v>0</v>
      </c>
      <c r="J662" s="270"/>
    </row>
    <row r="663" spans="1:10" ht="21.75" hidden="1" customHeight="1">
      <c r="A663" s="16" t="s">
        <v>160</v>
      </c>
      <c r="B663" s="15" t="s">
        <v>96</v>
      </c>
      <c r="C663" s="15" t="s">
        <v>26</v>
      </c>
      <c r="D663" s="15" t="s">
        <v>28</v>
      </c>
      <c r="E663" s="15" t="s">
        <v>582</v>
      </c>
      <c r="F663" s="15" t="s">
        <v>161</v>
      </c>
      <c r="G663" s="74">
        <f>G664</f>
        <v>0</v>
      </c>
      <c r="H663" s="74">
        <v>0</v>
      </c>
      <c r="I663" s="74">
        <v>0</v>
      </c>
      <c r="J663" s="270"/>
    </row>
    <row r="664" spans="1:10" ht="22.5" hidden="1" customHeight="1">
      <c r="A664" s="16" t="s">
        <v>182</v>
      </c>
      <c r="B664" s="15" t="s">
        <v>96</v>
      </c>
      <c r="C664" s="15" t="s">
        <v>26</v>
      </c>
      <c r="D664" s="15" t="s">
        <v>28</v>
      </c>
      <c r="E664" s="15" t="s">
        <v>582</v>
      </c>
      <c r="F664" s="15" t="s">
        <v>183</v>
      </c>
      <c r="G664" s="74"/>
      <c r="H664" s="74">
        <v>0</v>
      </c>
      <c r="I664" s="74">
        <v>0</v>
      </c>
      <c r="J664" s="270"/>
    </row>
    <row r="665" spans="1:10" ht="25.5" hidden="1">
      <c r="A665" s="16" t="s">
        <v>30</v>
      </c>
      <c r="B665" s="15" t="s">
        <v>96</v>
      </c>
      <c r="C665" s="15" t="s">
        <v>26</v>
      </c>
      <c r="D665" s="15" t="s">
        <v>28</v>
      </c>
      <c r="E665" s="15" t="s">
        <v>582</v>
      </c>
      <c r="F665" s="15" t="s">
        <v>31</v>
      </c>
      <c r="G665" s="8">
        <f t="shared" ref="G665:I665" si="161">G666</f>
        <v>0</v>
      </c>
      <c r="H665" s="8">
        <f t="shared" si="161"/>
        <v>0</v>
      </c>
      <c r="I665" s="8">
        <f t="shared" si="161"/>
        <v>0</v>
      </c>
      <c r="J665" s="272"/>
    </row>
    <row r="666" spans="1:10" hidden="1">
      <c r="A666" s="16" t="s">
        <v>32</v>
      </c>
      <c r="B666" s="15" t="s">
        <v>96</v>
      </c>
      <c r="C666" s="15" t="s">
        <v>26</v>
      </c>
      <c r="D666" s="15" t="s">
        <v>28</v>
      </c>
      <c r="E666" s="15" t="s">
        <v>582</v>
      </c>
      <c r="F666" s="15" t="s">
        <v>33</v>
      </c>
      <c r="G666" s="8"/>
      <c r="H666" s="8"/>
      <c r="I666" s="8"/>
      <c r="J666" s="272"/>
    </row>
    <row r="667" spans="1:10" s="235" customFormat="1" ht="30.75" hidden="1" customHeight="1">
      <c r="A667" s="37" t="s">
        <v>173</v>
      </c>
      <c r="B667" s="15" t="s">
        <v>96</v>
      </c>
      <c r="C667" s="15" t="s">
        <v>26</v>
      </c>
      <c r="D667" s="15" t="s">
        <v>28</v>
      </c>
      <c r="E667" s="15" t="s">
        <v>238</v>
      </c>
      <c r="F667" s="15"/>
      <c r="G667" s="74">
        <f>G668</f>
        <v>0</v>
      </c>
      <c r="H667" s="234">
        <v>0</v>
      </c>
      <c r="I667" s="234">
        <v>0</v>
      </c>
      <c r="J667" s="275"/>
    </row>
    <row r="668" spans="1:10" ht="30.75" hidden="1" customHeight="1">
      <c r="A668" s="16" t="s">
        <v>173</v>
      </c>
      <c r="B668" s="15" t="s">
        <v>96</v>
      </c>
      <c r="C668" s="15" t="s">
        <v>26</v>
      </c>
      <c r="D668" s="15" t="s">
        <v>28</v>
      </c>
      <c r="E668" s="15" t="s">
        <v>847</v>
      </c>
      <c r="F668" s="15"/>
      <c r="G668" s="74">
        <f>G675</f>
        <v>0</v>
      </c>
      <c r="H668" s="74">
        <v>0</v>
      </c>
      <c r="I668" s="74">
        <v>0</v>
      </c>
      <c r="J668" s="270"/>
    </row>
    <row r="669" spans="1:10" ht="30.75" hidden="1" customHeight="1">
      <c r="A669" s="16" t="s">
        <v>36</v>
      </c>
      <c r="B669" s="15" t="s">
        <v>96</v>
      </c>
      <c r="C669" s="15" t="s">
        <v>26</v>
      </c>
      <c r="D669" s="15" t="s">
        <v>28</v>
      </c>
      <c r="E669" s="15" t="s">
        <v>582</v>
      </c>
      <c r="F669" s="15" t="s">
        <v>37</v>
      </c>
      <c r="G669" s="74">
        <f>G670</f>
        <v>6721909</v>
      </c>
      <c r="H669" s="74">
        <v>0</v>
      </c>
      <c r="I669" s="74">
        <v>0</v>
      </c>
      <c r="J669" s="270"/>
    </row>
    <row r="670" spans="1:10" ht="30.75" hidden="1" customHeight="1">
      <c r="A670" s="16" t="s">
        <v>38</v>
      </c>
      <c r="B670" s="15" t="s">
        <v>96</v>
      </c>
      <c r="C670" s="15" t="s">
        <v>26</v>
      </c>
      <c r="D670" s="15" t="s">
        <v>28</v>
      </c>
      <c r="E670" s="15" t="s">
        <v>582</v>
      </c>
      <c r="F670" s="15" t="s">
        <v>39</v>
      </c>
      <c r="G670" s="74">
        <f>'прил 6'!G1080</f>
        <v>6721909</v>
      </c>
      <c r="H670" s="74">
        <v>0</v>
      </c>
      <c r="I670" s="74">
        <v>0</v>
      </c>
      <c r="J670" s="270"/>
    </row>
    <row r="671" spans="1:10" ht="23.25" hidden="1" customHeight="1">
      <c r="A671" s="16" t="s">
        <v>151</v>
      </c>
      <c r="B671" s="15" t="s">
        <v>96</v>
      </c>
      <c r="C671" s="15" t="s">
        <v>26</v>
      </c>
      <c r="D671" s="15" t="s">
        <v>28</v>
      </c>
      <c r="E671" s="15" t="s">
        <v>582</v>
      </c>
      <c r="F671" s="15" t="s">
        <v>152</v>
      </c>
      <c r="G671" s="74">
        <f>G672</f>
        <v>1500000</v>
      </c>
      <c r="H671" s="74">
        <v>0</v>
      </c>
      <c r="I671" s="74">
        <v>0</v>
      </c>
      <c r="J671" s="270"/>
    </row>
    <row r="672" spans="1:10" ht="30.75" hidden="1" customHeight="1">
      <c r="A672" s="16" t="s">
        <v>153</v>
      </c>
      <c r="B672" s="15" t="s">
        <v>96</v>
      </c>
      <c r="C672" s="15" t="s">
        <v>26</v>
      </c>
      <c r="D672" s="15" t="s">
        <v>28</v>
      </c>
      <c r="E672" s="15" t="s">
        <v>582</v>
      </c>
      <c r="F672" s="15" t="s">
        <v>154</v>
      </c>
      <c r="G672" s="74">
        <f>'прил 6'!G611</f>
        <v>1500000</v>
      </c>
      <c r="H672" s="74">
        <v>0</v>
      </c>
      <c r="I672" s="74">
        <v>0</v>
      </c>
      <c r="J672" s="270"/>
    </row>
    <row r="673" spans="1:10" ht="21.75" hidden="1" customHeight="1">
      <c r="A673" s="16" t="s">
        <v>160</v>
      </c>
      <c r="B673" s="15" t="s">
        <v>96</v>
      </c>
      <c r="C673" s="15" t="s">
        <v>26</v>
      </c>
      <c r="D673" s="15" t="s">
        <v>28</v>
      </c>
      <c r="E673" s="15" t="s">
        <v>582</v>
      </c>
      <c r="F673" s="15" t="s">
        <v>161</v>
      </c>
      <c r="G673" s="74">
        <f>G674</f>
        <v>0</v>
      </c>
      <c r="H673" s="74">
        <v>0</v>
      </c>
      <c r="I673" s="74">
        <v>0</v>
      </c>
      <c r="J673" s="270"/>
    </row>
    <row r="674" spans="1:10" ht="22.5" hidden="1" customHeight="1">
      <c r="A674" s="16" t="s">
        <v>182</v>
      </c>
      <c r="B674" s="15" t="s">
        <v>96</v>
      </c>
      <c r="C674" s="15" t="s">
        <v>26</v>
      </c>
      <c r="D674" s="15" t="s">
        <v>28</v>
      </c>
      <c r="E674" s="15" t="s">
        <v>582</v>
      </c>
      <c r="F674" s="15" t="s">
        <v>183</v>
      </c>
      <c r="G674" s="74"/>
      <c r="H674" s="74">
        <v>0</v>
      </c>
      <c r="I674" s="74">
        <v>0</v>
      </c>
      <c r="J674" s="270"/>
    </row>
    <row r="675" spans="1:10" ht="25.5" hidden="1">
      <c r="A675" s="16" t="s">
        <v>30</v>
      </c>
      <c r="B675" s="15" t="s">
        <v>96</v>
      </c>
      <c r="C675" s="15" t="s">
        <v>26</v>
      </c>
      <c r="D675" s="15" t="s">
        <v>28</v>
      </c>
      <c r="E675" s="15" t="s">
        <v>847</v>
      </c>
      <c r="F675" s="15" t="s">
        <v>31</v>
      </c>
      <c r="G675" s="8">
        <f t="shared" ref="G675:I675" si="162">G676</f>
        <v>0</v>
      </c>
      <c r="H675" s="8">
        <f t="shared" si="162"/>
        <v>0</v>
      </c>
      <c r="I675" s="8">
        <f t="shared" si="162"/>
        <v>0</v>
      </c>
      <c r="J675" s="272"/>
    </row>
    <row r="676" spans="1:10" hidden="1">
      <c r="A676" s="16" t="s">
        <v>32</v>
      </c>
      <c r="B676" s="15" t="s">
        <v>96</v>
      </c>
      <c r="C676" s="15" t="s">
        <v>26</v>
      </c>
      <c r="D676" s="15" t="s">
        <v>28</v>
      </c>
      <c r="E676" s="15" t="s">
        <v>847</v>
      </c>
      <c r="F676" s="15" t="s">
        <v>33</v>
      </c>
      <c r="G676" s="8"/>
      <c r="H676" s="8"/>
      <c r="I676" s="8"/>
      <c r="J676" s="272"/>
    </row>
    <row r="677" spans="1:10" s="33" customFormat="1" ht="27" hidden="1" customHeight="1">
      <c r="A677" s="86" t="s">
        <v>101</v>
      </c>
      <c r="B677" s="14">
        <v>774</v>
      </c>
      <c r="C677" s="15" t="s">
        <v>26</v>
      </c>
      <c r="D677" s="15" t="s">
        <v>28</v>
      </c>
      <c r="E677" s="14" t="s">
        <v>214</v>
      </c>
      <c r="F677" s="15"/>
      <c r="G677" s="74">
        <f>G678</f>
        <v>0</v>
      </c>
      <c r="H677" s="74">
        <f t="shared" ref="H677:I678" si="163">H678</f>
        <v>0</v>
      </c>
      <c r="I677" s="74">
        <f t="shared" si="163"/>
        <v>0</v>
      </c>
      <c r="J677" s="270"/>
    </row>
    <row r="678" spans="1:10" ht="19.5" hidden="1" customHeight="1">
      <c r="A678" s="86" t="s">
        <v>850</v>
      </c>
      <c r="B678" s="14">
        <v>774</v>
      </c>
      <c r="C678" s="15" t="s">
        <v>26</v>
      </c>
      <c r="D678" s="15" t="s">
        <v>28</v>
      </c>
      <c r="E678" s="15" t="s">
        <v>851</v>
      </c>
      <c r="F678" s="15"/>
      <c r="G678" s="74">
        <f>G679</f>
        <v>0</v>
      </c>
      <c r="H678" s="74">
        <f t="shared" si="163"/>
        <v>0</v>
      </c>
      <c r="I678" s="74">
        <f t="shared" si="163"/>
        <v>0</v>
      </c>
      <c r="J678" s="270"/>
    </row>
    <row r="679" spans="1:10" ht="30.75" hidden="1" customHeight="1">
      <c r="A679" s="16" t="s">
        <v>30</v>
      </c>
      <c r="B679" s="14">
        <v>774</v>
      </c>
      <c r="C679" s="15" t="s">
        <v>26</v>
      </c>
      <c r="D679" s="15" t="s">
        <v>28</v>
      </c>
      <c r="E679" s="15" t="s">
        <v>851</v>
      </c>
      <c r="F679" s="15" t="s">
        <v>31</v>
      </c>
      <c r="G679" s="74">
        <f>G680</f>
        <v>0</v>
      </c>
      <c r="H679" s="74">
        <f>H680</f>
        <v>0</v>
      </c>
      <c r="I679" s="74">
        <f>I680</f>
        <v>0</v>
      </c>
      <c r="J679" s="270"/>
    </row>
    <row r="680" spans="1:10" ht="18.75" hidden="1" customHeight="1">
      <c r="A680" s="16" t="s">
        <v>32</v>
      </c>
      <c r="B680" s="14">
        <v>774</v>
      </c>
      <c r="C680" s="15" t="s">
        <v>26</v>
      </c>
      <c r="D680" s="15" t="s">
        <v>28</v>
      </c>
      <c r="E680" s="15" t="s">
        <v>851</v>
      </c>
      <c r="F680" s="15" t="s">
        <v>33</v>
      </c>
      <c r="G680" s="74"/>
      <c r="H680" s="74"/>
      <c r="I680" s="74"/>
      <c r="J680" s="270"/>
    </row>
    <row r="681" spans="1:10" ht="18.75" customHeight="1">
      <c r="A681" s="16" t="s">
        <v>97</v>
      </c>
      <c r="B681" s="14">
        <v>774</v>
      </c>
      <c r="C681" s="15" t="s">
        <v>26</v>
      </c>
      <c r="D681" s="15" t="s">
        <v>70</v>
      </c>
      <c r="E681" s="15"/>
      <c r="F681" s="14"/>
      <c r="G681" s="74">
        <f>G682+G739+G735+G747+G754+G774</f>
        <v>99732602.930000007</v>
      </c>
      <c r="H681" s="74">
        <f t="shared" ref="H681:I681" si="164">H682+H739+H735+H747+H754+H774</f>
        <v>98853220.280000001</v>
      </c>
      <c r="I681" s="74">
        <f t="shared" si="164"/>
        <v>98766076.530000001</v>
      </c>
      <c r="J681" s="270"/>
    </row>
    <row r="682" spans="1:10" s="28" customFormat="1" ht="25.5">
      <c r="A682" s="16" t="s">
        <v>486</v>
      </c>
      <c r="B682" s="15" t="s">
        <v>96</v>
      </c>
      <c r="C682" s="15" t="s">
        <v>26</v>
      </c>
      <c r="D682" s="15" t="s">
        <v>70</v>
      </c>
      <c r="E682" s="15" t="s">
        <v>193</v>
      </c>
      <c r="F682" s="39"/>
      <c r="G682" s="74">
        <f>G683+G731+G718+G702</f>
        <v>98771033.930000007</v>
      </c>
      <c r="H682" s="74">
        <f t="shared" ref="H682:I682" si="165">H683+H731+H718+H702</f>
        <v>98853220.280000001</v>
      </c>
      <c r="I682" s="74">
        <f t="shared" si="165"/>
        <v>98766076.530000001</v>
      </c>
      <c r="J682" s="270"/>
    </row>
    <row r="683" spans="1:10" ht="30.75" customHeight="1">
      <c r="A683" s="16" t="s">
        <v>92</v>
      </c>
      <c r="B683" s="15" t="s">
        <v>96</v>
      </c>
      <c r="C683" s="15" t="s">
        <v>26</v>
      </c>
      <c r="D683" s="15" t="s">
        <v>70</v>
      </c>
      <c r="E683" s="15" t="s">
        <v>219</v>
      </c>
      <c r="F683" s="15"/>
      <c r="G683" s="74">
        <f>G687+G690+G684+G708+G699+G705+G696+G693+G715</f>
        <v>98215107.930000007</v>
      </c>
      <c r="H683" s="74">
        <f t="shared" ref="H683:I683" si="166">H687+H690+H684+H708+H699+H705+H696+H693+H715</f>
        <v>98297294.280000001</v>
      </c>
      <c r="I683" s="74">
        <f t="shared" si="166"/>
        <v>98210150.530000001</v>
      </c>
      <c r="J683" s="270"/>
    </row>
    <row r="684" spans="1:10" ht="45" customHeight="1">
      <c r="A684" s="16" t="s">
        <v>3</v>
      </c>
      <c r="B684" s="15" t="s">
        <v>96</v>
      </c>
      <c r="C684" s="15" t="s">
        <v>26</v>
      </c>
      <c r="D684" s="15" t="s">
        <v>70</v>
      </c>
      <c r="E684" s="15" t="s">
        <v>940</v>
      </c>
      <c r="F684" s="15"/>
      <c r="G684" s="74">
        <f t="shared" ref="G684:I685" si="167">G685</f>
        <v>1154809</v>
      </c>
      <c r="H684" s="74">
        <f t="shared" si="167"/>
        <v>1513249</v>
      </c>
      <c r="I684" s="74">
        <f t="shared" si="167"/>
        <v>1341133</v>
      </c>
      <c r="J684" s="270"/>
    </row>
    <row r="685" spans="1:10" s="18" customFormat="1" ht="25.5">
      <c r="A685" s="16" t="s">
        <v>30</v>
      </c>
      <c r="B685" s="15" t="s">
        <v>96</v>
      </c>
      <c r="C685" s="15" t="s">
        <v>26</v>
      </c>
      <c r="D685" s="15" t="s">
        <v>70</v>
      </c>
      <c r="E685" s="15" t="s">
        <v>940</v>
      </c>
      <c r="F685" s="15" t="s">
        <v>31</v>
      </c>
      <c r="G685" s="74">
        <f t="shared" si="167"/>
        <v>1154809</v>
      </c>
      <c r="H685" s="74">
        <f t="shared" si="167"/>
        <v>1513249</v>
      </c>
      <c r="I685" s="74">
        <f t="shared" si="167"/>
        <v>1341133</v>
      </c>
      <c r="J685" s="270"/>
    </row>
    <row r="686" spans="1:10" s="18" customFormat="1">
      <c r="A686" s="16" t="s">
        <v>32</v>
      </c>
      <c r="B686" s="15" t="s">
        <v>96</v>
      </c>
      <c r="C686" s="15" t="s">
        <v>26</v>
      </c>
      <c r="D686" s="15" t="s">
        <v>70</v>
      </c>
      <c r="E686" s="15" t="s">
        <v>940</v>
      </c>
      <c r="F686" s="15" t="s">
        <v>33</v>
      </c>
      <c r="G686" s="74">
        <v>1154809</v>
      </c>
      <c r="H686" s="74">
        <v>1513249</v>
      </c>
      <c r="I686" s="74">
        <v>1341133</v>
      </c>
      <c r="J686" s="270"/>
    </row>
    <row r="687" spans="1:10" s="18" customFormat="1" ht="15" customHeight="1">
      <c r="A687" s="16" t="s">
        <v>93</v>
      </c>
      <c r="B687" s="15" t="s">
        <v>96</v>
      </c>
      <c r="C687" s="15" t="s">
        <v>26</v>
      </c>
      <c r="D687" s="15" t="s">
        <v>70</v>
      </c>
      <c r="E687" s="15" t="s">
        <v>137</v>
      </c>
      <c r="F687" s="15"/>
      <c r="G687" s="74">
        <f t="shared" ref="G687:I700" si="168">G688</f>
        <v>64378848.93</v>
      </c>
      <c r="H687" s="74">
        <f t="shared" si="168"/>
        <v>67049924.280000001</v>
      </c>
      <c r="I687" s="74">
        <f t="shared" si="168"/>
        <v>69810871.530000001</v>
      </c>
      <c r="J687" s="270"/>
    </row>
    <row r="688" spans="1:10" s="18" customFormat="1" ht="25.5">
      <c r="A688" s="16" t="s">
        <v>30</v>
      </c>
      <c r="B688" s="15" t="s">
        <v>96</v>
      </c>
      <c r="C688" s="15" t="s">
        <v>26</v>
      </c>
      <c r="D688" s="15" t="s">
        <v>70</v>
      </c>
      <c r="E688" s="15" t="s">
        <v>137</v>
      </c>
      <c r="F688" s="15" t="s">
        <v>31</v>
      </c>
      <c r="G688" s="74">
        <f>G689</f>
        <v>64378848.93</v>
      </c>
      <c r="H688" s="74">
        <f t="shared" si="168"/>
        <v>67049924.280000001</v>
      </c>
      <c r="I688" s="74">
        <f t="shared" si="168"/>
        <v>69810871.530000001</v>
      </c>
      <c r="J688" s="270"/>
    </row>
    <row r="689" spans="1:17" s="18" customFormat="1">
      <c r="A689" s="16" t="s">
        <v>32</v>
      </c>
      <c r="B689" s="15" t="s">
        <v>96</v>
      </c>
      <c r="C689" s="15" t="s">
        <v>26</v>
      </c>
      <c r="D689" s="15" t="s">
        <v>70</v>
      </c>
      <c r="E689" s="15" t="s">
        <v>137</v>
      </c>
      <c r="F689" s="15" t="s">
        <v>33</v>
      </c>
      <c r="G689" s="74">
        <f>64378849-0.07</f>
        <v>64378848.93</v>
      </c>
      <c r="H689" s="74">
        <f>67049924+0.28</f>
        <v>67049924.280000001</v>
      </c>
      <c r="I689" s="74">
        <f>69810872-0.47</f>
        <v>69810871.530000001</v>
      </c>
      <c r="J689" s="270"/>
    </row>
    <row r="690" spans="1:17" ht="25.5">
      <c r="A690" s="16" t="s">
        <v>29</v>
      </c>
      <c r="B690" s="15" t="s">
        <v>96</v>
      </c>
      <c r="C690" s="15" t="s">
        <v>26</v>
      </c>
      <c r="D690" s="15" t="s">
        <v>70</v>
      </c>
      <c r="E690" s="15" t="s">
        <v>227</v>
      </c>
      <c r="F690" s="15"/>
      <c r="G690" s="74">
        <f t="shared" ref="G690:I691" si="169">G691</f>
        <v>17127247</v>
      </c>
      <c r="H690" s="74">
        <f t="shared" si="169"/>
        <v>15367283</v>
      </c>
      <c r="I690" s="74">
        <f t="shared" si="169"/>
        <v>11015458</v>
      </c>
      <c r="J690" s="270"/>
    </row>
    <row r="691" spans="1:17" ht="25.5">
      <c r="A691" s="16" t="s">
        <v>30</v>
      </c>
      <c r="B691" s="15" t="s">
        <v>96</v>
      </c>
      <c r="C691" s="15" t="s">
        <v>26</v>
      </c>
      <c r="D691" s="15" t="s">
        <v>70</v>
      </c>
      <c r="E691" s="15" t="s">
        <v>227</v>
      </c>
      <c r="F691" s="15" t="s">
        <v>31</v>
      </c>
      <c r="G691" s="74">
        <f t="shared" si="169"/>
        <v>17127247</v>
      </c>
      <c r="H691" s="74">
        <f t="shared" si="169"/>
        <v>15367283</v>
      </c>
      <c r="I691" s="74">
        <f t="shared" si="169"/>
        <v>11015458</v>
      </c>
      <c r="J691" s="270"/>
    </row>
    <row r="692" spans="1:17">
      <c r="A692" s="16" t="s">
        <v>32</v>
      </c>
      <c r="B692" s="15" t="s">
        <v>96</v>
      </c>
      <c r="C692" s="15" t="s">
        <v>26</v>
      </c>
      <c r="D692" s="15" t="s">
        <v>70</v>
      </c>
      <c r="E692" s="15" t="s">
        <v>227</v>
      </c>
      <c r="F692" s="15" t="s">
        <v>33</v>
      </c>
      <c r="G692" s="74">
        <v>17127247</v>
      </c>
      <c r="H692" s="74">
        <v>15367283</v>
      </c>
      <c r="I692" s="74">
        <v>11015458</v>
      </c>
      <c r="J692" s="270"/>
    </row>
    <row r="693" spans="1:17" s="18" customFormat="1">
      <c r="A693" s="16" t="s">
        <v>881</v>
      </c>
      <c r="B693" s="14">
        <v>774</v>
      </c>
      <c r="C693" s="15" t="s">
        <v>26</v>
      </c>
      <c r="D693" s="15" t="s">
        <v>70</v>
      </c>
      <c r="E693" s="15" t="s">
        <v>901</v>
      </c>
      <c r="F693" s="15"/>
      <c r="G693" s="74">
        <f t="shared" ref="G693:I694" si="170">G694</f>
        <v>125426</v>
      </c>
      <c r="H693" s="74">
        <f t="shared" si="170"/>
        <v>48538</v>
      </c>
      <c r="I693" s="74">
        <f t="shared" si="170"/>
        <v>48538</v>
      </c>
      <c r="J693" s="270"/>
    </row>
    <row r="694" spans="1:17" s="18" customFormat="1" ht="25.5">
      <c r="A694" s="16" t="s">
        <v>30</v>
      </c>
      <c r="B694" s="14">
        <v>774</v>
      </c>
      <c r="C694" s="15" t="s">
        <v>26</v>
      </c>
      <c r="D694" s="15" t="s">
        <v>70</v>
      </c>
      <c r="E694" s="15" t="s">
        <v>901</v>
      </c>
      <c r="F694" s="15" t="s">
        <v>31</v>
      </c>
      <c r="G694" s="74">
        <f t="shared" si="170"/>
        <v>125426</v>
      </c>
      <c r="H694" s="74">
        <f t="shared" si="170"/>
        <v>48538</v>
      </c>
      <c r="I694" s="74">
        <f t="shared" si="170"/>
        <v>48538</v>
      </c>
      <c r="J694" s="270"/>
    </row>
    <row r="695" spans="1:17" s="18" customFormat="1">
      <c r="A695" s="16" t="s">
        <v>32</v>
      </c>
      <c r="B695" s="14">
        <v>774</v>
      </c>
      <c r="C695" s="15" t="s">
        <v>26</v>
      </c>
      <c r="D695" s="15" t="s">
        <v>70</v>
      </c>
      <c r="E695" s="15" t="s">
        <v>901</v>
      </c>
      <c r="F695" s="15" t="s">
        <v>33</v>
      </c>
      <c r="G695" s="74">
        <v>125426</v>
      </c>
      <c r="H695" s="74">
        <v>48538</v>
      </c>
      <c r="I695" s="74">
        <v>48538</v>
      </c>
      <c r="J695" s="270"/>
    </row>
    <row r="696" spans="1:17" s="3" customFormat="1" ht="25.5" hidden="1">
      <c r="A696" s="16" t="s">
        <v>687</v>
      </c>
      <c r="B696" s="14">
        <v>774</v>
      </c>
      <c r="C696" s="15" t="s">
        <v>26</v>
      </c>
      <c r="D696" s="15" t="s">
        <v>70</v>
      </c>
      <c r="E696" s="88" t="s">
        <v>733</v>
      </c>
      <c r="F696" s="15"/>
      <c r="G696" s="74">
        <f t="shared" ref="G696:I697" si="171">G697</f>
        <v>0</v>
      </c>
      <c r="H696" s="74">
        <f t="shared" si="171"/>
        <v>0</v>
      </c>
      <c r="I696" s="74">
        <f t="shared" si="171"/>
        <v>0</v>
      </c>
      <c r="J696" s="270"/>
    </row>
    <row r="697" spans="1:17" s="3" customFormat="1" ht="25.5" hidden="1">
      <c r="A697" s="16" t="s">
        <v>30</v>
      </c>
      <c r="B697" s="14">
        <v>774</v>
      </c>
      <c r="C697" s="15" t="s">
        <v>26</v>
      </c>
      <c r="D697" s="15" t="s">
        <v>70</v>
      </c>
      <c r="E697" s="88" t="s">
        <v>733</v>
      </c>
      <c r="F697" s="15" t="s">
        <v>31</v>
      </c>
      <c r="G697" s="74">
        <f t="shared" si="171"/>
        <v>0</v>
      </c>
      <c r="H697" s="74">
        <f t="shared" si="171"/>
        <v>0</v>
      </c>
      <c r="I697" s="74">
        <f t="shared" si="171"/>
        <v>0</v>
      </c>
      <c r="J697" s="270"/>
    </row>
    <row r="698" spans="1:17" s="3" customFormat="1" hidden="1">
      <c r="A698" s="16" t="s">
        <v>32</v>
      </c>
      <c r="B698" s="14">
        <v>774</v>
      </c>
      <c r="C698" s="15" t="s">
        <v>26</v>
      </c>
      <c r="D698" s="15" t="s">
        <v>70</v>
      </c>
      <c r="E698" s="88" t="s">
        <v>733</v>
      </c>
      <c r="F698" s="15" t="s">
        <v>33</v>
      </c>
      <c r="G698" s="74"/>
      <c r="H698" s="74"/>
      <c r="I698" s="74"/>
      <c r="J698" s="270"/>
    </row>
    <row r="699" spans="1:17" s="18" customFormat="1" ht="53.25" customHeight="1">
      <c r="A699" s="16" t="s">
        <v>648</v>
      </c>
      <c r="B699" s="15" t="s">
        <v>96</v>
      </c>
      <c r="C699" s="15" t="s">
        <v>26</v>
      </c>
      <c r="D699" s="15" t="s">
        <v>70</v>
      </c>
      <c r="E699" s="15" t="s">
        <v>647</v>
      </c>
      <c r="F699" s="15"/>
      <c r="G699" s="74">
        <f t="shared" si="168"/>
        <v>10919566.07</v>
      </c>
      <c r="H699" s="74">
        <f t="shared" si="168"/>
        <v>11053199.720000001</v>
      </c>
      <c r="I699" s="74">
        <f t="shared" si="168"/>
        <v>11215464.470000001</v>
      </c>
      <c r="J699" s="270"/>
      <c r="Q699" s="17"/>
    </row>
    <row r="700" spans="1:17" s="18" customFormat="1" ht="25.5">
      <c r="A700" s="16" t="s">
        <v>30</v>
      </c>
      <c r="B700" s="15" t="s">
        <v>96</v>
      </c>
      <c r="C700" s="15" t="s">
        <v>26</v>
      </c>
      <c r="D700" s="15" t="s">
        <v>70</v>
      </c>
      <c r="E700" s="15" t="s">
        <v>647</v>
      </c>
      <c r="F700" s="15" t="s">
        <v>31</v>
      </c>
      <c r="G700" s="74">
        <f t="shared" si="168"/>
        <v>10919566.07</v>
      </c>
      <c r="H700" s="74">
        <f t="shared" si="168"/>
        <v>11053199.720000001</v>
      </c>
      <c r="I700" s="74">
        <f t="shared" si="168"/>
        <v>11215464.470000001</v>
      </c>
      <c r="J700" s="270"/>
    </row>
    <row r="701" spans="1:17" s="18" customFormat="1">
      <c r="A701" s="16" t="s">
        <v>32</v>
      </c>
      <c r="B701" s="15" t="s">
        <v>96</v>
      </c>
      <c r="C701" s="15" t="s">
        <v>26</v>
      </c>
      <c r="D701" s="15" t="s">
        <v>70</v>
      </c>
      <c r="E701" s="15" t="s">
        <v>647</v>
      </c>
      <c r="F701" s="15" t="s">
        <v>33</v>
      </c>
      <c r="G701" s="74">
        <f>10919566+0.07</f>
        <v>10919566.07</v>
      </c>
      <c r="H701" s="74">
        <f>11053200-0.28</f>
        <v>11053199.720000001</v>
      </c>
      <c r="I701" s="74">
        <f>11215464+0.47</f>
        <v>11215464.470000001</v>
      </c>
      <c r="J701" s="270"/>
    </row>
    <row r="702" spans="1:17" ht="16.5" hidden="1" customHeight="1">
      <c r="A702" s="16" t="s">
        <v>1</v>
      </c>
      <c r="B702" s="14">
        <v>774</v>
      </c>
      <c r="C702" s="15" t="s">
        <v>26</v>
      </c>
      <c r="D702" s="15" t="s">
        <v>70</v>
      </c>
      <c r="E702" s="15" t="s">
        <v>223</v>
      </c>
      <c r="F702" s="15"/>
      <c r="G702" s="74">
        <f t="shared" ref="G702:I703" si="172">G703</f>
        <v>0</v>
      </c>
      <c r="H702" s="74">
        <f t="shared" si="172"/>
        <v>0</v>
      </c>
      <c r="I702" s="74">
        <f t="shared" si="172"/>
        <v>0</v>
      </c>
      <c r="J702" s="270"/>
    </row>
    <row r="703" spans="1:17" ht="25.5" hidden="1">
      <c r="A703" s="16" t="s">
        <v>30</v>
      </c>
      <c r="B703" s="14">
        <v>774</v>
      </c>
      <c r="C703" s="15" t="s">
        <v>26</v>
      </c>
      <c r="D703" s="15" t="s">
        <v>70</v>
      </c>
      <c r="E703" s="15" t="s">
        <v>223</v>
      </c>
      <c r="F703" s="15" t="s">
        <v>31</v>
      </c>
      <c r="G703" s="74">
        <f t="shared" si="172"/>
        <v>0</v>
      </c>
      <c r="H703" s="74">
        <f t="shared" si="172"/>
        <v>0</v>
      </c>
      <c r="I703" s="74">
        <f t="shared" si="172"/>
        <v>0</v>
      </c>
      <c r="J703" s="270"/>
    </row>
    <row r="704" spans="1:17" ht="15" hidden="1" customHeight="1">
      <c r="A704" s="16" t="s">
        <v>32</v>
      </c>
      <c r="B704" s="14">
        <v>774</v>
      </c>
      <c r="C704" s="15" t="s">
        <v>26</v>
      </c>
      <c r="D704" s="15" t="s">
        <v>70</v>
      </c>
      <c r="E704" s="15" t="s">
        <v>223</v>
      </c>
      <c r="F704" s="15" t="s">
        <v>33</v>
      </c>
      <c r="G704" s="74">
        <f>310000+29000-339000</f>
        <v>0</v>
      </c>
      <c r="H704" s="74">
        <f>310000+29000-339000</f>
        <v>0</v>
      </c>
      <c r="I704" s="74">
        <f>310000+29000-339000</f>
        <v>0</v>
      </c>
      <c r="J704" s="270"/>
    </row>
    <row r="705" spans="1:10" s="18" customFormat="1" ht="53.25" hidden="1" customHeight="1">
      <c r="A705" s="16" t="s">
        <v>663</v>
      </c>
      <c r="B705" s="15" t="s">
        <v>96</v>
      </c>
      <c r="C705" s="15" t="s">
        <v>26</v>
      </c>
      <c r="D705" s="15" t="s">
        <v>70</v>
      </c>
      <c r="E705" s="15" t="s">
        <v>662</v>
      </c>
      <c r="F705" s="15"/>
      <c r="G705" s="74">
        <f t="shared" ref="G705:I706" si="173">G706</f>
        <v>0</v>
      </c>
      <c r="H705" s="74">
        <f t="shared" si="173"/>
        <v>0</v>
      </c>
      <c r="I705" s="74">
        <f t="shared" si="173"/>
        <v>0</v>
      </c>
      <c r="J705" s="270"/>
    </row>
    <row r="706" spans="1:10" s="18" customFormat="1" ht="25.5" hidden="1">
      <c r="A706" s="16" t="s">
        <v>30</v>
      </c>
      <c r="B706" s="15" t="s">
        <v>96</v>
      </c>
      <c r="C706" s="15" t="s">
        <v>26</v>
      </c>
      <c r="D706" s="15" t="s">
        <v>70</v>
      </c>
      <c r="E706" s="15" t="s">
        <v>662</v>
      </c>
      <c r="F706" s="15" t="s">
        <v>31</v>
      </c>
      <c r="G706" s="74">
        <f t="shared" si="173"/>
        <v>0</v>
      </c>
      <c r="H706" s="74">
        <f t="shared" si="173"/>
        <v>0</v>
      </c>
      <c r="I706" s="74">
        <f t="shared" si="173"/>
        <v>0</v>
      </c>
      <c r="J706" s="270"/>
    </row>
    <row r="707" spans="1:10" s="18" customFormat="1" hidden="1">
      <c r="A707" s="16" t="s">
        <v>32</v>
      </c>
      <c r="B707" s="15" t="s">
        <v>96</v>
      </c>
      <c r="C707" s="15" t="s">
        <v>26</v>
      </c>
      <c r="D707" s="15" t="s">
        <v>70</v>
      </c>
      <c r="E707" s="15" t="s">
        <v>662</v>
      </c>
      <c r="F707" s="15" t="s">
        <v>33</v>
      </c>
      <c r="G707" s="74"/>
      <c r="H707" s="74"/>
      <c r="I707" s="74"/>
      <c r="J707" s="270"/>
    </row>
    <row r="708" spans="1:10" ht="39.75" customHeight="1">
      <c r="A708" s="16" t="s">
        <v>646</v>
      </c>
      <c r="B708" s="14">
        <v>774</v>
      </c>
      <c r="C708" s="15" t="s">
        <v>26</v>
      </c>
      <c r="D708" s="15" t="s">
        <v>70</v>
      </c>
      <c r="E708" s="15" t="s">
        <v>661</v>
      </c>
      <c r="F708" s="15"/>
      <c r="G708" s="74">
        <f>G709+G713</f>
        <v>3245713.93</v>
      </c>
      <c r="H708" s="74">
        <f t="shared" ref="H708:I708" si="174">H709+H713</f>
        <v>3265100.28</v>
      </c>
      <c r="I708" s="74">
        <f t="shared" si="174"/>
        <v>3321435.53</v>
      </c>
      <c r="J708" s="270"/>
    </row>
    <row r="709" spans="1:10" ht="34.5" customHeight="1">
      <c r="A709" s="16" t="s">
        <v>30</v>
      </c>
      <c r="B709" s="14">
        <v>774</v>
      </c>
      <c r="C709" s="15" t="s">
        <v>26</v>
      </c>
      <c r="D709" s="15" t="s">
        <v>70</v>
      </c>
      <c r="E709" s="15" t="s">
        <v>661</v>
      </c>
      <c r="F709" s="15" t="s">
        <v>31</v>
      </c>
      <c r="G709" s="74">
        <f>G710+G711+G712</f>
        <v>3171860.29</v>
      </c>
      <c r="H709" s="74">
        <f t="shared" ref="H709:I709" si="175">H710+H711+H712</f>
        <v>3190448.78</v>
      </c>
      <c r="I709" s="74">
        <f t="shared" si="175"/>
        <v>3245644.28</v>
      </c>
      <c r="J709" s="270"/>
    </row>
    <row r="710" spans="1:10" ht="15" customHeight="1">
      <c r="A710" s="16" t="s">
        <v>32</v>
      </c>
      <c r="B710" s="14">
        <v>774</v>
      </c>
      <c r="C710" s="15" t="s">
        <v>26</v>
      </c>
      <c r="D710" s="15" t="s">
        <v>70</v>
      </c>
      <c r="E710" s="15" t="s">
        <v>661</v>
      </c>
      <c r="F710" s="15" t="s">
        <v>33</v>
      </c>
      <c r="G710" s="74">
        <v>3024153.01</v>
      </c>
      <c r="H710" s="74">
        <v>3041145.78</v>
      </c>
      <c r="I710" s="74">
        <v>3094061.78</v>
      </c>
      <c r="J710" s="270"/>
    </row>
    <row r="711" spans="1:10" ht="15" customHeight="1">
      <c r="A711" s="16" t="s">
        <v>645</v>
      </c>
      <c r="B711" s="14">
        <v>774</v>
      </c>
      <c r="C711" s="15" t="s">
        <v>26</v>
      </c>
      <c r="D711" s="15" t="s">
        <v>70</v>
      </c>
      <c r="E711" s="15" t="s">
        <v>661</v>
      </c>
      <c r="F711" s="15" t="s">
        <v>644</v>
      </c>
      <c r="G711" s="74">
        <v>73853.64</v>
      </c>
      <c r="H711" s="74">
        <v>74651.5</v>
      </c>
      <c r="I711" s="74">
        <v>75791.25</v>
      </c>
      <c r="J711" s="270"/>
    </row>
    <row r="712" spans="1:10" ht="36" customHeight="1">
      <c r="A712" s="16" t="s">
        <v>9</v>
      </c>
      <c r="B712" s="14">
        <v>774</v>
      </c>
      <c r="C712" s="15" t="s">
        <v>26</v>
      </c>
      <c r="D712" s="15" t="s">
        <v>70</v>
      </c>
      <c r="E712" s="15" t="s">
        <v>661</v>
      </c>
      <c r="F712" s="15" t="s">
        <v>8</v>
      </c>
      <c r="G712" s="74">
        <v>73853.64</v>
      </c>
      <c r="H712" s="74">
        <v>74651.5</v>
      </c>
      <c r="I712" s="74">
        <v>75791.25</v>
      </c>
      <c r="J712" s="270"/>
    </row>
    <row r="713" spans="1:10" ht="15" customHeight="1">
      <c r="A713" s="16" t="s">
        <v>63</v>
      </c>
      <c r="B713" s="14">
        <v>774</v>
      </c>
      <c r="C713" s="15" t="s">
        <v>26</v>
      </c>
      <c r="D713" s="15" t="s">
        <v>70</v>
      </c>
      <c r="E713" s="15" t="s">
        <v>661</v>
      </c>
      <c r="F713" s="15" t="s">
        <v>64</v>
      </c>
      <c r="G713" s="74">
        <f>G714</f>
        <v>73853.64</v>
      </c>
      <c r="H713" s="74">
        <f t="shared" ref="H713:I713" si="176">H714</f>
        <v>74651.5</v>
      </c>
      <c r="I713" s="74">
        <f t="shared" si="176"/>
        <v>75791.25</v>
      </c>
      <c r="J713" s="270"/>
    </row>
    <row r="714" spans="1:10" ht="51.75" customHeight="1">
      <c r="A714" s="16" t="s">
        <v>440</v>
      </c>
      <c r="B714" s="14">
        <v>774</v>
      </c>
      <c r="C714" s="15" t="s">
        <v>26</v>
      </c>
      <c r="D714" s="15" t="s">
        <v>70</v>
      </c>
      <c r="E714" s="15" t="s">
        <v>661</v>
      </c>
      <c r="F714" s="15" t="s">
        <v>348</v>
      </c>
      <c r="G714" s="74">
        <v>73853.64</v>
      </c>
      <c r="H714" s="74">
        <v>74651.5</v>
      </c>
      <c r="I714" s="74">
        <v>75791.25</v>
      </c>
      <c r="J714" s="270"/>
    </row>
    <row r="715" spans="1:10" ht="16.5" customHeight="1">
      <c r="A715" s="16" t="s">
        <v>1</v>
      </c>
      <c r="B715" s="15" t="s">
        <v>96</v>
      </c>
      <c r="C715" s="15" t="s">
        <v>26</v>
      </c>
      <c r="D715" s="15" t="s">
        <v>70</v>
      </c>
      <c r="E715" s="15" t="s">
        <v>561</v>
      </c>
      <c r="F715" s="15"/>
      <c r="G715" s="74">
        <f t="shared" ref="G715:I715" si="177">G716</f>
        <v>1263497</v>
      </c>
      <c r="H715" s="74">
        <f t="shared" si="177"/>
        <v>0</v>
      </c>
      <c r="I715" s="74">
        <f t="shared" si="177"/>
        <v>1457250</v>
      </c>
      <c r="J715" s="270"/>
    </row>
    <row r="716" spans="1:10" ht="24.75" customHeight="1">
      <c r="A716" s="16" t="s">
        <v>30</v>
      </c>
      <c r="B716" s="15" t="s">
        <v>96</v>
      </c>
      <c r="C716" s="15" t="s">
        <v>26</v>
      </c>
      <c r="D716" s="15" t="s">
        <v>70</v>
      </c>
      <c r="E716" s="15" t="s">
        <v>561</v>
      </c>
      <c r="F716" s="15" t="s">
        <v>31</v>
      </c>
      <c r="G716" s="74">
        <f>G717</f>
        <v>1263497</v>
      </c>
      <c r="H716" s="74">
        <f>H717</f>
        <v>0</v>
      </c>
      <c r="I716" s="74">
        <f>I717</f>
        <v>1457250</v>
      </c>
      <c r="J716" s="270"/>
    </row>
    <row r="717" spans="1:10">
      <c r="A717" s="16" t="s">
        <v>32</v>
      </c>
      <c r="B717" s="15" t="s">
        <v>96</v>
      </c>
      <c r="C717" s="15" t="s">
        <v>26</v>
      </c>
      <c r="D717" s="15" t="s">
        <v>70</v>
      </c>
      <c r="E717" s="15" t="s">
        <v>561</v>
      </c>
      <c r="F717" s="15" t="s">
        <v>33</v>
      </c>
      <c r="G717" s="74">
        <v>1263497</v>
      </c>
      <c r="H717" s="74">
        <v>0</v>
      </c>
      <c r="I717" s="74">
        <v>1457250</v>
      </c>
      <c r="J717" s="270"/>
    </row>
    <row r="718" spans="1:10" ht="35.25" customHeight="1">
      <c r="A718" s="16" t="s">
        <v>0</v>
      </c>
      <c r="B718" s="14">
        <v>774</v>
      </c>
      <c r="C718" s="15" t="s">
        <v>26</v>
      </c>
      <c r="D718" s="15" t="s">
        <v>70</v>
      </c>
      <c r="E718" s="15" t="s">
        <v>222</v>
      </c>
      <c r="F718" s="15"/>
      <c r="G718" s="74">
        <f>G722+G725+G728+G719</f>
        <v>103926</v>
      </c>
      <c r="H718" s="74">
        <f t="shared" ref="H718:I718" si="178">H722+H725+H728+H719</f>
        <v>103926</v>
      </c>
      <c r="I718" s="74">
        <f t="shared" si="178"/>
        <v>103926</v>
      </c>
      <c r="J718" s="270"/>
    </row>
    <row r="719" spans="1:10" s="3" customFormat="1" ht="25.5">
      <c r="A719" s="86" t="s">
        <v>300</v>
      </c>
      <c r="B719" s="14">
        <v>774</v>
      </c>
      <c r="C719" s="15" t="s">
        <v>26</v>
      </c>
      <c r="D719" s="15" t="s">
        <v>70</v>
      </c>
      <c r="E719" s="88" t="s">
        <v>299</v>
      </c>
      <c r="F719" s="15"/>
      <c r="G719" s="74">
        <f t="shared" ref="G719:I720" si="179">G720</f>
        <v>103926</v>
      </c>
      <c r="H719" s="74">
        <f t="shared" si="179"/>
        <v>103926</v>
      </c>
      <c r="I719" s="74">
        <f t="shared" si="179"/>
        <v>103926</v>
      </c>
      <c r="J719" s="270"/>
    </row>
    <row r="720" spans="1:10" s="3" customFormat="1" ht="25.5">
      <c r="A720" s="86" t="s">
        <v>30</v>
      </c>
      <c r="B720" s="14">
        <v>774</v>
      </c>
      <c r="C720" s="15" t="s">
        <v>26</v>
      </c>
      <c r="D720" s="15" t="s">
        <v>70</v>
      </c>
      <c r="E720" s="88" t="s">
        <v>299</v>
      </c>
      <c r="F720" s="15" t="s">
        <v>31</v>
      </c>
      <c r="G720" s="74">
        <f t="shared" si="179"/>
        <v>103926</v>
      </c>
      <c r="H720" s="74">
        <f t="shared" si="179"/>
        <v>103926</v>
      </c>
      <c r="I720" s="74">
        <f t="shared" si="179"/>
        <v>103926</v>
      </c>
      <c r="J720" s="270"/>
    </row>
    <row r="721" spans="1:10" s="3" customFormat="1">
      <c r="A721" s="86" t="s">
        <v>32</v>
      </c>
      <c r="B721" s="14">
        <v>774</v>
      </c>
      <c r="C721" s="15" t="s">
        <v>26</v>
      </c>
      <c r="D721" s="15" t="s">
        <v>70</v>
      </c>
      <c r="E721" s="88" t="s">
        <v>299</v>
      </c>
      <c r="F721" s="15" t="s">
        <v>33</v>
      </c>
      <c r="G721" s="74">
        <v>103926</v>
      </c>
      <c r="H721" s="74">
        <v>103926</v>
      </c>
      <c r="I721" s="74">
        <v>103926</v>
      </c>
      <c r="J721" s="270"/>
    </row>
    <row r="722" spans="1:10" s="3" customFormat="1" hidden="1">
      <c r="A722" s="16" t="s">
        <v>1</v>
      </c>
      <c r="B722" s="14">
        <v>774</v>
      </c>
      <c r="C722" s="15" t="s">
        <v>26</v>
      </c>
      <c r="D722" s="15" t="s">
        <v>70</v>
      </c>
      <c r="E722" s="88" t="s">
        <v>223</v>
      </c>
      <c r="F722" s="15"/>
      <c r="G722" s="74">
        <f t="shared" ref="G722:I723" si="180">G723</f>
        <v>0</v>
      </c>
      <c r="H722" s="74">
        <f t="shared" si="180"/>
        <v>0</v>
      </c>
      <c r="I722" s="74">
        <f t="shared" si="180"/>
        <v>0</v>
      </c>
      <c r="J722" s="270"/>
    </row>
    <row r="723" spans="1:10" s="3" customFormat="1" ht="25.5" hidden="1">
      <c r="A723" s="16" t="s">
        <v>30</v>
      </c>
      <c r="B723" s="14">
        <v>774</v>
      </c>
      <c r="C723" s="15" t="s">
        <v>26</v>
      </c>
      <c r="D723" s="15" t="s">
        <v>70</v>
      </c>
      <c r="E723" s="88" t="s">
        <v>223</v>
      </c>
      <c r="F723" s="15" t="s">
        <v>31</v>
      </c>
      <c r="G723" s="74">
        <f t="shared" si="180"/>
        <v>0</v>
      </c>
      <c r="H723" s="74">
        <f t="shared" si="180"/>
        <v>0</v>
      </c>
      <c r="I723" s="74">
        <f t="shared" si="180"/>
        <v>0</v>
      </c>
      <c r="J723" s="270"/>
    </row>
    <row r="724" spans="1:10" s="3" customFormat="1" hidden="1">
      <c r="A724" s="16" t="s">
        <v>32</v>
      </c>
      <c r="B724" s="14">
        <v>774</v>
      </c>
      <c r="C724" s="15" t="s">
        <v>26</v>
      </c>
      <c r="D724" s="15" t="s">
        <v>70</v>
      </c>
      <c r="E724" s="88" t="s">
        <v>223</v>
      </c>
      <c r="F724" s="15" t="s">
        <v>33</v>
      </c>
      <c r="G724" s="74"/>
      <c r="H724" s="74"/>
      <c r="I724" s="74"/>
      <c r="J724" s="270"/>
    </row>
    <row r="725" spans="1:10" s="3" customFormat="1" ht="25.5" hidden="1">
      <c r="A725" s="16" t="s">
        <v>300</v>
      </c>
      <c r="B725" s="14">
        <v>774</v>
      </c>
      <c r="C725" s="15" t="s">
        <v>26</v>
      </c>
      <c r="D725" s="15" t="s">
        <v>70</v>
      </c>
      <c r="E725" s="15" t="s">
        <v>299</v>
      </c>
      <c r="F725" s="15"/>
      <c r="G725" s="74">
        <f t="shared" ref="G725:I726" si="181">G726</f>
        <v>0</v>
      </c>
      <c r="H725" s="74">
        <f t="shared" si="181"/>
        <v>0</v>
      </c>
      <c r="I725" s="74">
        <f t="shared" si="181"/>
        <v>0</v>
      </c>
      <c r="J725" s="270"/>
    </row>
    <row r="726" spans="1:10" s="3" customFormat="1" ht="25.5" hidden="1">
      <c r="A726" s="16" t="s">
        <v>30</v>
      </c>
      <c r="B726" s="14">
        <v>774</v>
      </c>
      <c r="C726" s="15" t="s">
        <v>26</v>
      </c>
      <c r="D726" s="15" t="s">
        <v>70</v>
      </c>
      <c r="E726" s="15" t="s">
        <v>299</v>
      </c>
      <c r="F726" s="15" t="s">
        <v>31</v>
      </c>
      <c r="G726" s="74">
        <f t="shared" si="181"/>
        <v>0</v>
      </c>
      <c r="H726" s="74">
        <f t="shared" si="181"/>
        <v>0</v>
      </c>
      <c r="I726" s="74">
        <f t="shared" si="181"/>
        <v>0</v>
      </c>
      <c r="J726" s="270"/>
    </row>
    <row r="727" spans="1:10" s="3" customFormat="1" hidden="1">
      <c r="A727" s="16" t="s">
        <v>32</v>
      </c>
      <c r="B727" s="14">
        <v>774</v>
      </c>
      <c r="C727" s="15" t="s">
        <v>26</v>
      </c>
      <c r="D727" s="15" t="s">
        <v>70</v>
      </c>
      <c r="E727" s="15" t="s">
        <v>299</v>
      </c>
      <c r="F727" s="15" t="s">
        <v>33</v>
      </c>
      <c r="G727" s="74"/>
      <c r="H727" s="74"/>
      <c r="I727" s="74"/>
      <c r="J727" s="270"/>
    </row>
    <row r="728" spans="1:10" s="3" customFormat="1" ht="51.75" hidden="1" customHeight="1">
      <c r="A728" s="16" t="s">
        <v>739</v>
      </c>
      <c r="B728" s="14">
        <v>774</v>
      </c>
      <c r="C728" s="15" t="s">
        <v>26</v>
      </c>
      <c r="D728" s="15" t="s">
        <v>70</v>
      </c>
      <c r="E728" s="88" t="s">
        <v>740</v>
      </c>
      <c r="F728" s="15"/>
      <c r="G728" s="74">
        <f t="shared" ref="G728:I729" si="182">G729</f>
        <v>0</v>
      </c>
      <c r="H728" s="74">
        <f t="shared" si="182"/>
        <v>0</v>
      </c>
      <c r="I728" s="74">
        <f t="shared" si="182"/>
        <v>0</v>
      </c>
      <c r="J728" s="270"/>
    </row>
    <row r="729" spans="1:10" s="3" customFormat="1" ht="25.5" hidden="1">
      <c r="A729" s="16" t="s">
        <v>30</v>
      </c>
      <c r="B729" s="14">
        <v>774</v>
      </c>
      <c r="C729" s="15" t="s">
        <v>26</v>
      </c>
      <c r="D729" s="15" t="s">
        <v>70</v>
      </c>
      <c r="E729" s="88" t="s">
        <v>740</v>
      </c>
      <c r="F729" s="15" t="s">
        <v>31</v>
      </c>
      <c r="G729" s="74">
        <f t="shared" si="182"/>
        <v>0</v>
      </c>
      <c r="H729" s="74">
        <f t="shared" si="182"/>
        <v>0</v>
      </c>
      <c r="I729" s="74">
        <f t="shared" si="182"/>
        <v>0</v>
      </c>
      <c r="J729" s="270"/>
    </row>
    <row r="730" spans="1:10" s="3" customFormat="1" hidden="1">
      <c r="A730" s="16" t="s">
        <v>32</v>
      </c>
      <c r="B730" s="14">
        <v>774</v>
      </c>
      <c r="C730" s="15" t="s">
        <v>26</v>
      </c>
      <c r="D730" s="15" t="s">
        <v>70</v>
      </c>
      <c r="E730" s="88" t="s">
        <v>740</v>
      </c>
      <c r="F730" s="15" t="s">
        <v>33</v>
      </c>
      <c r="G730" s="74"/>
      <c r="H730" s="74"/>
      <c r="I730" s="74"/>
      <c r="J730" s="270"/>
    </row>
    <row r="731" spans="1:10" ht="25.5">
      <c r="A731" s="16" t="s">
        <v>24</v>
      </c>
      <c r="B731" s="15" t="s">
        <v>96</v>
      </c>
      <c r="C731" s="15" t="s">
        <v>26</v>
      </c>
      <c r="D731" s="15" t="s">
        <v>70</v>
      </c>
      <c r="E731" s="15" t="s">
        <v>228</v>
      </c>
      <c r="F731" s="15"/>
      <c r="G731" s="74">
        <f t="shared" ref="G731:I733" si="183">G732</f>
        <v>452000</v>
      </c>
      <c r="H731" s="74">
        <f t="shared" si="183"/>
        <v>452000</v>
      </c>
      <c r="I731" s="74">
        <f t="shared" si="183"/>
        <v>452000</v>
      </c>
      <c r="J731" s="270"/>
    </row>
    <row r="732" spans="1:10" ht="27" customHeight="1">
      <c r="A732" s="16" t="s">
        <v>145</v>
      </c>
      <c r="B732" s="15" t="s">
        <v>96</v>
      </c>
      <c r="C732" s="15" t="s">
        <v>26</v>
      </c>
      <c r="D732" s="15" t="s">
        <v>70</v>
      </c>
      <c r="E732" s="15" t="s">
        <v>229</v>
      </c>
      <c r="F732" s="15"/>
      <c r="G732" s="74">
        <f t="shared" si="183"/>
        <v>452000</v>
      </c>
      <c r="H732" s="74">
        <f t="shared" si="183"/>
        <v>452000</v>
      </c>
      <c r="I732" s="74">
        <f t="shared" si="183"/>
        <v>452000</v>
      </c>
      <c r="J732" s="270"/>
    </row>
    <row r="733" spans="1:10" ht="25.5">
      <c r="A733" s="16" t="s">
        <v>30</v>
      </c>
      <c r="B733" s="15" t="s">
        <v>96</v>
      </c>
      <c r="C733" s="15" t="s">
        <v>26</v>
      </c>
      <c r="D733" s="15" t="s">
        <v>70</v>
      </c>
      <c r="E733" s="15" t="s">
        <v>229</v>
      </c>
      <c r="F733" s="15" t="s">
        <v>31</v>
      </c>
      <c r="G733" s="74">
        <f t="shared" si="183"/>
        <v>452000</v>
      </c>
      <c r="H733" s="74">
        <f t="shared" si="183"/>
        <v>452000</v>
      </c>
      <c r="I733" s="74">
        <f t="shared" si="183"/>
        <v>452000</v>
      </c>
      <c r="J733" s="270"/>
    </row>
    <row r="734" spans="1:10">
      <c r="A734" s="16" t="s">
        <v>32</v>
      </c>
      <c r="B734" s="15" t="s">
        <v>96</v>
      </c>
      <c r="C734" s="15" t="s">
        <v>26</v>
      </c>
      <c r="D734" s="15" t="s">
        <v>70</v>
      </c>
      <c r="E734" s="15" t="s">
        <v>229</v>
      </c>
      <c r="F734" s="15" t="s">
        <v>33</v>
      </c>
      <c r="G734" s="74">
        <v>452000</v>
      </c>
      <c r="H734" s="74">
        <v>452000</v>
      </c>
      <c r="I734" s="74">
        <v>452000</v>
      </c>
      <c r="J734" s="270"/>
    </row>
    <row r="735" spans="1:10" ht="35.25" hidden="1" customHeight="1">
      <c r="A735" s="37" t="s">
        <v>493</v>
      </c>
      <c r="B735" s="15" t="s">
        <v>96</v>
      </c>
      <c r="C735" s="15" t="s">
        <v>26</v>
      </c>
      <c r="D735" s="15" t="s">
        <v>70</v>
      </c>
      <c r="E735" s="15" t="s">
        <v>199</v>
      </c>
      <c r="F735" s="15"/>
      <c r="G735" s="74">
        <f>G736</f>
        <v>0</v>
      </c>
      <c r="H735" s="74">
        <f t="shared" ref="H735:I735" si="184">H736</f>
        <v>0</v>
      </c>
      <c r="I735" s="74">
        <f t="shared" si="184"/>
        <v>0</v>
      </c>
      <c r="J735" s="270"/>
    </row>
    <row r="736" spans="1:10" ht="36" hidden="1" customHeight="1">
      <c r="A736" s="16" t="s">
        <v>629</v>
      </c>
      <c r="B736" s="15" t="s">
        <v>96</v>
      </c>
      <c r="C736" s="15" t="s">
        <v>26</v>
      </c>
      <c r="D736" s="15" t="s">
        <v>70</v>
      </c>
      <c r="E736" s="15" t="s">
        <v>557</v>
      </c>
      <c r="F736" s="15"/>
      <c r="G736" s="74">
        <f>G737</f>
        <v>0</v>
      </c>
      <c r="H736" s="74">
        <f>H737+H739</f>
        <v>0</v>
      </c>
      <c r="I736" s="74">
        <f>I737+I739</f>
        <v>0</v>
      </c>
      <c r="J736" s="270"/>
    </row>
    <row r="737" spans="1:11" ht="25.5" hidden="1">
      <c r="A737" s="16" t="s">
        <v>30</v>
      </c>
      <c r="B737" s="15" t="s">
        <v>96</v>
      </c>
      <c r="C737" s="15" t="s">
        <v>26</v>
      </c>
      <c r="D737" s="15" t="s">
        <v>70</v>
      </c>
      <c r="E737" s="15" t="s">
        <v>557</v>
      </c>
      <c r="F737" s="15" t="s">
        <v>31</v>
      </c>
      <c r="G737" s="74">
        <f>G738</f>
        <v>0</v>
      </c>
      <c r="H737" s="74">
        <f>H738</f>
        <v>0</v>
      </c>
      <c r="I737" s="74">
        <f>I738</f>
        <v>0</v>
      </c>
      <c r="J737" s="270"/>
    </row>
    <row r="738" spans="1:11" ht="19.5" hidden="1" customHeight="1">
      <c r="A738" s="16" t="s">
        <v>32</v>
      </c>
      <c r="B738" s="15" t="s">
        <v>96</v>
      </c>
      <c r="C738" s="15" t="s">
        <v>26</v>
      </c>
      <c r="D738" s="15" t="s">
        <v>70</v>
      </c>
      <c r="E738" s="15" t="s">
        <v>557</v>
      </c>
      <c r="F738" s="15" t="s">
        <v>33</v>
      </c>
      <c r="G738" s="74"/>
      <c r="H738" s="74"/>
      <c r="I738" s="74"/>
      <c r="J738" s="270"/>
    </row>
    <row r="739" spans="1:11" ht="47.25" hidden="1" customHeight="1">
      <c r="A739" s="16" t="s">
        <v>468</v>
      </c>
      <c r="B739" s="15" t="s">
        <v>96</v>
      </c>
      <c r="C739" s="15" t="s">
        <v>26</v>
      </c>
      <c r="D739" s="15" t="s">
        <v>70</v>
      </c>
      <c r="E739" s="15" t="s">
        <v>467</v>
      </c>
      <c r="F739" s="15"/>
      <c r="G739" s="74">
        <f>G740</f>
        <v>0</v>
      </c>
      <c r="H739" s="74">
        <f>H740</f>
        <v>0</v>
      </c>
      <c r="I739" s="74">
        <f>I740</f>
        <v>0</v>
      </c>
      <c r="J739" s="270"/>
    </row>
    <row r="740" spans="1:11" ht="74.25" hidden="1" customHeight="1">
      <c r="A740" s="16" t="s">
        <v>623</v>
      </c>
      <c r="B740" s="15" t="s">
        <v>96</v>
      </c>
      <c r="C740" s="15" t="s">
        <v>26</v>
      </c>
      <c r="D740" s="15" t="s">
        <v>70</v>
      </c>
      <c r="E740" s="15" t="s">
        <v>622</v>
      </c>
      <c r="F740" s="15"/>
      <c r="G740" s="74">
        <f>G741</f>
        <v>0</v>
      </c>
      <c r="H740" s="74">
        <f t="shared" ref="H740:I741" si="185">H741</f>
        <v>0</v>
      </c>
      <c r="I740" s="74">
        <f t="shared" si="185"/>
        <v>0</v>
      </c>
      <c r="J740" s="270"/>
    </row>
    <row r="741" spans="1:11" ht="31.5" hidden="1" customHeight="1">
      <c r="A741" s="16" t="s">
        <v>30</v>
      </c>
      <c r="B741" s="15" t="s">
        <v>96</v>
      </c>
      <c r="C741" s="15" t="s">
        <v>26</v>
      </c>
      <c r="D741" s="15" t="s">
        <v>70</v>
      </c>
      <c r="E741" s="15" t="s">
        <v>622</v>
      </c>
      <c r="F741" s="15" t="s">
        <v>31</v>
      </c>
      <c r="G741" s="74">
        <f>G742</f>
        <v>0</v>
      </c>
      <c r="H741" s="74">
        <f t="shared" si="185"/>
        <v>0</v>
      </c>
      <c r="I741" s="74">
        <f t="shared" si="185"/>
        <v>0</v>
      </c>
      <c r="J741" s="270"/>
    </row>
    <row r="742" spans="1:11" ht="17.25" hidden="1" customHeight="1">
      <c r="A742" s="16" t="s">
        <v>32</v>
      </c>
      <c r="B742" s="15" t="s">
        <v>96</v>
      </c>
      <c r="C742" s="15" t="s">
        <v>26</v>
      </c>
      <c r="D742" s="15" t="s">
        <v>70</v>
      </c>
      <c r="E742" s="15" t="s">
        <v>622</v>
      </c>
      <c r="F742" s="15" t="s">
        <v>33</v>
      </c>
      <c r="G742" s="74"/>
      <c r="H742" s="118"/>
      <c r="I742" s="118"/>
      <c r="J742" s="286"/>
    </row>
    <row r="743" spans="1:11" s="28" customFormat="1" ht="28.5" hidden="1" customHeight="1">
      <c r="A743" s="37"/>
      <c r="B743" s="14"/>
      <c r="C743" s="15"/>
      <c r="D743" s="15"/>
      <c r="E743" s="15"/>
      <c r="F743" s="15"/>
      <c r="G743" s="74"/>
      <c r="H743" s="74"/>
      <c r="I743" s="74"/>
      <c r="J743" s="270"/>
    </row>
    <row r="744" spans="1:11" s="28" customFormat="1" ht="27.75" hidden="1" customHeight="1">
      <c r="A744" s="37"/>
      <c r="B744" s="14"/>
      <c r="C744" s="15"/>
      <c r="D744" s="15"/>
      <c r="E744" s="15"/>
      <c r="F744" s="15"/>
      <c r="G744" s="74"/>
      <c r="H744" s="74"/>
      <c r="I744" s="74"/>
      <c r="J744" s="270"/>
    </row>
    <row r="745" spans="1:11" s="32" customFormat="1" ht="28.5" hidden="1" customHeight="1">
      <c r="A745" s="16"/>
      <c r="B745" s="14"/>
      <c r="C745" s="15"/>
      <c r="D745" s="15"/>
      <c r="E745" s="15"/>
      <c r="F745" s="15"/>
      <c r="G745" s="74"/>
      <c r="H745" s="74"/>
      <c r="I745" s="74"/>
      <c r="J745" s="270"/>
    </row>
    <row r="746" spans="1:11" s="32" customFormat="1" hidden="1">
      <c r="A746" s="16"/>
      <c r="B746" s="14"/>
      <c r="C746" s="15"/>
      <c r="D746" s="15"/>
      <c r="E746" s="15"/>
      <c r="F746" s="15"/>
      <c r="G746" s="74"/>
      <c r="H746" s="74"/>
      <c r="I746" s="74"/>
      <c r="J746" s="270"/>
      <c r="K746" s="31"/>
    </row>
    <row r="747" spans="1:11" s="28" customFormat="1" ht="28.5" hidden="1" customHeight="1">
      <c r="A747" s="37" t="s">
        <v>493</v>
      </c>
      <c r="B747" s="15" t="s">
        <v>96</v>
      </c>
      <c r="C747" s="15" t="s">
        <v>26</v>
      </c>
      <c r="D747" s="15" t="s">
        <v>70</v>
      </c>
      <c r="E747" s="15" t="s">
        <v>199</v>
      </c>
      <c r="F747" s="15"/>
      <c r="G747" s="74">
        <f>G748+G751</f>
        <v>0</v>
      </c>
      <c r="H747" s="74">
        <f>H748</f>
        <v>0</v>
      </c>
      <c r="I747" s="74">
        <f>I748</f>
        <v>0</v>
      </c>
      <c r="J747" s="270"/>
    </row>
    <row r="748" spans="1:11" s="28" customFormat="1" ht="27.75" hidden="1" customHeight="1">
      <c r="A748" s="37" t="s">
        <v>715</v>
      </c>
      <c r="B748" s="15" t="s">
        <v>96</v>
      </c>
      <c r="C748" s="15" t="s">
        <v>26</v>
      </c>
      <c r="D748" s="15" t="s">
        <v>70</v>
      </c>
      <c r="E748" s="15" t="s">
        <v>714</v>
      </c>
      <c r="F748" s="15"/>
      <c r="G748" s="74">
        <f>G749</f>
        <v>0</v>
      </c>
      <c r="H748" s="74">
        <f t="shared" ref="H748:I748" si="186">H749</f>
        <v>0</v>
      </c>
      <c r="I748" s="74">
        <f t="shared" si="186"/>
        <v>0</v>
      </c>
      <c r="J748" s="270"/>
    </row>
    <row r="749" spans="1:11" s="32" customFormat="1" ht="28.5" hidden="1" customHeight="1">
      <c r="A749" s="16" t="s">
        <v>30</v>
      </c>
      <c r="B749" s="15" t="s">
        <v>96</v>
      </c>
      <c r="C749" s="15" t="s">
        <v>26</v>
      </c>
      <c r="D749" s="15" t="s">
        <v>70</v>
      </c>
      <c r="E749" s="15" t="s">
        <v>714</v>
      </c>
      <c r="F749" s="15" t="s">
        <v>31</v>
      </c>
      <c r="G749" s="74">
        <f>G750</f>
        <v>0</v>
      </c>
      <c r="H749" s="74">
        <f>H750</f>
        <v>0</v>
      </c>
      <c r="I749" s="74">
        <f>I750</f>
        <v>0</v>
      </c>
      <c r="J749" s="270"/>
    </row>
    <row r="750" spans="1:11" s="32" customFormat="1" hidden="1">
      <c r="A750" s="16" t="s">
        <v>32</v>
      </c>
      <c r="B750" s="15" t="s">
        <v>96</v>
      </c>
      <c r="C750" s="15" t="s">
        <v>26</v>
      </c>
      <c r="D750" s="15" t="s">
        <v>70</v>
      </c>
      <c r="E750" s="15" t="s">
        <v>714</v>
      </c>
      <c r="F750" s="15" t="s">
        <v>33</v>
      </c>
      <c r="G750" s="74"/>
      <c r="H750" s="74">
        <v>0</v>
      </c>
      <c r="I750" s="74">
        <v>0</v>
      </c>
      <c r="J750" s="270"/>
      <c r="K750" s="31">
        <f>K784-G784</f>
        <v>-7919412.5599999996</v>
      </c>
    </row>
    <row r="751" spans="1:11" s="28" customFormat="1" ht="27.75" hidden="1" customHeight="1">
      <c r="A751" s="37" t="s">
        <v>629</v>
      </c>
      <c r="B751" s="15" t="s">
        <v>96</v>
      </c>
      <c r="C751" s="15" t="s">
        <v>26</v>
      </c>
      <c r="D751" s="15" t="s">
        <v>70</v>
      </c>
      <c r="E751" s="15" t="s">
        <v>557</v>
      </c>
      <c r="F751" s="15"/>
      <c r="G751" s="74">
        <f>G752</f>
        <v>0</v>
      </c>
      <c r="H751" s="74">
        <f t="shared" ref="H751:I751" si="187">H752</f>
        <v>0</v>
      </c>
      <c r="I751" s="74">
        <f t="shared" si="187"/>
        <v>0</v>
      </c>
      <c r="J751" s="270"/>
    </row>
    <row r="752" spans="1:11" s="32" customFormat="1" ht="28.5" hidden="1" customHeight="1">
      <c r="A752" s="16" t="s">
        <v>30</v>
      </c>
      <c r="B752" s="15" t="s">
        <v>96</v>
      </c>
      <c r="C752" s="15" t="s">
        <v>26</v>
      </c>
      <c r="D752" s="15" t="s">
        <v>70</v>
      </c>
      <c r="E752" s="15" t="s">
        <v>557</v>
      </c>
      <c r="F752" s="15" t="s">
        <v>31</v>
      </c>
      <c r="G752" s="74">
        <f>G753</f>
        <v>0</v>
      </c>
      <c r="H752" s="74">
        <f>H753</f>
        <v>0</v>
      </c>
      <c r="I752" s="74">
        <f>I753</f>
        <v>0</v>
      </c>
      <c r="J752" s="270"/>
    </row>
    <row r="753" spans="1:11" s="32" customFormat="1" hidden="1">
      <c r="A753" s="16" t="s">
        <v>32</v>
      </c>
      <c r="B753" s="15" t="s">
        <v>96</v>
      </c>
      <c r="C753" s="15" t="s">
        <v>26</v>
      </c>
      <c r="D753" s="15" t="s">
        <v>70</v>
      </c>
      <c r="E753" s="15" t="s">
        <v>557</v>
      </c>
      <c r="F753" s="15" t="s">
        <v>33</v>
      </c>
      <c r="G753" s="74"/>
      <c r="H753" s="74">
        <v>0</v>
      </c>
      <c r="I753" s="74">
        <v>0</v>
      </c>
      <c r="J753" s="270"/>
      <c r="K753" s="31">
        <f>K787-G787</f>
        <v>-4369412.5599999996</v>
      </c>
    </row>
    <row r="754" spans="1:11" s="235" customFormat="1" ht="30.75" hidden="1" customHeight="1">
      <c r="A754" s="37" t="s">
        <v>277</v>
      </c>
      <c r="B754" s="241">
        <v>774</v>
      </c>
      <c r="C754" s="15" t="s">
        <v>26</v>
      </c>
      <c r="D754" s="15" t="s">
        <v>70</v>
      </c>
      <c r="E754" s="15" t="s">
        <v>581</v>
      </c>
      <c r="F754" s="15"/>
      <c r="G754" s="74">
        <f>G755</f>
        <v>0</v>
      </c>
      <c r="H754" s="234">
        <v>0</v>
      </c>
      <c r="I754" s="234">
        <v>0</v>
      </c>
      <c r="J754" s="275"/>
    </row>
    <row r="755" spans="1:11" ht="25.5" hidden="1">
      <c r="A755" s="16" t="s">
        <v>30</v>
      </c>
      <c r="B755" s="15" t="s">
        <v>96</v>
      </c>
      <c r="C755" s="15" t="s">
        <v>26</v>
      </c>
      <c r="D755" s="15" t="s">
        <v>70</v>
      </c>
      <c r="E755" s="15" t="s">
        <v>582</v>
      </c>
      <c r="F755" s="15" t="s">
        <v>31</v>
      </c>
      <c r="G755" s="89">
        <f t="shared" ref="G755:I755" si="188">G756</f>
        <v>0</v>
      </c>
      <c r="H755" s="8">
        <f t="shared" si="188"/>
        <v>0</v>
      </c>
      <c r="I755" s="8">
        <f t="shared" si="188"/>
        <v>0</v>
      </c>
      <c r="J755" s="272"/>
    </row>
    <row r="756" spans="1:11" hidden="1">
      <c r="A756" s="16" t="s">
        <v>32</v>
      </c>
      <c r="B756" s="15" t="s">
        <v>96</v>
      </c>
      <c r="C756" s="15" t="s">
        <v>26</v>
      </c>
      <c r="D756" s="15" t="s">
        <v>70</v>
      </c>
      <c r="E756" s="15" t="s">
        <v>582</v>
      </c>
      <c r="F756" s="15" t="s">
        <v>33</v>
      </c>
      <c r="G756" s="89"/>
      <c r="H756" s="8">
        <v>0</v>
      </c>
      <c r="I756" s="8">
        <v>0</v>
      </c>
      <c r="J756" s="272"/>
    </row>
    <row r="757" spans="1:11" s="32" customFormat="1" ht="17.25" hidden="1" customHeight="1">
      <c r="A757" s="5"/>
      <c r="B757" s="15"/>
      <c r="C757" s="36"/>
      <c r="D757" s="36"/>
      <c r="E757" s="36"/>
      <c r="F757" s="36"/>
      <c r="G757" s="75"/>
      <c r="H757" s="75"/>
      <c r="I757" s="75"/>
      <c r="J757" s="283"/>
    </row>
    <row r="758" spans="1:11" s="32" customFormat="1" ht="17.25" hidden="1" customHeight="1">
      <c r="A758" s="161" t="s">
        <v>504</v>
      </c>
      <c r="B758" s="15" t="s">
        <v>96</v>
      </c>
      <c r="C758" s="15" t="s">
        <v>72</v>
      </c>
      <c r="D758" s="15" t="s">
        <v>19</v>
      </c>
      <c r="E758" s="36"/>
      <c r="F758" s="36"/>
      <c r="G758" s="75">
        <f>G759+G769</f>
        <v>0</v>
      </c>
      <c r="H758" s="75">
        <f>H759+H769</f>
        <v>0</v>
      </c>
      <c r="I758" s="75">
        <f>I759+I769</f>
        <v>0</v>
      </c>
      <c r="J758" s="283"/>
    </row>
    <row r="759" spans="1:11" ht="27.75" hidden="1" customHeight="1">
      <c r="A759" s="37" t="s">
        <v>493</v>
      </c>
      <c r="B759" s="15" t="s">
        <v>96</v>
      </c>
      <c r="C759" s="15" t="s">
        <v>72</v>
      </c>
      <c r="D759" s="15" t="s">
        <v>19</v>
      </c>
      <c r="E759" s="15" t="s">
        <v>199</v>
      </c>
      <c r="F759" s="15"/>
      <c r="G759" s="74">
        <f>G761+G764+G766</f>
        <v>0</v>
      </c>
      <c r="H759" s="74">
        <f>H761+H764+H766</f>
        <v>0</v>
      </c>
      <c r="I759" s="74">
        <f>I761+I764+I766</f>
        <v>0</v>
      </c>
      <c r="J759" s="270"/>
    </row>
    <row r="760" spans="1:11" ht="19.5" hidden="1" customHeight="1">
      <c r="A760" s="16" t="s">
        <v>32</v>
      </c>
      <c r="B760" s="15" t="s">
        <v>96</v>
      </c>
      <c r="C760" s="15" t="s">
        <v>72</v>
      </c>
      <c r="D760" s="15" t="s">
        <v>19</v>
      </c>
      <c r="E760" s="15" t="s">
        <v>40</v>
      </c>
      <c r="F760" s="15" t="s">
        <v>33</v>
      </c>
      <c r="G760" s="74"/>
      <c r="H760" s="74"/>
      <c r="I760" s="74"/>
      <c r="J760" s="270"/>
    </row>
    <row r="761" spans="1:11" ht="39" hidden="1" customHeight="1">
      <c r="A761" s="16" t="s">
        <v>115</v>
      </c>
      <c r="B761" s="15" t="s">
        <v>96</v>
      </c>
      <c r="C761" s="15" t="s">
        <v>72</v>
      </c>
      <c r="D761" s="15" t="s">
        <v>19</v>
      </c>
      <c r="E761" s="15" t="s">
        <v>200</v>
      </c>
      <c r="F761" s="15"/>
      <c r="G761" s="74">
        <f>G762</f>
        <v>0</v>
      </c>
      <c r="H761" s="74">
        <f t="shared" ref="H761:I761" si="189">H762</f>
        <v>0</v>
      </c>
      <c r="I761" s="74">
        <f t="shared" si="189"/>
        <v>0</v>
      </c>
      <c r="J761" s="270"/>
    </row>
    <row r="762" spans="1:11" ht="25.5" hidden="1">
      <c r="A762" s="16" t="s">
        <v>30</v>
      </c>
      <c r="B762" s="15" t="s">
        <v>96</v>
      </c>
      <c r="C762" s="15" t="s">
        <v>72</v>
      </c>
      <c r="D762" s="15" t="s">
        <v>19</v>
      </c>
      <c r="E762" s="15" t="s">
        <v>200</v>
      </c>
      <c r="F762" s="15" t="s">
        <v>31</v>
      </c>
      <c r="G762" s="74">
        <f>G763</f>
        <v>0</v>
      </c>
      <c r="H762" s="74">
        <f>H763</f>
        <v>0</v>
      </c>
      <c r="I762" s="74">
        <f>I763</f>
        <v>0</v>
      </c>
      <c r="J762" s="270"/>
    </row>
    <row r="763" spans="1:11" ht="19.5" hidden="1" customHeight="1">
      <c r="A763" s="16" t="s">
        <v>32</v>
      </c>
      <c r="B763" s="15" t="s">
        <v>96</v>
      </c>
      <c r="C763" s="15" t="s">
        <v>72</v>
      </c>
      <c r="D763" s="15" t="s">
        <v>19</v>
      </c>
      <c r="E763" s="15" t="s">
        <v>200</v>
      </c>
      <c r="F763" s="15" t="s">
        <v>33</v>
      </c>
      <c r="G763" s="74"/>
      <c r="H763" s="74"/>
      <c r="I763" s="74"/>
      <c r="J763" s="270"/>
    </row>
    <row r="764" spans="1:11" s="32" customFormat="1" ht="25.5" hidden="1" customHeight="1">
      <c r="A764" s="16" t="s">
        <v>30</v>
      </c>
      <c r="B764" s="15" t="s">
        <v>96</v>
      </c>
      <c r="C764" s="15" t="s">
        <v>72</v>
      </c>
      <c r="D764" s="15" t="s">
        <v>19</v>
      </c>
      <c r="E764" s="15" t="s">
        <v>557</v>
      </c>
      <c r="F764" s="15" t="s">
        <v>31</v>
      </c>
      <c r="G764" s="74">
        <f>G765</f>
        <v>0</v>
      </c>
      <c r="H764" s="74">
        <v>0</v>
      </c>
      <c r="I764" s="74">
        <v>0</v>
      </c>
      <c r="J764" s="270"/>
    </row>
    <row r="765" spans="1:11" s="32" customFormat="1" ht="17.25" hidden="1" customHeight="1">
      <c r="A765" s="16" t="s">
        <v>32</v>
      </c>
      <c r="B765" s="15" t="s">
        <v>96</v>
      </c>
      <c r="C765" s="15" t="s">
        <v>72</v>
      </c>
      <c r="D765" s="15" t="s">
        <v>19</v>
      </c>
      <c r="E765" s="15" t="s">
        <v>557</v>
      </c>
      <c r="F765" s="15" t="s">
        <v>33</v>
      </c>
      <c r="G765" s="74"/>
      <c r="H765" s="74">
        <v>0</v>
      </c>
      <c r="I765" s="74">
        <v>0</v>
      </c>
      <c r="J765" s="270"/>
    </row>
    <row r="766" spans="1:11" s="32" customFormat="1" ht="65.25" hidden="1" customHeight="1">
      <c r="A766" s="16" t="s">
        <v>626</v>
      </c>
      <c r="B766" s="15" t="s">
        <v>96</v>
      </c>
      <c r="C766" s="15" t="s">
        <v>72</v>
      </c>
      <c r="D766" s="15" t="s">
        <v>19</v>
      </c>
      <c r="E766" s="15" t="s">
        <v>625</v>
      </c>
      <c r="F766" s="15"/>
      <c r="G766" s="74">
        <f>G767</f>
        <v>0</v>
      </c>
      <c r="H766" s="74">
        <f t="shared" ref="H766:I766" si="190">H767</f>
        <v>0</v>
      </c>
      <c r="I766" s="74">
        <f t="shared" si="190"/>
        <v>0</v>
      </c>
      <c r="J766" s="270"/>
    </row>
    <row r="767" spans="1:11" s="32" customFormat="1" ht="25.5" hidden="1" customHeight="1">
      <c r="A767" s="16" t="s">
        <v>30</v>
      </c>
      <c r="B767" s="15" t="s">
        <v>96</v>
      </c>
      <c r="C767" s="15" t="s">
        <v>72</v>
      </c>
      <c r="D767" s="15" t="s">
        <v>19</v>
      </c>
      <c r="E767" s="15" t="s">
        <v>625</v>
      </c>
      <c r="F767" s="15" t="s">
        <v>31</v>
      </c>
      <c r="G767" s="74">
        <f>G768</f>
        <v>0</v>
      </c>
      <c r="H767" s="74">
        <v>0</v>
      </c>
      <c r="I767" s="74">
        <v>0</v>
      </c>
      <c r="J767" s="270"/>
    </row>
    <row r="768" spans="1:11" s="32" customFormat="1" ht="17.25" hidden="1" customHeight="1">
      <c r="A768" s="16" t="s">
        <v>32</v>
      </c>
      <c r="B768" s="15" t="s">
        <v>96</v>
      </c>
      <c r="C768" s="15" t="s">
        <v>72</v>
      </c>
      <c r="D768" s="15" t="s">
        <v>19</v>
      </c>
      <c r="E768" s="15" t="s">
        <v>625</v>
      </c>
      <c r="F768" s="15" t="s">
        <v>33</v>
      </c>
      <c r="G768" s="74"/>
      <c r="H768" s="74">
        <v>0</v>
      </c>
      <c r="I768" s="74">
        <v>0</v>
      </c>
      <c r="J768" s="270"/>
    </row>
    <row r="769" spans="1:11" s="18" customFormat="1" ht="25.5" hidden="1">
      <c r="A769" s="16" t="s">
        <v>483</v>
      </c>
      <c r="B769" s="15" t="s">
        <v>96</v>
      </c>
      <c r="C769" s="15" t="s">
        <v>72</v>
      </c>
      <c r="D769" s="15" t="s">
        <v>19</v>
      </c>
      <c r="E769" s="15" t="s">
        <v>267</v>
      </c>
      <c r="F769" s="15"/>
      <c r="G769" s="74">
        <f>G770</f>
        <v>0</v>
      </c>
      <c r="H769" s="74">
        <f t="shared" ref="H769:I771" si="191">H770</f>
        <v>0</v>
      </c>
      <c r="I769" s="74">
        <f t="shared" si="191"/>
        <v>0</v>
      </c>
      <c r="J769" s="270"/>
    </row>
    <row r="770" spans="1:11" s="18" customFormat="1" ht="25.5" hidden="1">
      <c r="A770" s="16" t="s">
        <v>482</v>
      </c>
      <c r="B770" s="15" t="s">
        <v>96</v>
      </c>
      <c r="C770" s="15" t="s">
        <v>72</v>
      </c>
      <c r="D770" s="15" t="s">
        <v>19</v>
      </c>
      <c r="E770" s="15" t="s">
        <v>454</v>
      </c>
      <c r="F770" s="15"/>
      <c r="G770" s="74">
        <f>G771</f>
        <v>0</v>
      </c>
      <c r="H770" s="74">
        <f t="shared" si="191"/>
        <v>0</v>
      </c>
      <c r="I770" s="74">
        <f t="shared" si="191"/>
        <v>0</v>
      </c>
      <c r="J770" s="270"/>
    </row>
    <row r="771" spans="1:11" s="18" customFormat="1" ht="25.5" hidden="1">
      <c r="A771" s="16" t="s">
        <v>98</v>
      </c>
      <c r="B771" s="15" t="s">
        <v>96</v>
      </c>
      <c r="C771" s="15" t="s">
        <v>72</v>
      </c>
      <c r="D771" s="15" t="s">
        <v>19</v>
      </c>
      <c r="E771" s="15" t="s">
        <v>454</v>
      </c>
      <c r="F771" s="15" t="s">
        <v>355</v>
      </c>
      <c r="G771" s="74">
        <f>G772</f>
        <v>0</v>
      </c>
      <c r="H771" s="74">
        <f t="shared" si="191"/>
        <v>0</v>
      </c>
      <c r="I771" s="74">
        <f t="shared" si="191"/>
        <v>0</v>
      </c>
      <c r="J771" s="270"/>
    </row>
    <row r="772" spans="1:11" s="18" customFormat="1" ht="89.25" hidden="1">
      <c r="A772" s="50" t="s">
        <v>428</v>
      </c>
      <c r="B772" s="15" t="s">
        <v>96</v>
      </c>
      <c r="C772" s="15" t="s">
        <v>72</v>
      </c>
      <c r="D772" s="15" t="s">
        <v>19</v>
      </c>
      <c r="E772" s="15" t="s">
        <v>454</v>
      </c>
      <c r="F772" s="15" t="s">
        <v>427</v>
      </c>
      <c r="G772" s="74">
        <f>50000-50000</f>
        <v>0</v>
      </c>
      <c r="H772" s="74"/>
      <c r="I772" s="74"/>
      <c r="J772" s="270"/>
    </row>
    <row r="773" spans="1:11" s="33" customFormat="1" ht="15" hidden="1" customHeight="1">
      <c r="A773" s="16"/>
      <c r="B773" s="15"/>
      <c r="C773" s="15"/>
      <c r="D773" s="15"/>
      <c r="E773" s="39"/>
      <c r="F773" s="39"/>
      <c r="G773" s="29"/>
      <c r="H773" s="29"/>
      <c r="I773" s="29"/>
      <c r="J773" s="281"/>
    </row>
    <row r="774" spans="1:11" s="28" customFormat="1" ht="28.5" customHeight="1">
      <c r="A774" s="37" t="s">
        <v>493</v>
      </c>
      <c r="B774" s="15" t="s">
        <v>96</v>
      </c>
      <c r="C774" s="15" t="s">
        <v>26</v>
      </c>
      <c r="D774" s="15" t="s">
        <v>70</v>
      </c>
      <c r="E774" s="15" t="s">
        <v>199</v>
      </c>
      <c r="F774" s="15"/>
      <c r="G774" s="74">
        <f>G775+G778+G781</f>
        <v>961569</v>
      </c>
      <c r="H774" s="74">
        <f t="shared" ref="H774:I774" si="192">H775+H778+H781</f>
        <v>0</v>
      </c>
      <c r="I774" s="74">
        <f t="shared" si="192"/>
        <v>0</v>
      </c>
      <c r="J774" s="270"/>
    </row>
    <row r="775" spans="1:11" s="28" customFormat="1" ht="27.75" hidden="1" customHeight="1">
      <c r="A775" s="37" t="s">
        <v>73</v>
      </c>
      <c r="B775" s="15" t="s">
        <v>96</v>
      </c>
      <c r="C775" s="15" t="s">
        <v>26</v>
      </c>
      <c r="D775" s="15" t="s">
        <v>70</v>
      </c>
      <c r="E775" s="15" t="s">
        <v>210</v>
      </c>
      <c r="F775" s="15"/>
      <c r="G775" s="74">
        <f>G776</f>
        <v>0</v>
      </c>
      <c r="H775" s="74">
        <f t="shared" ref="H775:I775" si="193">H776</f>
        <v>0</v>
      </c>
      <c r="I775" s="74">
        <f t="shared" si="193"/>
        <v>0</v>
      </c>
      <c r="J775" s="270"/>
    </row>
    <row r="776" spans="1:11" s="32" customFormat="1" ht="28.5" hidden="1" customHeight="1">
      <c r="A776" s="16" t="s">
        <v>36</v>
      </c>
      <c r="B776" s="15" t="s">
        <v>96</v>
      </c>
      <c r="C776" s="15" t="s">
        <v>26</v>
      </c>
      <c r="D776" s="15" t="s">
        <v>70</v>
      </c>
      <c r="E776" s="15" t="s">
        <v>210</v>
      </c>
      <c r="F776" s="15" t="s">
        <v>37</v>
      </c>
      <c r="G776" s="74">
        <f>G777</f>
        <v>0</v>
      </c>
      <c r="H776" s="74">
        <f>H777</f>
        <v>0</v>
      </c>
      <c r="I776" s="74">
        <f>I777</f>
        <v>0</v>
      </c>
      <c r="J776" s="270"/>
    </row>
    <row r="777" spans="1:11" s="32" customFormat="1" hidden="1">
      <c r="A777" s="16"/>
      <c r="B777" s="15" t="s">
        <v>96</v>
      </c>
      <c r="C777" s="15" t="s">
        <v>26</v>
      </c>
      <c r="D777" s="15" t="s">
        <v>70</v>
      </c>
      <c r="E777" s="15"/>
      <c r="F777" s="15"/>
      <c r="G777" s="233"/>
      <c r="H777" s="233"/>
      <c r="I777" s="233"/>
      <c r="J777" s="274"/>
      <c r="K777" s="31"/>
    </row>
    <row r="778" spans="1:11" s="28" customFormat="1" ht="51" customHeight="1">
      <c r="A778" s="37" t="s">
        <v>872</v>
      </c>
      <c r="B778" s="15" t="s">
        <v>96</v>
      </c>
      <c r="C778" s="15" t="s">
        <v>26</v>
      </c>
      <c r="D778" s="15" t="s">
        <v>70</v>
      </c>
      <c r="E778" s="15" t="s">
        <v>871</v>
      </c>
      <c r="F778" s="15"/>
      <c r="G778" s="74">
        <f>G779</f>
        <v>255102</v>
      </c>
      <c r="H778" s="74">
        <f t="shared" ref="H778:I778" si="194">H779</f>
        <v>0</v>
      </c>
      <c r="I778" s="74">
        <f t="shared" si="194"/>
        <v>0</v>
      </c>
      <c r="J778" s="270"/>
    </row>
    <row r="779" spans="1:11" s="32" customFormat="1" ht="28.5" customHeight="1">
      <c r="A779" s="16" t="s">
        <v>30</v>
      </c>
      <c r="B779" s="15" t="s">
        <v>96</v>
      </c>
      <c r="C779" s="15" t="s">
        <v>26</v>
      </c>
      <c r="D779" s="15" t="s">
        <v>70</v>
      </c>
      <c r="E779" s="15" t="s">
        <v>871</v>
      </c>
      <c r="F779" s="15" t="s">
        <v>31</v>
      </c>
      <c r="G779" s="74">
        <f>G780</f>
        <v>255102</v>
      </c>
      <c r="H779" s="74">
        <f>H780</f>
        <v>0</v>
      </c>
      <c r="I779" s="74">
        <f>I780</f>
        <v>0</v>
      </c>
      <c r="J779" s="270"/>
    </row>
    <row r="780" spans="1:11" s="32" customFormat="1">
      <c r="A780" s="16" t="s">
        <v>32</v>
      </c>
      <c r="B780" s="15" t="s">
        <v>96</v>
      </c>
      <c r="C780" s="15" t="s">
        <v>26</v>
      </c>
      <c r="D780" s="15" t="s">
        <v>70</v>
      </c>
      <c r="E780" s="15" t="s">
        <v>871</v>
      </c>
      <c r="F780" s="15" t="s">
        <v>33</v>
      </c>
      <c r="G780" s="74">
        <v>255102</v>
      </c>
      <c r="H780" s="74">
        <v>0</v>
      </c>
      <c r="I780" s="74">
        <v>0</v>
      </c>
      <c r="J780" s="274"/>
      <c r="K780" s="31"/>
    </row>
    <row r="781" spans="1:11" s="28" customFormat="1" ht="51" customHeight="1">
      <c r="A781" s="37" t="s">
        <v>874</v>
      </c>
      <c r="B781" s="15" t="s">
        <v>96</v>
      </c>
      <c r="C781" s="15" t="s">
        <v>26</v>
      </c>
      <c r="D781" s="15" t="s">
        <v>70</v>
      </c>
      <c r="E781" s="15" t="s">
        <v>873</v>
      </c>
      <c r="F781" s="15"/>
      <c r="G781" s="74">
        <f>G782</f>
        <v>706467</v>
      </c>
      <c r="H781" s="74">
        <f t="shared" ref="H781:I781" si="195">H782</f>
        <v>0</v>
      </c>
      <c r="I781" s="74">
        <f t="shared" si="195"/>
        <v>0</v>
      </c>
      <c r="J781" s="270"/>
    </row>
    <row r="782" spans="1:11" s="32" customFormat="1" ht="28.5" customHeight="1">
      <c r="A782" s="16" t="s">
        <v>30</v>
      </c>
      <c r="B782" s="15" t="s">
        <v>96</v>
      </c>
      <c r="C782" s="15" t="s">
        <v>26</v>
      </c>
      <c r="D782" s="15" t="s">
        <v>70</v>
      </c>
      <c r="E782" s="15" t="s">
        <v>873</v>
      </c>
      <c r="F782" s="15" t="s">
        <v>31</v>
      </c>
      <c r="G782" s="74">
        <f>G783</f>
        <v>706467</v>
      </c>
      <c r="H782" s="74">
        <f>H783</f>
        <v>0</v>
      </c>
      <c r="I782" s="74">
        <f>I783</f>
        <v>0</v>
      </c>
      <c r="J782" s="270"/>
    </row>
    <row r="783" spans="1:11" s="32" customFormat="1">
      <c r="A783" s="16" t="s">
        <v>32</v>
      </c>
      <c r="B783" s="15" t="s">
        <v>96</v>
      </c>
      <c r="C783" s="15" t="s">
        <v>26</v>
      </c>
      <c r="D783" s="15" t="s">
        <v>70</v>
      </c>
      <c r="E783" s="15" t="s">
        <v>873</v>
      </c>
      <c r="F783" s="15" t="s">
        <v>33</v>
      </c>
      <c r="G783" s="74">
        <v>706467</v>
      </c>
      <c r="H783" s="74">
        <v>0</v>
      </c>
      <c r="I783" s="74">
        <v>0</v>
      </c>
      <c r="J783" s="274"/>
      <c r="K783" s="31"/>
    </row>
    <row r="784" spans="1:11">
      <c r="A784" s="86" t="s">
        <v>287</v>
      </c>
      <c r="B784" s="15" t="s">
        <v>96</v>
      </c>
      <c r="C784" s="15" t="s">
        <v>26</v>
      </c>
      <c r="D784" s="15" t="s">
        <v>26</v>
      </c>
      <c r="E784" s="15"/>
      <c r="F784" s="15"/>
      <c r="G784" s="74">
        <f>G785+G829</f>
        <v>7919412.5599999996</v>
      </c>
      <c r="H784" s="74">
        <f>H785+H829</f>
        <v>4919412.54</v>
      </c>
      <c r="I784" s="74">
        <f>I785+I829</f>
        <v>4919412.5599999996</v>
      </c>
      <c r="J784" s="270"/>
    </row>
    <row r="785" spans="1:10" s="28" customFormat="1" ht="25.5">
      <c r="A785" s="86" t="s">
        <v>486</v>
      </c>
      <c r="B785" s="15" t="s">
        <v>96</v>
      </c>
      <c r="C785" s="15" t="s">
        <v>26</v>
      </c>
      <c r="D785" s="15" t="s">
        <v>26</v>
      </c>
      <c r="E785" s="15" t="s">
        <v>193</v>
      </c>
      <c r="F785" s="39"/>
      <c r="G785" s="74">
        <f>G786+G801</f>
        <v>7869412.5599999996</v>
      </c>
      <c r="H785" s="74">
        <f t="shared" ref="H785:I785" si="196">H786</f>
        <v>4869412.54</v>
      </c>
      <c r="I785" s="74">
        <f t="shared" si="196"/>
        <v>4869412.5599999996</v>
      </c>
      <c r="J785" s="270"/>
    </row>
    <row r="786" spans="1:10" s="18" customFormat="1" ht="21.75" customHeight="1">
      <c r="A786" s="200" t="s">
        <v>122</v>
      </c>
      <c r="B786" s="15" t="s">
        <v>96</v>
      </c>
      <c r="C786" s="15" t="s">
        <v>26</v>
      </c>
      <c r="D786" s="15" t="s">
        <v>26</v>
      </c>
      <c r="E786" s="15" t="s">
        <v>194</v>
      </c>
      <c r="F786" s="15"/>
      <c r="G786" s="74">
        <f>G787+G792+G802+G795+G798+G808+G816+G821+G813+G826</f>
        <v>7869412.5599999996</v>
      </c>
      <c r="H786" s="74">
        <f t="shared" ref="H786:I786" si="197">H787+H792+H802+H795+H798+H808+H816+H821+H813+H826</f>
        <v>4869412.54</v>
      </c>
      <c r="I786" s="74">
        <f t="shared" si="197"/>
        <v>4869412.5599999996</v>
      </c>
      <c r="J786" s="270"/>
    </row>
    <row r="787" spans="1:10" s="18" customFormat="1" ht="52.5" customHeight="1">
      <c r="A787" s="200" t="s">
        <v>130</v>
      </c>
      <c r="B787" s="15" t="s">
        <v>96</v>
      </c>
      <c r="C787" s="15" t="s">
        <v>26</v>
      </c>
      <c r="D787" s="15" t="s">
        <v>26</v>
      </c>
      <c r="E787" s="15" t="s">
        <v>195</v>
      </c>
      <c r="F787" s="15"/>
      <c r="G787" s="74">
        <f>G788+G790</f>
        <v>4369412.5599999996</v>
      </c>
      <c r="H787" s="74">
        <f>H788+H790</f>
        <v>4369412.54</v>
      </c>
      <c r="I787" s="74">
        <f>I788+I790</f>
        <v>4369412.5599999996</v>
      </c>
      <c r="J787" s="270"/>
    </row>
    <row r="788" spans="1:10" s="18" customFormat="1" ht="25.5" hidden="1">
      <c r="A788" s="86" t="s">
        <v>36</v>
      </c>
      <c r="B788" s="15" t="s">
        <v>96</v>
      </c>
      <c r="C788" s="15" t="s">
        <v>26</v>
      </c>
      <c r="D788" s="15" t="s">
        <v>26</v>
      </c>
      <c r="E788" s="15" t="s">
        <v>138</v>
      </c>
      <c r="F788" s="15" t="s">
        <v>37</v>
      </c>
      <c r="G788" s="74">
        <f>G789</f>
        <v>0</v>
      </c>
      <c r="H788" s="74">
        <f>H789</f>
        <v>0</v>
      </c>
      <c r="I788" s="74">
        <f>I789</f>
        <v>0</v>
      </c>
      <c r="J788" s="270"/>
    </row>
    <row r="789" spans="1:10" s="18" customFormat="1" ht="25.5" hidden="1">
      <c r="A789" s="86" t="s">
        <v>38</v>
      </c>
      <c r="B789" s="15" t="s">
        <v>96</v>
      </c>
      <c r="C789" s="15" t="s">
        <v>26</v>
      </c>
      <c r="D789" s="15" t="s">
        <v>26</v>
      </c>
      <c r="E789" s="15" t="s">
        <v>138</v>
      </c>
      <c r="F789" s="15" t="s">
        <v>39</v>
      </c>
      <c r="G789" s="74"/>
      <c r="H789" s="74"/>
      <c r="I789" s="74"/>
      <c r="J789" s="270"/>
    </row>
    <row r="790" spans="1:10" s="18" customFormat="1" ht="25.5">
      <c r="A790" s="86" t="s">
        <v>30</v>
      </c>
      <c r="B790" s="15" t="s">
        <v>96</v>
      </c>
      <c r="C790" s="15" t="s">
        <v>26</v>
      </c>
      <c r="D790" s="15" t="s">
        <v>26</v>
      </c>
      <c r="E790" s="15" t="s">
        <v>195</v>
      </c>
      <c r="F790" s="15" t="s">
        <v>31</v>
      </c>
      <c r="G790" s="74">
        <f>G791</f>
        <v>4369412.5599999996</v>
      </c>
      <c r="H790" s="74">
        <f>H791</f>
        <v>4369412.54</v>
      </c>
      <c r="I790" s="74">
        <f>I791</f>
        <v>4369412.5599999996</v>
      </c>
      <c r="J790" s="270"/>
    </row>
    <row r="791" spans="1:10" s="18" customFormat="1" ht="13.5" customHeight="1">
      <c r="A791" s="86" t="s">
        <v>32</v>
      </c>
      <c r="B791" s="15" t="s">
        <v>96</v>
      </c>
      <c r="C791" s="15" t="s">
        <v>26</v>
      </c>
      <c r="D791" s="15" t="s">
        <v>26</v>
      </c>
      <c r="E791" s="15" t="s">
        <v>195</v>
      </c>
      <c r="F791" s="15" t="s">
        <v>33</v>
      </c>
      <c r="G791" s="74">
        <v>4369412.5599999996</v>
      </c>
      <c r="H791" s="74">
        <v>4369412.54</v>
      </c>
      <c r="I791" s="74">
        <v>4369412.5599999996</v>
      </c>
      <c r="J791" s="270"/>
    </row>
    <row r="792" spans="1:10" s="18" customFormat="1" ht="61.5" customHeight="1">
      <c r="A792" s="200" t="s">
        <v>358</v>
      </c>
      <c r="B792" s="15" t="s">
        <v>96</v>
      </c>
      <c r="C792" s="15" t="s">
        <v>26</v>
      </c>
      <c r="D792" s="15" t="s">
        <v>26</v>
      </c>
      <c r="E792" s="15" t="s">
        <v>196</v>
      </c>
      <c r="F792" s="15"/>
      <c r="G792" s="74">
        <f>G793</f>
        <v>500000</v>
      </c>
      <c r="H792" s="74">
        <f t="shared" ref="H792:I792" si="198">H793</f>
        <v>500000</v>
      </c>
      <c r="I792" s="74">
        <f t="shared" si="198"/>
        <v>500000</v>
      </c>
      <c r="J792" s="270"/>
    </row>
    <row r="793" spans="1:10" s="18" customFormat="1" ht="25.5">
      <c r="A793" s="16" t="s">
        <v>30</v>
      </c>
      <c r="B793" s="15" t="s">
        <v>96</v>
      </c>
      <c r="C793" s="15" t="s">
        <v>26</v>
      </c>
      <c r="D793" s="15" t="s">
        <v>26</v>
      </c>
      <c r="E793" s="15" t="s">
        <v>196</v>
      </c>
      <c r="F793" s="15" t="s">
        <v>31</v>
      </c>
      <c r="G793" s="74">
        <f>G794</f>
        <v>500000</v>
      </c>
      <c r="H793" s="74">
        <f>H794</f>
        <v>500000</v>
      </c>
      <c r="I793" s="74">
        <f>I794</f>
        <v>500000</v>
      </c>
      <c r="J793" s="270"/>
    </row>
    <row r="794" spans="1:10" s="18" customFormat="1">
      <c r="A794" s="16" t="s">
        <v>32</v>
      </c>
      <c r="B794" s="15" t="s">
        <v>96</v>
      </c>
      <c r="C794" s="15" t="s">
        <v>26</v>
      </c>
      <c r="D794" s="15" t="s">
        <v>26</v>
      </c>
      <c r="E794" s="15" t="s">
        <v>196</v>
      </c>
      <c r="F794" s="15" t="s">
        <v>33</v>
      </c>
      <c r="G794" s="74">
        <v>500000</v>
      </c>
      <c r="H794" s="74">
        <v>500000</v>
      </c>
      <c r="I794" s="74">
        <v>500000</v>
      </c>
      <c r="J794" s="270"/>
    </row>
    <row r="795" spans="1:10" s="18" customFormat="1" ht="25.5" hidden="1">
      <c r="A795" s="16" t="s">
        <v>665</v>
      </c>
      <c r="B795" s="15" t="s">
        <v>96</v>
      </c>
      <c r="C795" s="15" t="s">
        <v>26</v>
      </c>
      <c r="D795" s="15" t="s">
        <v>26</v>
      </c>
      <c r="E795" s="15" t="s">
        <v>664</v>
      </c>
      <c r="F795" s="15"/>
      <c r="G795" s="74">
        <f>G796</f>
        <v>0</v>
      </c>
      <c r="H795" s="74">
        <f>H796</f>
        <v>0</v>
      </c>
      <c r="I795" s="74">
        <f>I796</f>
        <v>0</v>
      </c>
      <c r="J795" s="270"/>
    </row>
    <row r="796" spans="1:10" s="18" customFormat="1" ht="25.5" hidden="1">
      <c r="A796" s="16" t="s">
        <v>30</v>
      </c>
      <c r="B796" s="15" t="s">
        <v>96</v>
      </c>
      <c r="C796" s="15" t="s">
        <v>26</v>
      </c>
      <c r="D796" s="15" t="s">
        <v>26</v>
      </c>
      <c r="E796" s="15" t="s">
        <v>664</v>
      </c>
      <c r="F796" s="15" t="s">
        <v>31</v>
      </c>
      <c r="G796" s="74">
        <f>G797</f>
        <v>0</v>
      </c>
      <c r="H796" s="74"/>
      <c r="I796" s="74"/>
      <c r="J796" s="270"/>
    </row>
    <row r="797" spans="1:10" s="18" customFormat="1" hidden="1">
      <c r="A797" s="16" t="s">
        <v>32</v>
      </c>
      <c r="B797" s="15" t="s">
        <v>96</v>
      </c>
      <c r="C797" s="15" t="s">
        <v>26</v>
      </c>
      <c r="D797" s="15" t="s">
        <v>26</v>
      </c>
      <c r="E797" s="15" t="s">
        <v>664</v>
      </c>
      <c r="F797" s="15" t="s">
        <v>33</v>
      </c>
      <c r="G797" s="74"/>
      <c r="H797" s="74">
        <f>H798</f>
        <v>0</v>
      </c>
      <c r="I797" s="74">
        <f>I798</f>
        <v>0</v>
      </c>
      <c r="J797" s="270"/>
    </row>
    <row r="798" spans="1:10" s="18" customFormat="1" ht="51" hidden="1">
      <c r="A798" s="16" t="s">
        <v>433</v>
      </c>
      <c r="B798" s="15" t="s">
        <v>96</v>
      </c>
      <c r="C798" s="15" t="s">
        <v>26</v>
      </c>
      <c r="D798" s="15" t="s">
        <v>26</v>
      </c>
      <c r="E798" s="15" t="s">
        <v>432</v>
      </c>
      <c r="F798" s="15"/>
      <c r="G798" s="74">
        <f>G799</f>
        <v>0</v>
      </c>
      <c r="H798" s="74"/>
      <c r="I798" s="74"/>
      <c r="J798" s="270"/>
    </row>
    <row r="799" spans="1:10" s="18" customFormat="1" ht="25.5" hidden="1">
      <c r="A799" s="16" t="s">
        <v>30</v>
      </c>
      <c r="B799" s="15" t="s">
        <v>96</v>
      </c>
      <c r="C799" s="15" t="s">
        <v>26</v>
      </c>
      <c r="D799" s="15" t="s">
        <v>26</v>
      </c>
      <c r="E799" s="15" t="s">
        <v>432</v>
      </c>
      <c r="F799" s="15" t="s">
        <v>31</v>
      </c>
      <c r="G799" s="74">
        <f>G800</f>
        <v>0</v>
      </c>
      <c r="H799" s="74">
        <f>H800</f>
        <v>0</v>
      </c>
      <c r="I799" s="74">
        <f>I800</f>
        <v>0</v>
      </c>
      <c r="J799" s="270"/>
    </row>
    <row r="800" spans="1:10" s="18" customFormat="1" hidden="1">
      <c r="A800" s="16" t="s">
        <v>32</v>
      </c>
      <c r="B800" s="15" t="s">
        <v>96</v>
      </c>
      <c r="C800" s="15" t="s">
        <v>26</v>
      </c>
      <c r="D800" s="15" t="s">
        <v>26</v>
      </c>
      <c r="E800" s="15" t="s">
        <v>432</v>
      </c>
      <c r="F800" s="15" t="s">
        <v>33</v>
      </c>
      <c r="G800" s="74"/>
      <c r="H800" s="74"/>
      <c r="I800" s="74"/>
      <c r="J800" s="270"/>
    </row>
    <row r="801" spans="1:10" s="3" customFormat="1" ht="25.5" hidden="1">
      <c r="A801" s="16" t="s">
        <v>0</v>
      </c>
      <c r="B801" s="14">
        <v>774</v>
      </c>
      <c r="C801" s="15" t="s">
        <v>26</v>
      </c>
      <c r="D801" s="15" t="s">
        <v>26</v>
      </c>
      <c r="E801" s="15" t="s">
        <v>222</v>
      </c>
      <c r="F801" s="15"/>
      <c r="G801" s="74"/>
      <c r="H801" s="74"/>
      <c r="I801" s="74"/>
      <c r="J801" s="270"/>
    </row>
    <row r="802" spans="1:10" s="3" customFormat="1" ht="38.25" hidden="1">
      <c r="A802" s="16" t="s">
        <v>542</v>
      </c>
      <c r="B802" s="14">
        <v>774</v>
      </c>
      <c r="C802" s="15" t="s">
        <v>26</v>
      </c>
      <c r="D802" s="15" t="s">
        <v>26</v>
      </c>
      <c r="E802" s="15" t="s">
        <v>575</v>
      </c>
      <c r="F802" s="15"/>
      <c r="G802" s="74">
        <f t="shared" ref="G802:I806" si="199">G803</f>
        <v>0</v>
      </c>
      <c r="H802" s="74">
        <f t="shared" si="199"/>
        <v>0</v>
      </c>
      <c r="I802" s="74">
        <f t="shared" si="199"/>
        <v>0</v>
      </c>
      <c r="J802" s="270"/>
    </row>
    <row r="803" spans="1:10" s="3" customFormat="1" ht="25.5" hidden="1">
      <c r="A803" s="16" t="s">
        <v>30</v>
      </c>
      <c r="B803" s="14">
        <v>774</v>
      </c>
      <c r="C803" s="15" t="s">
        <v>26</v>
      </c>
      <c r="D803" s="15" t="s">
        <v>26</v>
      </c>
      <c r="E803" s="15" t="s">
        <v>575</v>
      </c>
      <c r="F803" s="15" t="s">
        <v>31</v>
      </c>
      <c r="G803" s="74">
        <f t="shared" si="199"/>
        <v>0</v>
      </c>
      <c r="H803" s="74">
        <f t="shared" si="199"/>
        <v>0</v>
      </c>
      <c r="I803" s="74">
        <f t="shared" si="199"/>
        <v>0</v>
      </c>
      <c r="J803" s="270"/>
    </row>
    <row r="804" spans="1:10" s="3" customFormat="1" hidden="1">
      <c r="A804" s="16" t="s">
        <v>32</v>
      </c>
      <c r="B804" s="14">
        <v>774</v>
      </c>
      <c r="C804" s="15" t="s">
        <v>26</v>
      </c>
      <c r="D804" s="15" t="s">
        <v>26</v>
      </c>
      <c r="E804" s="15" t="s">
        <v>575</v>
      </c>
      <c r="F804" s="15" t="s">
        <v>33</v>
      </c>
      <c r="G804" s="74"/>
      <c r="H804" s="74"/>
      <c r="I804" s="74"/>
      <c r="J804" s="270"/>
    </row>
    <row r="805" spans="1:10" s="3" customFormat="1" ht="25.5" hidden="1">
      <c r="A805" s="16" t="s">
        <v>304</v>
      </c>
      <c r="B805" s="14">
        <v>774</v>
      </c>
      <c r="C805" s="15" t="s">
        <v>26</v>
      </c>
      <c r="D805" s="15" t="s">
        <v>26</v>
      </c>
      <c r="E805" s="15" t="s">
        <v>596</v>
      </c>
      <c r="F805" s="15"/>
      <c r="G805" s="74">
        <f t="shared" si="199"/>
        <v>0</v>
      </c>
      <c r="H805" s="74">
        <f t="shared" si="199"/>
        <v>0</v>
      </c>
      <c r="I805" s="74">
        <f t="shared" si="199"/>
        <v>0</v>
      </c>
      <c r="J805" s="270"/>
    </row>
    <row r="806" spans="1:10" s="3" customFormat="1" ht="25.5" hidden="1">
      <c r="A806" s="16" t="s">
        <v>30</v>
      </c>
      <c r="B806" s="14">
        <v>774</v>
      </c>
      <c r="C806" s="15" t="s">
        <v>26</v>
      </c>
      <c r="D806" s="15" t="s">
        <v>26</v>
      </c>
      <c r="E806" s="15" t="s">
        <v>596</v>
      </c>
      <c r="F806" s="15" t="s">
        <v>31</v>
      </c>
      <c r="G806" s="74">
        <f t="shared" si="199"/>
        <v>0</v>
      </c>
      <c r="H806" s="74">
        <f t="shared" si="199"/>
        <v>0</v>
      </c>
      <c r="I806" s="74">
        <f t="shared" si="199"/>
        <v>0</v>
      </c>
      <c r="J806" s="270"/>
    </row>
    <row r="807" spans="1:10" s="3" customFormat="1" hidden="1">
      <c r="A807" s="16" t="s">
        <v>32</v>
      </c>
      <c r="B807" s="14">
        <v>774</v>
      </c>
      <c r="C807" s="15" t="s">
        <v>26</v>
      </c>
      <c r="D807" s="15" t="s">
        <v>26</v>
      </c>
      <c r="E807" s="15" t="s">
        <v>596</v>
      </c>
      <c r="F807" s="15" t="s">
        <v>33</v>
      </c>
      <c r="G807" s="74"/>
      <c r="H807" s="74">
        <v>0</v>
      </c>
      <c r="I807" s="74">
        <v>0</v>
      </c>
      <c r="J807" s="270"/>
    </row>
    <row r="808" spans="1:10" s="18" customFormat="1" ht="52.5" hidden="1" customHeight="1">
      <c r="A808" s="200" t="s">
        <v>784</v>
      </c>
      <c r="B808" s="15" t="s">
        <v>96</v>
      </c>
      <c r="C808" s="15" t="s">
        <v>26</v>
      </c>
      <c r="D808" s="15" t="s">
        <v>26</v>
      </c>
      <c r="E808" s="15" t="s">
        <v>783</v>
      </c>
      <c r="F808" s="15"/>
      <c r="G808" s="74">
        <f>G809+G811</f>
        <v>0</v>
      </c>
      <c r="H808" s="74">
        <f>H809+H811</f>
        <v>0</v>
      </c>
      <c r="I808" s="74">
        <f>I809+I811</f>
        <v>0</v>
      </c>
      <c r="J808" s="270"/>
    </row>
    <row r="809" spans="1:10" s="18" customFormat="1" ht="25.5" hidden="1">
      <c r="A809" s="86" t="s">
        <v>36</v>
      </c>
      <c r="B809" s="15" t="s">
        <v>96</v>
      </c>
      <c r="C809" s="15" t="s">
        <v>26</v>
      </c>
      <c r="D809" s="15" t="s">
        <v>26</v>
      </c>
      <c r="E809" s="15" t="s">
        <v>138</v>
      </c>
      <c r="F809" s="15" t="s">
        <v>37</v>
      </c>
      <c r="G809" s="74">
        <f>G810</f>
        <v>0</v>
      </c>
      <c r="H809" s="74">
        <f>H810</f>
        <v>0</v>
      </c>
      <c r="I809" s="74">
        <f>I810</f>
        <v>0</v>
      </c>
      <c r="J809" s="270"/>
    </row>
    <row r="810" spans="1:10" s="18" customFormat="1" ht="25.5" hidden="1">
      <c r="A810" s="86" t="s">
        <v>38</v>
      </c>
      <c r="B810" s="15" t="s">
        <v>96</v>
      </c>
      <c r="C810" s="15" t="s">
        <v>26</v>
      </c>
      <c r="D810" s="15" t="s">
        <v>26</v>
      </c>
      <c r="E810" s="15" t="s">
        <v>138</v>
      </c>
      <c r="F810" s="15" t="s">
        <v>39</v>
      </c>
      <c r="G810" s="74"/>
      <c r="H810" s="74"/>
      <c r="I810" s="74"/>
      <c r="J810" s="270"/>
    </row>
    <row r="811" spans="1:10" s="18" customFormat="1" hidden="1">
      <c r="A811" s="86" t="s">
        <v>63</v>
      </c>
      <c r="B811" s="15" t="s">
        <v>96</v>
      </c>
      <c r="C811" s="15" t="s">
        <v>26</v>
      </c>
      <c r="D811" s="15" t="s">
        <v>26</v>
      </c>
      <c r="E811" s="15" t="s">
        <v>783</v>
      </c>
      <c r="F811" s="15" t="s">
        <v>64</v>
      </c>
      <c r="G811" s="74">
        <f>G812</f>
        <v>0</v>
      </c>
      <c r="H811" s="74">
        <f>H812</f>
        <v>0</v>
      </c>
      <c r="I811" s="74">
        <f>I812</f>
        <v>0</v>
      </c>
      <c r="J811" s="270"/>
    </row>
    <row r="812" spans="1:10" s="18" customFormat="1" ht="13.5" hidden="1" customHeight="1">
      <c r="A812" s="86" t="s">
        <v>184</v>
      </c>
      <c r="B812" s="15" t="s">
        <v>96</v>
      </c>
      <c r="C812" s="15" t="s">
        <v>26</v>
      </c>
      <c r="D812" s="15" t="s">
        <v>26</v>
      </c>
      <c r="E812" s="15" t="s">
        <v>783</v>
      </c>
      <c r="F812" s="15" t="s">
        <v>185</v>
      </c>
      <c r="G812" s="74">
        <f>1308000-1308000</f>
        <v>0</v>
      </c>
      <c r="H812" s="74"/>
      <c r="I812" s="74"/>
      <c r="J812" s="270"/>
    </row>
    <row r="813" spans="1:10" s="18" customFormat="1" ht="61.5" hidden="1" customHeight="1">
      <c r="A813" s="200" t="s">
        <v>433</v>
      </c>
      <c r="B813" s="15" t="s">
        <v>96</v>
      </c>
      <c r="C813" s="15" t="s">
        <v>26</v>
      </c>
      <c r="D813" s="15" t="s">
        <v>26</v>
      </c>
      <c r="E813" s="15" t="s">
        <v>432</v>
      </c>
      <c r="F813" s="15"/>
      <c r="G813" s="74">
        <f>G814</f>
        <v>0</v>
      </c>
      <c r="H813" s="74">
        <f t="shared" ref="H813:I813" si="200">H814</f>
        <v>0</v>
      </c>
      <c r="I813" s="74">
        <f t="shared" si="200"/>
        <v>0</v>
      </c>
      <c r="J813" s="270"/>
    </row>
    <row r="814" spans="1:10" s="18" customFormat="1" ht="25.5" hidden="1">
      <c r="A814" s="16" t="s">
        <v>30</v>
      </c>
      <c r="B814" s="15" t="s">
        <v>96</v>
      </c>
      <c r="C814" s="15" t="s">
        <v>26</v>
      </c>
      <c r="D814" s="15" t="s">
        <v>26</v>
      </c>
      <c r="E814" s="15" t="s">
        <v>432</v>
      </c>
      <c r="F814" s="15" t="s">
        <v>31</v>
      </c>
      <c r="G814" s="74">
        <f>G815</f>
        <v>0</v>
      </c>
      <c r="H814" s="74">
        <f>H815</f>
        <v>0</v>
      </c>
      <c r="I814" s="74">
        <f>I815</f>
        <v>0</v>
      </c>
      <c r="J814" s="270"/>
    </row>
    <row r="815" spans="1:10" s="18" customFormat="1" hidden="1">
      <c r="A815" s="16" t="s">
        <v>32</v>
      </c>
      <c r="B815" s="15" t="s">
        <v>96</v>
      </c>
      <c r="C815" s="15" t="s">
        <v>26</v>
      </c>
      <c r="D815" s="15" t="s">
        <v>26</v>
      </c>
      <c r="E815" s="15" t="s">
        <v>432</v>
      </c>
      <c r="F815" s="15" t="s">
        <v>33</v>
      </c>
      <c r="G815" s="74"/>
      <c r="H815" s="74"/>
      <c r="I815" s="74"/>
      <c r="J815" s="270"/>
    </row>
    <row r="816" spans="1:10" s="18" customFormat="1" ht="38.25" hidden="1" customHeight="1">
      <c r="A816" s="200" t="s">
        <v>786</v>
      </c>
      <c r="B816" s="15" t="s">
        <v>96</v>
      </c>
      <c r="C816" s="15" t="s">
        <v>26</v>
      </c>
      <c r="D816" s="15" t="s">
        <v>26</v>
      </c>
      <c r="E816" s="15" t="s">
        <v>785</v>
      </c>
      <c r="F816" s="15"/>
      <c r="G816" s="74">
        <f>G817+G819</f>
        <v>0</v>
      </c>
      <c r="H816" s="74">
        <f>H817+H819</f>
        <v>0</v>
      </c>
      <c r="I816" s="74">
        <f>I817+I819</f>
        <v>0</v>
      </c>
      <c r="J816" s="270"/>
    </row>
    <row r="817" spans="1:10" s="18" customFormat="1" ht="25.5" hidden="1">
      <c r="A817" s="86" t="s">
        <v>36</v>
      </c>
      <c r="B817" s="15" t="s">
        <v>96</v>
      </c>
      <c r="C817" s="15" t="s">
        <v>26</v>
      </c>
      <c r="D817" s="15" t="s">
        <v>26</v>
      </c>
      <c r="E817" s="15" t="s">
        <v>138</v>
      </c>
      <c r="F817" s="15" t="s">
        <v>37</v>
      </c>
      <c r="G817" s="74">
        <f>G818</f>
        <v>0</v>
      </c>
      <c r="H817" s="74">
        <f>H818</f>
        <v>0</v>
      </c>
      <c r="I817" s="74">
        <f>I818</f>
        <v>0</v>
      </c>
      <c r="J817" s="270"/>
    </row>
    <row r="818" spans="1:10" s="18" customFormat="1" ht="25.5" hidden="1">
      <c r="A818" s="86" t="s">
        <v>38</v>
      </c>
      <c r="B818" s="15" t="s">
        <v>96</v>
      </c>
      <c r="C818" s="15" t="s">
        <v>26</v>
      </c>
      <c r="D818" s="15" t="s">
        <v>26</v>
      </c>
      <c r="E818" s="15" t="s">
        <v>138</v>
      </c>
      <c r="F818" s="15" t="s">
        <v>39</v>
      </c>
      <c r="G818" s="74"/>
      <c r="H818" s="74"/>
      <c r="I818" s="74"/>
      <c r="J818" s="270"/>
    </row>
    <row r="819" spans="1:10" s="18" customFormat="1" ht="25.5" hidden="1">
      <c r="A819" s="16" t="s">
        <v>30</v>
      </c>
      <c r="B819" s="15" t="s">
        <v>96</v>
      </c>
      <c r="C819" s="15" t="s">
        <v>26</v>
      </c>
      <c r="D819" s="15" t="s">
        <v>26</v>
      </c>
      <c r="E819" s="15" t="s">
        <v>785</v>
      </c>
      <c r="F819" s="15" t="s">
        <v>31</v>
      </c>
      <c r="G819" s="74">
        <f>G820</f>
        <v>0</v>
      </c>
      <c r="H819" s="74">
        <f>H820</f>
        <v>0</v>
      </c>
      <c r="I819" s="74">
        <f>I820</f>
        <v>0</v>
      </c>
      <c r="J819" s="270"/>
    </row>
    <row r="820" spans="1:10" s="18" customFormat="1" ht="13.5" hidden="1" customHeight="1">
      <c r="A820" s="16" t="s">
        <v>32</v>
      </c>
      <c r="B820" s="15" t="s">
        <v>96</v>
      </c>
      <c r="C820" s="15" t="s">
        <v>26</v>
      </c>
      <c r="D820" s="15" t="s">
        <v>26</v>
      </c>
      <c r="E820" s="15" t="s">
        <v>785</v>
      </c>
      <c r="F820" s="15" t="s">
        <v>33</v>
      </c>
      <c r="G820" s="74"/>
      <c r="H820" s="74"/>
      <c r="I820" s="74"/>
      <c r="J820" s="270"/>
    </row>
    <row r="821" spans="1:10" s="18" customFormat="1" ht="56.25" hidden="1" customHeight="1">
      <c r="A821" s="200" t="s">
        <v>788</v>
      </c>
      <c r="B821" s="15" t="s">
        <v>96</v>
      </c>
      <c r="C821" s="15" t="s">
        <v>26</v>
      </c>
      <c r="D821" s="15" t="s">
        <v>26</v>
      </c>
      <c r="E821" s="15" t="s">
        <v>787</v>
      </c>
      <c r="F821" s="15"/>
      <c r="G821" s="74">
        <f>G822+G824</f>
        <v>0</v>
      </c>
      <c r="H821" s="74">
        <f>H822+H824</f>
        <v>0</v>
      </c>
      <c r="I821" s="74">
        <f>I822+I824</f>
        <v>0</v>
      </c>
      <c r="J821" s="270"/>
    </row>
    <row r="822" spans="1:10" s="18" customFormat="1" ht="25.5" hidden="1">
      <c r="A822" s="86" t="s">
        <v>36</v>
      </c>
      <c r="B822" s="15" t="s">
        <v>96</v>
      </c>
      <c r="C822" s="15" t="s">
        <v>26</v>
      </c>
      <c r="D822" s="15" t="s">
        <v>26</v>
      </c>
      <c r="E822" s="15" t="s">
        <v>138</v>
      </c>
      <c r="F822" s="15" t="s">
        <v>37</v>
      </c>
      <c r="G822" s="74">
        <f>G823</f>
        <v>0</v>
      </c>
      <c r="H822" s="74">
        <f>H823</f>
        <v>0</v>
      </c>
      <c r="I822" s="74">
        <f>I823</f>
        <v>0</v>
      </c>
      <c r="J822" s="270"/>
    </row>
    <row r="823" spans="1:10" s="18" customFormat="1" ht="25.5" hidden="1">
      <c r="A823" s="86" t="s">
        <v>38</v>
      </c>
      <c r="B823" s="15" t="s">
        <v>96</v>
      </c>
      <c r="C823" s="15" t="s">
        <v>26</v>
      </c>
      <c r="D823" s="15" t="s">
        <v>26</v>
      </c>
      <c r="E823" s="15" t="s">
        <v>138</v>
      </c>
      <c r="F823" s="15" t="s">
        <v>39</v>
      </c>
      <c r="G823" s="74"/>
      <c r="H823" s="74"/>
      <c r="I823" s="74"/>
      <c r="J823" s="270"/>
    </row>
    <row r="824" spans="1:10" s="18" customFormat="1" hidden="1">
      <c r="A824" s="86" t="s">
        <v>63</v>
      </c>
      <c r="B824" s="15" t="s">
        <v>96</v>
      </c>
      <c r="C824" s="15" t="s">
        <v>26</v>
      </c>
      <c r="D824" s="15" t="s">
        <v>26</v>
      </c>
      <c r="E824" s="15" t="s">
        <v>787</v>
      </c>
      <c r="F824" s="15" t="s">
        <v>64</v>
      </c>
      <c r="G824" s="74">
        <f>G825</f>
        <v>0</v>
      </c>
      <c r="H824" s="74">
        <f>H825</f>
        <v>0</v>
      </c>
      <c r="I824" s="74">
        <f>I825</f>
        <v>0</v>
      </c>
      <c r="J824" s="270"/>
    </row>
    <row r="825" spans="1:10" s="18" customFormat="1" ht="13.5" hidden="1" customHeight="1">
      <c r="A825" s="86" t="s">
        <v>184</v>
      </c>
      <c r="B825" s="15" t="s">
        <v>96</v>
      </c>
      <c r="C825" s="15" t="s">
        <v>26</v>
      </c>
      <c r="D825" s="15" t="s">
        <v>26</v>
      </c>
      <c r="E825" s="15" t="s">
        <v>787</v>
      </c>
      <c r="F825" s="15" t="s">
        <v>185</v>
      </c>
      <c r="G825" s="74">
        <f>572400-572400</f>
        <v>0</v>
      </c>
      <c r="H825" s="74"/>
      <c r="I825" s="74"/>
      <c r="J825" s="270"/>
    </row>
    <row r="826" spans="1:10" s="18" customFormat="1" ht="61.5" customHeight="1">
      <c r="A826" s="200" t="s">
        <v>948</v>
      </c>
      <c r="B826" s="15" t="s">
        <v>96</v>
      </c>
      <c r="C826" s="15" t="s">
        <v>26</v>
      </c>
      <c r="D826" s="15" t="s">
        <v>26</v>
      </c>
      <c r="E826" s="15" t="s">
        <v>947</v>
      </c>
      <c r="F826" s="15"/>
      <c r="G826" s="74">
        <f>G827</f>
        <v>3000000</v>
      </c>
      <c r="H826" s="74">
        <f t="shared" ref="H826:I826" si="201">H827</f>
        <v>0</v>
      </c>
      <c r="I826" s="74">
        <f t="shared" si="201"/>
        <v>0</v>
      </c>
      <c r="J826" s="270"/>
    </row>
    <row r="827" spans="1:10" s="18" customFormat="1">
      <c r="A827" s="86" t="s">
        <v>63</v>
      </c>
      <c r="B827" s="15" t="s">
        <v>96</v>
      </c>
      <c r="C827" s="15" t="s">
        <v>26</v>
      </c>
      <c r="D827" s="15" t="s">
        <v>26</v>
      </c>
      <c r="E827" s="15" t="s">
        <v>947</v>
      </c>
      <c r="F827" s="15" t="s">
        <v>64</v>
      </c>
      <c r="G827" s="74">
        <f>G828</f>
        <v>3000000</v>
      </c>
      <c r="H827" s="74">
        <f>H828</f>
        <v>0</v>
      </c>
      <c r="I827" s="74">
        <f>I828</f>
        <v>0</v>
      </c>
      <c r="J827" s="270"/>
    </row>
    <row r="828" spans="1:10" s="18" customFormat="1">
      <c r="A828" s="86" t="s">
        <v>184</v>
      </c>
      <c r="B828" s="15" t="s">
        <v>96</v>
      </c>
      <c r="C828" s="15" t="s">
        <v>26</v>
      </c>
      <c r="D828" s="15" t="s">
        <v>26</v>
      </c>
      <c r="E828" s="15" t="s">
        <v>947</v>
      </c>
      <c r="F828" s="15" t="s">
        <v>185</v>
      </c>
      <c r="G828" s="74">
        <v>3000000</v>
      </c>
      <c r="H828" s="74">
        <v>0</v>
      </c>
      <c r="I828" s="74">
        <v>0</v>
      </c>
      <c r="J828" s="270"/>
    </row>
    <row r="829" spans="1:10" s="18" customFormat="1" ht="25.5">
      <c r="A829" s="16" t="s">
        <v>490</v>
      </c>
      <c r="B829" s="15" t="s">
        <v>96</v>
      </c>
      <c r="C829" s="15" t="s">
        <v>26</v>
      </c>
      <c r="D829" s="15" t="s">
        <v>26</v>
      </c>
      <c r="E829" s="15" t="s">
        <v>201</v>
      </c>
      <c r="F829" s="15"/>
      <c r="G829" s="74">
        <f>G830</f>
        <v>50000</v>
      </c>
      <c r="H829" s="74">
        <f>H830</f>
        <v>50000</v>
      </c>
      <c r="I829" s="74">
        <f>I830</f>
        <v>50000</v>
      </c>
      <c r="J829" s="270"/>
    </row>
    <row r="830" spans="1:10" s="18" customFormat="1">
      <c r="A830" s="16" t="s">
        <v>346</v>
      </c>
      <c r="B830" s="15" t="s">
        <v>96</v>
      </c>
      <c r="C830" s="15" t="s">
        <v>26</v>
      </c>
      <c r="D830" s="15" t="s">
        <v>26</v>
      </c>
      <c r="E830" s="15" t="s">
        <v>202</v>
      </c>
      <c r="F830" s="15"/>
      <c r="G830" s="74">
        <f>G831</f>
        <v>50000</v>
      </c>
      <c r="H830" s="74">
        <f t="shared" ref="H830:I831" si="202">H831</f>
        <v>50000</v>
      </c>
      <c r="I830" s="74">
        <f t="shared" si="202"/>
        <v>50000</v>
      </c>
      <c r="J830" s="270"/>
    </row>
    <row r="831" spans="1:10" s="18" customFormat="1" ht="25.5">
      <c r="A831" s="86" t="s">
        <v>30</v>
      </c>
      <c r="B831" s="15" t="s">
        <v>96</v>
      </c>
      <c r="C831" s="15" t="s">
        <v>26</v>
      </c>
      <c r="D831" s="15" t="s">
        <v>26</v>
      </c>
      <c r="E831" s="15" t="s">
        <v>202</v>
      </c>
      <c r="F831" s="15" t="s">
        <v>31</v>
      </c>
      <c r="G831" s="74">
        <f>G832</f>
        <v>50000</v>
      </c>
      <c r="H831" s="74">
        <f t="shared" si="202"/>
        <v>50000</v>
      </c>
      <c r="I831" s="74">
        <f t="shared" si="202"/>
        <v>50000</v>
      </c>
      <c r="J831" s="270"/>
    </row>
    <row r="832" spans="1:10" s="18" customFormat="1">
      <c r="A832" s="86" t="s">
        <v>32</v>
      </c>
      <c r="B832" s="15" t="s">
        <v>96</v>
      </c>
      <c r="C832" s="15" t="s">
        <v>26</v>
      </c>
      <c r="D832" s="15" t="s">
        <v>26</v>
      </c>
      <c r="E832" s="15" t="s">
        <v>202</v>
      </c>
      <c r="F832" s="15" t="s">
        <v>33</v>
      </c>
      <c r="G832" s="74">
        <v>50000</v>
      </c>
      <c r="H832" s="74">
        <v>50000</v>
      </c>
      <c r="I832" s="74">
        <v>50000</v>
      </c>
      <c r="J832" s="270"/>
    </row>
    <row r="833" spans="1:10">
      <c r="A833" s="86" t="s">
        <v>125</v>
      </c>
      <c r="B833" s="15" t="s">
        <v>96</v>
      </c>
      <c r="C833" s="15" t="s">
        <v>26</v>
      </c>
      <c r="D833" s="15" t="s">
        <v>126</v>
      </c>
      <c r="E833" s="15"/>
      <c r="F833" s="15"/>
      <c r="G833" s="74">
        <f>G835</f>
        <v>14329616</v>
      </c>
      <c r="H833" s="74">
        <f t="shared" ref="H833:I833" si="203">H835</f>
        <v>14394426</v>
      </c>
      <c r="I833" s="74">
        <f t="shared" si="203"/>
        <v>14530380</v>
      </c>
      <c r="J833" s="270"/>
    </row>
    <row r="834" spans="1:10" ht="51" hidden="1">
      <c r="A834" s="200" t="s">
        <v>127</v>
      </c>
      <c r="B834" s="15" t="s">
        <v>96</v>
      </c>
      <c r="C834" s="15" t="s">
        <v>26</v>
      </c>
      <c r="D834" s="15" t="s">
        <v>126</v>
      </c>
      <c r="E834" s="15"/>
      <c r="F834" s="15"/>
      <c r="G834" s="74"/>
      <c r="H834" s="74"/>
      <c r="I834" s="74"/>
      <c r="J834" s="270"/>
    </row>
    <row r="835" spans="1:10" ht="25.5">
      <c r="A835" s="86" t="s">
        <v>486</v>
      </c>
      <c r="B835" s="15" t="s">
        <v>96</v>
      </c>
      <c r="C835" s="15" t="s">
        <v>26</v>
      </c>
      <c r="D835" s="15" t="s">
        <v>126</v>
      </c>
      <c r="E835" s="15" t="s">
        <v>193</v>
      </c>
      <c r="F835" s="15"/>
      <c r="G835" s="74">
        <f>G840+G855</f>
        <v>14329616</v>
      </c>
      <c r="H835" s="74">
        <f t="shared" ref="H835:I835" si="204">H840+H855</f>
        <v>14394426</v>
      </c>
      <c r="I835" s="74">
        <f t="shared" si="204"/>
        <v>14530380</v>
      </c>
      <c r="J835" s="270"/>
    </row>
    <row r="836" spans="1:10" ht="30.75" hidden="1" customHeight="1">
      <c r="A836" s="16"/>
      <c r="B836" s="15"/>
      <c r="C836" s="15"/>
      <c r="D836" s="15"/>
      <c r="E836" s="15"/>
      <c r="F836" s="15"/>
      <c r="G836" s="74"/>
      <c r="H836" s="74"/>
      <c r="I836" s="74"/>
      <c r="J836" s="270"/>
    </row>
    <row r="837" spans="1:10" s="18" customFormat="1" hidden="1">
      <c r="A837" s="84"/>
      <c r="B837" s="15"/>
      <c r="C837" s="15"/>
      <c r="D837" s="15"/>
      <c r="E837" s="15"/>
      <c r="F837" s="15"/>
      <c r="G837" s="74"/>
      <c r="H837" s="74"/>
      <c r="I837" s="74"/>
      <c r="J837" s="270"/>
    </row>
    <row r="838" spans="1:10" s="18" customFormat="1" hidden="1">
      <c r="A838" s="16"/>
      <c r="B838" s="15"/>
      <c r="C838" s="15"/>
      <c r="D838" s="15"/>
      <c r="E838" s="15"/>
      <c r="F838" s="15"/>
      <c r="G838" s="74"/>
      <c r="H838" s="74"/>
      <c r="I838" s="74"/>
      <c r="J838" s="270"/>
    </row>
    <row r="839" spans="1:10" s="18" customFormat="1" hidden="1">
      <c r="A839" s="16"/>
      <c r="B839" s="15"/>
      <c r="C839" s="15"/>
      <c r="D839" s="15"/>
      <c r="E839" s="15"/>
      <c r="F839" s="15"/>
      <c r="G839" s="74"/>
      <c r="H839" s="74"/>
      <c r="I839" s="74"/>
      <c r="J839" s="270"/>
    </row>
    <row r="840" spans="1:10" s="18" customFormat="1" ht="32.25" customHeight="1">
      <c r="A840" s="86" t="s">
        <v>146</v>
      </c>
      <c r="B840" s="15" t="s">
        <v>96</v>
      </c>
      <c r="C840" s="15" t="s">
        <v>26</v>
      </c>
      <c r="D840" s="15" t="s">
        <v>126</v>
      </c>
      <c r="E840" s="15" t="s">
        <v>231</v>
      </c>
      <c r="F840" s="15"/>
      <c r="G840" s="74">
        <f>G841</f>
        <v>14153616</v>
      </c>
      <c r="H840" s="74">
        <f t="shared" ref="H840:I840" si="205">H841</f>
        <v>14288224</v>
      </c>
      <c r="I840" s="74">
        <f t="shared" si="205"/>
        <v>14424178</v>
      </c>
      <c r="J840" s="270"/>
    </row>
    <row r="841" spans="1:10" s="18" customFormat="1" ht="25.5">
      <c r="A841" s="86" t="s">
        <v>77</v>
      </c>
      <c r="B841" s="15" t="s">
        <v>96</v>
      </c>
      <c r="C841" s="15" t="s">
        <v>26</v>
      </c>
      <c r="D841" s="15" t="s">
        <v>126</v>
      </c>
      <c r="E841" s="15" t="s">
        <v>232</v>
      </c>
      <c r="F841" s="15"/>
      <c r="G841" s="74">
        <f>G842+G844+G846</f>
        <v>14153616</v>
      </c>
      <c r="H841" s="74">
        <f t="shared" ref="H841:I841" si="206">H842+H844+H846</f>
        <v>14288224</v>
      </c>
      <c r="I841" s="74">
        <f t="shared" si="206"/>
        <v>14424178</v>
      </c>
      <c r="J841" s="270"/>
    </row>
    <row r="842" spans="1:10" ht="63.75">
      <c r="A842" s="86" t="s">
        <v>55</v>
      </c>
      <c r="B842" s="15" t="s">
        <v>96</v>
      </c>
      <c r="C842" s="15" t="s">
        <v>26</v>
      </c>
      <c r="D842" s="15" t="s">
        <v>126</v>
      </c>
      <c r="E842" s="15" t="s">
        <v>232</v>
      </c>
      <c r="F842" s="15" t="s">
        <v>58</v>
      </c>
      <c r="G842" s="74">
        <f>G843</f>
        <v>13682964</v>
      </c>
      <c r="H842" s="74">
        <f>H843</f>
        <v>13817572</v>
      </c>
      <c r="I842" s="74">
        <f>I843</f>
        <v>13953526</v>
      </c>
      <c r="J842" s="270"/>
    </row>
    <row r="843" spans="1:10" ht="25.5">
      <c r="A843" s="16" t="s">
        <v>56</v>
      </c>
      <c r="B843" s="15" t="s">
        <v>96</v>
      </c>
      <c r="C843" s="15" t="s">
        <v>26</v>
      </c>
      <c r="D843" s="15" t="s">
        <v>126</v>
      </c>
      <c r="E843" s="15" t="s">
        <v>232</v>
      </c>
      <c r="F843" s="15" t="s">
        <v>59</v>
      </c>
      <c r="G843" s="74">
        <v>13682964</v>
      </c>
      <c r="H843" s="74">
        <v>13817572</v>
      </c>
      <c r="I843" s="74">
        <v>13953526</v>
      </c>
      <c r="J843" s="270"/>
    </row>
    <row r="844" spans="1:10" ht="25.5">
      <c r="A844" s="16" t="s">
        <v>36</v>
      </c>
      <c r="B844" s="15" t="s">
        <v>96</v>
      </c>
      <c r="C844" s="15" t="s">
        <v>26</v>
      </c>
      <c r="D844" s="15" t="s">
        <v>126</v>
      </c>
      <c r="E844" s="15" t="s">
        <v>232</v>
      </c>
      <c r="F844" s="15" t="s">
        <v>37</v>
      </c>
      <c r="G844" s="74">
        <f>G845</f>
        <v>470652</v>
      </c>
      <c r="H844" s="74">
        <f>H845</f>
        <v>470652</v>
      </c>
      <c r="I844" s="74">
        <f>I845</f>
        <v>470652</v>
      </c>
      <c r="J844" s="270"/>
    </row>
    <row r="845" spans="1:10" ht="25.5">
      <c r="A845" s="16" t="s">
        <v>38</v>
      </c>
      <c r="B845" s="15" t="s">
        <v>96</v>
      </c>
      <c r="C845" s="15" t="s">
        <v>26</v>
      </c>
      <c r="D845" s="15" t="s">
        <v>126</v>
      </c>
      <c r="E845" s="15" t="s">
        <v>232</v>
      </c>
      <c r="F845" s="15" t="s">
        <v>39</v>
      </c>
      <c r="G845" s="74">
        <v>470652</v>
      </c>
      <c r="H845" s="74">
        <v>470652</v>
      </c>
      <c r="I845" s="74">
        <v>470652</v>
      </c>
      <c r="J845" s="270"/>
    </row>
    <row r="846" spans="1:10" hidden="1">
      <c r="A846" s="16" t="s">
        <v>63</v>
      </c>
      <c r="B846" s="15" t="s">
        <v>96</v>
      </c>
      <c r="C846" s="15" t="s">
        <v>26</v>
      </c>
      <c r="D846" s="15" t="s">
        <v>126</v>
      </c>
      <c r="E846" s="15" t="s">
        <v>232</v>
      </c>
      <c r="F846" s="15" t="s">
        <v>64</v>
      </c>
      <c r="G846" s="27">
        <f>G848+G847</f>
        <v>0</v>
      </c>
      <c r="H846" s="27">
        <f>H848</f>
        <v>0</v>
      </c>
      <c r="I846" s="27">
        <f>I848</f>
        <v>0</v>
      </c>
      <c r="J846" s="280"/>
    </row>
    <row r="847" spans="1:10" hidden="1">
      <c r="A847" s="16" t="s">
        <v>335</v>
      </c>
      <c r="B847" s="15" t="s">
        <v>96</v>
      </c>
      <c r="C847" s="15" t="s">
        <v>26</v>
      </c>
      <c r="D847" s="15" t="s">
        <v>126</v>
      </c>
      <c r="E847" s="15" t="s">
        <v>232</v>
      </c>
      <c r="F847" s="15" t="s">
        <v>334</v>
      </c>
      <c r="G847" s="27"/>
      <c r="H847" s="27">
        <v>0</v>
      </c>
      <c r="I847" s="27">
        <v>0</v>
      </c>
      <c r="J847" s="280"/>
    </row>
    <row r="848" spans="1:10" hidden="1">
      <c r="A848" s="16" t="s">
        <v>66</v>
      </c>
      <c r="B848" s="15" t="s">
        <v>96</v>
      </c>
      <c r="C848" s="15" t="s">
        <v>26</v>
      </c>
      <c r="D848" s="15" t="s">
        <v>126</v>
      </c>
      <c r="E848" s="15" t="s">
        <v>232</v>
      </c>
      <c r="F848" s="15" t="s">
        <v>67</v>
      </c>
      <c r="G848" s="27"/>
      <c r="H848" s="27">
        <v>0</v>
      </c>
      <c r="I848" s="27">
        <v>0</v>
      </c>
      <c r="J848" s="280"/>
    </row>
    <row r="849" spans="1:10" ht="19.5" hidden="1" customHeight="1">
      <c r="A849" s="16" t="s">
        <v>176</v>
      </c>
      <c r="B849" s="15" t="s">
        <v>96</v>
      </c>
      <c r="C849" s="15" t="s">
        <v>26</v>
      </c>
      <c r="D849" s="15" t="s">
        <v>126</v>
      </c>
      <c r="E849" s="15"/>
      <c r="F849" s="15"/>
      <c r="G849" s="74">
        <f>G850</f>
        <v>0</v>
      </c>
      <c r="H849" s="74">
        <f t="shared" ref="H849:I849" si="207">H850</f>
        <v>0</v>
      </c>
      <c r="I849" s="74">
        <f t="shared" si="207"/>
        <v>0</v>
      </c>
      <c r="J849" s="270"/>
    </row>
    <row r="850" spans="1:10" ht="47.25" hidden="1" customHeight="1">
      <c r="A850" s="16" t="s">
        <v>468</v>
      </c>
      <c r="B850" s="15" t="s">
        <v>96</v>
      </c>
      <c r="C850" s="15" t="s">
        <v>26</v>
      </c>
      <c r="D850" s="15" t="s">
        <v>126</v>
      </c>
      <c r="E850" s="15" t="s">
        <v>467</v>
      </c>
      <c r="F850" s="15"/>
      <c r="G850" s="74">
        <f>G851</f>
        <v>0</v>
      </c>
      <c r="H850" s="74">
        <f t="shared" ref="H850:I852" si="208">H851</f>
        <v>0</v>
      </c>
      <c r="I850" s="74">
        <f t="shared" si="208"/>
        <v>0</v>
      </c>
      <c r="J850" s="270"/>
    </row>
    <row r="851" spans="1:10" ht="33.75" hidden="1" customHeight="1">
      <c r="A851" s="16" t="s">
        <v>466</v>
      </c>
      <c r="B851" s="15" t="s">
        <v>96</v>
      </c>
      <c r="C851" s="15" t="s">
        <v>26</v>
      </c>
      <c r="D851" s="15" t="s">
        <v>126</v>
      </c>
      <c r="E851" s="15" t="s">
        <v>464</v>
      </c>
      <c r="F851" s="15"/>
      <c r="G851" s="74">
        <f>G852</f>
        <v>0</v>
      </c>
      <c r="H851" s="74">
        <f t="shared" si="208"/>
        <v>0</v>
      </c>
      <c r="I851" s="74">
        <f t="shared" si="208"/>
        <v>0</v>
      </c>
      <c r="J851" s="270"/>
    </row>
    <row r="852" spans="1:10" ht="17.25" hidden="1" customHeight="1">
      <c r="A852" s="16" t="s">
        <v>465</v>
      </c>
      <c r="B852" s="15" t="s">
        <v>96</v>
      </c>
      <c r="C852" s="15" t="s">
        <v>26</v>
      </c>
      <c r="D852" s="15" t="s">
        <v>126</v>
      </c>
      <c r="E852" s="15" t="s">
        <v>464</v>
      </c>
      <c r="F852" s="15" t="s">
        <v>37</v>
      </c>
      <c r="G852" s="74">
        <f>G853</f>
        <v>0</v>
      </c>
      <c r="H852" s="74">
        <f t="shared" si="208"/>
        <v>0</v>
      </c>
      <c r="I852" s="74">
        <f t="shared" si="208"/>
        <v>0</v>
      </c>
      <c r="J852" s="270"/>
    </row>
    <row r="853" spans="1:10" ht="26.25" hidden="1" customHeight="1">
      <c r="A853" s="16" t="s">
        <v>38</v>
      </c>
      <c r="B853" s="15" t="s">
        <v>96</v>
      </c>
      <c r="C853" s="15" t="s">
        <v>26</v>
      </c>
      <c r="D853" s="15" t="s">
        <v>126</v>
      </c>
      <c r="E853" s="15" t="s">
        <v>464</v>
      </c>
      <c r="F853" s="15" t="s">
        <v>39</v>
      </c>
      <c r="G853" s="74">
        <f>16000-16000</f>
        <v>0</v>
      </c>
      <c r="H853" s="118"/>
      <c r="I853" s="118"/>
      <c r="J853" s="286"/>
    </row>
    <row r="854" spans="1:10" ht="30.75" hidden="1" customHeight="1">
      <c r="A854" s="16"/>
      <c r="B854" s="15"/>
      <c r="C854" s="15"/>
      <c r="D854" s="15"/>
      <c r="E854" s="15"/>
      <c r="F854" s="15"/>
      <c r="G854" s="74"/>
      <c r="H854" s="74"/>
      <c r="I854" s="74"/>
      <c r="J854" s="270"/>
    </row>
    <row r="855" spans="1:10" s="18" customFormat="1" ht="38.25">
      <c r="A855" s="298" t="s">
        <v>907</v>
      </c>
      <c r="B855" s="15" t="s">
        <v>96</v>
      </c>
      <c r="C855" s="15" t="s">
        <v>26</v>
      </c>
      <c r="D855" s="15" t="s">
        <v>126</v>
      </c>
      <c r="E855" s="15" t="s">
        <v>945</v>
      </c>
      <c r="F855" s="15"/>
      <c r="G855" s="74">
        <f t="shared" ref="G855:I857" si="209">G856</f>
        <v>176000</v>
      </c>
      <c r="H855" s="74">
        <f t="shared" si="209"/>
        <v>106202</v>
      </c>
      <c r="I855" s="74">
        <f t="shared" si="209"/>
        <v>106202</v>
      </c>
      <c r="J855" s="270"/>
    </row>
    <row r="856" spans="1:10" s="18" customFormat="1" ht="38.25">
      <c r="A856" s="298" t="s">
        <v>907</v>
      </c>
      <c r="B856" s="15" t="s">
        <v>96</v>
      </c>
      <c r="C856" s="15" t="s">
        <v>26</v>
      </c>
      <c r="D856" s="15" t="s">
        <v>126</v>
      </c>
      <c r="E856" s="15" t="s">
        <v>944</v>
      </c>
      <c r="F856" s="15"/>
      <c r="G856" s="74">
        <f t="shared" si="209"/>
        <v>176000</v>
      </c>
      <c r="H856" s="74">
        <f t="shared" si="209"/>
        <v>106202</v>
      </c>
      <c r="I856" s="74">
        <f t="shared" si="209"/>
        <v>106202</v>
      </c>
      <c r="J856" s="270"/>
    </row>
    <row r="857" spans="1:10" s="18" customFormat="1">
      <c r="A857" s="16" t="s">
        <v>151</v>
      </c>
      <c r="B857" s="15" t="s">
        <v>96</v>
      </c>
      <c r="C857" s="15" t="s">
        <v>26</v>
      </c>
      <c r="D857" s="15" t="s">
        <v>126</v>
      </c>
      <c r="E857" s="15" t="s">
        <v>944</v>
      </c>
      <c r="F857" s="15" t="s">
        <v>152</v>
      </c>
      <c r="G857" s="74">
        <f t="shared" si="209"/>
        <v>176000</v>
      </c>
      <c r="H857" s="74">
        <f t="shared" si="209"/>
        <v>106202</v>
      </c>
      <c r="I857" s="74">
        <f t="shared" si="209"/>
        <v>106202</v>
      </c>
      <c r="J857" s="270"/>
    </row>
    <row r="858" spans="1:10" s="18" customFormat="1">
      <c r="A858" s="16" t="s">
        <v>949</v>
      </c>
      <c r="B858" s="15" t="s">
        <v>96</v>
      </c>
      <c r="C858" s="15" t="s">
        <v>26</v>
      </c>
      <c r="D858" s="15" t="s">
        <v>126</v>
      </c>
      <c r="E858" s="15" t="s">
        <v>944</v>
      </c>
      <c r="F858" s="15" t="s">
        <v>946</v>
      </c>
      <c r="G858" s="74">
        <f>52800+123200</f>
        <v>176000</v>
      </c>
      <c r="H858" s="74">
        <f>52800+53402</f>
        <v>106202</v>
      </c>
      <c r="I858" s="74">
        <f>53402+52800</f>
        <v>106202</v>
      </c>
      <c r="J858" s="270"/>
    </row>
    <row r="859" spans="1:10">
      <c r="A859" s="11" t="s">
        <v>148</v>
      </c>
      <c r="B859" s="20" t="s">
        <v>96</v>
      </c>
      <c r="C859" s="7" t="s">
        <v>69</v>
      </c>
      <c r="D859" s="7"/>
      <c r="E859" s="7"/>
      <c r="F859" s="7"/>
      <c r="G859" s="38">
        <f>G860+G865</f>
        <v>25832065.300000001</v>
      </c>
      <c r="H859" s="38">
        <f>H860+H865</f>
        <v>26454100.989999998</v>
      </c>
      <c r="I859" s="38">
        <f>I860+I865</f>
        <v>27261463.990000002</v>
      </c>
      <c r="J859" s="269"/>
    </row>
    <row r="860" spans="1:10">
      <c r="A860" s="16" t="s">
        <v>149</v>
      </c>
      <c r="B860" s="15" t="s">
        <v>96</v>
      </c>
      <c r="C860" s="15" t="s">
        <v>69</v>
      </c>
      <c r="D860" s="15" t="s">
        <v>19</v>
      </c>
      <c r="E860" s="15"/>
      <c r="F860" s="15"/>
      <c r="G860" s="74">
        <f>G861</f>
        <v>61500</v>
      </c>
      <c r="H860" s="74">
        <f>H861</f>
        <v>61500</v>
      </c>
      <c r="I860" s="74">
        <f>I861</f>
        <v>61500</v>
      </c>
      <c r="J860" s="270"/>
    </row>
    <row r="861" spans="1:10" s="43" customFormat="1" ht="30.75" customHeight="1">
      <c r="A861" s="16" t="s">
        <v>495</v>
      </c>
      <c r="B861" s="15" t="s">
        <v>96</v>
      </c>
      <c r="C861" s="15" t="s">
        <v>69</v>
      </c>
      <c r="D861" s="15" t="s">
        <v>19</v>
      </c>
      <c r="E861" s="15" t="s">
        <v>292</v>
      </c>
      <c r="F861" s="39"/>
      <c r="G861" s="74">
        <f t="shared" ref="G861:I863" si="210">G862</f>
        <v>61500</v>
      </c>
      <c r="H861" s="74">
        <f t="shared" si="210"/>
        <v>61500</v>
      </c>
      <c r="I861" s="74">
        <f t="shared" si="210"/>
        <v>61500</v>
      </c>
      <c r="J861" s="270"/>
    </row>
    <row r="862" spans="1:10" s="43" customFormat="1">
      <c r="A862" s="16" t="s">
        <v>150</v>
      </c>
      <c r="B862" s="15" t="s">
        <v>96</v>
      </c>
      <c r="C862" s="15" t="s">
        <v>69</v>
      </c>
      <c r="D862" s="15" t="s">
        <v>19</v>
      </c>
      <c r="E862" s="15" t="s">
        <v>296</v>
      </c>
      <c r="F862" s="39"/>
      <c r="G862" s="74">
        <f t="shared" si="210"/>
        <v>61500</v>
      </c>
      <c r="H862" s="74">
        <f t="shared" si="210"/>
        <v>61500</v>
      </c>
      <c r="I862" s="74">
        <f t="shared" si="210"/>
        <v>61500</v>
      </c>
      <c r="J862" s="270"/>
    </row>
    <row r="863" spans="1:10" s="43" customFormat="1">
      <c r="A863" s="16" t="s">
        <v>151</v>
      </c>
      <c r="B863" s="15" t="s">
        <v>96</v>
      </c>
      <c r="C863" s="15" t="s">
        <v>69</v>
      </c>
      <c r="D863" s="15" t="s">
        <v>19</v>
      </c>
      <c r="E863" s="15" t="s">
        <v>296</v>
      </c>
      <c r="F863" s="15" t="s">
        <v>152</v>
      </c>
      <c r="G863" s="74">
        <f t="shared" si="210"/>
        <v>61500</v>
      </c>
      <c r="H863" s="74">
        <f t="shared" si="210"/>
        <v>61500</v>
      </c>
      <c r="I863" s="74">
        <f t="shared" si="210"/>
        <v>61500</v>
      </c>
      <c r="J863" s="270"/>
    </row>
    <row r="864" spans="1:10" s="44" customFormat="1" ht="25.5">
      <c r="A864" s="16" t="s">
        <v>361</v>
      </c>
      <c r="B864" s="15" t="s">
        <v>96</v>
      </c>
      <c r="C864" s="15" t="s">
        <v>69</v>
      </c>
      <c r="D864" s="15" t="s">
        <v>19</v>
      </c>
      <c r="E864" s="15" t="s">
        <v>296</v>
      </c>
      <c r="F864" s="15" t="s">
        <v>362</v>
      </c>
      <c r="G864" s="74">
        <v>61500</v>
      </c>
      <c r="H864" s="74">
        <v>61500</v>
      </c>
      <c r="I864" s="74">
        <v>61500</v>
      </c>
      <c r="J864" s="270"/>
    </row>
    <row r="865" spans="1:10">
      <c r="A865" s="13" t="s">
        <v>156</v>
      </c>
      <c r="B865" s="15" t="s">
        <v>96</v>
      </c>
      <c r="C865" s="15" t="s">
        <v>69</v>
      </c>
      <c r="D865" s="15" t="s">
        <v>54</v>
      </c>
      <c r="E865" s="15"/>
      <c r="F865" s="15"/>
      <c r="G865" s="74">
        <f>G866</f>
        <v>25770565.300000001</v>
      </c>
      <c r="H865" s="74">
        <f t="shared" ref="H865:I865" si="211">H866</f>
        <v>26392600.989999998</v>
      </c>
      <c r="I865" s="74">
        <f t="shared" si="211"/>
        <v>27199963.990000002</v>
      </c>
      <c r="J865" s="270"/>
    </row>
    <row r="866" spans="1:10" s="28" customFormat="1" ht="25.5">
      <c r="A866" s="16" t="s">
        <v>486</v>
      </c>
      <c r="B866" s="15" t="s">
        <v>96</v>
      </c>
      <c r="C866" s="15" t="s">
        <v>69</v>
      </c>
      <c r="D866" s="15" t="s">
        <v>54</v>
      </c>
      <c r="E866" s="15" t="s">
        <v>193</v>
      </c>
      <c r="F866" s="39"/>
      <c r="G866" s="74">
        <f>G867</f>
        <v>25770565.300000001</v>
      </c>
      <c r="H866" s="74">
        <f t="shared" ref="H866:I866" si="212">H867</f>
        <v>26392600.989999998</v>
      </c>
      <c r="I866" s="74">
        <f t="shared" si="212"/>
        <v>27199963.990000002</v>
      </c>
      <c r="J866" s="270"/>
    </row>
    <row r="867" spans="1:10" ht="30.75" customHeight="1">
      <c r="A867" s="16" t="s">
        <v>92</v>
      </c>
      <c r="B867" s="15" t="s">
        <v>96</v>
      </c>
      <c r="C867" s="15" t="s">
        <v>69</v>
      </c>
      <c r="D867" s="15" t="s">
        <v>54</v>
      </c>
      <c r="E867" s="15" t="s">
        <v>219</v>
      </c>
      <c r="F867" s="15"/>
      <c r="G867" s="74">
        <f>G868+G871+G875+G878</f>
        <v>25770565.300000001</v>
      </c>
      <c r="H867" s="74">
        <f t="shared" ref="H867:I867" si="213">H868+H871+H875+H878</f>
        <v>26392600.989999998</v>
      </c>
      <c r="I867" s="74">
        <f t="shared" si="213"/>
        <v>27199963.990000002</v>
      </c>
      <c r="J867" s="270"/>
    </row>
    <row r="868" spans="1:10" s="18" customFormat="1" ht="56.25" customHeight="1">
      <c r="A868" s="84" t="s">
        <v>65</v>
      </c>
      <c r="B868" s="15" t="s">
        <v>96</v>
      </c>
      <c r="C868" s="15" t="s">
        <v>69</v>
      </c>
      <c r="D868" s="15" t="s">
        <v>54</v>
      </c>
      <c r="E868" s="15" t="s">
        <v>444</v>
      </c>
      <c r="F868" s="15"/>
      <c r="G868" s="74">
        <f t="shared" ref="G868:I869" si="214">G869</f>
        <v>783340</v>
      </c>
      <c r="H868" s="74">
        <f t="shared" si="214"/>
        <v>814538</v>
      </c>
      <c r="I868" s="74">
        <f t="shared" si="214"/>
        <v>847150</v>
      </c>
      <c r="J868" s="270"/>
    </row>
    <row r="869" spans="1:10" s="18" customFormat="1" ht="25.5">
      <c r="A869" s="16" t="s">
        <v>30</v>
      </c>
      <c r="B869" s="15" t="s">
        <v>96</v>
      </c>
      <c r="C869" s="15" t="s">
        <v>69</v>
      </c>
      <c r="D869" s="15" t="s">
        <v>54</v>
      </c>
      <c r="E869" s="15" t="s">
        <v>444</v>
      </c>
      <c r="F869" s="15" t="s">
        <v>31</v>
      </c>
      <c r="G869" s="74">
        <f t="shared" si="214"/>
        <v>783340</v>
      </c>
      <c r="H869" s="74">
        <f t="shared" si="214"/>
        <v>814538</v>
      </c>
      <c r="I869" s="74">
        <f t="shared" si="214"/>
        <v>847150</v>
      </c>
      <c r="J869" s="270"/>
    </row>
    <row r="870" spans="1:10" s="18" customFormat="1">
      <c r="A870" s="16" t="s">
        <v>32</v>
      </c>
      <c r="B870" s="15" t="s">
        <v>96</v>
      </c>
      <c r="C870" s="15" t="s">
        <v>69</v>
      </c>
      <c r="D870" s="15" t="s">
        <v>54</v>
      </c>
      <c r="E870" s="15" t="s">
        <v>444</v>
      </c>
      <c r="F870" s="15" t="s">
        <v>33</v>
      </c>
      <c r="G870" s="74">
        <f>257020+526320</f>
        <v>783340</v>
      </c>
      <c r="H870" s="74">
        <f>267250+547288</f>
        <v>814538</v>
      </c>
      <c r="I870" s="74">
        <f>277950+569200</f>
        <v>847150</v>
      </c>
      <c r="J870" s="270"/>
    </row>
    <row r="871" spans="1:10" s="28" customFormat="1" ht="42.75" customHeight="1">
      <c r="A871" s="13" t="s">
        <v>157</v>
      </c>
      <c r="B871" s="15" t="s">
        <v>96</v>
      </c>
      <c r="C871" s="15" t="s">
        <v>69</v>
      </c>
      <c r="D871" s="15" t="s">
        <v>54</v>
      </c>
      <c r="E871" s="15" t="s">
        <v>445</v>
      </c>
      <c r="F871" s="39"/>
      <c r="G871" s="74">
        <f t="shared" ref="G871:I872" si="215">G872</f>
        <v>7326409.3799999999</v>
      </c>
      <c r="H871" s="74">
        <f t="shared" si="215"/>
        <v>8040737.3899999997</v>
      </c>
      <c r="I871" s="74">
        <f t="shared" si="215"/>
        <v>8417019.6300000008</v>
      </c>
      <c r="J871" s="270"/>
    </row>
    <row r="872" spans="1:10" s="28" customFormat="1" ht="25.5">
      <c r="A872" s="16" t="s">
        <v>30</v>
      </c>
      <c r="B872" s="15" t="s">
        <v>96</v>
      </c>
      <c r="C872" s="15" t="s">
        <v>69</v>
      </c>
      <c r="D872" s="15" t="s">
        <v>54</v>
      </c>
      <c r="E872" s="15" t="s">
        <v>445</v>
      </c>
      <c r="F872" s="15" t="s">
        <v>31</v>
      </c>
      <c r="G872" s="74">
        <f t="shared" si="215"/>
        <v>7326409.3799999999</v>
      </c>
      <c r="H872" s="74">
        <f t="shared" si="215"/>
        <v>8040737.3899999997</v>
      </c>
      <c r="I872" s="74">
        <f t="shared" si="215"/>
        <v>8417019.6300000008</v>
      </c>
      <c r="J872" s="270"/>
    </row>
    <row r="873" spans="1:10">
      <c r="A873" s="16" t="s">
        <v>32</v>
      </c>
      <c r="B873" s="15" t="s">
        <v>96</v>
      </c>
      <c r="C873" s="15" t="s">
        <v>69</v>
      </c>
      <c r="D873" s="15" t="s">
        <v>54</v>
      </c>
      <c r="E873" s="15" t="s">
        <v>445</v>
      </c>
      <c r="F873" s="15" t="s">
        <v>33</v>
      </c>
      <c r="G873" s="74">
        <v>7326409.3799999999</v>
      </c>
      <c r="H873" s="74">
        <v>8040737.3899999997</v>
      </c>
      <c r="I873" s="74">
        <v>8417019.6300000008</v>
      </c>
      <c r="J873" s="270"/>
    </row>
    <row r="874" spans="1:10" ht="14.25" hidden="1" customHeight="1">
      <c r="A874" s="16" t="s">
        <v>35</v>
      </c>
      <c r="B874" s="15" t="s">
        <v>96</v>
      </c>
      <c r="C874" s="15" t="s">
        <v>69</v>
      </c>
      <c r="D874" s="15" t="s">
        <v>54</v>
      </c>
      <c r="E874" s="15" t="s">
        <v>233</v>
      </c>
      <c r="F874" s="15" t="s">
        <v>52</v>
      </c>
      <c r="G874" s="74"/>
      <c r="H874" s="74"/>
      <c r="I874" s="74"/>
      <c r="J874" s="270"/>
    </row>
    <row r="875" spans="1:10" s="28" customFormat="1" ht="61.5" hidden="1" customHeight="1">
      <c r="A875" s="13" t="s">
        <v>667</v>
      </c>
      <c r="B875" s="15" t="s">
        <v>96</v>
      </c>
      <c r="C875" s="15" t="s">
        <v>69</v>
      </c>
      <c r="D875" s="15" t="s">
        <v>54</v>
      </c>
      <c r="E875" s="15" t="s">
        <v>666</v>
      </c>
      <c r="F875" s="39"/>
      <c r="G875" s="74">
        <f t="shared" ref="G875:I879" si="216">G876</f>
        <v>0</v>
      </c>
      <c r="H875" s="74">
        <f t="shared" si="216"/>
        <v>0</v>
      </c>
      <c r="I875" s="74">
        <f t="shared" si="216"/>
        <v>0</v>
      </c>
      <c r="J875" s="270"/>
    </row>
    <row r="876" spans="1:10" s="28" customFormat="1" ht="25.5" hidden="1">
      <c r="A876" s="16" t="s">
        <v>30</v>
      </c>
      <c r="B876" s="15" t="s">
        <v>96</v>
      </c>
      <c r="C876" s="15" t="s">
        <v>69</v>
      </c>
      <c r="D876" s="15" t="s">
        <v>54</v>
      </c>
      <c r="E876" s="15" t="s">
        <v>666</v>
      </c>
      <c r="F876" s="15" t="s">
        <v>31</v>
      </c>
      <c r="G876" s="74">
        <f t="shared" si="216"/>
        <v>0</v>
      </c>
      <c r="H876" s="74">
        <f t="shared" si="216"/>
        <v>0</v>
      </c>
      <c r="I876" s="74">
        <f t="shared" si="216"/>
        <v>0</v>
      </c>
      <c r="J876" s="270"/>
    </row>
    <row r="877" spans="1:10" hidden="1">
      <c r="A877" s="16" t="s">
        <v>32</v>
      </c>
      <c r="B877" s="15" t="s">
        <v>96</v>
      </c>
      <c r="C877" s="15" t="s">
        <v>69</v>
      </c>
      <c r="D877" s="15" t="s">
        <v>54</v>
      </c>
      <c r="E877" s="15" t="s">
        <v>666</v>
      </c>
      <c r="F877" s="15" t="s">
        <v>33</v>
      </c>
      <c r="G877" s="74"/>
      <c r="H877" s="74">
        <v>0</v>
      </c>
      <c r="I877" s="74">
        <v>0</v>
      </c>
      <c r="J877" s="270"/>
    </row>
    <row r="878" spans="1:10" s="28" customFormat="1" ht="61.5" customHeight="1">
      <c r="A878" s="13" t="s">
        <v>709</v>
      </c>
      <c r="B878" s="15" t="s">
        <v>96</v>
      </c>
      <c r="C878" s="15" t="s">
        <v>69</v>
      </c>
      <c r="D878" s="15" t="s">
        <v>54</v>
      </c>
      <c r="E878" s="15" t="s">
        <v>708</v>
      </c>
      <c r="F878" s="39"/>
      <c r="G878" s="74">
        <f t="shared" si="216"/>
        <v>17660815.920000002</v>
      </c>
      <c r="H878" s="74">
        <f t="shared" si="216"/>
        <v>17537325.599999998</v>
      </c>
      <c r="I878" s="74">
        <f t="shared" si="216"/>
        <v>17935794.359999999</v>
      </c>
      <c r="J878" s="270"/>
    </row>
    <row r="879" spans="1:10" s="28" customFormat="1" ht="25.5">
      <c r="A879" s="16" t="s">
        <v>30</v>
      </c>
      <c r="B879" s="15" t="s">
        <v>96</v>
      </c>
      <c r="C879" s="15" t="s">
        <v>69</v>
      </c>
      <c r="D879" s="15" t="s">
        <v>54</v>
      </c>
      <c r="E879" s="15" t="s">
        <v>708</v>
      </c>
      <c r="F879" s="15" t="s">
        <v>31</v>
      </c>
      <c r="G879" s="74">
        <f t="shared" si="216"/>
        <v>17660815.920000002</v>
      </c>
      <c r="H879" s="74">
        <f t="shared" si="216"/>
        <v>17537325.599999998</v>
      </c>
      <c r="I879" s="74">
        <f t="shared" si="216"/>
        <v>17935794.359999999</v>
      </c>
      <c r="J879" s="270"/>
    </row>
    <row r="880" spans="1:10">
      <c r="A880" s="16" t="s">
        <v>32</v>
      </c>
      <c r="B880" s="15" t="s">
        <v>96</v>
      </c>
      <c r="C880" s="15" t="s">
        <v>69</v>
      </c>
      <c r="D880" s="15" t="s">
        <v>54</v>
      </c>
      <c r="E880" s="15" t="s">
        <v>708</v>
      </c>
      <c r="F880" s="15" t="s">
        <v>33</v>
      </c>
      <c r="G880" s="74">
        <f>17643155.1+17660.82</f>
        <v>17660815.920000002</v>
      </c>
      <c r="H880" s="74">
        <f>17519788.27+17537.33</f>
        <v>17537325.599999998</v>
      </c>
      <c r="I880" s="74">
        <f>17917858.57+17935.79</f>
        <v>17935794.359999999</v>
      </c>
      <c r="J880" s="270"/>
    </row>
    <row r="881" spans="1:10" s="32" customFormat="1" ht="17.25" hidden="1" customHeight="1">
      <c r="A881" s="5" t="s">
        <v>367</v>
      </c>
      <c r="B881" s="15" t="s">
        <v>96</v>
      </c>
      <c r="C881" s="36" t="s">
        <v>72</v>
      </c>
      <c r="D881" s="36"/>
      <c r="E881" s="36"/>
      <c r="F881" s="36"/>
      <c r="G881" s="75">
        <f>G897+G882</f>
        <v>0</v>
      </c>
      <c r="H881" s="75">
        <f>H897+H882</f>
        <v>0</v>
      </c>
      <c r="I881" s="75">
        <f>I897+I882</f>
        <v>0</v>
      </c>
      <c r="J881" s="283"/>
    </row>
    <row r="882" spans="1:10" s="32" customFormat="1" ht="17.25" hidden="1" customHeight="1">
      <c r="A882" s="161" t="s">
        <v>504</v>
      </c>
      <c r="B882" s="15" t="s">
        <v>96</v>
      </c>
      <c r="C882" s="15" t="s">
        <v>72</v>
      </c>
      <c r="D882" s="15" t="s">
        <v>19</v>
      </c>
      <c r="E882" s="36"/>
      <c r="F882" s="36"/>
      <c r="G882" s="75">
        <f>G883+G893</f>
        <v>0</v>
      </c>
      <c r="H882" s="75">
        <f>H883+H893</f>
        <v>0</v>
      </c>
      <c r="I882" s="75">
        <f>I883+I893</f>
        <v>0</v>
      </c>
      <c r="J882" s="283"/>
    </row>
    <row r="883" spans="1:10" ht="27.75" hidden="1" customHeight="1">
      <c r="A883" s="37" t="s">
        <v>493</v>
      </c>
      <c r="B883" s="15" t="s">
        <v>96</v>
      </c>
      <c r="C883" s="15" t="s">
        <v>72</v>
      </c>
      <c r="D883" s="15" t="s">
        <v>19</v>
      </c>
      <c r="E883" s="15" t="s">
        <v>199</v>
      </c>
      <c r="F883" s="15"/>
      <c r="G883" s="74">
        <f>G885+G888+G890</f>
        <v>0</v>
      </c>
      <c r="H883" s="74">
        <f>H885+H888+H890</f>
        <v>0</v>
      </c>
      <c r="I883" s="74">
        <f>I885+I888+I890</f>
        <v>0</v>
      </c>
      <c r="J883" s="270"/>
    </row>
    <row r="884" spans="1:10" ht="19.5" hidden="1" customHeight="1">
      <c r="A884" s="16" t="s">
        <v>32</v>
      </c>
      <c r="B884" s="15" t="s">
        <v>96</v>
      </c>
      <c r="C884" s="15" t="s">
        <v>72</v>
      </c>
      <c r="D884" s="15" t="s">
        <v>19</v>
      </c>
      <c r="E884" s="15" t="s">
        <v>40</v>
      </c>
      <c r="F884" s="15" t="s">
        <v>33</v>
      </c>
      <c r="G884" s="74"/>
      <c r="H884" s="74"/>
      <c r="I884" s="74"/>
      <c r="J884" s="270"/>
    </row>
    <row r="885" spans="1:10" ht="39" hidden="1" customHeight="1">
      <c r="A885" s="16" t="s">
        <v>115</v>
      </c>
      <c r="B885" s="15" t="s">
        <v>96</v>
      </c>
      <c r="C885" s="15" t="s">
        <v>72</v>
      </c>
      <c r="D885" s="15" t="s">
        <v>19</v>
      </c>
      <c r="E885" s="15" t="s">
        <v>200</v>
      </c>
      <c r="F885" s="15"/>
      <c r="G885" s="74">
        <f>G886</f>
        <v>0</v>
      </c>
      <c r="H885" s="74">
        <f t="shared" ref="H885:I885" si="217">H886</f>
        <v>0</v>
      </c>
      <c r="I885" s="74">
        <f t="shared" si="217"/>
        <v>0</v>
      </c>
      <c r="J885" s="270"/>
    </row>
    <row r="886" spans="1:10" ht="25.5" hidden="1">
      <c r="A886" s="16" t="s">
        <v>30</v>
      </c>
      <c r="B886" s="15" t="s">
        <v>96</v>
      </c>
      <c r="C886" s="15" t="s">
        <v>72</v>
      </c>
      <c r="D886" s="15" t="s">
        <v>19</v>
      </c>
      <c r="E886" s="15" t="s">
        <v>200</v>
      </c>
      <c r="F886" s="15" t="s">
        <v>31</v>
      </c>
      <c r="G886" s="74">
        <f>G887</f>
        <v>0</v>
      </c>
      <c r="H886" s="74">
        <f>H887</f>
        <v>0</v>
      </c>
      <c r="I886" s="74">
        <f>I887</f>
        <v>0</v>
      </c>
      <c r="J886" s="270"/>
    </row>
    <row r="887" spans="1:10" ht="19.5" hidden="1" customHeight="1">
      <c r="A887" s="16" t="s">
        <v>32</v>
      </c>
      <c r="B887" s="15" t="s">
        <v>96</v>
      </c>
      <c r="C887" s="15" t="s">
        <v>72</v>
      </c>
      <c r="D887" s="15" t="s">
        <v>19</v>
      </c>
      <c r="E887" s="15" t="s">
        <v>200</v>
      </c>
      <c r="F887" s="15" t="s">
        <v>33</v>
      </c>
      <c r="G887" s="74"/>
      <c r="H887" s="74"/>
      <c r="I887" s="74"/>
      <c r="J887" s="270"/>
    </row>
    <row r="888" spans="1:10" s="32" customFormat="1" ht="25.5" hidden="1" customHeight="1">
      <c r="A888" s="16" t="s">
        <v>30</v>
      </c>
      <c r="B888" s="15" t="s">
        <v>96</v>
      </c>
      <c r="C888" s="15" t="s">
        <v>72</v>
      </c>
      <c r="D888" s="15" t="s">
        <v>19</v>
      </c>
      <c r="E888" s="15" t="s">
        <v>557</v>
      </c>
      <c r="F888" s="15" t="s">
        <v>31</v>
      </c>
      <c r="G888" s="74">
        <f>G889</f>
        <v>0</v>
      </c>
      <c r="H888" s="74">
        <v>0</v>
      </c>
      <c r="I888" s="74">
        <v>0</v>
      </c>
      <c r="J888" s="270"/>
    </row>
    <row r="889" spans="1:10" s="32" customFormat="1" ht="17.25" hidden="1" customHeight="1">
      <c r="A889" s="16" t="s">
        <v>32</v>
      </c>
      <c r="B889" s="15" t="s">
        <v>96</v>
      </c>
      <c r="C889" s="15" t="s">
        <v>72</v>
      </c>
      <c r="D889" s="15" t="s">
        <v>19</v>
      </c>
      <c r="E889" s="15" t="s">
        <v>557</v>
      </c>
      <c r="F889" s="15" t="s">
        <v>33</v>
      </c>
      <c r="G889" s="74"/>
      <c r="H889" s="74">
        <v>0</v>
      </c>
      <c r="I889" s="74">
        <v>0</v>
      </c>
      <c r="J889" s="270"/>
    </row>
    <row r="890" spans="1:10" s="32" customFormat="1" ht="65.25" hidden="1" customHeight="1">
      <c r="A890" s="16" t="s">
        <v>626</v>
      </c>
      <c r="B890" s="15" t="s">
        <v>96</v>
      </c>
      <c r="C890" s="15" t="s">
        <v>72</v>
      </c>
      <c r="D890" s="15" t="s">
        <v>19</v>
      </c>
      <c r="E890" s="15" t="s">
        <v>625</v>
      </c>
      <c r="F890" s="15"/>
      <c r="G890" s="74">
        <f>G891</f>
        <v>0</v>
      </c>
      <c r="H890" s="74">
        <f t="shared" ref="H890:I890" si="218">H891</f>
        <v>0</v>
      </c>
      <c r="I890" s="74">
        <f t="shared" si="218"/>
        <v>0</v>
      </c>
      <c r="J890" s="270"/>
    </row>
    <row r="891" spans="1:10" s="32" customFormat="1" ht="25.5" hidden="1" customHeight="1">
      <c r="A891" s="16" t="s">
        <v>30</v>
      </c>
      <c r="B891" s="15" t="s">
        <v>96</v>
      </c>
      <c r="C891" s="15" t="s">
        <v>72</v>
      </c>
      <c r="D891" s="15" t="s">
        <v>19</v>
      </c>
      <c r="E891" s="15" t="s">
        <v>625</v>
      </c>
      <c r="F891" s="15" t="s">
        <v>31</v>
      </c>
      <c r="G891" s="74">
        <f>G892</f>
        <v>0</v>
      </c>
      <c r="H891" s="74">
        <v>0</v>
      </c>
      <c r="I891" s="74">
        <v>0</v>
      </c>
      <c r="J891" s="270"/>
    </row>
    <row r="892" spans="1:10" s="32" customFormat="1" ht="17.25" hidden="1" customHeight="1">
      <c r="A892" s="16" t="s">
        <v>32</v>
      </c>
      <c r="B892" s="15" t="s">
        <v>96</v>
      </c>
      <c r="C892" s="15" t="s">
        <v>72</v>
      </c>
      <c r="D892" s="15" t="s">
        <v>19</v>
      </c>
      <c r="E892" s="15" t="s">
        <v>625</v>
      </c>
      <c r="F892" s="15" t="s">
        <v>33</v>
      </c>
      <c r="G892" s="74"/>
      <c r="H892" s="74">
        <v>0</v>
      </c>
      <c r="I892" s="74">
        <v>0</v>
      </c>
      <c r="J892" s="270"/>
    </row>
    <row r="893" spans="1:10" s="18" customFormat="1" ht="25.5" hidden="1">
      <c r="A893" s="16" t="s">
        <v>483</v>
      </c>
      <c r="B893" s="15" t="s">
        <v>96</v>
      </c>
      <c r="C893" s="15" t="s">
        <v>72</v>
      </c>
      <c r="D893" s="15" t="s">
        <v>19</v>
      </c>
      <c r="E893" s="15" t="s">
        <v>267</v>
      </c>
      <c r="F893" s="15"/>
      <c r="G893" s="74">
        <f>G894</f>
        <v>0</v>
      </c>
      <c r="H893" s="74">
        <f t="shared" ref="H893:I895" si="219">H894</f>
        <v>0</v>
      </c>
      <c r="I893" s="74">
        <f t="shared" si="219"/>
        <v>0</v>
      </c>
      <c r="J893" s="270"/>
    </row>
    <row r="894" spans="1:10" s="18" customFormat="1" ht="25.5" hidden="1">
      <c r="A894" s="16" t="s">
        <v>482</v>
      </c>
      <c r="B894" s="15" t="s">
        <v>96</v>
      </c>
      <c r="C894" s="15" t="s">
        <v>72</v>
      </c>
      <c r="D894" s="15" t="s">
        <v>19</v>
      </c>
      <c r="E894" s="15" t="s">
        <v>454</v>
      </c>
      <c r="F894" s="15"/>
      <c r="G894" s="74">
        <f>G895</f>
        <v>0</v>
      </c>
      <c r="H894" s="74">
        <f t="shared" si="219"/>
        <v>0</v>
      </c>
      <c r="I894" s="74">
        <f t="shared" si="219"/>
        <v>0</v>
      </c>
      <c r="J894" s="270"/>
    </row>
    <row r="895" spans="1:10" s="18" customFormat="1" ht="25.5" hidden="1">
      <c r="A895" s="16" t="s">
        <v>98</v>
      </c>
      <c r="B895" s="15" t="s">
        <v>96</v>
      </c>
      <c r="C895" s="15" t="s">
        <v>72</v>
      </c>
      <c r="D895" s="15" t="s">
        <v>19</v>
      </c>
      <c r="E895" s="15" t="s">
        <v>454</v>
      </c>
      <c r="F895" s="15" t="s">
        <v>355</v>
      </c>
      <c r="G895" s="74">
        <f>G896</f>
        <v>0</v>
      </c>
      <c r="H895" s="74">
        <f t="shared" si="219"/>
        <v>0</v>
      </c>
      <c r="I895" s="74">
        <f t="shared" si="219"/>
        <v>0</v>
      </c>
      <c r="J895" s="270"/>
    </row>
    <row r="896" spans="1:10" s="18" customFormat="1" ht="89.25" hidden="1">
      <c r="A896" s="50" t="s">
        <v>428</v>
      </c>
      <c r="B896" s="15" t="s">
        <v>96</v>
      </c>
      <c r="C896" s="15" t="s">
        <v>72</v>
      </c>
      <c r="D896" s="15" t="s">
        <v>19</v>
      </c>
      <c r="E896" s="15" t="s">
        <v>454</v>
      </c>
      <c r="F896" s="15" t="s">
        <v>427</v>
      </c>
      <c r="G896" s="74">
        <f>50000-50000</f>
        <v>0</v>
      </c>
      <c r="H896" s="74"/>
      <c r="I896" s="74"/>
      <c r="J896" s="270"/>
    </row>
    <row r="897" spans="1:12" s="33" customFormat="1" ht="15" hidden="1" customHeight="1">
      <c r="A897" s="16" t="s">
        <v>71</v>
      </c>
      <c r="B897" s="15" t="s">
        <v>96</v>
      </c>
      <c r="C897" s="15" t="s">
        <v>72</v>
      </c>
      <c r="D897" s="15" t="s">
        <v>28</v>
      </c>
      <c r="E897" s="39"/>
      <c r="F897" s="39"/>
      <c r="G897" s="29">
        <f>G898</f>
        <v>0</v>
      </c>
      <c r="H897" s="29">
        <f>H898+H525</f>
        <v>0</v>
      </c>
      <c r="I897" s="29">
        <f>I898+I525</f>
        <v>0</v>
      </c>
      <c r="J897" s="281"/>
    </row>
    <row r="898" spans="1:12" s="28" customFormat="1" ht="28.5" hidden="1" customHeight="1">
      <c r="A898" s="37" t="s">
        <v>493</v>
      </c>
      <c r="B898" s="15" t="s">
        <v>96</v>
      </c>
      <c r="C898" s="15" t="s">
        <v>72</v>
      </c>
      <c r="D898" s="15" t="s">
        <v>28</v>
      </c>
      <c r="E898" s="15" t="s">
        <v>199</v>
      </c>
      <c r="F898" s="15"/>
      <c r="G898" s="74">
        <f>G899+G902+G905</f>
        <v>0</v>
      </c>
      <c r="H898" s="74">
        <f t="shared" ref="H898:I898" si="220">H899+H902+H905</f>
        <v>0</v>
      </c>
      <c r="I898" s="74">
        <f t="shared" si="220"/>
        <v>0</v>
      </c>
      <c r="J898" s="270"/>
    </row>
    <row r="899" spans="1:12" s="28" customFormat="1" ht="27.75" hidden="1" customHeight="1">
      <c r="A899" s="37" t="s">
        <v>73</v>
      </c>
      <c r="B899" s="15" t="s">
        <v>96</v>
      </c>
      <c r="C899" s="15" t="s">
        <v>72</v>
      </c>
      <c r="D899" s="15" t="s">
        <v>28</v>
      </c>
      <c r="E899" s="15" t="s">
        <v>210</v>
      </c>
      <c r="F899" s="15"/>
      <c r="G899" s="74">
        <f>G900</f>
        <v>0</v>
      </c>
      <c r="H899" s="74">
        <f t="shared" ref="H899:I899" si="221">H900</f>
        <v>0</v>
      </c>
      <c r="I899" s="74">
        <f t="shared" si="221"/>
        <v>0</v>
      </c>
      <c r="J899" s="270"/>
    </row>
    <row r="900" spans="1:12" s="32" customFormat="1" ht="28.5" hidden="1" customHeight="1">
      <c r="A900" s="16" t="s">
        <v>36</v>
      </c>
      <c r="B900" s="15" t="s">
        <v>96</v>
      </c>
      <c r="C900" s="15" t="s">
        <v>72</v>
      </c>
      <c r="D900" s="15" t="s">
        <v>28</v>
      </c>
      <c r="E900" s="15" t="s">
        <v>210</v>
      </c>
      <c r="F900" s="15" t="s">
        <v>37</v>
      </c>
      <c r="G900" s="74">
        <f>G901</f>
        <v>0</v>
      </c>
      <c r="H900" s="74">
        <f>H901</f>
        <v>0</v>
      </c>
      <c r="I900" s="74">
        <f>I901</f>
        <v>0</v>
      </c>
      <c r="J900" s="270"/>
    </row>
    <row r="901" spans="1:12" s="32" customFormat="1" hidden="1">
      <c r="A901" s="16"/>
      <c r="B901" s="15" t="s">
        <v>96</v>
      </c>
      <c r="C901" s="15"/>
      <c r="D901" s="15"/>
      <c r="E901" s="15"/>
      <c r="F901" s="15"/>
      <c r="G901" s="233"/>
      <c r="H901" s="233"/>
      <c r="I901" s="233"/>
      <c r="J901" s="274"/>
      <c r="K901" s="31"/>
    </row>
    <row r="902" spans="1:12" s="28" customFormat="1" ht="51" hidden="1" customHeight="1">
      <c r="A902" s="37" t="s">
        <v>872</v>
      </c>
      <c r="B902" s="15" t="s">
        <v>96</v>
      </c>
      <c r="C902" s="15" t="s">
        <v>72</v>
      </c>
      <c r="D902" s="15" t="s">
        <v>28</v>
      </c>
      <c r="E902" s="15" t="s">
        <v>871</v>
      </c>
      <c r="F902" s="15"/>
      <c r="G902" s="74">
        <f>G903</f>
        <v>0</v>
      </c>
      <c r="H902" s="74">
        <f t="shared" ref="H902:I902" si="222">H903</f>
        <v>0</v>
      </c>
      <c r="I902" s="74">
        <f t="shared" si="222"/>
        <v>0</v>
      </c>
      <c r="J902" s="270"/>
    </row>
    <row r="903" spans="1:12" s="32" customFormat="1" ht="28.5" hidden="1" customHeight="1">
      <c r="A903" s="16" t="s">
        <v>36</v>
      </c>
      <c r="B903" s="15" t="s">
        <v>96</v>
      </c>
      <c r="C903" s="15" t="s">
        <v>72</v>
      </c>
      <c r="D903" s="15" t="s">
        <v>28</v>
      </c>
      <c r="E903" s="15" t="s">
        <v>871</v>
      </c>
      <c r="F903" s="15" t="s">
        <v>37</v>
      </c>
      <c r="G903" s="74">
        <f>G904</f>
        <v>0</v>
      </c>
      <c r="H903" s="74">
        <f>H904</f>
        <v>0</v>
      </c>
      <c r="I903" s="74">
        <f>I904</f>
        <v>0</v>
      </c>
      <c r="J903" s="270"/>
    </row>
    <row r="904" spans="1:12" s="32" customFormat="1" ht="25.5" hidden="1">
      <c r="A904" s="16" t="s">
        <v>38</v>
      </c>
      <c r="B904" s="15" t="s">
        <v>96</v>
      </c>
      <c r="C904" s="15" t="s">
        <v>72</v>
      </c>
      <c r="D904" s="15" t="s">
        <v>28</v>
      </c>
      <c r="E904" s="15" t="s">
        <v>871</v>
      </c>
      <c r="F904" s="15" t="s">
        <v>39</v>
      </c>
      <c r="G904" s="74"/>
      <c r="H904" s="74">
        <v>0</v>
      </c>
      <c r="I904" s="74">
        <v>0</v>
      </c>
      <c r="J904" s="274"/>
      <c r="K904" s="31"/>
    </row>
    <row r="905" spans="1:12" s="28" customFormat="1" ht="51" hidden="1" customHeight="1">
      <c r="A905" s="37" t="s">
        <v>874</v>
      </c>
      <c r="B905" s="15" t="s">
        <v>96</v>
      </c>
      <c r="C905" s="15" t="s">
        <v>72</v>
      </c>
      <c r="D905" s="15" t="s">
        <v>28</v>
      </c>
      <c r="E905" s="15" t="s">
        <v>873</v>
      </c>
      <c r="F905" s="15"/>
      <c r="G905" s="74">
        <f>G906</f>
        <v>0</v>
      </c>
      <c r="H905" s="74">
        <f t="shared" ref="H905:I905" si="223">H906</f>
        <v>0</v>
      </c>
      <c r="I905" s="74">
        <f t="shared" si="223"/>
        <v>0</v>
      </c>
      <c r="J905" s="270"/>
    </row>
    <row r="906" spans="1:12" s="32" customFormat="1" ht="28.5" hidden="1" customHeight="1">
      <c r="A906" s="16" t="s">
        <v>36</v>
      </c>
      <c r="B906" s="15" t="s">
        <v>96</v>
      </c>
      <c r="C906" s="15" t="s">
        <v>72</v>
      </c>
      <c r="D906" s="15" t="s">
        <v>28</v>
      </c>
      <c r="E906" s="15" t="s">
        <v>873</v>
      </c>
      <c r="F906" s="15" t="s">
        <v>37</v>
      </c>
      <c r="G906" s="74">
        <f>G907</f>
        <v>0</v>
      </c>
      <c r="H906" s="74">
        <f>H907</f>
        <v>0</v>
      </c>
      <c r="I906" s="74">
        <f>I907</f>
        <v>0</v>
      </c>
      <c r="J906" s="270"/>
    </row>
    <row r="907" spans="1:12" s="32" customFormat="1" ht="25.5" hidden="1">
      <c r="A907" s="16" t="s">
        <v>38</v>
      </c>
      <c r="B907" s="15" t="s">
        <v>96</v>
      </c>
      <c r="C907" s="15" t="s">
        <v>72</v>
      </c>
      <c r="D907" s="15" t="s">
        <v>28</v>
      </c>
      <c r="E907" s="15" t="s">
        <v>873</v>
      </c>
      <c r="F907" s="15" t="s">
        <v>39</v>
      </c>
      <c r="G907" s="74"/>
      <c r="H907" s="74">
        <v>0</v>
      </c>
      <c r="I907" s="74">
        <v>0</v>
      </c>
      <c r="J907" s="274"/>
      <c r="K907" s="31"/>
    </row>
    <row r="908" spans="1:12" s="181" customFormat="1">
      <c r="A908" s="166" t="s">
        <v>74</v>
      </c>
      <c r="B908" s="167"/>
      <c r="C908" s="168"/>
      <c r="D908" s="168"/>
      <c r="E908" s="168"/>
      <c r="F908" s="168"/>
      <c r="G908" s="169">
        <f>G424+G859+G411+G404+G419+G881</f>
        <v>1016140031.04</v>
      </c>
      <c r="H908" s="169">
        <f>H424+H859+H411+H404+H419+H881</f>
        <v>1042635156.9699999</v>
      </c>
      <c r="I908" s="169">
        <f>I424+I859+I411+I404+I419+I881</f>
        <v>1054677362.0799999</v>
      </c>
      <c r="J908" s="284"/>
      <c r="K908" s="180"/>
      <c r="L908" s="180"/>
    </row>
    <row r="909" spans="1:12" s="105" customFormat="1" ht="36" customHeight="1">
      <c r="A909" s="98" t="s">
        <v>158</v>
      </c>
      <c r="B909" s="94">
        <v>792</v>
      </c>
      <c r="C909" s="94"/>
      <c r="D909" s="94"/>
      <c r="E909" s="94"/>
      <c r="F909" s="94"/>
      <c r="G909" s="96"/>
      <c r="H909" s="96"/>
      <c r="I909" s="96"/>
      <c r="J909" s="285"/>
      <c r="K909" s="185"/>
      <c r="L909" s="185"/>
    </row>
    <row r="910" spans="1:12">
      <c r="A910" s="5" t="s">
        <v>18</v>
      </c>
      <c r="B910" s="19">
        <v>792</v>
      </c>
      <c r="C910" s="7" t="s">
        <v>19</v>
      </c>
      <c r="D910" s="7"/>
      <c r="E910" s="7"/>
      <c r="F910" s="7"/>
      <c r="G910" s="38">
        <f>G911+G918+G928</f>
        <v>16267631</v>
      </c>
      <c r="H910" s="38">
        <f>H911+H918+H928</f>
        <v>16431328</v>
      </c>
      <c r="I910" s="38">
        <f>I911+I918+I928</f>
        <v>16600065</v>
      </c>
      <c r="J910" s="269"/>
    </row>
    <row r="911" spans="1:12" ht="51">
      <c r="A911" s="16" t="s">
        <v>76</v>
      </c>
      <c r="B911" s="14">
        <v>792</v>
      </c>
      <c r="C911" s="15" t="s">
        <v>19</v>
      </c>
      <c r="D911" s="15" t="s">
        <v>54</v>
      </c>
      <c r="E911" s="15"/>
      <c r="F911" s="15"/>
      <c r="G911" s="74">
        <f>G912</f>
        <v>1330000</v>
      </c>
      <c r="H911" s="74">
        <f t="shared" ref="H911:I912" si="224">H912</f>
        <v>1330000</v>
      </c>
      <c r="I911" s="74">
        <f t="shared" si="224"/>
        <v>1330000</v>
      </c>
      <c r="J911" s="270"/>
      <c r="K911" s="2"/>
    </row>
    <row r="912" spans="1:12" s="28" customFormat="1" ht="39.75" customHeight="1">
      <c r="A912" s="16" t="s">
        <v>451</v>
      </c>
      <c r="B912" s="14">
        <v>792</v>
      </c>
      <c r="C912" s="15" t="s">
        <v>19</v>
      </c>
      <c r="D912" s="15" t="s">
        <v>54</v>
      </c>
      <c r="E912" s="15" t="s">
        <v>234</v>
      </c>
      <c r="F912" s="39"/>
      <c r="G912" s="74">
        <f>G913</f>
        <v>1330000</v>
      </c>
      <c r="H912" s="74">
        <f t="shared" si="224"/>
        <v>1330000</v>
      </c>
      <c r="I912" s="74">
        <f t="shared" si="224"/>
        <v>1330000</v>
      </c>
      <c r="J912" s="270"/>
      <c r="K912" s="148"/>
    </row>
    <row r="913" spans="1:12" s="28" customFormat="1" ht="38.25">
      <c r="A913" s="16" t="s">
        <v>159</v>
      </c>
      <c r="B913" s="14">
        <v>792</v>
      </c>
      <c r="C913" s="15" t="s">
        <v>19</v>
      </c>
      <c r="D913" s="15" t="s">
        <v>54</v>
      </c>
      <c r="E913" s="15" t="s">
        <v>692</v>
      </c>
      <c r="F913" s="39"/>
      <c r="G913" s="74">
        <f>G915</f>
        <v>1330000</v>
      </c>
      <c r="H913" s="74">
        <f t="shared" ref="H913:I913" si="225">H915</f>
        <v>1330000</v>
      </c>
      <c r="I913" s="74">
        <f t="shared" si="225"/>
        <v>1330000</v>
      </c>
      <c r="J913" s="270"/>
      <c r="K913" s="148"/>
      <c r="L913" s="148"/>
    </row>
    <row r="914" spans="1:12" hidden="1">
      <c r="A914" s="16"/>
      <c r="B914" s="14"/>
      <c r="C914" s="15"/>
      <c r="D914" s="15"/>
      <c r="E914" s="15"/>
      <c r="F914" s="15"/>
      <c r="G914" s="74"/>
      <c r="H914" s="74"/>
      <c r="I914" s="74"/>
      <c r="J914" s="270"/>
    </row>
    <row r="915" spans="1:12" s="3" customFormat="1" ht="73.5" customHeight="1">
      <c r="A915" s="16" t="s">
        <v>694</v>
      </c>
      <c r="B915" s="14">
        <v>792</v>
      </c>
      <c r="C915" s="15" t="s">
        <v>19</v>
      </c>
      <c r="D915" s="15" t="s">
        <v>54</v>
      </c>
      <c r="E915" s="15" t="s">
        <v>692</v>
      </c>
      <c r="F915" s="15"/>
      <c r="G915" s="74">
        <f>G917</f>
        <v>1330000</v>
      </c>
      <c r="H915" s="74">
        <f t="shared" ref="H915:I915" si="226">H917</f>
        <v>1330000</v>
      </c>
      <c r="I915" s="74">
        <f t="shared" si="226"/>
        <v>1330000</v>
      </c>
      <c r="J915" s="270"/>
    </row>
    <row r="916" spans="1:12" s="3" customFormat="1">
      <c r="A916" s="16" t="s">
        <v>160</v>
      </c>
      <c r="B916" s="14">
        <v>792</v>
      </c>
      <c r="C916" s="15" t="s">
        <v>19</v>
      </c>
      <c r="D916" s="15" t="s">
        <v>54</v>
      </c>
      <c r="E916" s="15" t="s">
        <v>692</v>
      </c>
      <c r="F916" s="15" t="s">
        <v>161</v>
      </c>
      <c r="G916" s="102">
        <f t="shared" ref="G916:I916" si="227">G917</f>
        <v>1330000</v>
      </c>
      <c r="H916" s="102">
        <f t="shared" si="227"/>
        <v>1330000</v>
      </c>
      <c r="I916" s="102">
        <f t="shared" si="227"/>
        <v>1330000</v>
      </c>
      <c r="J916" s="276"/>
      <c r="K916" s="150"/>
    </row>
    <row r="917" spans="1:12">
      <c r="A917" s="16" t="s">
        <v>162</v>
      </c>
      <c r="B917" s="14">
        <v>792</v>
      </c>
      <c r="C917" s="15" t="s">
        <v>19</v>
      </c>
      <c r="D917" s="15" t="s">
        <v>54</v>
      </c>
      <c r="E917" s="15" t="s">
        <v>692</v>
      </c>
      <c r="F917" s="15" t="s">
        <v>163</v>
      </c>
      <c r="G917" s="74">
        <v>1330000</v>
      </c>
      <c r="H917" s="74">
        <v>1330000</v>
      </c>
      <c r="I917" s="74">
        <v>1330000</v>
      </c>
      <c r="J917" s="270"/>
    </row>
    <row r="918" spans="1:12" ht="38.25">
      <c r="A918" s="16" t="s">
        <v>164</v>
      </c>
      <c r="B918" s="14">
        <v>792</v>
      </c>
      <c r="C918" s="15" t="s">
        <v>19</v>
      </c>
      <c r="D918" s="15" t="s">
        <v>165</v>
      </c>
      <c r="E918" s="15"/>
      <c r="F918" s="15"/>
      <c r="G918" s="74">
        <f t="shared" ref="G918:I920" si="228">G919</f>
        <v>11937631</v>
      </c>
      <c r="H918" s="74">
        <f t="shared" si="228"/>
        <v>12101328</v>
      </c>
      <c r="I918" s="74">
        <f t="shared" si="228"/>
        <v>12270065</v>
      </c>
      <c r="J918" s="270"/>
      <c r="K918" s="2"/>
    </row>
    <row r="919" spans="1:12" s="33" customFormat="1" ht="31.5" customHeight="1">
      <c r="A919" s="16" t="s">
        <v>451</v>
      </c>
      <c r="B919" s="14">
        <v>792</v>
      </c>
      <c r="C919" s="15" t="s">
        <v>19</v>
      </c>
      <c r="D919" s="15" t="s">
        <v>165</v>
      </c>
      <c r="E919" s="15" t="s">
        <v>234</v>
      </c>
      <c r="F919" s="39"/>
      <c r="G919" s="74">
        <f t="shared" si="228"/>
        <v>11937631</v>
      </c>
      <c r="H919" s="74">
        <f t="shared" si="228"/>
        <v>12101328</v>
      </c>
      <c r="I919" s="74">
        <f t="shared" si="228"/>
        <v>12270065</v>
      </c>
      <c r="J919" s="270"/>
      <c r="K919" s="154"/>
    </row>
    <row r="920" spans="1:12" s="46" customFormat="1" ht="41.25" customHeight="1">
      <c r="A920" s="16" t="s">
        <v>166</v>
      </c>
      <c r="B920" s="14">
        <v>792</v>
      </c>
      <c r="C920" s="15" t="s">
        <v>19</v>
      </c>
      <c r="D920" s="15" t="s">
        <v>165</v>
      </c>
      <c r="E920" s="15" t="s">
        <v>236</v>
      </c>
      <c r="F920" s="15"/>
      <c r="G920" s="74">
        <f t="shared" si="228"/>
        <v>11937631</v>
      </c>
      <c r="H920" s="74">
        <f t="shared" si="228"/>
        <v>12101328</v>
      </c>
      <c r="I920" s="74">
        <f t="shared" si="228"/>
        <v>12270065</v>
      </c>
      <c r="J920" s="270"/>
    </row>
    <row r="921" spans="1:12" s="46" customFormat="1" ht="27.75" customHeight="1">
      <c r="A921" s="16" t="s">
        <v>77</v>
      </c>
      <c r="B921" s="14">
        <v>792</v>
      </c>
      <c r="C921" s="15" t="s">
        <v>19</v>
      </c>
      <c r="D921" s="15" t="s">
        <v>165</v>
      </c>
      <c r="E921" s="15" t="s">
        <v>237</v>
      </c>
      <c r="F921" s="15"/>
      <c r="G921" s="74">
        <f>G922+G924+G926</f>
        <v>11937631</v>
      </c>
      <c r="H921" s="74">
        <f t="shared" ref="H921:I921" si="229">H922+H924+H926</f>
        <v>12101328</v>
      </c>
      <c r="I921" s="74">
        <f t="shared" si="229"/>
        <v>12270065</v>
      </c>
      <c r="J921" s="270"/>
    </row>
    <row r="922" spans="1:12" s="46" customFormat="1" ht="51" customHeight="1">
      <c r="A922" s="16" t="s">
        <v>55</v>
      </c>
      <c r="B922" s="14">
        <v>792</v>
      </c>
      <c r="C922" s="15" t="s">
        <v>19</v>
      </c>
      <c r="D922" s="15" t="s">
        <v>165</v>
      </c>
      <c r="E922" s="15" t="s">
        <v>237</v>
      </c>
      <c r="F922" s="15" t="s">
        <v>58</v>
      </c>
      <c r="G922" s="74">
        <f>G923</f>
        <v>10759115</v>
      </c>
      <c r="H922" s="74">
        <f>H923</f>
        <v>10864936</v>
      </c>
      <c r="I922" s="74">
        <f>I923</f>
        <v>10971816</v>
      </c>
      <c r="J922" s="270"/>
    </row>
    <row r="923" spans="1:12" s="46" customFormat="1" ht="25.5">
      <c r="A923" s="16" t="s">
        <v>56</v>
      </c>
      <c r="B923" s="14">
        <v>792</v>
      </c>
      <c r="C923" s="15" t="s">
        <v>19</v>
      </c>
      <c r="D923" s="15" t="s">
        <v>165</v>
      </c>
      <c r="E923" s="15" t="s">
        <v>237</v>
      </c>
      <c r="F923" s="15" t="s">
        <v>59</v>
      </c>
      <c r="G923" s="74">
        <v>10759115</v>
      </c>
      <c r="H923" s="74">
        <v>10864936</v>
      </c>
      <c r="I923" s="74">
        <v>10971816</v>
      </c>
      <c r="J923" s="270"/>
    </row>
    <row r="924" spans="1:12" s="46" customFormat="1" ht="25.5">
      <c r="A924" s="86" t="s">
        <v>36</v>
      </c>
      <c r="B924" s="14">
        <v>792</v>
      </c>
      <c r="C924" s="15" t="s">
        <v>19</v>
      </c>
      <c r="D924" s="15" t="s">
        <v>165</v>
      </c>
      <c r="E924" s="15" t="s">
        <v>237</v>
      </c>
      <c r="F924" s="15" t="s">
        <v>37</v>
      </c>
      <c r="G924" s="74">
        <f>G925</f>
        <v>1152516</v>
      </c>
      <c r="H924" s="74">
        <f>H925</f>
        <v>1209392</v>
      </c>
      <c r="I924" s="74">
        <f>I925</f>
        <v>1270249</v>
      </c>
      <c r="J924" s="270"/>
    </row>
    <row r="925" spans="1:12" s="46" customFormat="1" ht="25.5">
      <c r="A925" s="86" t="s">
        <v>38</v>
      </c>
      <c r="B925" s="14">
        <v>792</v>
      </c>
      <c r="C925" s="15" t="s">
        <v>19</v>
      </c>
      <c r="D925" s="15" t="s">
        <v>165</v>
      </c>
      <c r="E925" s="15" t="s">
        <v>237</v>
      </c>
      <c r="F925" s="15" t="s">
        <v>39</v>
      </c>
      <c r="G925" s="74">
        <v>1152516</v>
      </c>
      <c r="H925" s="74">
        <v>1209392</v>
      </c>
      <c r="I925" s="74">
        <v>1270249</v>
      </c>
      <c r="J925" s="270"/>
    </row>
    <row r="926" spans="1:12" s="46" customFormat="1">
      <c r="A926" s="201" t="s">
        <v>63</v>
      </c>
      <c r="B926" s="14">
        <v>792</v>
      </c>
      <c r="C926" s="15" t="s">
        <v>19</v>
      </c>
      <c r="D926" s="15" t="s">
        <v>165</v>
      </c>
      <c r="E926" s="15" t="s">
        <v>237</v>
      </c>
      <c r="F926" s="15" t="s">
        <v>64</v>
      </c>
      <c r="G926" s="74">
        <f>G927</f>
        <v>26000</v>
      </c>
      <c r="H926" s="74">
        <f>H927</f>
        <v>27000</v>
      </c>
      <c r="I926" s="74">
        <f>I927</f>
        <v>28000</v>
      </c>
      <c r="J926" s="270"/>
    </row>
    <row r="927" spans="1:12" s="46" customFormat="1">
      <c r="A927" s="201" t="s">
        <v>147</v>
      </c>
      <c r="B927" s="14">
        <v>792</v>
      </c>
      <c r="C927" s="15" t="s">
        <v>19</v>
      </c>
      <c r="D927" s="15" t="s">
        <v>165</v>
      </c>
      <c r="E927" s="15" t="s">
        <v>237</v>
      </c>
      <c r="F927" s="15" t="s">
        <v>67</v>
      </c>
      <c r="G927" s="74">
        <v>26000</v>
      </c>
      <c r="H927" s="74">
        <v>27000</v>
      </c>
      <c r="I927" s="74">
        <v>28000</v>
      </c>
      <c r="J927" s="270"/>
    </row>
    <row r="928" spans="1:12">
      <c r="A928" s="202" t="s">
        <v>22</v>
      </c>
      <c r="B928" s="14">
        <v>792</v>
      </c>
      <c r="C928" s="15" t="s">
        <v>19</v>
      </c>
      <c r="D928" s="15" t="s">
        <v>23</v>
      </c>
      <c r="E928" s="15"/>
      <c r="F928" s="15"/>
      <c r="G928" s="74">
        <f>G929</f>
        <v>3000000</v>
      </c>
      <c r="H928" s="74">
        <f t="shared" ref="H928:I928" si="230">H929</f>
        <v>3000000</v>
      </c>
      <c r="I928" s="74">
        <f t="shared" si="230"/>
        <v>3000000</v>
      </c>
      <c r="J928" s="270"/>
    </row>
    <row r="929" spans="1:15" s="33" customFormat="1" ht="15" customHeight="1">
      <c r="A929" s="86" t="s">
        <v>101</v>
      </c>
      <c r="B929" s="14">
        <v>792</v>
      </c>
      <c r="C929" s="15" t="s">
        <v>19</v>
      </c>
      <c r="D929" s="15" t="s">
        <v>23</v>
      </c>
      <c r="E929" s="14" t="s">
        <v>214</v>
      </c>
      <c r="F929" s="15"/>
      <c r="G929" s="74">
        <f>G930</f>
        <v>3000000</v>
      </c>
      <c r="H929" s="74">
        <f t="shared" ref="H929:I929" si="231">H930</f>
        <v>3000000</v>
      </c>
      <c r="I929" s="74">
        <f t="shared" si="231"/>
        <v>3000000</v>
      </c>
      <c r="J929" s="270"/>
    </row>
    <row r="930" spans="1:15" ht="18.75" customHeight="1">
      <c r="A930" s="86" t="s">
        <v>340</v>
      </c>
      <c r="B930" s="14">
        <v>792</v>
      </c>
      <c r="C930" s="15" t="s">
        <v>19</v>
      </c>
      <c r="D930" s="15" t="s">
        <v>23</v>
      </c>
      <c r="E930" s="15" t="s">
        <v>215</v>
      </c>
      <c r="F930" s="15"/>
      <c r="G930" s="74">
        <f>G931</f>
        <v>3000000</v>
      </c>
      <c r="H930" s="74">
        <f t="shared" ref="H930:I930" si="232">H931</f>
        <v>3000000</v>
      </c>
      <c r="I930" s="74">
        <f t="shared" si="232"/>
        <v>3000000</v>
      </c>
      <c r="J930" s="270"/>
    </row>
    <row r="931" spans="1:15" ht="18.75" customHeight="1">
      <c r="A931" s="86" t="s">
        <v>63</v>
      </c>
      <c r="B931" s="14">
        <v>792</v>
      </c>
      <c r="C931" s="15" t="s">
        <v>19</v>
      </c>
      <c r="D931" s="15" t="s">
        <v>23</v>
      </c>
      <c r="E931" s="15" t="s">
        <v>215</v>
      </c>
      <c r="F931" s="15" t="s">
        <v>64</v>
      </c>
      <c r="G931" s="74">
        <f>G932</f>
        <v>3000000</v>
      </c>
      <c r="H931" s="74">
        <f>H932</f>
        <v>3000000</v>
      </c>
      <c r="I931" s="74">
        <f>I932</f>
        <v>3000000</v>
      </c>
      <c r="J931" s="270"/>
    </row>
    <row r="932" spans="1:15" ht="18.75" customHeight="1">
      <c r="A932" s="86" t="s">
        <v>335</v>
      </c>
      <c r="B932" s="14">
        <v>792</v>
      </c>
      <c r="C932" s="15" t="s">
        <v>19</v>
      </c>
      <c r="D932" s="15" t="s">
        <v>23</v>
      </c>
      <c r="E932" s="15" t="s">
        <v>215</v>
      </c>
      <c r="F932" s="15" t="s">
        <v>334</v>
      </c>
      <c r="G932" s="74">
        <v>3000000</v>
      </c>
      <c r="H932" s="74">
        <v>3000000</v>
      </c>
      <c r="I932" s="74">
        <v>3000000</v>
      </c>
      <c r="J932" s="270"/>
    </row>
    <row r="933" spans="1:15">
      <c r="A933" s="203" t="s">
        <v>169</v>
      </c>
      <c r="B933" s="19">
        <v>792</v>
      </c>
      <c r="C933" s="20" t="s">
        <v>28</v>
      </c>
      <c r="D933" s="20"/>
      <c r="E933" s="20"/>
      <c r="F933" s="20"/>
      <c r="G933" s="12">
        <f t="shared" ref="G933:I934" si="233">G934</f>
        <v>3543964.05</v>
      </c>
      <c r="H933" s="12">
        <f t="shared" si="233"/>
        <v>3663447.84</v>
      </c>
      <c r="I933" s="12">
        <f t="shared" si="233"/>
        <v>3793072.21</v>
      </c>
      <c r="J933" s="273"/>
    </row>
    <row r="934" spans="1:15">
      <c r="A934" s="40" t="s">
        <v>170</v>
      </c>
      <c r="B934" s="14">
        <v>792</v>
      </c>
      <c r="C934" s="15" t="s">
        <v>28</v>
      </c>
      <c r="D934" s="15" t="s">
        <v>70</v>
      </c>
      <c r="E934" s="15"/>
      <c r="F934" s="15"/>
      <c r="G934" s="74">
        <f t="shared" si="233"/>
        <v>3543964.05</v>
      </c>
      <c r="H934" s="74">
        <f t="shared" si="233"/>
        <v>3663447.84</v>
      </c>
      <c r="I934" s="74">
        <f t="shared" si="233"/>
        <v>3793072.21</v>
      </c>
      <c r="J934" s="270"/>
    </row>
    <row r="935" spans="1:15" s="28" customFormat="1" ht="38.25">
      <c r="A935" s="16" t="s">
        <v>451</v>
      </c>
      <c r="B935" s="14">
        <v>792</v>
      </c>
      <c r="C935" s="15" t="s">
        <v>28</v>
      </c>
      <c r="D935" s="15" t="s">
        <v>70</v>
      </c>
      <c r="E935" s="15" t="s">
        <v>234</v>
      </c>
      <c r="F935" s="39"/>
      <c r="G935" s="74">
        <f>G937</f>
        <v>3543964.05</v>
      </c>
      <c r="H935" s="74">
        <f>H937</f>
        <v>3663447.84</v>
      </c>
      <c r="I935" s="74">
        <f>I937</f>
        <v>3793072.21</v>
      </c>
      <c r="J935" s="270"/>
    </row>
    <row r="936" spans="1:15" s="46" customFormat="1" ht="41.25" customHeight="1">
      <c r="A936" s="16" t="s">
        <v>159</v>
      </c>
      <c r="B936" s="14">
        <v>792</v>
      </c>
      <c r="C936" s="15" t="s">
        <v>28</v>
      </c>
      <c r="D936" s="15" t="s">
        <v>70</v>
      </c>
      <c r="E936" s="15" t="s">
        <v>235</v>
      </c>
      <c r="F936" s="15"/>
      <c r="G936" s="74">
        <f t="shared" ref="G936" si="234">G937</f>
        <v>3543964.05</v>
      </c>
      <c r="H936" s="74">
        <f t="shared" ref="H936" si="235">H937</f>
        <v>3663447.84</v>
      </c>
      <c r="I936" s="74">
        <f t="shared" ref="I936" si="236">I937</f>
        <v>3793072.21</v>
      </c>
      <c r="J936" s="270"/>
    </row>
    <row r="937" spans="1:15" s="28" customFormat="1" ht="25.5">
      <c r="A937" s="86" t="s">
        <v>171</v>
      </c>
      <c r="B937" s="14">
        <v>792</v>
      </c>
      <c r="C937" s="15" t="s">
        <v>28</v>
      </c>
      <c r="D937" s="15" t="s">
        <v>70</v>
      </c>
      <c r="E937" s="15" t="s">
        <v>392</v>
      </c>
      <c r="F937" s="39"/>
      <c r="G937" s="74">
        <f t="shared" ref="G937:I938" si="237">G938</f>
        <v>3543964.05</v>
      </c>
      <c r="H937" s="74">
        <f t="shared" si="237"/>
        <v>3663447.84</v>
      </c>
      <c r="I937" s="74">
        <f t="shared" si="237"/>
        <v>3793072.21</v>
      </c>
      <c r="J937" s="270"/>
    </row>
    <row r="938" spans="1:15" ht="22.5" customHeight="1">
      <c r="A938" s="86" t="s">
        <v>160</v>
      </c>
      <c r="B938" s="14">
        <v>792</v>
      </c>
      <c r="C938" s="15" t="s">
        <v>28</v>
      </c>
      <c r="D938" s="15" t="s">
        <v>70</v>
      </c>
      <c r="E938" s="15" t="s">
        <v>392</v>
      </c>
      <c r="F938" s="15" t="s">
        <v>161</v>
      </c>
      <c r="G938" s="74">
        <f t="shared" si="237"/>
        <v>3543964.05</v>
      </c>
      <c r="H938" s="74">
        <f t="shared" si="237"/>
        <v>3663447.84</v>
      </c>
      <c r="I938" s="74">
        <f t="shared" si="237"/>
        <v>3793072.21</v>
      </c>
      <c r="J938" s="270"/>
    </row>
    <row r="939" spans="1:15">
      <c r="A939" s="86" t="s">
        <v>162</v>
      </c>
      <c r="B939" s="14">
        <v>792</v>
      </c>
      <c r="C939" s="15" t="s">
        <v>28</v>
      </c>
      <c r="D939" s="15" t="s">
        <v>70</v>
      </c>
      <c r="E939" s="15" t="s">
        <v>392</v>
      </c>
      <c r="F939" s="15" t="s">
        <v>163</v>
      </c>
      <c r="G939" s="74">
        <v>3543964.05</v>
      </c>
      <c r="H939" s="74">
        <v>3663447.84</v>
      </c>
      <c r="I939" s="74">
        <v>3793072.21</v>
      </c>
      <c r="J939" s="270"/>
    </row>
    <row r="940" spans="1:15" hidden="1">
      <c r="A940" s="13" t="s">
        <v>179</v>
      </c>
      <c r="B940" s="14">
        <v>792</v>
      </c>
      <c r="C940" s="15" t="s">
        <v>177</v>
      </c>
      <c r="D940" s="15" t="s">
        <v>28</v>
      </c>
      <c r="E940" s="15"/>
      <c r="F940" s="15"/>
      <c r="G940" s="74">
        <f>G942</f>
        <v>0</v>
      </c>
      <c r="H940" s="74">
        <f t="shared" ref="H940:I940" si="238">H942</f>
        <v>0</v>
      </c>
      <c r="I940" s="74">
        <f t="shared" si="238"/>
        <v>0</v>
      </c>
      <c r="J940" s="270"/>
    </row>
    <row r="941" spans="1:15" ht="68.25" hidden="1" customHeight="1">
      <c r="A941" s="13" t="s">
        <v>824</v>
      </c>
      <c r="B941" s="14">
        <v>792</v>
      </c>
      <c r="C941" s="15" t="s">
        <v>177</v>
      </c>
      <c r="D941" s="15" t="s">
        <v>28</v>
      </c>
      <c r="E941" s="15" t="s">
        <v>712</v>
      </c>
      <c r="F941" s="15"/>
      <c r="G941" s="74">
        <f>G942</f>
        <v>0</v>
      </c>
      <c r="H941" s="74">
        <f t="shared" ref="H941:O941" si="239">H942</f>
        <v>0</v>
      </c>
      <c r="I941" s="74">
        <f t="shared" si="239"/>
        <v>0</v>
      </c>
      <c r="J941" s="74"/>
      <c r="K941" s="74">
        <f t="shared" si="239"/>
        <v>0</v>
      </c>
      <c r="L941" s="74">
        <f t="shared" si="239"/>
        <v>0</v>
      </c>
      <c r="M941" s="74">
        <f t="shared" si="239"/>
        <v>0</v>
      </c>
      <c r="N941" s="74">
        <f t="shared" si="239"/>
        <v>0</v>
      </c>
      <c r="O941" s="74">
        <f t="shared" si="239"/>
        <v>0</v>
      </c>
    </row>
    <row r="942" spans="1:15" hidden="1">
      <c r="A942" s="16" t="s">
        <v>713</v>
      </c>
      <c r="B942" s="14">
        <v>792</v>
      </c>
      <c r="C942" s="15" t="s">
        <v>177</v>
      </c>
      <c r="D942" s="15" t="s">
        <v>28</v>
      </c>
      <c r="E942" s="15" t="s">
        <v>712</v>
      </c>
      <c r="F942" s="15"/>
      <c r="G942" s="74">
        <f t="shared" ref="G942:I943" si="240">G943</f>
        <v>0</v>
      </c>
      <c r="H942" s="74">
        <f t="shared" si="240"/>
        <v>0</v>
      </c>
      <c r="I942" s="74">
        <f t="shared" si="240"/>
        <v>0</v>
      </c>
      <c r="J942" s="270"/>
    </row>
    <row r="943" spans="1:15" ht="25.5" hidden="1">
      <c r="A943" s="16" t="s">
        <v>36</v>
      </c>
      <c r="B943" s="14">
        <v>792</v>
      </c>
      <c r="C943" s="15" t="s">
        <v>177</v>
      </c>
      <c r="D943" s="15" t="s">
        <v>28</v>
      </c>
      <c r="E943" s="15" t="s">
        <v>712</v>
      </c>
      <c r="F943" s="15" t="s">
        <v>37</v>
      </c>
      <c r="G943" s="74">
        <f t="shared" si="240"/>
        <v>0</v>
      </c>
      <c r="H943" s="74">
        <f t="shared" si="240"/>
        <v>0</v>
      </c>
      <c r="I943" s="74">
        <f t="shared" si="240"/>
        <v>0</v>
      </c>
      <c r="J943" s="270"/>
    </row>
    <row r="944" spans="1:15" ht="25.5" hidden="1">
      <c r="A944" s="16" t="s">
        <v>38</v>
      </c>
      <c r="B944" s="14">
        <v>792</v>
      </c>
      <c r="C944" s="15" t="s">
        <v>177</v>
      </c>
      <c r="D944" s="15" t="s">
        <v>28</v>
      </c>
      <c r="E944" s="15" t="s">
        <v>712</v>
      </c>
      <c r="F944" s="15" t="s">
        <v>39</v>
      </c>
      <c r="G944" s="74"/>
      <c r="H944" s="74"/>
      <c r="I944" s="74"/>
      <c r="J944" s="270"/>
    </row>
    <row r="945" spans="1:10">
      <c r="A945" s="11" t="s">
        <v>148</v>
      </c>
      <c r="B945" s="20" t="s">
        <v>805</v>
      </c>
      <c r="C945" s="7" t="s">
        <v>69</v>
      </c>
      <c r="D945" s="7"/>
      <c r="E945" s="7"/>
      <c r="F945" s="7"/>
      <c r="G945" s="38">
        <f>G946</f>
        <v>144516</v>
      </c>
      <c r="H945" s="38">
        <f t="shared" ref="H945:I945" si="241">H946</f>
        <v>145961</v>
      </c>
      <c r="I945" s="38">
        <f t="shared" si="241"/>
        <v>147421</v>
      </c>
      <c r="J945" s="269"/>
    </row>
    <row r="946" spans="1:10">
      <c r="A946" s="16" t="s">
        <v>149</v>
      </c>
      <c r="B946" s="14">
        <v>792</v>
      </c>
      <c r="C946" s="15" t="s">
        <v>69</v>
      </c>
      <c r="D946" s="15" t="s">
        <v>19</v>
      </c>
      <c r="E946" s="15"/>
      <c r="F946" s="15"/>
      <c r="G946" s="74">
        <f>G947</f>
        <v>144516</v>
      </c>
      <c r="H946" s="74">
        <f>H947</f>
        <v>145961</v>
      </c>
      <c r="I946" s="74">
        <f>I947</f>
        <v>147421</v>
      </c>
      <c r="J946" s="270"/>
    </row>
    <row r="947" spans="1:10" s="43" customFormat="1" ht="30.75" customHeight="1">
      <c r="A947" s="16" t="s">
        <v>495</v>
      </c>
      <c r="B947" s="14">
        <v>792</v>
      </c>
      <c r="C947" s="15" t="s">
        <v>69</v>
      </c>
      <c r="D947" s="15" t="s">
        <v>19</v>
      </c>
      <c r="E947" s="15" t="s">
        <v>292</v>
      </c>
      <c r="F947" s="39"/>
      <c r="G947" s="74">
        <f t="shared" ref="G947:I949" si="242">G948</f>
        <v>144516</v>
      </c>
      <c r="H947" s="74">
        <f t="shared" si="242"/>
        <v>145961</v>
      </c>
      <c r="I947" s="74">
        <f t="shared" si="242"/>
        <v>147421</v>
      </c>
      <c r="J947" s="270"/>
    </row>
    <row r="948" spans="1:10" s="43" customFormat="1">
      <c r="A948" s="16" t="s">
        <v>150</v>
      </c>
      <c r="B948" s="14">
        <v>792</v>
      </c>
      <c r="C948" s="15" t="s">
        <v>69</v>
      </c>
      <c r="D948" s="15" t="s">
        <v>19</v>
      </c>
      <c r="E948" s="15" t="s">
        <v>296</v>
      </c>
      <c r="F948" s="39"/>
      <c r="G948" s="74">
        <f t="shared" si="242"/>
        <v>144516</v>
      </c>
      <c r="H948" s="74">
        <f t="shared" si="242"/>
        <v>145961</v>
      </c>
      <c r="I948" s="74">
        <f t="shared" si="242"/>
        <v>147421</v>
      </c>
      <c r="J948" s="270"/>
    </row>
    <row r="949" spans="1:10" s="43" customFormat="1">
      <c r="A949" s="16" t="s">
        <v>151</v>
      </c>
      <c r="B949" s="14">
        <v>792</v>
      </c>
      <c r="C949" s="15" t="s">
        <v>69</v>
      </c>
      <c r="D949" s="15" t="s">
        <v>19</v>
      </c>
      <c r="E949" s="15" t="s">
        <v>296</v>
      </c>
      <c r="F949" s="15" t="s">
        <v>152</v>
      </c>
      <c r="G949" s="74">
        <f t="shared" si="242"/>
        <v>144516</v>
      </c>
      <c r="H949" s="74">
        <f t="shared" si="242"/>
        <v>145961</v>
      </c>
      <c r="I949" s="74">
        <f t="shared" si="242"/>
        <v>147421</v>
      </c>
      <c r="J949" s="270"/>
    </row>
    <row r="950" spans="1:10" s="44" customFormat="1" ht="25.5">
      <c r="A950" s="16" t="s">
        <v>361</v>
      </c>
      <c r="B950" s="14">
        <v>792</v>
      </c>
      <c r="C950" s="15" t="s">
        <v>69</v>
      </c>
      <c r="D950" s="15" t="s">
        <v>19</v>
      </c>
      <c r="E950" s="15" t="s">
        <v>296</v>
      </c>
      <c r="F950" s="15" t="s">
        <v>362</v>
      </c>
      <c r="G950" s="74">
        <v>144516</v>
      </c>
      <c r="H950" s="74">
        <v>145961</v>
      </c>
      <c r="I950" s="74">
        <v>147421</v>
      </c>
      <c r="J950" s="270"/>
    </row>
    <row r="951" spans="1:10" ht="25.5">
      <c r="A951" s="199" t="s">
        <v>306</v>
      </c>
      <c r="B951" s="19">
        <v>792</v>
      </c>
      <c r="C951" s="7" t="s">
        <v>23</v>
      </c>
      <c r="D951" s="7"/>
      <c r="E951" s="7"/>
      <c r="F951" s="7"/>
      <c r="G951" s="38">
        <f t="shared" ref="G951:G956" si="243">G952</f>
        <v>90000</v>
      </c>
      <c r="H951" s="38">
        <f t="shared" ref="H951:I956" si="244">H952</f>
        <v>90000</v>
      </c>
      <c r="I951" s="38">
        <f t="shared" si="244"/>
        <v>90000</v>
      </c>
      <c r="J951" s="269"/>
    </row>
    <row r="952" spans="1:10" ht="28.5" customHeight="1">
      <c r="A952" s="200" t="s">
        <v>307</v>
      </c>
      <c r="B952" s="14">
        <v>792</v>
      </c>
      <c r="C952" s="15" t="s">
        <v>23</v>
      </c>
      <c r="D952" s="15" t="s">
        <v>19</v>
      </c>
      <c r="E952" s="36"/>
      <c r="F952" s="36"/>
      <c r="G952" s="74">
        <f t="shared" si="243"/>
        <v>90000</v>
      </c>
      <c r="H952" s="74">
        <f t="shared" si="244"/>
        <v>90000</v>
      </c>
      <c r="I952" s="74">
        <f t="shared" si="244"/>
        <v>90000</v>
      </c>
      <c r="J952" s="270"/>
    </row>
    <row r="953" spans="1:10" s="28" customFormat="1" ht="38.25">
      <c r="A953" s="86" t="s">
        <v>451</v>
      </c>
      <c r="B953" s="14">
        <v>792</v>
      </c>
      <c r="C953" s="15" t="s">
        <v>23</v>
      </c>
      <c r="D953" s="15" t="s">
        <v>19</v>
      </c>
      <c r="E953" s="15" t="s">
        <v>234</v>
      </c>
      <c r="F953" s="39"/>
      <c r="G953" s="74">
        <f t="shared" si="243"/>
        <v>90000</v>
      </c>
      <c r="H953" s="74">
        <f t="shared" si="244"/>
        <v>90000</v>
      </c>
      <c r="I953" s="74">
        <f t="shared" si="244"/>
        <v>90000</v>
      </c>
      <c r="J953" s="270"/>
    </row>
    <row r="954" spans="1:10" s="28" customFormat="1" ht="25.5">
      <c r="A954" s="86" t="s">
        <v>308</v>
      </c>
      <c r="B954" s="14">
        <v>792</v>
      </c>
      <c r="C954" s="15" t="s">
        <v>23</v>
      </c>
      <c r="D954" s="15" t="s">
        <v>19</v>
      </c>
      <c r="E954" s="15" t="s">
        <v>240</v>
      </c>
      <c r="F954" s="39"/>
      <c r="G954" s="74">
        <f t="shared" si="243"/>
        <v>90000</v>
      </c>
      <c r="H954" s="74">
        <f t="shared" si="244"/>
        <v>90000</v>
      </c>
      <c r="I954" s="74">
        <f t="shared" si="244"/>
        <v>90000</v>
      </c>
      <c r="J954" s="270"/>
    </row>
    <row r="955" spans="1:10">
      <c r="A955" s="86" t="s">
        <v>309</v>
      </c>
      <c r="B955" s="14">
        <v>792</v>
      </c>
      <c r="C955" s="15" t="s">
        <v>23</v>
      </c>
      <c r="D955" s="15" t="s">
        <v>19</v>
      </c>
      <c r="E955" s="15" t="s">
        <v>241</v>
      </c>
      <c r="F955" s="15"/>
      <c r="G955" s="74">
        <f t="shared" si="243"/>
        <v>90000</v>
      </c>
      <c r="H955" s="74">
        <f t="shared" si="244"/>
        <v>90000</v>
      </c>
      <c r="I955" s="74">
        <f t="shared" si="244"/>
        <v>90000</v>
      </c>
      <c r="J955" s="270"/>
    </row>
    <row r="956" spans="1:10" ht="25.5">
      <c r="A956" s="86" t="s">
        <v>310</v>
      </c>
      <c r="B956" s="14">
        <v>792</v>
      </c>
      <c r="C956" s="15" t="s">
        <v>23</v>
      </c>
      <c r="D956" s="15" t="s">
        <v>19</v>
      </c>
      <c r="E956" s="15" t="s">
        <v>241</v>
      </c>
      <c r="F956" s="15" t="s">
        <v>311</v>
      </c>
      <c r="G956" s="74">
        <f t="shared" si="243"/>
        <v>90000</v>
      </c>
      <c r="H956" s="74">
        <f t="shared" si="244"/>
        <v>90000</v>
      </c>
      <c r="I956" s="74">
        <f t="shared" si="244"/>
        <v>90000</v>
      </c>
      <c r="J956" s="270"/>
    </row>
    <row r="957" spans="1:10">
      <c r="A957" s="86" t="s">
        <v>312</v>
      </c>
      <c r="B957" s="14">
        <v>792</v>
      </c>
      <c r="C957" s="15" t="s">
        <v>23</v>
      </c>
      <c r="D957" s="15" t="s">
        <v>19</v>
      </c>
      <c r="E957" s="15" t="s">
        <v>241</v>
      </c>
      <c r="F957" s="15" t="s">
        <v>313</v>
      </c>
      <c r="G957" s="74">
        <v>90000</v>
      </c>
      <c r="H957" s="74">
        <v>90000</v>
      </c>
      <c r="I957" s="74">
        <v>90000</v>
      </c>
      <c r="J957" s="270"/>
    </row>
    <row r="958" spans="1:10" s="46" customFormat="1" ht="38.25">
      <c r="A958" s="197" t="s">
        <v>314</v>
      </c>
      <c r="B958" s="49">
        <v>792</v>
      </c>
      <c r="C958" s="10" t="s">
        <v>315</v>
      </c>
      <c r="D958" s="10"/>
      <c r="E958" s="10"/>
      <c r="F958" s="10"/>
      <c r="G958" s="27">
        <f>G960+G968</f>
        <v>43367710.5</v>
      </c>
      <c r="H958" s="27">
        <f t="shared" ref="H958:I958" si="245">H960+H968</f>
        <v>18649308</v>
      </c>
      <c r="I958" s="27">
        <f t="shared" si="245"/>
        <v>19297922.399999999</v>
      </c>
      <c r="J958" s="280"/>
    </row>
    <row r="959" spans="1:10" s="28" customFormat="1" ht="35.25" customHeight="1">
      <c r="A959" s="200" t="s">
        <v>316</v>
      </c>
      <c r="B959" s="14">
        <v>792</v>
      </c>
      <c r="C959" s="15" t="s">
        <v>315</v>
      </c>
      <c r="D959" s="15" t="s">
        <v>19</v>
      </c>
      <c r="E959" s="39"/>
      <c r="F959" s="39"/>
      <c r="G959" s="74">
        <f>G960</f>
        <v>20147049.5</v>
      </c>
      <c r="H959" s="74">
        <f>H960</f>
        <v>18649308</v>
      </c>
      <c r="I959" s="74">
        <f>I960</f>
        <v>19297922.399999999</v>
      </c>
      <c r="J959" s="270"/>
    </row>
    <row r="960" spans="1:10" s="18" customFormat="1" ht="38.25">
      <c r="A960" s="86" t="s">
        <v>451</v>
      </c>
      <c r="B960" s="14">
        <v>792</v>
      </c>
      <c r="C960" s="15" t="s">
        <v>315</v>
      </c>
      <c r="D960" s="15" t="s">
        <v>19</v>
      </c>
      <c r="E960" s="15" t="s">
        <v>234</v>
      </c>
      <c r="F960" s="15"/>
      <c r="G960" s="74">
        <f>G961</f>
        <v>20147049.5</v>
      </c>
      <c r="H960" s="74">
        <f t="shared" ref="H960:I960" si="246">H961</f>
        <v>18649308</v>
      </c>
      <c r="I960" s="74">
        <f t="shared" si="246"/>
        <v>19297922.399999999</v>
      </c>
      <c r="J960" s="270"/>
    </row>
    <row r="961" spans="1:12" s="18" customFormat="1" ht="38.25">
      <c r="A961" s="16" t="s">
        <v>159</v>
      </c>
      <c r="B961" s="14">
        <v>792</v>
      </c>
      <c r="C961" s="15" t="s">
        <v>315</v>
      </c>
      <c r="D961" s="15" t="s">
        <v>19</v>
      </c>
      <c r="E961" s="15" t="s">
        <v>235</v>
      </c>
      <c r="F961" s="15"/>
      <c r="G961" s="74">
        <f>G962+G965</f>
        <v>20147049.5</v>
      </c>
      <c r="H961" s="74">
        <f>H962+H965</f>
        <v>18649308</v>
      </c>
      <c r="I961" s="74">
        <f>I962+I965</f>
        <v>19297922.399999999</v>
      </c>
      <c r="J961" s="270"/>
    </row>
    <row r="962" spans="1:12" s="18" customFormat="1" ht="25.5">
      <c r="A962" s="16" t="s">
        <v>317</v>
      </c>
      <c r="B962" s="14">
        <v>792</v>
      </c>
      <c r="C962" s="15" t="s">
        <v>315</v>
      </c>
      <c r="D962" s="15" t="s">
        <v>19</v>
      </c>
      <c r="E962" s="15" t="s">
        <v>289</v>
      </c>
      <c r="F962" s="15"/>
      <c r="G962" s="74">
        <f t="shared" ref="G962:I963" si="247">G963</f>
        <v>13832299</v>
      </c>
      <c r="H962" s="74">
        <f t="shared" si="247"/>
        <v>13587894</v>
      </c>
      <c r="I962" s="74">
        <f t="shared" si="247"/>
        <v>14246122</v>
      </c>
      <c r="J962" s="270"/>
    </row>
    <row r="963" spans="1:12" s="18" customFormat="1">
      <c r="A963" s="16" t="s">
        <v>160</v>
      </c>
      <c r="B963" s="14">
        <v>792</v>
      </c>
      <c r="C963" s="15" t="s">
        <v>315</v>
      </c>
      <c r="D963" s="15" t="s">
        <v>19</v>
      </c>
      <c r="E963" s="15" t="s">
        <v>289</v>
      </c>
      <c r="F963" s="15" t="s">
        <v>161</v>
      </c>
      <c r="G963" s="74">
        <f t="shared" si="247"/>
        <v>13832299</v>
      </c>
      <c r="H963" s="74">
        <f t="shared" si="247"/>
        <v>13587894</v>
      </c>
      <c r="I963" s="74">
        <f t="shared" si="247"/>
        <v>14246122</v>
      </c>
      <c r="J963" s="270"/>
    </row>
    <row r="964" spans="1:12" s="18" customFormat="1">
      <c r="A964" s="16" t="s">
        <v>318</v>
      </c>
      <c r="B964" s="14">
        <v>792</v>
      </c>
      <c r="C964" s="15" t="s">
        <v>315</v>
      </c>
      <c r="D964" s="15" t="s">
        <v>19</v>
      </c>
      <c r="E964" s="15" t="s">
        <v>289</v>
      </c>
      <c r="F964" s="15" t="s">
        <v>319</v>
      </c>
      <c r="G964" s="74">
        <v>13832299</v>
      </c>
      <c r="H964" s="74">
        <v>13587894</v>
      </c>
      <c r="I964" s="74">
        <v>14246122</v>
      </c>
      <c r="J964" s="270"/>
    </row>
    <row r="965" spans="1:12" s="28" customFormat="1" ht="23.25" customHeight="1">
      <c r="A965" s="16" t="s">
        <v>320</v>
      </c>
      <c r="B965" s="14">
        <v>792</v>
      </c>
      <c r="C965" s="15" t="s">
        <v>315</v>
      </c>
      <c r="D965" s="15" t="s">
        <v>19</v>
      </c>
      <c r="E965" s="15" t="s">
        <v>242</v>
      </c>
      <c r="F965" s="15"/>
      <c r="G965" s="74">
        <f t="shared" ref="G965:I966" si="248">G966</f>
        <v>6314750.5</v>
      </c>
      <c r="H965" s="74">
        <f t="shared" si="248"/>
        <v>5061414</v>
      </c>
      <c r="I965" s="74">
        <f t="shared" si="248"/>
        <v>5051800.4000000004</v>
      </c>
      <c r="J965" s="270"/>
    </row>
    <row r="966" spans="1:12" s="28" customFormat="1">
      <c r="A966" s="16" t="s">
        <v>160</v>
      </c>
      <c r="B966" s="14">
        <v>792</v>
      </c>
      <c r="C966" s="15" t="s">
        <v>315</v>
      </c>
      <c r="D966" s="15" t="s">
        <v>19</v>
      </c>
      <c r="E966" s="15" t="s">
        <v>242</v>
      </c>
      <c r="F966" s="15" t="s">
        <v>161</v>
      </c>
      <c r="G966" s="74">
        <f t="shared" si="248"/>
        <v>6314750.5</v>
      </c>
      <c r="H966" s="74">
        <f t="shared" si="248"/>
        <v>5061414</v>
      </c>
      <c r="I966" s="74">
        <f t="shared" si="248"/>
        <v>5051800.4000000004</v>
      </c>
      <c r="J966" s="270"/>
    </row>
    <row r="967" spans="1:12" s="3" customFormat="1">
      <c r="A967" s="16" t="s">
        <v>318</v>
      </c>
      <c r="B967" s="14">
        <v>792</v>
      </c>
      <c r="C967" s="15" t="s">
        <v>315</v>
      </c>
      <c r="D967" s="15" t="s">
        <v>19</v>
      </c>
      <c r="E967" s="15" t="s">
        <v>242</v>
      </c>
      <c r="F967" s="15" t="s">
        <v>319</v>
      </c>
      <c r="G967" s="74">
        <v>6314750.5</v>
      </c>
      <c r="H967" s="74">
        <v>5061414</v>
      </c>
      <c r="I967" s="74">
        <v>5051800.4000000004</v>
      </c>
      <c r="J967" s="270"/>
    </row>
    <row r="968" spans="1:12" ht="18.75" customHeight="1">
      <c r="A968" s="13" t="s">
        <v>321</v>
      </c>
      <c r="B968" s="14">
        <v>792</v>
      </c>
      <c r="C968" s="15" t="s">
        <v>315</v>
      </c>
      <c r="D968" s="15" t="s">
        <v>70</v>
      </c>
      <c r="E968" s="15"/>
      <c r="F968" s="15"/>
      <c r="G968" s="74">
        <f>G969</f>
        <v>23220661</v>
      </c>
      <c r="H968" s="74">
        <f>H969</f>
        <v>0</v>
      </c>
      <c r="I968" s="74">
        <f>I969</f>
        <v>0</v>
      </c>
      <c r="J968" s="270"/>
    </row>
    <row r="969" spans="1:12" s="28" customFormat="1" ht="27.75" customHeight="1">
      <c r="A969" s="16" t="s">
        <v>451</v>
      </c>
      <c r="B969" s="14">
        <v>792</v>
      </c>
      <c r="C969" s="15" t="s">
        <v>315</v>
      </c>
      <c r="D969" s="15" t="s">
        <v>70</v>
      </c>
      <c r="E969" s="15" t="s">
        <v>234</v>
      </c>
      <c r="F969" s="15"/>
      <c r="G969" s="74">
        <f>G970</f>
        <v>23220661</v>
      </c>
      <c r="H969" s="74">
        <f t="shared" ref="H969:I970" si="249">H970</f>
        <v>0</v>
      </c>
      <c r="I969" s="74">
        <f t="shared" si="249"/>
        <v>0</v>
      </c>
      <c r="J969" s="270"/>
    </row>
    <row r="970" spans="1:12" s="3" customFormat="1" ht="38.25">
      <c r="A970" s="16" t="s">
        <v>159</v>
      </c>
      <c r="B970" s="14">
        <v>792</v>
      </c>
      <c r="C970" s="15" t="s">
        <v>315</v>
      </c>
      <c r="D970" s="15" t="s">
        <v>70</v>
      </c>
      <c r="E970" s="15" t="s">
        <v>235</v>
      </c>
      <c r="F970" s="15"/>
      <c r="G970" s="74">
        <f>G971</f>
        <v>23220661</v>
      </c>
      <c r="H970" s="74">
        <f t="shared" si="249"/>
        <v>0</v>
      </c>
      <c r="I970" s="299">
        <f t="shared" si="249"/>
        <v>0</v>
      </c>
      <c r="J970" s="270"/>
      <c r="K970" s="63"/>
      <c r="L970" s="63"/>
    </row>
    <row r="971" spans="1:12" s="3" customFormat="1" ht="25.5">
      <c r="A971" s="16" t="s">
        <v>484</v>
      </c>
      <c r="B971" s="14">
        <v>792</v>
      </c>
      <c r="C971" s="15" t="s">
        <v>315</v>
      </c>
      <c r="D971" s="15" t="s">
        <v>70</v>
      </c>
      <c r="E971" s="15" t="s">
        <v>243</v>
      </c>
      <c r="F971" s="15"/>
      <c r="G971" s="74">
        <f t="shared" ref="G971:I972" si="250">G972</f>
        <v>23220661</v>
      </c>
      <c r="H971" s="74">
        <f t="shared" si="250"/>
        <v>0</v>
      </c>
      <c r="I971" s="299">
        <f t="shared" si="250"/>
        <v>0</v>
      </c>
      <c r="J971" s="270"/>
      <c r="K971" s="63"/>
      <c r="L971" s="63"/>
    </row>
    <row r="972" spans="1:12" s="3" customFormat="1">
      <c r="A972" s="16" t="s">
        <v>160</v>
      </c>
      <c r="B972" s="14">
        <v>792</v>
      </c>
      <c r="C972" s="15" t="s">
        <v>315</v>
      </c>
      <c r="D972" s="15" t="s">
        <v>70</v>
      </c>
      <c r="E972" s="15" t="s">
        <v>243</v>
      </c>
      <c r="F972" s="15" t="s">
        <v>161</v>
      </c>
      <c r="G972" s="74">
        <f t="shared" si="250"/>
        <v>23220661</v>
      </c>
      <c r="H972" s="74">
        <f t="shared" si="250"/>
        <v>0</v>
      </c>
      <c r="I972" s="299">
        <f t="shared" si="250"/>
        <v>0</v>
      </c>
      <c r="J972" s="270"/>
      <c r="K972" s="63"/>
      <c r="L972" s="63"/>
    </row>
    <row r="973" spans="1:12" s="3" customFormat="1">
      <c r="A973" s="16" t="s">
        <v>182</v>
      </c>
      <c r="B973" s="14">
        <v>792</v>
      </c>
      <c r="C973" s="15" t="s">
        <v>315</v>
      </c>
      <c r="D973" s="15" t="s">
        <v>70</v>
      </c>
      <c r="E973" s="15" t="s">
        <v>243</v>
      </c>
      <c r="F973" s="15" t="s">
        <v>183</v>
      </c>
      <c r="G973" s="74">
        <v>23220661</v>
      </c>
      <c r="H973" s="74">
        <v>0</v>
      </c>
      <c r="I973" s="299">
        <v>0</v>
      </c>
      <c r="J973" s="270"/>
      <c r="K973" s="270"/>
      <c r="L973" s="270"/>
    </row>
    <row r="974" spans="1:12" s="3" customFormat="1" ht="47.25" hidden="1" customHeight="1">
      <c r="A974" s="16" t="s">
        <v>180</v>
      </c>
      <c r="B974" s="14">
        <v>792</v>
      </c>
      <c r="C974" s="15" t="s">
        <v>315</v>
      </c>
      <c r="D974" s="15" t="s">
        <v>70</v>
      </c>
      <c r="E974" s="15" t="s">
        <v>243</v>
      </c>
      <c r="F974" s="15" t="s">
        <v>181</v>
      </c>
      <c r="G974" s="74"/>
      <c r="H974" s="74"/>
      <c r="I974" s="299"/>
      <c r="J974" s="270"/>
      <c r="K974" s="63"/>
      <c r="L974" s="63"/>
    </row>
    <row r="975" spans="1:12" s="18" customFormat="1" hidden="1">
      <c r="A975" s="16"/>
      <c r="B975" s="14"/>
      <c r="C975" s="15"/>
      <c r="D975" s="15"/>
      <c r="E975" s="15"/>
      <c r="F975" s="15"/>
      <c r="G975" s="74"/>
      <c r="H975" s="74"/>
      <c r="I975" s="299"/>
      <c r="J975" s="270"/>
      <c r="K975" s="301"/>
      <c r="L975" s="301"/>
    </row>
    <row r="976" spans="1:12" s="181" customFormat="1">
      <c r="A976" s="170" t="s">
        <v>74</v>
      </c>
      <c r="B976" s="167"/>
      <c r="C976" s="168"/>
      <c r="D976" s="168"/>
      <c r="E976" s="168"/>
      <c r="F976" s="168"/>
      <c r="G976" s="169">
        <f>G910+G933+G951+G958+G945+G940</f>
        <v>63413821.549999997</v>
      </c>
      <c r="H976" s="169">
        <f t="shared" ref="H976:I976" si="251">H910+H933+H951+H958+H945+H940</f>
        <v>38980044.840000004</v>
      </c>
      <c r="I976" s="311">
        <f t="shared" si="251"/>
        <v>39928480.609999999</v>
      </c>
      <c r="J976" s="284"/>
      <c r="K976" s="313"/>
      <c r="L976" s="313"/>
    </row>
    <row r="977" spans="1:17" s="105" customFormat="1" ht="39" customHeight="1">
      <c r="A977" s="98" t="s">
        <v>322</v>
      </c>
      <c r="B977" s="94">
        <v>793</v>
      </c>
      <c r="C977" s="94"/>
      <c r="D977" s="94"/>
      <c r="E977" s="94"/>
      <c r="F977" s="94"/>
      <c r="G977" s="96"/>
      <c r="H977" s="96"/>
      <c r="I977" s="312"/>
      <c r="J977" s="285"/>
      <c r="K977" s="314"/>
      <c r="L977" s="314"/>
    </row>
    <row r="978" spans="1:17">
      <c r="A978" s="5" t="s">
        <v>18</v>
      </c>
      <c r="B978" s="19">
        <v>793</v>
      </c>
      <c r="C978" s="7" t="s">
        <v>19</v>
      </c>
      <c r="D978" s="7"/>
      <c r="E978" s="7"/>
      <c r="F978" s="7"/>
      <c r="G978" s="38">
        <f>G979+G985+G1030+G1034+G1019+G1024</f>
        <v>72151767.460000008</v>
      </c>
      <c r="H978" s="38">
        <f t="shared" ref="H978:I978" si="252">H979+H985+H1030+H1034+H1019+H1024</f>
        <v>71315849.909999996</v>
      </c>
      <c r="I978" s="38">
        <f t="shared" si="252"/>
        <v>73063578.049999997</v>
      </c>
      <c r="J978" s="269"/>
      <c r="P978" s="2"/>
      <c r="Q978" s="2"/>
    </row>
    <row r="979" spans="1:17" ht="25.5">
      <c r="A979" s="16" t="s">
        <v>323</v>
      </c>
      <c r="B979" s="14">
        <v>793</v>
      </c>
      <c r="C979" s="15" t="s">
        <v>19</v>
      </c>
      <c r="D979" s="15" t="s">
        <v>28</v>
      </c>
      <c r="E979" s="15"/>
      <c r="F979" s="15"/>
      <c r="G979" s="74">
        <f t="shared" ref="G979:I983" si="253">G980</f>
        <v>1870740</v>
      </c>
      <c r="H979" s="74">
        <f t="shared" si="253"/>
        <v>1889447.4</v>
      </c>
      <c r="I979" s="74">
        <f t="shared" si="253"/>
        <v>1908341.87</v>
      </c>
      <c r="J979" s="270"/>
    </row>
    <row r="980" spans="1:17" s="18" customFormat="1" ht="25.5">
      <c r="A980" s="16" t="s">
        <v>324</v>
      </c>
      <c r="B980" s="14">
        <v>793</v>
      </c>
      <c r="C980" s="15" t="s">
        <v>19</v>
      </c>
      <c r="D980" s="15" t="s">
        <v>28</v>
      </c>
      <c r="E980" s="15" t="s">
        <v>244</v>
      </c>
      <c r="F980" s="15"/>
      <c r="G980" s="74">
        <f t="shared" si="253"/>
        <v>1870740</v>
      </c>
      <c r="H980" s="74">
        <f t="shared" si="253"/>
        <v>1889447.4</v>
      </c>
      <c r="I980" s="74">
        <f t="shared" si="253"/>
        <v>1908341.87</v>
      </c>
      <c r="J980" s="270"/>
    </row>
    <row r="981" spans="1:17">
      <c r="A981" s="16" t="s">
        <v>325</v>
      </c>
      <c r="B981" s="14">
        <v>793</v>
      </c>
      <c r="C981" s="15" t="s">
        <v>19</v>
      </c>
      <c r="D981" s="15" t="s">
        <v>28</v>
      </c>
      <c r="E981" s="15" t="s">
        <v>245</v>
      </c>
      <c r="F981" s="15"/>
      <c r="G981" s="74">
        <f t="shared" si="253"/>
        <v>1870740</v>
      </c>
      <c r="H981" s="74">
        <f t="shared" si="253"/>
        <v>1889447.4</v>
      </c>
      <c r="I981" s="74">
        <f t="shared" si="253"/>
        <v>1908341.87</v>
      </c>
      <c r="J981" s="270"/>
    </row>
    <row r="982" spans="1:17" ht="25.5">
      <c r="A982" s="16" t="s">
        <v>77</v>
      </c>
      <c r="B982" s="14">
        <v>793</v>
      </c>
      <c r="C982" s="15" t="s">
        <v>19</v>
      </c>
      <c r="D982" s="15" t="s">
        <v>28</v>
      </c>
      <c r="E982" s="15" t="s">
        <v>246</v>
      </c>
      <c r="F982" s="15"/>
      <c r="G982" s="74">
        <f t="shared" si="253"/>
        <v>1870740</v>
      </c>
      <c r="H982" s="74">
        <f t="shared" si="253"/>
        <v>1889447.4</v>
      </c>
      <c r="I982" s="74">
        <f t="shared" si="253"/>
        <v>1908341.87</v>
      </c>
      <c r="J982" s="270"/>
    </row>
    <row r="983" spans="1:17" ht="51">
      <c r="A983" s="16" t="s">
        <v>326</v>
      </c>
      <c r="B983" s="14">
        <v>793</v>
      </c>
      <c r="C983" s="15" t="s">
        <v>19</v>
      </c>
      <c r="D983" s="15" t="s">
        <v>28</v>
      </c>
      <c r="E983" s="15" t="s">
        <v>246</v>
      </c>
      <c r="F983" s="15" t="s">
        <v>58</v>
      </c>
      <c r="G983" s="74">
        <f t="shared" si="253"/>
        <v>1870740</v>
      </c>
      <c r="H983" s="74">
        <f t="shared" si="253"/>
        <v>1889447.4</v>
      </c>
      <c r="I983" s="74">
        <f t="shared" si="253"/>
        <v>1908341.87</v>
      </c>
      <c r="J983" s="270"/>
    </row>
    <row r="984" spans="1:17" ht="25.5">
      <c r="A984" s="16" t="s">
        <v>56</v>
      </c>
      <c r="B984" s="14">
        <v>793</v>
      </c>
      <c r="C984" s="15" t="s">
        <v>19</v>
      </c>
      <c r="D984" s="15" t="s">
        <v>28</v>
      </c>
      <c r="E984" s="15" t="s">
        <v>246</v>
      </c>
      <c r="F984" s="15" t="s">
        <v>59</v>
      </c>
      <c r="G984" s="74">
        <v>1870740</v>
      </c>
      <c r="H984" s="74">
        <v>1889447.4</v>
      </c>
      <c r="I984" s="74">
        <v>1908341.87</v>
      </c>
      <c r="J984" s="274"/>
    </row>
    <row r="985" spans="1:17" ht="51">
      <c r="A985" s="16" t="s">
        <v>76</v>
      </c>
      <c r="B985" s="14">
        <v>793</v>
      </c>
      <c r="C985" s="15" t="s">
        <v>19</v>
      </c>
      <c r="D985" s="15" t="s">
        <v>54</v>
      </c>
      <c r="E985" s="15"/>
      <c r="F985" s="15"/>
      <c r="G985" s="74">
        <f>G990+G986</f>
        <v>48211416.07</v>
      </c>
      <c r="H985" s="74">
        <f>H990+H986</f>
        <v>48823051.160000004</v>
      </c>
      <c r="I985" s="74">
        <f>I990+I986</f>
        <v>49454131.560000002</v>
      </c>
      <c r="J985" s="270"/>
    </row>
    <row r="986" spans="1:17" ht="27" customHeight="1">
      <c r="A986" s="37" t="s">
        <v>727</v>
      </c>
      <c r="B986" s="14">
        <v>793</v>
      </c>
      <c r="C986" s="15" t="s">
        <v>19</v>
      </c>
      <c r="D986" s="15" t="s">
        <v>54</v>
      </c>
      <c r="E986" s="14" t="s">
        <v>247</v>
      </c>
      <c r="F986" s="14"/>
      <c r="G986" s="74">
        <f>G989</f>
        <v>35000</v>
      </c>
      <c r="H986" s="74">
        <f>H989</f>
        <v>35000</v>
      </c>
      <c r="I986" s="74">
        <f>I989</f>
        <v>35000</v>
      </c>
      <c r="J986" s="270"/>
      <c r="Q986" s="2"/>
    </row>
    <row r="987" spans="1:17" ht="25.5">
      <c r="A987" s="16" t="s">
        <v>329</v>
      </c>
      <c r="B987" s="14">
        <v>793</v>
      </c>
      <c r="C987" s="15" t="s">
        <v>19</v>
      </c>
      <c r="D987" s="15" t="s">
        <v>54</v>
      </c>
      <c r="E987" s="15" t="s">
        <v>248</v>
      </c>
      <c r="F987" s="15"/>
      <c r="G987" s="74">
        <f t="shared" ref="G987:I988" si="254">G988</f>
        <v>35000</v>
      </c>
      <c r="H987" s="74">
        <f t="shared" si="254"/>
        <v>35000</v>
      </c>
      <c r="I987" s="74">
        <f t="shared" si="254"/>
        <v>35000</v>
      </c>
      <c r="J987" s="270"/>
    </row>
    <row r="988" spans="1:17" ht="19.5" customHeight="1">
      <c r="A988" s="16" t="s">
        <v>330</v>
      </c>
      <c r="B988" s="14">
        <v>793</v>
      </c>
      <c r="C988" s="15" t="s">
        <v>19</v>
      </c>
      <c r="D988" s="15" t="s">
        <v>54</v>
      </c>
      <c r="E988" s="15" t="s">
        <v>248</v>
      </c>
      <c r="F988" s="15" t="s">
        <v>37</v>
      </c>
      <c r="G988" s="74">
        <f t="shared" si="254"/>
        <v>35000</v>
      </c>
      <c r="H988" s="74">
        <f t="shared" si="254"/>
        <v>35000</v>
      </c>
      <c r="I988" s="74">
        <f t="shared" si="254"/>
        <v>35000</v>
      </c>
      <c r="J988" s="270"/>
      <c r="Q988" s="2"/>
    </row>
    <row r="989" spans="1:17" ht="25.5">
      <c r="A989" s="16" t="s">
        <v>38</v>
      </c>
      <c r="B989" s="14">
        <v>793</v>
      </c>
      <c r="C989" s="15" t="s">
        <v>19</v>
      </c>
      <c r="D989" s="15" t="s">
        <v>54</v>
      </c>
      <c r="E989" s="15" t="s">
        <v>248</v>
      </c>
      <c r="F989" s="15" t="s">
        <v>39</v>
      </c>
      <c r="G989" s="74">
        <v>35000</v>
      </c>
      <c r="H989" s="74">
        <v>35000</v>
      </c>
      <c r="I989" s="74">
        <v>35000</v>
      </c>
      <c r="J989" s="274"/>
    </row>
    <row r="990" spans="1:17" s="46" customFormat="1" ht="25.5">
      <c r="A990" s="16" t="s">
        <v>324</v>
      </c>
      <c r="B990" s="14">
        <v>793</v>
      </c>
      <c r="C990" s="15" t="s">
        <v>19</v>
      </c>
      <c r="D990" s="15" t="s">
        <v>54</v>
      </c>
      <c r="E990" s="15" t="s">
        <v>244</v>
      </c>
      <c r="F990" s="15"/>
      <c r="G990" s="74">
        <f>G991</f>
        <v>48176416.07</v>
      </c>
      <c r="H990" s="74">
        <f>H991</f>
        <v>48788051.160000004</v>
      </c>
      <c r="I990" s="74">
        <f>I991</f>
        <v>49419131.560000002</v>
      </c>
      <c r="J990" s="270"/>
    </row>
    <row r="991" spans="1:17" s="46" customFormat="1">
      <c r="A991" s="56" t="s">
        <v>331</v>
      </c>
      <c r="B991" s="14">
        <v>793</v>
      </c>
      <c r="C991" s="15" t="s">
        <v>19</v>
      </c>
      <c r="D991" s="15" t="s">
        <v>54</v>
      </c>
      <c r="E991" s="15" t="s">
        <v>249</v>
      </c>
      <c r="F991" s="15"/>
      <c r="G991" s="74">
        <f>G992+G1016+G999+G1011+G1004</f>
        <v>48176416.07</v>
      </c>
      <c r="H991" s="74">
        <f t="shared" ref="H991:I991" si="255">H992+H1016+H999+H1011+H1004</f>
        <v>48788051.160000004</v>
      </c>
      <c r="I991" s="74">
        <f t="shared" si="255"/>
        <v>49419131.560000002</v>
      </c>
      <c r="J991" s="270"/>
    </row>
    <row r="992" spans="1:17" s="46" customFormat="1" ht="25.5">
      <c r="A992" s="16" t="s">
        <v>77</v>
      </c>
      <c r="B992" s="14">
        <v>793</v>
      </c>
      <c r="C992" s="15" t="s">
        <v>19</v>
      </c>
      <c r="D992" s="15" t="s">
        <v>54</v>
      </c>
      <c r="E992" s="15" t="s">
        <v>250</v>
      </c>
      <c r="F992" s="15"/>
      <c r="G992" s="74">
        <f>G993+G995+G997</f>
        <v>41514089</v>
      </c>
      <c r="H992" s="74">
        <f t="shared" ref="H992:I992" si="256">H993+H995+H997</f>
        <v>41892191</v>
      </c>
      <c r="I992" s="74">
        <f t="shared" si="256"/>
        <v>42280397</v>
      </c>
      <c r="J992" s="270"/>
    </row>
    <row r="993" spans="1:17" s="46" customFormat="1" ht="51">
      <c r="A993" s="16" t="s">
        <v>326</v>
      </c>
      <c r="B993" s="14">
        <v>793</v>
      </c>
      <c r="C993" s="15" t="s">
        <v>19</v>
      </c>
      <c r="D993" s="15" t="s">
        <v>54</v>
      </c>
      <c r="E993" s="15" t="s">
        <v>250</v>
      </c>
      <c r="F993" s="15" t="s">
        <v>58</v>
      </c>
      <c r="G993" s="74">
        <f>G994</f>
        <v>39028268</v>
      </c>
      <c r="H993" s="74">
        <f>H994</f>
        <v>39412631</v>
      </c>
      <c r="I993" s="74">
        <f>I994</f>
        <v>39800837</v>
      </c>
      <c r="J993" s="270"/>
    </row>
    <row r="994" spans="1:17" s="46" customFormat="1" ht="25.5">
      <c r="A994" s="16" t="s">
        <v>56</v>
      </c>
      <c r="B994" s="14">
        <v>793</v>
      </c>
      <c r="C994" s="15" t="s">
        <v>19</v>
      </c>
      <c r="D994" s="15" t="s">
        <v>54</v>
      </c>
      <c r="E994" s="15" t="s">
        <v>250</v>
      </c>
      <c r="F994" s="15" t="s">
        <v>59</v>
      </c>
      <c r="G994" s="74">
        <f>30598649+9240792+273000+144000+175000-1403173</f>
        <v>39028268</v>
      </c>
      <c r="H994" s="74">
        <f>30904635+9333200+273000+144000+175000-1417204</f>
        <v>39412631</v>
      </c>
      <c r="I994" s="74">
        <f>31213681+9426532+273000+144000+175000-1431376</f>
        <v>39800837</v>
      </c>
      <c r="J994" s="274"/>
      <c r="Q994" s="149"/>
    </row>
    <row r="995" spans="1:17" s="46" customFormat="1" ht="15" customHeight="1">
      <c r="A995" s="16" t="s">
        <v>330</v>
      </c>
      <c r="B995" s="14">
        <v>793</v>
      </c>
      <c r="C995" s="15" t="s">
        <v>19</v>
      </c>
      <c r="D995" s="15" t="s">
        <v>54</v>
      </c>
      <c r="E995" s="15" t="s">
        <v>250</v>
      </c>
      <c r="F995" s="15" t="s">
        <v>37</v>
      </c>
      <c r="G995" s="74">
        <f>G996</f>
        <v>2480821</v>
      </c>
      <c r="H995" s="74">
        <f>H996</f>
        <v>2474560</v>
      </c>
      <c r="I995" s="74">
        <f>I996</f>
        <v>2474560</v>
      </c>
      <c r="J995" s="270"/>
    </row>
    <row r="996" spans="1:17" s="46" customFormat="1" ht="25.5">
      <c r="A996" s="16" t="s">
        <v>38</v>
      </c>
      <c r="B996" s="14">
        <v>793</v>
      </c>
      <c r="C996" s="15" t="s">
        <v>19</v>
      </c>
      <c r="D996" s="15" t="s">
        <v>54</v>
      </c>
      <c r="E996" s="15" t="s">
        <v>250</v>
      </c>
      <c r="F996" s="15" t="s">
        <v>39</v>
      </c>
      <c r="G996" s="74">
        <f>2572560-35000+28000+13261-98000</f>
        <v>2480821</v>
      </c>
      <c r="H996" s="74">
        <f>2572560-98000</f>
        <v>2474560</v>
      </c>
      <c r="I996" s="74">
        <f>2572560-98000</f>
        <v>2474560</v>
      </c>
      <c r="J996" s="274"/>
    </row>
    <row r="997" spans="1:17" s="46" customFormat="1" ht="17.25" customHeight="1">
      <c r="A997" s="16" t="s">
        <v>63</v>
      </c>
      <c r="B997" s="14">
        <v>793</v>
      </c>
      <c r="C997" s="15" t="s">
        <v>19</v>
      </c>
      <c r="D997" s="15" t="s">
        <v>54</v>
      </c>
      <c r="E997" s="15" t="s">
        <v>250</v>
      </c>
      <c r="F997" s="15" t="s">
        <v>64</v>
      </c>
      <c r="G997" s="74">
        <f>G998</f>
        <v>5000</v>
      </c>
      <c r="H997" s="74">
        <f t="shared" ref="H997:I997" si="257">H998</f>
        <v>5000</v>
      </c>
      <c r="I997" s="74">
        <f t="shared" si="257"/>
        <v>5000</v>
      </c>
      <c r="J997" s="270"/>
    </row>
    <row r="998" spans="1:17" s="46" customFormat="1">
      <c r="A998" s="16" t="s">
        <v>147</v>
      </c>
      <c r="B998" s="14">
        <v>793</v>
      </c>
      <c r="C998" s="15" t="s">
        <v>19</v>
      </c>
      <c r="D998" s="15" t="s">
        <v>54</v>
      </c>
      <c r="E998" s="15" t="s">
        <v>250</v>
      </c>
      <c r="F998" s="15" t="s">
        <v>67</v>
      </c>
      <c r="G998" s="74">
        <v>5000</v>
      </c>
      <c r="H998" s="74">
        <v>5000</v>
      </c>
      <c r="I998" s="74">
        <v>5000</v>
      </c>
      <c r="J998" s="274"/>
    </row>
    <row r="999" spans="1:17" s="3" customFormat="1" ht="80.25" customHeight="1">
      <c r="A999" s="16" t="s">
        <v>695</v>
      </c>
      <c r="B999" s="14">
        <v>793</v>
      </c>
      <c r="C999" s="15" t="s">
        <v>19</v>
      </c>
      <c r="D999" s="15" t="s">
        <v>54</v>
      </c>
      <c r="E999" s="15" t="s">
        <v>693</v>
      </c>
      <c r="F999" s="15"/>
      <c r="G999" s="74">
        <f>G1000+G1002</f>
        <v>4801569.55</v>
      </c>
      <c r="H999" s="74">
        <f>H1000+H1002</f>
        <v>4970232.34</v>
      </c>
      <c r="I999" s="74">
        <f>I1000+I1002</f>
        <v>5145641.63</v>
      </c>
      <c r="J999" s="287"/>
    </row>
    <row r="1000" spans="1:17" s="3" customFormat="1" ht="51">
      <c r="A1000" s="16" t="s">
        <v>326</v>
      </c>
      <c r="B1000" s="14">
        <v>793</v>
      </c>
      <c r="C1000" s="15" t="s">
        <v>19</v>
      </c>
      <c r="D1000" s="15" t="s">
        <v>54</v>
      </c>
      <c r="E1000" s="15" t="s">
        <v>693</v>
      </c>
      <c r="F1000" s="15" t="s">
        <v>58</v>
      </c>
      <c r="G1000" s="74">
        <f>G1001</f>
        <v>4346569.55</v>
      </c>
      <c r="H1000" s="74">
        <f>H1001</f>
        <v>4515232.34</v>
      </c>
      <c r="I1000" s="74">
        <f>I1001</f>
        <v>4690641.63</v>
      </c>
      <c r="J1000" s="270"/>
    </row>
    <row r="1001" spans="1:17" s="3" customFormat="1" ht="25.5">
      <c r="A1001" s="16" t="s">
        <v>56</v>
      </c>
      <c r="B1001" s="14">
        <v>793</v>
      </c>
      <c r="C1001" s="15" t="s">
        <v>19</v>
      </c>
      <c r="D1001" s="15" t="s">
        <v>54</v>
      </c>
      <c r="E1001" s="15" t="s">
        <v>693</v>
      </c>
      <c r="F1001" s="15" t="s">
        <v>59</v>
      </c>
      <c r="G1001" s="74">
        <v>4346569.55</v>
      </c>
      <c r="H1001" s="74">
        <v>4515232.34</v>
      </c>
      <c r="I1001" s="74">
        <v>4690641.63</v>
      </c>
      <c r="J1001" s="270"/>
      <c r="M1001" s="150"/>
    </row>
    <row r="1002" spans="1:17" s="3" customFormat="1" ht="21.75" customHeight="1">
      <c r="A1002" s="16" t="s">
        <v>330</v>
      </c>
      <c r="B1002" s="14">
        <v>793</v>
      </c>
      <c r="C1002" s="15" t="s">
        <v>19</v>
      </c>
      <c r="D1002" s="15" t="s">
        <v>54</v>
      </c>
      <c r="E1002" s="15" t="s">
        <v>693</v>
      </c>
      <c r="F1002" s="15" t="s">
        <v>37</v>
      </c>
      <c r="G1002" s="74">
        <f>G1003</f>
        <v>455000</v>
      </c>
      <c r="H1002" s="74">
        <f>H1003</f>
        <v>455000</v>
      </c>
      <c r="I1002" s="74">
        <f>I1003</f>
        <v>455000</v>
      </c>
      <c r="J1002" s="270"/>
    </row>
    <row r="1003" spans="1:17" s="3" customFormat="1" ht="25.5">
      <c r="A1003" s="16" t="s">
        <v>38</v>
      </c>
      <c r="B1003" s="14">
        <v>793</v>
      </c>
      <c r="C1003" s="15" t="s">
        <v>19</v>
      </c>
      <c r="D1003" s="15" t="s">
        <v>54</v>
      </c>
      <c r="E1003" s="15" t="s">
        <v>693</v>
      </c>
      <c r="F1003" s="15" t="s">
        <v>39</v>
      </c>
      <c r="G1003" s="74">
        <v>455000</v>
      </c>
      <c r="H1003" s="74">
        <v>455000</v>
      </c>
      <c r="I1003" s="74">
        <v>455000</v>
      </c>
      <c r="J1003" s="270"/>
    </row>
    <row r="1004" spans="1:17" s="3" customFormat="1" ht="76.5">
      <c r="A1004" s="16" t="s">
        <v>696</v>
      </c>
      <c r="B1004" s="14">
        <v>793</v>
      </c>
      <c r="C1004" s="15" t="s">
        <v>19</v>
      </c>
      <c r="D1004" s="15" t="s">
        <v>54</v>
      </c>
      <c r="E1004" s="15" t="s">
        <v>697</v>
      </c>
      <c r="F1004" s="15"/>
      <c r="G1004" s="74">
        <f>G1005+G1009</f>
        <v>1477406.02</v>
      </c>
      <c r="H1004" s="74">
        <f>H1005+H1009</f>
        <v>1529302.26</v>
      </c>
      <c r="I1004" s="74">
        <f>I1005+I1009</f>
        <v>1583274.35</v>
      </c>
      <c r="J1004" s="287"/>
    </row>
    <row r="1005" spans="1:17" s="3" customFormat="1" ht="51">
      <c r="A1005" s="16" t="s">
        <v>326</v>
      </c>
      <c r="B1005" s="14">
        <v>793</v>
      </c>
      <c r="C1005" s="15" t="s">
        <v>19</v>
      </c>
      <c r="D1005" s="15" t="s">
        <v>54</v>
      </c>
      <c r="E1005" s="15" t="s">
        <v>697</v>
      </c>
      <c r="F1005" s="15" t="s">
        <v>58</v>
      </c>
      <c r="G1005" s="74">
        <f>G1006</f>
        <v>1337406.02</v>
      </c>
      <c r="H1005" s="74">
        <f>H1006</f>
        <v>1389302.26</v>
      </c>
      <c r="I1005" s="74">
        <f>I1006</f>
        <v>1443274.35</v>
      </c>
      <c r="J1005" s="270"/>
    </row>
    <row r="1006" spans="1:17" s="3" customFormat="1" ht="25.5">
      <c r="A1006" s="16" t="s">
        <v>56</v>
      </c>
      <c r="B1006" s="14">
        <v>793</v>
      </c>
      <c r="C1006" s="15" t="s">
        <v>19</v>
      </c>
      <c r="D1006" s="15" t="s">
        <v>54</v>
      </c>
      <c r="E1006" s="15" t="s">
        <v>697</v>
      </c>
      <c r="F1006" s="15" t="s">
        <v>59</v>
      </c>
      <c r="G1006" s="74">
        <v>1337406.02</v>
      </c>
      <c r="H1006" s="74">
        <v>1389302.26</v>
      </c>
      <c r="I1006" s="74">
        <v>1443274.35</v>
      </c>
      <c r="J1006" s="270"/>
    </row>
    <row r="1007" spans="1:17" s="3" customFormat="1" ht="38.25" hidden="1">
      <c r="A1007" s="16" t="s">
        <v>57</v>
      </c>
      <c r="B1007" s="14">
        <v>793</v>
      </c>
      <c r="C1007" s="15" t="s">
        <v>19</v>
      </c>
      <c r="D1007" s="15" t="s">
        <v>54</v>
      </c>
      <c r="E1007" s="15" t="s">
        <v>697</v>
      </c>
      <c r="F1007" s="15" t="s">
        <v>60</v>
      </c>
      <c r="G1007" s="74"/>
      <c r="H1007" s="74"/>
      <c r="I1007" s="74"/>
      <c r="J1007" s="270"/>
    </row>
    <row r="1008" spans="1:17" s="3" customFormat="1" ht="38.25" hidden="1">
      <c r="A1008" s="16" t="s">
        <v>61</v>
      </c>
      <c r="B1008" s="14">
        <v>793</v>
      </c>
      <c r="C1008" s="15" t="s">
        <v>19</v>
      </c>
      <c r="D1008" s="15" t="s">
        <v>54</v>
      </c>
      <c r="E1008" s="15" t="s">
        <v>697</v>
      </c>
      <c r="F1008" s="15" t="s">
        <v>62</v>
      </c>
      <c r="G1008" s="74"/>
      <c r="H1008" s="74"/>
      <c r="I1008" s="74"/>
      <c r="J1008" s="270"/>
    </row>
    <row r="1009" spans="1:10" s="3" customFormat="1" ht="20.25" customHeight="1">
      <c r="A1009" s="16" t="s">
        <v>330</v>
      </c>
      <c r="B1009" s="14">
        <v>793</v>
      </c>
      <c r="C1009" s="15" t="s">
        <v>19</v>
      </c>
      <c r="D1009" s="15" t="s">
        <v>54</v>
      </c>
      <c r="E1009" s="15" t="s">
        <v>697</v>
      </c>
      <c r="F1009" s="15" t="s">
        <v>37</v>
      </c>
      <c r="G1009" s="74">
        <f>G1010</f>
        <v>140000</v>
      </c>
      <c r="H1009" s="74">
        <f>H1010</f>
        <v>140000</v>
      </c>
      <c r="I1009" s="74">
        <f>I1010</f>
        <v>140000</v>
      </c>
      <c r="J1009" s="270"/>
    </row>
    <row r="1010" spans="1:10" s="3" customFormat="1" ht="25.5">
      <c r="A1010" s="16" t="s">
        <v>38</v>
      </c>
      <c r="B1010" s="14">
        <v>793</v>
      </c>
      <c r="C1010" s="15" t="s">
        <v>19</v>
      </c>
      <c r="D1010" s="15" t="s">
        <v>54</v>
      </c>
      <c r="E1010" s="15" t="s">
        <v>697</v>
      </c>
      <c r="F1010" s="15" t="s">
        <v>39</v>
      </c>
      <c r="G1010" s="74">
        <v>140000</v>
      </c>
      <c r="H1010" s="74">
        <v>140000</v>
      </c>
      <c r="I1010" s="74">
        <v>140000</v>
      </c>
      <c r="J1010" s="270"/>
    </row>
    <row r="1011" spans="1:10" ht="13.5" customHeight="1">
      <c r="A1011" s="85" t="s">
        <v>336</v>
      </c>
      <c r="B1011" s="14">
        <v>793</v>
      </c>
      <c r="C1011" s="15" t="s">
        <v>19</v>
      </c>
      <c r="D1011" s="15" t="s">
        <v>54</v>
      </c>
      <c r="E1011" s="15" t="s">
        <v>251</v>
      </c>
      <c r="F1011" s="15"/>
      <c r="G1011" s="74">
        <f>G1012+G1014</f>
        <v>369351.5</v>
      </c>
      <c r="H1011" s="74">
        <f>H1012+H1014</f>
        <v>382325.56</v>
      </c>
      <c r="I1011" s="74">
        <f>I1012+I1014</f>
        <v>395818.58</v>
      </c>
      <c r="J1011" s="287"/>
    </row>
    <row r="1012" spans="1:10" s="3" customFormat="1" ht="51">
      <c r="A1012" s="16" t="s">
        <v>326</v>
      </c>
      <c r="B1012" s="14">
        <v>793</v>
      </c>
      <c r="C1012" s="15" t="s">
        <v>19</v>
      </c>
      <c r="D1012" s="15" t="s">
        <v>54</v>
      </c>
      <c r="E1012" s="15" t="s">
        <v>251</v>
      </c>
      <c r="F1012" s="15" t="s">
        <v>58</v>
      </c>
      <c r="G1012" s="74">
        <f>G1013</f>
        <v>359351.5</v>
      </c>
      <c r="H1012" s="74">
        <f>H1013</f>
        <v>372325.56</v>
      </c>
      <c r="I1012" s="74">
        <f>I1013</f>
        <v>385818.58</v>
      </c>
      <c r="J1012" s="270"/>
    </row>
    <row r="1013" spans="1:10" s="3" customFormat="1" ht="25.5">
      <c r="A1013" s="16" t="s">
        <v>56</v>
      </c>
      <c r="B1013" s="14">
        <v>793</v>
      </c>
      <c r="C1013" s="15" t="s">
        <v>19</v>
      </c>
      <c r="D1013" s="15" t="s">
        <v>54</v>
      </c>
      <c r="E1013" s="15" t="s">
        <v>251</v>
      </c>
      <c r="F1013" s="15" t="s">
        <v>59</v>
      </c>
      <c r="G1013" s="74">
        <v>359351.5</v>
      </c>
      <c r="H1013" s="74">
        <v>372325.56</v>
      </c>
      <c r="I1013" s="74">
        <v>385818.58</v>
      </c>
      <c r="J1013" s="270"/>
    </row>
    <row r="1014" spans="1:10" ht="19.5" customHeight="1">
      <c r="A1014" s="16" t="s">
        <v>330</v>
      </c>
      <c r="B1014" s="14">
        <v>793</v>
      </c>
      <c r="C1014" s="15" t="s">
        <v>19</v>
      </c>
      <c r="D1014" s="15" t="s">
        <v>54</v>
      </c>
      <c r="E1014" s="15" t="s">
        <v>251</v>
      </c>
      <c r="F1014" s="15" t="s">
        <v>37</v>
      </c>
      <c r="G1014" s="74">
        <f>G1015</f>
        <v>10000</v>
      </c>
      <c r="H1014" s="74">
        <f>H1015</f>
        <v>10000</v>
      </c>
      <c r="I1014" s="74">
        <f>I1015</f>
        <v>10000</v>
      </c>
      <c r="J1014" s="270"/>
    </row>
    <row r="1015" spans="1:10" ht="25.5" customHeight="1">
      <c r="A1015" s="16" t="s">
        <v>38</v>
      </c>
      <c r="B1015" s="14">
        <v>793</v>
      </c>
      <c r="C1015" s="15" t="s">
        <v>19</v>
      </c>
      <c r="D1015" s="15" t="s">
        <v>54</v>
      </c>
      <c r="E1015" s="15" t="s">
        <v>251</v>
      </c>
      <c r="F1015" s="15" t="s">
        <v>39</v>
      </c>
      <c r="G1015" s="74">
        <v>10000</v>
      </c>
      <c r="H1015" s="74">
        <v>10000</v>
      </c>
      <c r="I1015" s="74">
        <v>10000</v>
      </c>
      <c r="J1015" s="270"/>
    </row>
    <row r="1016" spans="1:10" s="46" customFormat="1" ht="63.75">
      <c r="A1016" s="16" t="s">
        <v>337</v>
      </c>
      <c r="B1016" s="14">
        <v>793</v>
      </c>
      <c r="C1016" s="15" t="s">
        <v>19</v>
      </c>
      <c r="D1016" s="15" t="s">
        <v>54</v>
      </c>
      <c r="E1016" s="15" t="s">
        <v>393</v>
      </c>
      <c r="F1016" s="15"/>
      <c r="G1016" s="74">
        <f t="shared" ref="G1016:I1017" si="258">G1017</f>
        <v>14000</v>
      </c>
      <c r="H1016" s="74">
        <f t="shared" si="258"/>
        <v>14000</v>
      </c>
      <c r="I1016" s="74">
        <f t="shared" si="258"/>
        <v>14000</v>
      </c>
      <c r="J1016" s="287"/>
    </row>
    <row r="1017" spans="1:10" s="46" customFormat="1" ht="25.5">
      <c r="A1017" s="16" t="s">
        <v>330</v>
      </c>
      <c r="B1017" s="14">
        <v>793</v>
      </c>
      <c r="C1017" s="15" t="s">
        <v>19</v>
      </c>
      <c r="D1017" s="15" t="s">
        <v>54</v>
      </c>
      <c r="E1017" s="15" t="s">
        <v>393</v>
      </c>
      <c r="F1017" s="15" t="s">
        <v>37</v>
      </c>
      <c r="G1017" s="74">
        <f t="shared" si="258"/>
        <v>14000</v>
      </c>
      <c r="H1017" s="74">
        <f t="shared" si="258"/>
        <v>14000</v>
      </c>
      <c r="I1017" s="74">
        <f t="shared" si="258"/>
        <v>14000</v>
      </c>
      <c r="J1017" s="270"/>
    </row>
    <row r="1018" spans="1:10" s="46" customFormat="1" ht="25.5">
      <c r="A1018" s="16" t="s">
        <v>38</v>
      </c>
      <c r="B1018" s="14">
        <v>793</v>
      </c>
      <c r="C1018" s="15" t="s">
        <v>19</v>
      </c>
      <c r="D1018" s="15" t="s">
        <v>54</v>
      </c>
      <c r="E1018" s="15" t="s">
        <v>393</v>
      </c>
      <c r="F1018" s="15" t="s">
        <v>39</v>
      </c>
      <c r="G1018" s="74">
        <v>14000</v>
      </c>
      <c r="H1018" s="74">
        <v>14000</v>
      </c>
      <c r="I1018" s="74">
        <v>14000</v>
      </c>
      <c r="J1018" s="270"/>
    </row>
    <row r="1019" spans="1:10" s="46" customFormat="1">
      <c r="A1019" s="16" t="s">
        <v>282</v>
      </c>
      <c r="B1019" s="14">
        <v>793</v>
      </c>
      <c r="C1019" s="15" t="s">
        <v>19</v>
      </c>
      <c r="D1019" s="15" t="s">
        <v>177</v>
      </c>
      <c r="E1019" s="15"/>
      <c r="F1019" s="15"/>
      <c r="G1019" s="74">
        <f t="shared" ref="G1019:I1027" si="259">G1020</f>
        <v>132378.4</v>
      </c>
      <c r="H1019" s="74">
        <f t="shared" si="259"/>
        <v>4171.8599999999997</v>
      </c>
      <c r="I1019" s="74">
        <f t="shared" si="259"/>
        <v>3719.99</v>
      </c>
      <c r="J1019" s="270"/>
    </row>
    <row r="1020" spans="1:10" s="46" customFormat="1">
      <c r="A1020" s="16" t="s">
        <v>283</v>
      </c>
      <c r="B1020" s="14">
        <v>793</v>
      </c>
      <c r="C1020" s="15" t="s">
        <v>19</v>
      </c>
      <c r="D1020" s="15" t="s">
        <v>177</v>
      </c>
      <c r="E1020" s="15" t="s">
        <v>284</v>
      </c>
      <c r="F1020" s="15"/>
      <c r="G1020" s="74">
        <f t="shared" si="259"/>
        <v>132378.4</v>
      </c>
      <c r="H1020" s="74">
        <f t="shared" si="259"/>
        <v>4171.8599999999997</v>
      </c>
      <c r="I1020" s="74">
        <f t="shared" si="259"/>
        <v>3719.99</v>
      </c>
      <c r="J1020" s="270"/>
    </row>
    <row r="1021" spans="1:10" s="46" customFormat="1" ht="51">
      <c r="A1021" s="16" t="s">
        <v>286</v>
      </c>
      <c r="B1021" s="14">
        <v>793</v>
      </c>
      <c r="C1021" s="15" t="s">
        <v>19</v>
      </c>
      <c r="D1021" s="15" t="s">
        <v>177</v>
      </c>
      <c r="E1021" s="15" t="s">
        <v>381</v>
      </c>
      <c r="F1021" s="15"/>
      <c r="G1021" s="74">
        <f t="shared" si="259"/>
        <v>132378.4</v>
      </c>
      <c r="H1021" s="74">
        <f t="shared" si="259"/>
        <v>4171.8599999999997</v>
      </c>
      <c r="I1021" s="74">
        <f t="shared" si="259"/>
        <v>3719.99</v>
      </c>
      <c r="J1021" s="287"/>
    </row>
    <row r="1022" spans="1:10" s="46" customFormat="1" ht="14.25" customHeight="1">
      <c r="A1022" s="16" t="s">
        <v>330</v>
      </c>
      <c r="B1022" s="14">
        <v>793</v>
      </c>
      <c r="C1022" s="15" t="s">
        <v>19</v>
      </c>
      <c r="D1022" s="15" t="s">
        <v>177</v>
      </c>
      <c r="E1022" s="15" t="s">
        <v>381</v>
      </c>
      <c r="F1022" s="15" t="s">
        <v>37</v>
      </c>
      <c r="G1022" s="74">
        <f t="shared" si="259"/>
        <v>132378.4</v>
      </c>
      <c r="H1022" s="74">
        <f t="shared" si="259"/>
        <v>4171.8599999999997</v>
      </c>
      <c r="I1022" s="74">
        <f t="shared" si="259"/>
        <v>3719.99</v>
      </c>
      <c r="J1022" s="270"/>
    </row>
    <row r="1023" spans="1:10" s="46" customFormat="1" ht="25.5">
      <c r="A1023" s="16" t="s">
        <v>38</v>
      </c>
      <c r="B1023" s="14">
        <v>793</v>
      </c>
      <c r="C1023" s="15" t="s">
        <v>19</v>
      </c>
      <c r="D1023" s="15" t="s">
        <v>177</v>
      </c>
      <c r="E1023" s="15" t="s">
        <v>381</v>
      </c>
      <c r="F1023" s="15" t="s">
        <v>39</v>
      </c>
      <c r="G1023" s="74">
        <v>132378.4</v>
      </c>
      <c r="H1023" s="74">
        <v>4171.8599999999997</v>
      </c>
      <c r="I1023" s="74">
        <v>3719.99</v>
      </c>
      <c r="J1023" s="270"/>
    </row>
    <row r="1024" spans="1:10" s="46" customFormat="1" hidden="1">
      <c r="A1024" s="16" t="s">
        <v>829</v>
      </c>
      <c r="B1024" s="14">
        <v>793</v>
      </c>
      <c r="C1024" s="15" t="s">
        <v>19</v>
      </c>
      <c r="D1024" s="15" t="s">
        <v>26</v>
      </c>
      <c r="E1024" s="15"/>
      <c r="F1024" s="15"/>
      <c r="G1024" s="74">
        <f>G1025</f>
        <v>0</v>
      </c>
      <c r="H1024" s="74">
        <f t="shared" ref="H1024:I1024" si="260">H1025</f>
        <v>0</v>
      </c>
      <c r="I1024" s="74">
        <f t="shared" si="260"/>
        <v>0</v>
      </c>
      <c r="J1024" s="270"/>
    </row>
    <row r="1025" spans="1:10" s="46" customFormat="1" hidden="1">
      <c r="A1025" s="16" t="s">
        <v>283</v>
      </c>
      <c r="B1025" s="14">
        <v>793</v>
      </c>
      <c r="C1025" s="15" t="s">
        <v>19</v>
      </c>
      <c r="D1025" s="15" t="s">
        <v>26</v>
      </c>
      <c r="E1025" s="15" t="s">
        <v>284</v>
      </c>
      <c r="F1025" s="15"/>
      <c r="G1025" s="74">
        <f t="shared" si="259"/>
        <v>0</v>
      </c>
      <c r="H1025" s="74">
        <f t="shared" si="259"/>
        <v>0</v>
      </c>
      <c r="I1025" s="74">
        <f t="shared" si="259"/>
        <v>0</v>
      </c>
      <c r="J1025" s="270"/>
    </row>
    <row r="1026" spans="1:10" s="46" customFormat="1" ht="48" hidden="1" customHeight="1">
      <c r="A1026" s="16" t="s">
        <v>828</v>
      </c>
      <c r="B1026" s="14">
        <v>793</v>
      </c>
      <c r="C1026" s="15" t="s">
        <v>19</v>
      </c>
      <c r="D1026" s="15" t="s">
        <v>26</v>
      </c>
      <c r="E1026" s="15" t="s">
        <v>826</v>
      </c>
      <c r="F1026" s="15"/>
      <c r="G1026" s="74">
        <f t="shared" si="259"/>
        <v>0</v>
      </c>
      <c r="H1026" s="74">
        <f t="shared" si="259"/>
        <v>0</v>
      </c>
      <c r="I1026" s="74">
        <f t="shared" si="259"/>
        <v>0</v>
      </c>
      <c r="J1026" s="270"/>
    </row>
    <row r="1027" spans="1:10" s="46" customFormat="1" ht="29.25" hidden="1" customHeight="1">
      <c r="A1027" s="16" t="s">
        <v>63</v>
      </c>
      <c r="B1027" s="14">
        <v>793</v>
      </c>
      <c r="C1027" s="15" t="s">
        <v>19</v>
      </c>
      <c r="D1027" s="15" t="s">
        <v>26</v>
      </c>
      <c r="E1027" s="15" t="s">
        <v>826</v>
      </c>
      <c r="F1027" s="15" t="s">
        <v>64</v>
      </c>
      <c r="G1027" s="74">
        <f t="shared" si="259"/>
        <v>0</v>
      </c>
      <c r="H1027" s="74">
        <f t="shared" si="259"/>
        <v>0</v>
      </c>
      <c r="I1027" s="74">
        <f t="shared" si="259"/>
        <v>0</v>
      </c>
      <c r="J1027" s="270"/>
    </row>
    <row r="1028" spans="1:10" s="46" customFormat="1" hidden="1">
      <c r="A1028" s="16" t="s">
        <v>827</v>
      </c>
      <c r="B1028" s="14">
        <v>793</v>
      </c>
      <c r="C1028" s="15" t="s">
        <v>19</v>
      </c>
      <c r="D1028" s="15" t="s">
        <v>26</v>
      </c>
      <c r="E1028" s="15" t="s">
        <v>826</v>
      </c>
      <c r="F1028" s="15" t="s">
        <v>825</v>
      </c>
      <c r="G1028" s="74"/>
      <c r="H1028" s="74"/>
      <c r="I1028" s="74"/>
      <c r="J1028" s="270"/>
    </row>
    <row r="1029" spans="1:10" s="18" customFormat="1">
      <c r="A1029" s="40" t="s">
        <v>338</v>
      </c>
      <c r="B1029" s="14">
        <v>793</v>
      </c>
      <c r="C1029" s="15" t="s">
        <v>19</v>
      </c>
      <c r="D1029" s="15" t="s">
        <v>72</v>
      </c>
      <c r="E1029" s="15"/>
      <c r="F1029" s="15"/>
      <c r="G1029" s="74">
        <f t="shared" ref="G1029:I1032" si="261">G1030</f>
        <v>1000000</v>
      </c>
      <c r="H1029" s="74">
        <f t="shared" si="261"/>
        <v>1000000</v>
      </c>
      <c r="I1029" s="74">
        <f t="shared" si="261"/>
        <v>1000000</v>
      </c>
      <c r="J1029" s="270"/>
    </row>
    <row r="1030" spans="1:10" s="28" customFormat="1" ht="24.75" customHeight="1">
      <c r="A1030" s="37" t="s">
        <v>173</v>
      </c>
      <c r="B1030" s="14">
        <v>793</v>
      </c>
      <c r="C1030" s="15" t="s">
        <v>19</v>
      </c>
      <c r="D1030" s="15" t="s">
        <v>72</v>
      </c>
      <c r="E1030" s="15" t="s">
        <v>238</v>
      </c>
      <c r="F1030" s="39"/>
      <c r="G1030" s="74">
        <f t="shared" si="261"/>
        <v>1000000</v>
      </c>
      <c r="H1030" s="74">
        <f t="shared" si="261"/>
        <v>1000000</v>
      </c>
      <c r="I1030" s="74">
        <f t="shared" si="261"/>
        <v>1000000</v>
      </c>
      <c r="J1030" s="270"/>
    </row>
    <row r="1031" spans="1:10" ht="25.5">
      <c r="A1031" s="37" t="s">
        <v>173</v>
      </c>
      <c r="B1031" s="14">
        <v>793</v>
      </c>
      <c r="C1031" s="15" t="s">
        <v>19</v>
      </c>
      <c r="D1031" s="15" t="s">
        <v>72</v>
      </c>
      <c r="E1031" s="15" t="s">
        <v>281</v>
      </c>
      <c r="F1031" s="14"/>
      <c r="G1031" s="74">
        <f t="shared" si="261"/>
        <v>1000000</v>
      </c>
      <c r="H1031" s="74">
        <f t="shared" si="261"/>
        <v>1000000</v>
      </c>
      <c r="I1031" s="74">
        <f t="shared" si="261"/>
        <v>1000000</v>
      </c>
      <c r="J1031" s="270"/>
    </row>
    <row r="1032" spans="1:10">
      <c r="A1032" s="16" t="s">
        <v>63</v>
      </c>
      <c r="B1032" s="14">
        <v>793</v>
      </c>
      <c r="C1032" s="15" t="s">
        <v>19</v>
      </c>
      <c r="D1032" s="15" t="s">
        <v>72</v>
      </c>
      <c r="E1032" s="15" t="s">
        <v>281</v>
      </c>
      <c r="F1032" s="15" t="s">
        <v>64</v>
      </c>
      <c r="G1032" s="74">
        <f t="shared" si="261"/>
        <v>1000000</v>
      </c>
      <c r="H1032" s="74">
        <f t="shared" si="261"/>
        <v>1000000</v>
      </c>
      <c r="I1032" s="74">
        <f t="shared" si="261"/>
        <v>1000000</v>
      </c>
      <c r="J1032" s="270"/>
    </row>
    <row r="1033" spans="1:10">
      <c r="A1033" s="16" t="s">
        <v>184</v>
      </c>
      <c r="B1033" s="14">
        <v>793</v>
      </c>
      <c r="C1033" s="15" t="s">
        <v>19</v>
      </c>
      <c r="D1033" s="15" t="s">
        <v>72</v>
      </c>
      <c r="E1033" s="15" t="s">
        <v>281</v>
      </c>
      <c r="F1033" s="15" t="s">
        <v>185</v>
      </c>
      <c r="G1033" s="74">
        <v>1000000</v>
      </c>
      <c r="H1033" s="74">
        <v>1000000</v>
      </c>
      <c r="I1033" s="74">
        <v>1000000</v>
      </c>
      <c r="J1033" s="274"/>
    </row>
    <row r="1034" spans="1:10">
      <c r="A1034" s="40" t="s">
        <v>22</v>
      </c>
      <c r="B1034" s="14">
        <v>793</v>
      </c>
      <c r="C1034" s="15" t="s">
        <v>19</v>
      </c>
      <c r="D1034" s="15" t="s">
        <v>23</v>
      </c>
      <c r="E1034" s="15"/>
      <c r="F1034" s="15"/>
      <c r="G1034" s="74">
        <f>G1035+G1076+G1087+G1066+G1059+G1103</f>
        <v>20937232.990000002</v>
      </c>
      <c r="H1034" s="74">
        <f>H1035+H1076+H1087+H1066+H1059</f>
        <v>19599179.489999998</v>
      </c>
      <c r="I1034" s="74">
        <f>I1035+I1076+I1087+I1066+I1059</f>
        <v>20697384.629999999</v>
      </c>
      <c r="J1034" s="270"/>
    </row>
    <row r="1035" spans="1:10" s="33" customFormat="1" ht="51">
      <c r="A1035" s="16" t="s">
        <v>481</v>
      </c>
      <c r="B1035" s="14">
        <v>793</v>
      </c>
      <c r="C1035" s="15" t="s">
        <v>19</v>
      </c>
      <c r="D1035" s="15" t="s">
        <v>23</v>
      </c>
      <c r="E1035" s="14" t="s">
        <v>252</v>
      </c>
      <c r="F1035" s="15"/>
      <c r="G1035" s="74">
        <f>G1036+G1039+G1049+G1056+G1044</f>
        <v>2737009.99</v>
      </c>
      <c r="H1035" s="74">
        <f t="shared" ref="H1035:I1035" si="262">H1036+H1039+H1049+H1056+H1044</f>
        <v>1262498.49</v>
      </c>
      <c r="I1035" s="74">
        <f t="shared" si="262"/>
        <v>2222880.63</v>
      </c>
      <c r="J1035" s="270"/>
    </row>
    <row r="1036" spans="1:10" s="33" customFormat="1" ht="27.75" customHeight="1">
      <c r="A1036" s="16" t="s">
        <v>192</v>
      </c>
      <c r="B1036" s="14">
        <v>793</v>
      </c>
      <c r="C1036" s="15" t="s">
        <v>19</v>
      </c>
      <c r="D1036" s="15" t="s">
        <v>23</v>
      </c>
      <c r="E1036" s="15" t="s">
        <v>389</v>
      </c>
      <c r="F1036" s="15"/>
      <c r="G1036" s="74">
        <f t="shared" ref="G1036:I1037" si="263">G1037</f>
        <v>500000</v>
      </c>
      <c r="H1036" s="74">
        <f>H1037</f>
        <v>500000</v>
      </c>
      <c r="I1036" s="74">
        <f t="shared" si="263"/>
        <v>500000</v>
      </c>
      <c r="J1036" s="270"/>
    </row>
    <row r="1037" spans="1:10" s="33" customFormat="1" ht="28.5" customHeight="1">
      <c r="A1037" s="16" t="s">
        <v>30</v>
      </c>
      <c r="B1037" s="14">
        <v>793</v>
      </c>
      <c r="C1037" s="15" t="s">
        <v>19</v>
      </c>
      <c r="D1037" s="15" t="s">
        <v>23</v>
      </c>
      <c r="E1037" s="15" t="s">
        <v>389</v>
      </c>
      <c r="F1037" s="15" t="s">
        <v>31</v>
      </c>
      <c r="G1037" s="74">
        <f t="shared" si="263"/>
        <v>500000</v>
      </c>
      <c r="H1037" s="74">
        <f t="shared" si="263"/>
        <v>500000</v>
      </c>
      <c r="I1037" s="74">
        <f t="shared" si="263"/>
        <v>500000</v>
      </c>
      <c r="J1037" s="270"/>
    </row>
    <row r="1038" spans="1:10" s="33" customFormat="1" ht="45.75" customHeight="1">
      <c r="A1038" s="16" t="s">
        <v>9</v>
      </c>
      <c r="B1038" s="14">
        <v>793</v>
      </c>
      <c r="C1038" s="15" t="s">
        <v>19</v>
      </c>
      <c r="D1038" s="15" t="s">
        <v>23</v>
      </c>
      <c r="E1038" s="15" t="s">
        <v>389</v>
      </c>
      <c r="F1038" s="15" t="s">
        <v>8</v>
      </c>
      <c r="G1038" s="74">
        <v>500000</v>
      </c>
      <c r="H1038" s="74">
        <v>500000</v>
      </c>
      <c r="I1038" s="74">
        <v>500000</v>
      </c>
      <c r="J1038" s="274"/>
    </row>
    <row r="1039" spans="1:10" ht="27.75" customHeight="1">
      <c r="A1039" s="119" t="s">
        <v>442</v>
      </c>
      <c r="B1039" s="14">
        <v>793</v>
      </c>
      <c r="C1039" s="15" t="s">
        <v>19</v>
      </c>
      <c r="D1039" s="15" t="s">
        <v>23</v>
      </c>
      <c r="E1039" s="15" t="s">
        <v>390</v>
      </c>
      <c r="F1039" s="15"/>
      <c r="G1039" s="74">
        <f>G1040+G1042</f>
        <v>1982009.99</v>
      </c>
      <c r="H1039" s="74">
        <f t="shared" ref="H1039:I1039" si="264">H1040+H1042</f>
        <v>507498.49</v>
      </c>
      <c r="I1039" s="74">
        <f t="shared" si="264"/>
        <v>1467880.63</v>
      </c>
      <c r="J1039" s="270"/>
    </row>
    <row r="1040" spans="1:10" ht="19.5" hidden="1" customHeight="1">
      <c r="A1040" s="16" t="s">
        <v>160</v>
      </c>
      <c r="B1040" s="14">
        <v>793</v>
      </c>
      <c r="C1040" s="15" t="s">
        <v>19</v>
      </c>
      <c r="D1040" s="15" t="s">
        <v>23</v>
      </c>
      <c r="E1040" s="15" t="s">
        <v>390</v>
      </c>
      <c r="F1040" s="15" t="s">
        <v>161</v>
      </c>
      <c r="G1040" s="74">
        <f>G1041</f>
        <v>0</v>
      </c>
      <c r="H1040" s="74">
        <f t="shared" ref="H1040:I1042" si="265">H1041</f>
        <v>0</v>
      </c>
      <c r="I1040" s="74">
        <f t="shared" si="265"/>
        <v>0</v>
      </c>
      <c r="J1040" s="270"/>
    </row>
    <row r="1041" spans="1:10" ht="12" hidden="1" customHeight="1">
      <c r="A1041" s="16" t="s">
        <v>182</v>
      </c>
      <c r="B1041" s="14">
        <v>793</v>
      </c>
      <c r="C1041" s="15" t="s">
        <v>19</v>
      </c>
      <c r="D1041" s="15" t="s">
        <v>23</v>
      </c>
      <c r="E1041" s="15" t="s">
        <v>390</v>
      </c>
      <c r="F1041" s="15" t="s">
        <v>183</v>
      </c>
      <c r="G1041" s="74"/>
      <c r="H1041" s="74"/>
      <c r="I1041" s="74"/>
      <c r="J1041" s="270"/>
    </row>
    <row r="1042" spans="1:10" ht="16.5" customHeight="1">
      <c r="A1042" s="86" t="s">
        <v>63</v>
      </c>
      <c r="B1042" s="14">
        <v>793</v>
      </c>
      <c r="C1042" s="15" t="s">
        <v>19</v>
      </c>
      <c r="D1042" s="15" t="s">
        <v>23</v>
      </c>
      <c r="E1042" s="15" t="s">
        <v>390</v>
      </c>
      <c r="F1042" s="15" t="s">
        <v>64</v>
      </c>
      <c r="G1042" s="74">
        <f>G1043</f>
        <v>1982009.99</v>
      </c>
      <c r="H1042" s="74">
        <f t="shared" si="265"/>
        <v>507498.49</v>
      </c>
      <c r="I1042" s="74">
        <f t="shared" si="265"/>
        <v>1467880.63</v>
      </c>
      <c r="J1042" s="270"/>
    </row>
    <row r="1043" spans="1:10" ht="17.25" customHeight="1">
      <c r="A1043" s="86" t="s">
        <v>184</v>
      </c>
      <c r="B1043" s="14">
        <v>793</v>
      </c>
      <c r="C1043" s="15" t="s">
        <v>19</v>
      </c>
      <c r="D1043" s="15" t="s">
        <v>23</v>
      </c>
      <c r="E1043" s="15" t="s">
        <v>390</v>
      </c>
      <c r="F1043" s="15" t="s">
        <v>185</v>
      </c>
      <c r="G1043" s="74">
        <f>1482009.99+500000</f>
        <v>1982009.99</v>
      </c>
      <c r="H1043" s="74">
        <f>7498.49+500000</f>
        <v>507498.49</v>
      </c>
      <c r="I1043" s="74">
        <f>967880.63+500000</f>
        <v>1467880.63</v>
      </c>
      <c r="J1043" s="274"/>
    </row>
    <row r="1044" spans="1:10" ht="27.75" customHeight="1">
      <c r="A1044" s="119" t="s">
        <v>941</v>
      </c>
      <c r="B1044" s="14">
        <v>793</v>
      </c>
      <c r="C1044" s="15" t="s">
        <v>19</v>
      </c>
      <c r="D1044" s="15" t="s">
        <v>23</v>
      </c>
      <c r="E1044" s="15" t="s">
        <v>898</v>
      </c>
      <c r="F1044" s="15"/>
      <c r="G1044" s="74">
        <f>G1045+G1047</f>
        <v>100000</v>
      </c>
      <c r="H1044" s="74">
        <f t="shared" ref="H1044:I1044" si="266">H1045+H1047</f>
        <v>100000</v>
      </c>
      <c r="I1044" s="74">
        <f t="shared" si="266"/>
        <v>100000</v>
      </c>
      <c r="J1044" s="270"/>
    </row>
    <row r="1045" spans="1:10" ht="19.5" hidden="1" customHeight="1">
      <c r="A1045" s="16" t="s">
        <v>160</v>
      </c>
      <c r="B1045" s="14">
        <v>793</v>
      </c>
      <c r="C1045" s="15" t="s">
        <v>19</v>
      </c>
      <c r="D1045" s="15" t="s">
        <v>23</v>
      </c>
      <c r="E1045" s="15" t="s">
        <v>390</v>
      </c>
      <c r="F1045" s="15" t="s">
        <v>161</v>
      </c>
      <c r="G1045" s="74">
        <f>G1046</f>
        <v>0</v>
      </c>
      <c r="H1045" s="74">
        <f t="shared" ref="H1045:I1047" si="267">H1046</f>
        <v>0</v>
      </c>
      <c r="I1045" s="74">
        <f t="shared" si="267"/>
        <v>0</v>
      </c>
      <c r="J1045" s="270"/>
    </row>
    <row r="1046" spans="1:10" ht="12" hidden="1" customHeight="1">
      <c r="A1046" s="16" t="s">
        <v>182</v>
      </c>
      <c r="B1046" s="14">
        <v>793</v>
      </c>
      <c r="C1046" s="15" t="s">
        <v>19</v>
      </c>
      <c r="D1046" s="15" t="s">
        <v>23</v>
      </c>
      <c r="E1046" s="15" t="s">
        <v>390</v>
      </c>
      <c r="F1046" s="15" t="s">
        <v>183</v>
      </c>
      <c r="G1046" s="74"/>
      <c r="H1046" s="74"/>
      <c r="I1046" s="74"/>
      <c r="J1046" s="270"/>
    </row>
    <row r="1047" spans="1:10" ht="16.5" customHeight="1">
      <c r="A1047" s="86" t="s">
        <v>63</v>
      </c>
      <c r="B1047" s="14">
        <v>793</v>
      </c>
      <c r="C1047" s="15" t="s">
        <v>19</v>
      </c>
      <c r="D1047" s="15" t="s">
        <v>23</v>
      </c>
      <c r="E1047" s="15" t="s">
        <v>898</v>
      </c>
      <c r="F1047" s="15" t="s">
        <v>64</v>
      </c>
      <c r="G1047" s="74">
        <f>G1048</f>
        <v>100000</v>
      </c>
      <c r="H1047" s="74">
        <f t="shared" si="267"/>
        <v>100000</v>
      </c>
      <c r="I1047" s="74">
        <f t="shared" si="267"/>
        <v>100000</v>
      </c>
      <c r="J1047" s="270"/>
    </row>
    <row r="1048" spans="1:10" ht="17.25" customHeight="1">
      <c r="A1048" s="86" t="s">
        <v>184</v>
      </c>
      <c r="B1048" s="14">
        <v>793</v>
      </c>
      <c r="C1048" s="15" t="s">
        <v>19</v>
      </c>
      <c r="D1048" s="15" t="s">
        <v>23</v>
      </c>
      <c r="E1048" s="15" t="s">
        <v>898</v>
      </c>
      <c r="F1048" s="15" t="s">
        <v>185</v>
      </c>
      <c r="G1048" s="74">
        <v>100000</v>
      </c>
      <c r="H1048" s="74">
        <v>100000</v>
      </c>
      <c r="I1048" s="74">
        <v>100000</v>
      </c>
      <c r="J1048" s="274"/>
    </row>
    <row r="1049" spans="1:10" ht="25.5" customHeight="1">
      <c r="A1049" s="16" t="s">
        <v>123</v>
      </c>
      <c r="B1049" s="14">
        <v>793</v>
      </c>
      <c r="C1049" s="15" t="s">
        <v>19</v>
      </c>
      <c r="D1049" s="15" t="s">
        <v>23</v>
      </c>
      <c r="E1049" s="15" t="s">
        <v>253</v>
      </c>
      <c r="F1049" s="15"/>
      <c r="G1049" s="74">
        <f>G1050+G1054+G1052</f>
        <v>105000</v>
      </c>
      <c r="H1049" s="74">
        <f t="shared" ref="H1049:I1049" si="268">H1050+H1054+H1052</f>
        <v>105000</v>
      </c>
      <c r="I1049" s="74">
        <f t="shared" si="268"/>
        <v>105000</v>
      </c>
      <c r="J1049" s="270"/>
    </row>
    <row r="1050" spans="1:10" ht="21.75" customHeight="1">
      <c r="A1050" s="16" t="s">
        <v>330</v>
      </c>
      <c r="B1050" s="14">
        <v>793</v>
      </c>
      <c r="C1050" s="15" t="s">
        <v>19</v>
      </c>
      <c r="D1050" s="15" t="s">
        <v>23</v>
      </c>
      <c r="E1050" s="15" t="s">
        <v>253</v>
      </c>
      <c r="F1050" s="15" t="s">
        <v>37</v>
      </c>
      <c r="G1050" s="74">
        <f>G1051</f>
        <v>70000</v>
      </c>
      <c r="H1050" s="74">
        <f>H1051</f>
        <v>70000</v>
      </c>
      <c r="I1050" s="74">
        <f>I1051</f>
        <v>70000</v>
      </c>
      <c r="J1050" s="270"/>
    </row>
    <row r="1051" spans="1:10" ht="25.5" customHeight="1">
      <c r="A1051" s="16" t="s">
        <v>38</v>
      </c>
      <c r="B1051" s="14">
        <v>793</v>
      </c>
      <c r="C1051" s="15" t="s">
        <v>19</v>
      </c>
      <c r="D1051" s="15" t="s">
        <v>23</v>
      </c>
      <c r="E1051" s="15" t="s">
        <v>253</v>
      </c>
      <c r="F1051" s="15" t="s">
        <v>39</v>
      </c>
      <c r="G1051" s="74">
        <v>70000</v>
      </c>
      <c r="H1051" s="74">
        <v>70000</v>
      </c>
      <c r="I1051" s="74">
        <v>70000</v>
      </c>
      <c r="J1051" s="274"/>
    </row>
    <row r="1052" spans="1:10" ht="25.5" hidden="1" customHeight="1">
      <c r="A1052" s="16" t="s">
        <v>30</v>
      </c>
      <c r="B1052" s="14">
        <v>793</v>
      </c>
      <c r="C1052" s="15" t="s">
        <v>19</v>
      </c>
      <c r="D1052" s="15" t="s">
        <v>23</v>
      </c>
      <c r="E1052" s="15" t="s">
        <v>253</v>
      </c>
      <c r="F1052" s="15" t="s">
        <v>31</v>
      </c>
      <c r="G1052" s="74">
        <f>G1053</f>
        <v>0</v>
      </c>
      <c r="H1052" s="74"/>
      <c r="I1052" s="74"/>
      <c r="J1052" s="270"/>
    </row>
    <row r="1053" spans="1:10" ht="25.5" hidden="1" customHeight="1">
      <c r="A1053" s="16" t="s">
        <v>9</v>
      </c>
      <c r="B1053" s="14">
        <v>793</v>
      </c>
      <c r="C1053" s="15" t="s">
        <v>19</v>
      </c>
      <c r="D1053" s="15" t="s">
        <v>23</v>
      </c>
      <c r="E1053" s="15" t="s">
        <v>253</v>
      </c>
      <c r="F1053" s="15" t="s">
        <v>8</v>
      </c>
      <c r="G1053" s="74"/>
      <c r="H1053" s="74"/>
      <c r="I1053" s="74"/>
      <c r="J1053" s="270"/>
    </row>
    <row r="1054" spans="1:10" ht="18.75" customHeight="1">
      <c r="A1054" s="16" t="s">
        <v>63</v>
      </c>
      <c r="B1054" s="14">
        <v>793</v>
      </c>
      <c r="C1054" s="15" t="s">
        <v>19</v>
      </c>
      <c r="D1054" s="15" t="s">
        <v>23</v>
      </c>
      <c r="E1054" s="15" t="s">
        <v>253</v>
      </c>
      <c r="F1054" s="15" t="s">
        <v>64</v>
      </c>
      <c r="G1054" s="74">
        <f>G1055</f>
        <v>35000</v>
      </c>
      <c r="H1054" s="74">
        <f t="shared" ref="H1054:I1054" si="269">H1055</f>
        <v>35000</v>
      </c>
      <c r="I1054" s="74">
        <f t="shared" si="269"/>
        <v>35000</v>
      </c>
      <c r="J1054" s="270"/>
    </row>
    <row r="1055" spans="1:10" ht="19.5" customHeight="1">
      <c r="A1055" s="16" t="s">
        <v>147</v>
      </c>
      <c r="B1055" s="14">
        <v>793</v>
      </c>
      <c r="C1055" s="15" t="s">
        <v>19</v>
      </c>
      <c r="D1055" s="15" t="s">
        <v>23</v>
      </c>
      <c r="E1055" s="15" t="s">
        <v>253</v>
      </c>
      <c r="F1055" s="15" t="s">
        <v>67</v>
      </c>
      <c r="G1055" s="74">
        <v>35000</v>
      </c>
      <c r="H1055" s="74">
        <v>35000</v>
      </c>
      <c r="I1055" s="74">
        <v>35000</v>
      </c>
      <c r="J1055" s="274"/>
    </row>
    <row r="1056" spans="1:10" ht="16.5" customHeight="1">
      <c r="A1056" s="16" t="s">
        <v>456</v>
      </c>
      <c r="B1056" s="14">
        <v>793</v>
      </c>
      <c r="C1056" s="15" t="s">
        <v>19</v>
      </c>
      <c r="D1056" s="15" t="s">
        <v>23</v>
      </c>
      <c r="E1056" s="15" t="s">
        <v>457</v>
      </c>
      <c r="F1056" s="15"/>
      <c r="G1056" s="74">
        <f>G1057</f>
        <v>50000</v>
      </c>
      <c r="H1056" s="74">
        <f t="shared" ref="H1056:I1056" si="270">H1057</f>
        <v>50000</v>
      </c>
      <c r="I1056" s="74">
        <f t="shared" si="270"/>
        <v>50000</v>
      </c>
      <c r="J1056" s="270"/>
    </row>
    <row r="1057" spans="1:17" ht="25.5" customHeight="1">
      <c r="A1057" s="16" t="s">
        <v>330</v>
      </c>
      <c r="B1057" s="14">
        <v>793</v>
      </c>
      <c r="C1057" s="15" t="s">
        <v>19</v>
      </c>
      <c r="D1057" s="15" t="s">
        <v>23</v>
      </c>
      <c r="E1057" s="15" t="s">
        <v>457</v>
      </c>
      <c r="F1057" s="15" t="s">
        <v>37</v>
      </c>
      <c r="G1057" s="74">
        <f>G1058</f>
        <v>50000</v>
      </c>
      <c r="H1057" s="74">
        <f>H1058</f>
        <v>50000</v>
      </c>
      <c r="I1057" s="74">
        <f>I1058</f>
        <v>50000</v>
      </c>
      <c r="J1057" s="270"/>
    </row>
    <row r="1058" spans="1:17" ht="25.5" customHeight="1">
      <c r="A1058" s="16" t="s">
        <v>38</v>
      </c>
      <c r="B1058" s="14">
        <v>793</v>
      </c>
      <c r="C1058" s="15" t="s">
        <v>19</v>
      </c>
      <c r="D1058" s="15" t="s">
        <v>23</v>
      </c>
      <c r="E1058" s="15" t="s">
        <v>457</v>
      </c>
      <c r="F1058" s="15" t="s">
        <v>39</v>
      </c>
      <c r="G1058" s="74">
        <v>50000</v>
      </c>
      <c r="H1058" s="74">
        <v>50000</v>
      </c>
      <c r="I1058" s="74">
        <v>50000</v>
      </c>
      <c r="J1058" s="274"/>
    </row>
    <row r="1059" spans="1:17" ht="25.5" customHeight="1">
      <c r="A1059" s="16" t="s">
        <v>612</v>
      </c>
      <c r="B1059" s="14">
        <v>793</v>
      </c>
      <c r="C1059" s="15" t="s">
        <v>19</v>
      </c>
      <c r="D1059" s="15" t="s">
        <v>23</v>
      </c>
      <c r="E1059" s="15" t="s">
        <v>197</v>
      </c>
      <c r="F1059" s="15"/>
      <c r="G1059" s="74">
        <f>G1060+G1063</f>
        <v>42300</v>
      </c>
      <c r="H1059" s="74">
        <f t="shared" ref="H1059:I1059" si="271">H1060+H1063</f>
        <v>42300</v>
      </c>
      <c r="I1059" s="74">
        <f t="shared" si="271"/>
        <v>42300</v>
      </c>
      <c r="J1059" s="270"/>
    </row>
    <row r="1060" spans="1:17" ht="30.75" customHeight="1">
      <c r="A1060" s="16" t="s">
        <v>676</v>
      </c>
      <c r="B1060" s="14">
        <v>793</v>
      </c>
      <c r="C1060" s="15" t="s">
        <v>19</v>
      </c>
      <c r="D1060" s="15" t="s">
        <v>23</v>
      </c>
      <c r="E1060" s="15" t="s">
        <v>774</v>
      </c>
      <c r="F1060" s="15"/>
      <c r="G1060" s="74">
        <f>G1061</f>
        <v>42300</v>
      </c>
      <c r="H1060" s="74">
        <f t="shared" ref="H1060:I1060" si="272">H1061</f>
        <v>42300</v>
      </c>
      <c r="I1060" s="74">
        <f t="shared" si="272"/>
        <v>42300</v>
      </c>
      <c r="J1060" s="270"/>
    </row>
    <row r="1061" spans="1:17" ht="19.5" customHeight="1">
      <c r="A1061" s="16" t="s">
        <v>330</v>
      </c>
      <c r="B1061" s="14">
        <v>793</v>
      </c>
      <c r="C1061" s="15" t="s">
        <v>19</v>
      </c>
      <c r="D1061" s="15" t="s">
        <v>23</v>
      </c>
      <c r="E1061" s="15" t="s">
        <v>774</v>
      </c>
      <c r="F1061" s="15" t="s">
        <v>37</v>
      </c>
      <c r="G1061" s="74">
        <f>G1062</f>
        <v>42300</v>
      </c>
      <c r="H1061" s="74">
        <f t="shared" ref="H1061:I1061" si="273">H1062</f>
        <v>42300</v>
      </c>
      <c r="I1061" s="74">
        <f t="shared" si="273"/>
        <v>42300</v>
      </c>
      <c r="J1061" s="270"/>
    </row>
    <row r="1062" spans="1:17" ht="25.5" customHeight="1">
      <c r="A1062" s="16" t="s">
        <v>38</v>
      </c>
      <c r="B1062" s="14">
        <v>793</v>
      </c>
      <c r="C1062" s="15" t="s">
        <v>19</v>
      </c>
      <c r="D1062" s="15" t="s">
        <v>23</v>
      </c>
      <c r="E1062" s="15" t="s">
        <v>774</v>
      </c>
      <c r="F1062" s="15" t="s">
        <v>39</v>
      </c>
      <c r="G1062" s="74">
        <v>42300</v>
      </c>
      <c r="H1062" s="74">
        <v>42300</v>
      </c>
      <c r="I1062" s="74">
        <v>42300</v>
      </c>
      <c r="J1062" s="274"/>
      <c r="Q1062" s="2"/>
    </row>
    <row r="1063" spans="1:17" ht="18" hidden="1" customHeight="1">
      <c r="A1063" s="16" t="s">
        <v>674</v>
      </c>
      <c r="B1063" s="14">
        <v>793</v>
      </c>
      <c r="C1063" s="15" t="s">
        <v>19</v>
      </c>
      <c r="D1063" s="15" t="s">
        <v>23</v>
      </c>
      <c r="E1063" s="15" t="s">
        <v>673</v>
      </c>
      <c r="F1063" s="15"/>
      <c r="G1063" s="74">
        <f>G1064</f>
        <v>0</v>
      </c>
      <c r="H1063" s="74">
        <f t="shared" ref="H1063:I1064" si="274">H1064</f>
        <v>0</v>
      </c>
      <c r="I1063" s="74">
        <f t="shared" si="274"/>
        <v>0</v>
      </c>
      <c r="J1063" s="270"/>
    </row>
    <row r="1064" spans="1:17" ht="19.5" hidden="1" customHeight="1">
      <c r="A1064" s="16" t="s">
        <v>330</v>
      </c>
      <c r="B1064" s="14">
        <v>793</v>
      </c>
      <c r="C1064" s="15" t="s">
        <v>19</v>
      </c>
      <c r="D1064" s="15" t="s">
        <v>23</v>
      </c>
      <c r="E1064" s="15" t="s">
        <v>673</v>
      </c>
      <c r="F1064" s="15" t="s">
        <v>37</v>
      </c>
      <c r="G1064" s="74">
        <f>G1065</f>
        <v>0</v>
      </c>
      <c r="H1064" s="74">
        <f t="shared" si="274"/>
        <v>0</v>
      </c>
      <c r="I1064" s="74">
        <f t="shared" si="274"/>
        <v>0</v>
      </c>
      <c r="J1064" s="270"/>
    </row>
    <row r="1065" spans="1:17" ht="25.5" hidden="1" customHeight="1">
      <c r="A1065" s="16" t="s">
        <v>38</v>
      </c>
      <c r="B1065" s="14">
        <v>793</v>
      </c>
      <c r="C1065" s="15" t="s">
        <v>19</v>
      </c>
      <c r="D1065" s="15" t="s">
        <v>23</v>
      </c>
      <c r="E1065" s="15" t="s">
        <v>673</v>
      </c>
      <c r="F1065" s="15" t="s">
        <v>39</v>
      </c>
      <c r="G1065" s="74"/>
      <c r="H1065" s="74">
        <v>0</v>
      </c>
      <c r="I1065" s="74">
        <v>0</v>
      </c>
      <c r="J1065" s="270"/>
    </row>
    <row r="1066" spans="1:17" ht="38.25">
      <c r="A1066" s="16" t="s">
        <v>453</v>
      </c>
      <c r="B1066" s="14">
        <v>793</v>
      </c>
      <c r="C1066" s="15" t="s">
        <v>19</v>
      </c>
      <c r="D1066" s="15" t="s">
        <v>23</v>
      </c>
      <c r="E1066" s="15" t="s">
        <v>254</v>
      </c>
      <c r="F1066" s="15"/>
      <c r="G1066" s="74">
        <f>G1067+G1070+G1073</f>
        <v>2045000</v>
      </c>
      <c r="H1066" s="74">
        <f>H1067+H1070</f>
        <v>2045000</v>
      </c>
      <c r="I1066" s="74">
        <f>I1067+I1070</f>
        <v>2045000</v>
      </c>
      <c r="J1066" s="270"/>
    </row>
    <row r="1067" spans="1:17">
      <c r="A1067" s="40" t="s">
        <v>450</v>
      </c>
      <c r="B1067" s="14">
        <v>793</v>
      </c>
      <c r="C1067" s="15" t="s">
        <v>19</v>
      </c>
      <c r="D1067" s="15" t="s">
        <v>23</v>
      </c>
      <c r="E1067" s="15" t="s">
        <v>407</v>
      </c>
      <c r="F1067" s="15"/>
      <c r="G1067" s="74">
        <f t="shared" ref="G1067:I1068" si="275">G1068</f>
        <v>2000000</v>
      </c>
      <c r="H1067" s="74">
        <f t="shared" si="275"/>
        <v>2000000</v>
      </c>
      <c r="I1067" s="74">
        <f t="shared" si="275"/>
        <v>2000000</v>
      </c>
      <c r="J1067" s="270"/>
    </row>
    <row r="1068" spans="1:17" ht="20.25" customHeight="1">
      <c r="A1068" s="16" t="s">
        <v>330</v>
      </c>
      <c r="B1068" s="14">
        <v>793</v>
      </c>
      <c r="C1068" s="15" t="s">
        <v>19</v>
      </c>
      <c r="D1068" s="15" t="s">
        <v>23</v>
      </c>
      <c r="E1068" s="15" t="s">
        <v>407</v>
      </c>
      <c r="F1068" s="15" t="s">
        <v>37</v>
      </c>
      <c r="G1068" s="74">
        <f t="shared" si="275"/>
        <v>2000000</v>
      </c>
      <c r="H1068" s="74">
        <f t="shared" si="275"/>
        <v>2000000</v>
      </c>
      <c r="I1068" s="74">
        <f t="shared" si="275"/>
        <v>2000000</v>
      </c>
      <c r="J1068" s="270"/>
    </row>
    <row r="1069" spans="1:17" ht="30.75" customHeight="1">
      <c r="A1069" s="16" t="s">
        <v>38</v>
      </c>
      <c r="B1069" s="14">
        <v>793</v>
      </c>
      <c r="C1069" s="15" t="s">
        <v>19</v>
      </c>
      <c r="D1069" s="15" t="s">
        <v>23</v>
      </c>
      <c r="E1069" s="15" t="s">
        <v>407</v>
      </c>
      <c r="F1069" s="15" t="s">
        <v>39</v>
      </c>
      <c r="G1069" s="74">
        <v>2000000</v>
      </c>
      <c r="H1069" s="74">
        <v>2000000</v>
      </c>
      <c r="I1069" s="74">
        <v>2000000</v>
      </c>
      <c r="J1069" s="274"/>
    </row>
    <row r="1070" spans="1:17" ht="54.75" customHeight="1">
      <c r="A1070" s="40" t="s">
        <v>21</v>
      </c>
      <c r="B1070" s="14">
        <v>793</v>
      </c>
      <c r="C1070" s="15" t="s">
        <v>19</v>
      </c>
      <c r="D1070" s="15" t="s">
        <v>23</v>
      </c>
      <c r="E1070" s="15" t="s">
        <v>20</v>
      </c>
      <c r="F1070" s="15"/>
      <c r="G1070" s="74">
        <f t="shared" ref="G1070:I1071" si="276">G1071</f>
        <v>45000</v>
      </c>
      <c r="H1070" s="74">
        <f t="shared" si="276"/>
        <v>45000</v>
      </c>
      <c r="I1070" s="74">
        <f t="shared" si="276"/>
        <v>45000</v>
      </c>
      <c r="J1070" s="270"/>
    </row>
    <row r="1071" spans="1:17" ht="18" customHeight="1">
      <c r="A1071" s="16" t="s">
        <v>330</v>
      </c>
      <c r="B1071" s="14">
        <v>793</v>
      </c>
      <c r="C1071" s="15" t="s">
        <v>19</v>
      </c>
      <c r="D1071" s="15" t="s">
        <v>23</v>
      </c>
      <c r="E1071" s="15" t="s">
        <v>20</v>
      </c>
      <c r="F1071" s="15" t="s">
        <v>37</v>
      </c>
      <c r="G1071" s="74">
        <f t="shared" si="276"/>
        <v>45000</v>
      </c>
      <c r="H1071" s="74">
        <f t="shared" si="276"/>
        <v>45000</v>
      </c>
      <c r="I1071" s="74">
        <f t="shared" si="276"/>
        <v>45000</v>
      </c>
      <c r="J1071" s="270"/>
    </row>
    <row r="1072" spans="1:17" ht="30.75" customHeight="1">
      <c r="A1072" s="86" t="s">
        <v>38</v>
      </c>
      <c r="B1072" s="14">
        <v>793</v>
      </c>
      <c r="C1072" s="15" t="s">
        <v>19</v>
      </c>
      <c r="D1072" s="15" t="s">
        <v>23</v>
      </c>
      <c r="E1072" s="15" t="s">
        <v>20</v>
      </c>
      <c r="F1072" s="15" t="s">
        <v>39</v>
      </c>
      <c r="G1072" s="74">
        <v>45000</v>
      </c>
      <c r="H1072" s="74">
        <v>45000</v>
      </c>
      <c r="I1072" s="74">
        <v>45000</v>
      </c>
      <c r="J1072" s="274"/>
    </row>
    <row r="1073" spans="1:18" ht="25.5" hidden="1">
      <c r="A1073" s="40" t="s">
        <v>845</v>
      </c>
      <c r="B1073" s="14">
        <v>793</v>
      </c>
      <c r="C1073" s="15" t="s">
        <v>19</v>
      </c>
      <c r="D1073" s="15" t="s">
        <v>23</v>
      </c>
      <c r="E1073" s="15" t="s">
        <v>844</v>
      </c>
      <c r="F1073" s="15"/>
      <c r="G1073" s="74">
        <f t="shared" ref="G1073:I1074" si="277">G1074</f>
        <v>0</v>
      </c>
      <c r="H1073" s="74">
        <f t="shared" si="277"/>
        <v>0</v>
      </c>
      <c r="I1073" s="74">
        <f t="shared" si="277"/>
        <v>0</v>
      </c>
      <c r="J1073" s="270"/>
    </row>
    <row r="1074" spans="1:18" ht="28.5" hidden="1" customHeight="1">
      <c r="A1074" s="16" t="s">
        <v>330</v>
      </c>
      <c r="B1074" s="14">
        <v>793</v>
      </c>
      <c r="C1074" s="15" t="s">
        <v>19</v>
      </c>
      <c r="D1074" s="15" t="s">
        <v>23</v>
      </c>
      <c r="E1074" s="15" t="s">
        <v>844</v>
      </c>
      <c r="F1074" s="15" t="s">
        <v>37</v>
      </c>
      <c r="G1074" s="74">
        <f t="shared" si="277"/>
        <v>0</v>
      </c>
      <c r="H1074" s="74">
        <f t="shared" si="277"/>
        <v>0</v>
      </c>
      <c r="I1074" s="74">
        <f t="shared" si="277"/>
        <v>0</v>
      </c>
      <c r="J1074" s="270"/>
    </row>
    <row r="1075" spans="1:18" ht="30.75" hidden="1" customHeight="1">
      <c r="A1075" s="16" t="s">
        <v>38</v>
      </c>
      <c r="B1075" s="14">
        <v>793</v>
      </c>
      <c r="C1075" s="15" t="s">
        <v>19</v>
      </c>
      <c r="D1075" s="15" t="s">
        <v>23</v>
      </c>
      <c r="E1075" s="15" t="s">
        <v>844</v>
      </c>
      <c r="F1075" s="15" t="s">
        <v>39</v>
      </c>
      <c r="G1075" s="74"/>
      <c r="H1075" s="74"/>
      <c r="I1075" s="74"/>
      <c r="J1075" s="270"/>
    </row>
    <row r="1076" spans="1:18" ht="25.5" customHeight="1">
      <c r="A1076" s="86" t="s">
        <v>339</v>
      </c>
      <c r="B1076" s="14">
        <v>793</v>
      </c>
      <c r="C1076" s="15" t="s">
        <v>19</v>
      </c>
      <c r="D1076" s="15" t="s">
        <v>23</v>
      </c>
      <c r="E1076" s="15" t="s">
        <v>255</v>
      </c>
      <c r="F1076" s="15"/>
      <c r="G1076" s="74">
        <f>G1077</f>
        <v>16112923</v>
      </c>
      <c r="H1076" s="74">
        <f t="shared" ref="H1076:I1076" si="278">H1077</f>
        <v>16249381</v>
      </c>
      <c r="I1076" s="74">
        <f t="shared" si="278"/>
        <v>16387204</v>
      </c>
      <c r="J1076" s="274"/>
    </row>
    <row r="1077" spans="1:18" ht="25.5" customHeight="1">
      <c r="A1077" s="86" t="s">
        <v>50</v>
      </c>
      <c r="B1077" s="14">
        <v>793</v>
      </c>
      <c r="C1077" s="15" t="s">
        <v>19</v>
      </c>
      <c r="D1077" s="15" t="s">
        <v>23</v>
      </c>
      <c r="E1077" s="15" t="s">
        <v>298</v>
      </c>
      <c r="F1077" s="15"/>
      <c r="G1077" s="74">
        <f>G1078+G1080+G1084+G1082</f>
        <v>16112923</v>
      </c>
      <c r="H1077" s="74">
        <f>H1078+H1080+H1084+H1082</f>
        <v>16249381</v>
      </c>
      <c r="I1077" s="74">
        <f>I1078+I1080+I1084+I1082</f>
        <v>16387204</v>
      </c>
      <c r="J1077" s="270"/>
      <c r="P1077" s="44"/>
      <c r="Q1077" s="2"/>
    </row>
    <row r="1078" spans="1:18" ht="51">
      <c r="A1078" s="16" t="s">
        <v>326</v>
      </c>
      <c r="B1078" s="14">
        <v>793</v>
      </c>
      <c r="C1078" s="15" t="s">
        <v>19</v>
      </c>
      <c r="D1078" s="15" t="s">
        <v>23</v>
      </c>
      <c r="E1078" s="15" t="s">
        <v>298</v>
      </c>
      <c r="F1078" s="15" t="s">
        <v>58</v>
      </c>
      <c r="G1078" s="74">
        <f>G1079</f>
        <v>9335655</v>
      </c>
      <c r="H1078" s="74">
        <f t="shared" ref="H1078:I1078" si="279">H1079</f>
        <v>9427412</v>
      </c>
      <c r="I1078" s="74">
        <f t="shared" si="279"/>
        <v>9520086</v>
      </c>
      <c r="J1078" s="270"/>
    </row>
    <row r="1079" spans="1:18">
      <c r="A1079" s="16" t="s">
        <v>333</v>
      </c>
      <c r="B1079" s="14">
        <v>793</v>
      </c>
      <c r="C1079" s="15" t="s">
        <v>19</v>
      </c>
      <c r="D1079" s="15" t="s">
        <v>23</v>
      </c>
      <c r="E1079" s="15" t="s">
        <v>298</v>
      </c>
      <c r="F1079" s="15" t="s">
        <v>332</v>
      </c>
      <c r="G1079" s="74">
        <v>9335655</v>
      </c>
      <c r="H1079" s="74">
        <v>9427412</v>
      </c>
      <c r="I1079" s="74">
        <v>9520086</v>
      </c>
      <c r="J1079" s="270"/>
      <c r="K1079" s="73"/>
      <c r="L1079" s="73"/>
      <c r="M1079" s="73"/>
      <c r="N1079" s="73"/>
      <c r="O1079" s="73"/>
      <c r="P1079" s="73"/>
      <c r="Q1079" s="73"/>
      <c r="R1079" s="73"/>
    </row>
    <row r="1080" spans="1:18" ht="17.25" customHeight="1">
      <c r="A1080" s="16" t="s">
        <v>330</v>
      </c>
      <c r="B1080" s="14">
        <v>793</v>
      </c>
      <c r="C1080" s="15" t="s">
        <v>19</v>
      </c>
      <c r="D1080" s="15" t="s">
        <v>23</v>
      </c>
      <c r="E1080" s="15" t="s">
        <v>298</v>
      </c>
      <c r="F1080" s="15" t="s">
        <v>37</v>
      </c>
      <c r="G1080" s="74">
        <f>G1081</f>
        <v>6721909</v>
      </c>
      <c r="H1080" s="74">
        <f>H1081</f>
        <v>6766610</v>
      </c>
      <c r="I1080" s="74">
        <f>I1081</f>
        <v>6811759</v>
      </c>
      <c r="J1080" s="270"/>
      <c r="K1080" s="73"/>
      <c r="L1080" s="73"/>
      <c r="M1080" s="73"/>
      <c r="N1080" s="73"/>
      <c r="O1080" s="73"/>
      <c r="P1080" s="73"/>
      <c r="Q1080" s="73"/>
      <c r="R1080" s="73"/>
    </row>
    <row r="1081" spans="1:18" ht="24" customHeight="1">
      <c r="A1081" s="16" t="s">
        <v>38</v>
      </c>
      <c r="B1081" s="14">
        <v>793</v>
      </c>
      <c r="C1081" s="15" t="s">
        <v>19</v>
      </c>
      <c r="D1081" s="15" t="s">
        <v>23</v>
      </c>
      <c r="E1081" s="15" t="s">
        <v>298</v>
      </c>
      <c r="F1081" s="15" t="s">
        <v>39</v>
      </c>
      <c r="G1081" s="74">
        <v>6721909</v>
      </c>
      <c r="H1081" s="74">
        <v>6766610</v>
      </c>
      <c r="I1081" s="74">
        <v>6811759</v>
      </c>
      <c r="J1081" s="270"/>
      <c r="K1081" s="73"/>
      <c r="L1081" s="73"/>
      <c r="M1081" s="73"/>
      <c r="N1081" s="73"/>
      <c r="O1081" s="73"/>
      <c r="P1081" s="73"/>
      <c r="Q1081" s="73"/>
      <c r="R1081" s="73"/>
    </row>
    <row r="1082" spans="1:18" ht="24" hidden="1" customHeight="1">
      <c r="A1082" s="16" t="s">
        <v>151</v>
      </c>
      <c r="B1082" s="14">
        <v>793</v>
      </c>
      <c r="C1082" s="15" t="s">
        <v>19</v>
      </c>
      <c r="D1082" s="15" t="s">
        <v>23</v>
      </c>
      <c r="E1082" s="15" t="s">
        <v>298</v>
      </c>
      <c r="F1082" s="15" t="s">
        <v>152</v>
      </c>
      <c r="G1082" s="74">
        <f>G1083</f>
        <v>0</v>
      </c>
      <c r="H1082" s="74">
        <f>H1083</f>
        <v>0</v>
      </c>
      <c r="I1082" s="74">
        <f>I1083</f>
        <v>0</v>
      </c>
      <c r="J1082" s="270"/>
      <c r="K1082" s="73"/>
      <c r="L1082" s="73"/>
      <c r="M1082" s="73"/>
      <c r="N1082" s="73"/>
      <c r="O1082" s="73"/>
      <c r="P1082" s="73"/>
      <c r="Q1082" s="73"/>
      <c r="R1082" s="73"/>
    </row>
    <row r="1083" spans="1:18" ht="24" hidden="1" customHeight="1">
      <c r="A1083" s="16" t="s">
        <v>153</v>
      </c>
      <c r="B1083" s="14">
        <v>793</v>
      </c>
      <c r="C1083" s="15" t="s">
        <v>19</v>
      </c>
      <c r="D1083" s="15" t="s">
        <v>23</v>
      </c>
      <c r="E1083" s="15" t="s">
        <v>298</v>
      </c>
      <c r="F1083" s="15" t="s">
        <v>154</v>
      </c>
      <c r="G1083" s="74"/>
      <c r="H1083" s="74"/>
      <c r="I1083" s="74"/>
      <c r="J1083" s="270"/>
      <c r="K1083" s="73"/>
      <c r="L1083" s="73"/>
      <c r="M1083" s="73"/>
      <c r="N1083" s="73"/>
      <c r="O1083" s="73"/>
      <c r="P1083" s="73"/>
      <c r="Q1083" s="73"/>
      <c r="R1083" s="73"/>
    </row>
    <row r="1084" spans="1:18" ht="18.75" customHeight="1">
      <c r="A1084" s="16" t="s">
        <v>63</v>
      </c>
      <c r="B1084" s="14">
        <v>793</v>
      </c>
      <c r="C1084" s="15" t="s">
        <v>19</v>
      </c>
      <c r="D1084" s="15" t="s">
        <v>23</v>
      </c>
      <c r="E1084" s="15" t="s">
        <v>298</v>
      </c>
      <c r="F1084" s="15" t="s">
        <v>64</v>
      </c>
      <c r="G1084" s="74">
        <f>G1086+G1085+G1085</f>
        <v>55359</v>
      </c>
      <c r="H1084" s="74">
        <f>H1086+H1085</f>
        <v>55359</v>
      </c>
      <c r="I1084" s="299">
        <f>I1086+I1085</f>
        <v>55359</v>
      </c>
      <c r="J1084" s="270"/>
      <c r="K1084" s="73"/>
      <c r="L1084" s="73"/>
      <c r="M1084" s="73"/>
      <c r="N1084" s="73"/>
      <c r="O1084" s="73"/>
      <c r="P1084" s="73"/>
      <c r="Q1084" s="73"/>
      <c r="R1084" s="73"/>
    </row>
    <row r="1085" spans="1:18" ht="24" hidden="1" customHeight="1">
      <c r="A1085" s="16" t="s">
        <v>335</v>
      </c>
      <c r="B1085" s="14">
        <v>793</v>
      </c>
      <c r="C1085" s="15" t="s">
        <v>19</v>
      </c>
      <c r="D1085" s="15" t="s">
        <v>23</v>
      </c>
      <c r="E1085" s="15" t="s">
        <v>298</v>
      </c>
      <c r="F1085" s="15" t="s">
        <v>334</v>
      </c>
      <c r="G1085" s="74"/>
      <c r="H1085" s="74"/>
      <c r="I1085" s="299"/>
      <c r="J1085" s="270"/>
      <c r="K1085" s="73"/>
      <c r="L1085" s="73"/>
      <c r="M1085" s="73"/>
      <c r="N1085" s="73"/>
      <c r="O1085" s="73"/>
      <c r="P1085" s="73"/>
      <c r="Q1085" s="73"/>
      <c r="R1085" s="73"/>
    </row>
    <row r="1086" spans="1:18" ht="17.25" customHeight="1">
      <c r="A1086" s="16" t="s">
        <v>147</v>
      </c>
      <c r="B1086" s="14">
        <v>793</v>
      </c>
      <c r="C1086" s="15" t="s">
        <v>19</v>
      </c>
      <c r="D1086" s="15" t="s">
        <v>23</v>
      </c>
      <c r="E1086" s="15" t="s">
        <v>298</v>
      </c>
      <c r="F1086" s="15" t="s">
        <v>67</v>
      </c>
      <c r="G1086" s="74">
        <v>55359</v>
      </c>
      <c r="H1086" s="74">
        <v>55359</v>
      </c>
      <c r="I1086" s="299">
        <v>55359</v>
      </c>
      <c r="J1086" s="270"/>
      <c r="K1086" s="73"/>
      <c r="L1086" s="73"/>
      <c r="M1086" s="73"/>
      <c r="N1086" s="73"/>
      <c r="O1086" s="73"/>
      <c r="P1086" s="73"/>
      <c r="Q1086" s="73"/>
      <c r="R1086" s="73"/>
    </row>
    <row r="1087" spans="1:18" ht="25.5" hidden="1" customHeight="1">
      <c r="A1087" s="16" t="s">
        <v>168</v>
      </c>
      <c r="B1087" s="14">
        <v>793</v>
      </c>
      <c r="C1087" s="15" t="s">
        <v>19</v>
      </c>
      <c r="D1087" s="15" t="s">
        <v>23</v>
      </c>
      <c r="E1087" s="15" t="s">
        <v>214</v>
      </c>
      <c r="F1087" s="15"/>
      <c r="G1087" s="74">
        <f>G1088+G1097+G1100</f>
        <v>0</v>
      </c>
      <c r="H1087" s="74">
        <f t="shared" ref="H1087:I1087" si="280">H1088+H1097+H1100</f>
        <v>0</v>
      </c>
      <c r="I1087" s="299">
        <f t="shared" si="280"/>
        <v>0</v>
      </c>
      <c r="J1087" s="270"/>
      <c r="K1087" s="73"/>
      <c r="L1087" s="73"/>
      <c r="M1087" s="73"/>
      <c r="N1087" s="73"/>
      <c r="O1087" s="73"/>
      <c r="P1087" s="73"/>
      <c r="Q1087" s="73"/>
      <c r="R1087" s="73"/>
    </row>
    <row r="1088" spans="1:18" ht="30.75" hidden="1" customHeight="1">
      <c r="A1088" s="16" t="s">
        <v>711</v>
      </c>
      <c r="B1088" s="14">
        <v>793</v>
      </c>
      <c r="C1088" s="15" t="s">
        <v>19</v>
      </c>
      <c r="D1088" s="15" t="s">
        <v>23</v>
      </c>
      <c r="E1088" s="15" t="s">
        <v>710</v>
      </c>
      <c r="F1088" s="15"/>
      <c r="G1088" s="74">
        <f t="shared" ref="G1088:I1089" si="281">G1089</f>
        <v>0</v>
      </c>
      <c r="H1088" s="74">
        <f t="shared" si="281"/>
        <v>0</v>
      </c>
      <c r="I1088" s="299">
        <f t="shared" si="281"/>
        <v>0</v>
      </c>
      <c r="J1088" s="270"/>
      <c r="K1088" s="73"/>
      <c r="L1088" s="73"/>
      <c r="M1088" s="73"/>
      <c r="N1088" s="73"/>
      <c r="O1088" s="73"/>
      <c r="P1088" s="73"/>
      <c r="Q1088" s="73"/>
      <c r="R1088" s="73"/>
    </row>
    <row r="1089" spans="1:18" ht="19.5" hidden="1" customHeight="1">
      <c r="A1089" s="16" t="s">
        <v>63</v>
      </c>
      <c r="B1089" s="14">
        <v>793</v>
      </c>
      <c r="C1089" s="15" t="s">
        <v>19</v>
      </c>
      <c r="D1089" s="15" t="s">
        <v>23</v>
      </c>
      <c r="E1089" s="15" t="s">
        <v>710</v>
      </c>
      <c r="F1089" s="15" t="s">
        <v>64</v>
      </c>
      <c r="G1089" s="74">
        <f>G1090</f>
        <v>0</v>
      </c>
      <c r="H1089" s="74">
        <f t="shared" si="281"/>
        <v>0</v>
      </c>
      <c r="I1089" s="299">
        <f t="shared" si="281"/>
        <v>0</v>
      </c>
      <c r="J1089" s="270"/>
      <c r="K1089" s="73"/>
      <c r="L1089" s="73"/>
      <c r="M1089" s="73"/>
      <c r="N1089" s="73"/>
      <c r="O1089" s="73"/>
      <c r="P1089" s="73"/>
      <c r="Q1089" s="73"/>
      <c r="R1089" s="73"/>
    </row>
    <row r="1090" spans="1:18" ht="18.75" hidden="1" customHeight="1">
      <c r="A1090" s="16" t="s">
        <v>335</v>
      </c>
      <c r="B1090" s="14">
        <v>793</v>
      </c>
      <c r="C1090" s="15" t="s">
        <v>19</v>
      </c>
      <c r="D1090" s="15" t="s">
        <v>23</v>
      </c>
      <c r="E1090" s="15" t="s">
        <v>710</v>
      </c>
      <c r="F1090" s="15" t="s">
        <v>185</v>
      </c>
      <c r="G1090" s="74"/>
      <c r="H1090" s="74"/>
      <c r="I1090" s="299"/>
      <c r="J1090" s="270"/>
      <c r="K1090" s="73"/>
      <c r="L1090" s="73"/>
      <c r="M1090" s="73"/>
      <c r="N1090" s="73"/>
      <c r="O1090" s="73"/>
      <c r="P1090" s="73"/>
      <c r="Q1090" s="73"/>
      <c r="R1090" s="73"/>
    </row>
    <row r="1091" spans="1:18" ht="30.75" hidden="1" customHeight="1">
      <c r="A1091" s="16" t="s">
        <v>413</v>
      </c>
      <c r="B1091" s="14">
        <v>793</v>
      </c>
      <c r="C1091" s="15" t="s">
        <v>19</v>
      </c>
      <c r="D1091" s="15" t="s">
        <v>23</v>
      </c>
      <c r="E1091" s="15" t="s">
        <v>412</v>
      </c>
      <c r="F1091" s="15"/>
      <c r="G1091" s="74">
        <f t="shared" ref="G1091:I1092" si="282">G1092</f>
        <v>0</v>
      </c>
      <c r="H1091" s="74">
        <f t="shared" si="282"/>
        <v>0</v>
      </c>
      <c r="I1091" s="299">
        <f t="shared" si="282"/>
        <v>0</v>
      </c>
      <c r="J1091" s="270"/>
      <c r="K1091" s="73"/>
      <c r="L1091" s="73"/>
      <c r="M1091" s="73"/>
      <c r="N1091" s="73"/>
      <c r="O1091" s="73"/>
      <c r="P1091" s="73"/>
      <c r="Q1091" s="73"/>
      <c r="R1091" s="73"/>
    </row>
    <row r="1092" spans="1:18" ht="19.5" hidden="1" customHeight="1">
      <c r="A1092" s="16" t="s">
        <v>63</v>
      </c>
      <c r="B1092" s="14">
        <v>793</v>
      </c>
      <c r="C1092" s="15" t="s">
        <v>19</v>
      </c>
      <c r="D1092" s="15" t="s">
        <v>23</v>
      </c>
      <c r="E1092" s="15" t="s">
        <v>412</v>
      </c>
      <c r="F1092" s="15" t="s">
        <v>64</v>
      </c>
      <c r="G1092" s="74">
        <f>G1093</f>
        <v>0</v>
      </c>
      <c r="H1092" s="74">
        <f t="shared" si="282"/>
        <v>0</v>
      </c>
      <c r="I1092" s="299">
        <f t="shared" si="282"/>
        <v>0</v>
      </c>
      <c r="J1092" s="270"/>
      <c r="K1092" s="73"/>
      <c r="L1092" s="73"/>
      <c r="M1092" s="73"/>
      <c r="N1092" s="73"/>
      <c r="O1092" s="73"/>
      <c r="P1092" s="73"/>
      <c r="Q1092" s="73"/>
      <c r="R1092" s="73"/>
    </row>
    <row r="1093" spans="1:18" ht="18.75" hidden="1" customHeight="1">
      <c r="A1093" s="16" t="s">
        <v>335</v>
      </c>
      <c r="B1093" s="14">
        <v>793</v>
      </c>
      <c r="C1093" s="15" t="s">
        <v>19</v>
      </c>
      <c r="D1093" s="15" t="s">
        <v>23</v>
      </c>
      <c r="E1093" s="15" t="s">
        <v>412</v>
      </c>
      <c r="F1093" s="15" t="s">
        <v>334</v>
      </c>
      <c r="G1093" s="74"/>
      <c r="H1093" s="74">
        <v>0</v>
      </c>
      <c r="I1093" s="299">
        <v>0</v>
      </c>
      <c r="J1093" s="270"/>
      <c r="K1093" s="73"/>
      <c r="L1093" s="73"/>
      <c r="M1093" s="73"/>
      <c r="N1093" s="73"/>
      <c r="O1093" s="73"/>
      <c r="P1093" s="73"/>
      <c r="Q1093" s="73"/>
      <c r="R1093" s="73"/>
    </row>
    <row r="1094" spans="1:18" ht="54" hidden="1" customHeight="1">
      <c r="A1094" s="16" t="s">
        <v>651</v>
      </c>
      <c r="B1094" s="14">
        <v>793</v>
      </c>
      <c r="C1094" s="15" t="s">
        <v>19</v>
      </c>
      <c r="D1094" s="15" t="s">
        <v>23</v>
      </c>
      <c r="E1094" s="15" t="s">
        <v>652</v>
      </c>
      <c r="F1094" s="15"/>
      <c r="G1094" s="74">
        <f>G1095</f>
        <v>0</v>
      </c>
      <c r="H1094" s="74">
        <v>0</v>
      </c>
      <c r="I1094" s="299">
        <v>0</v>
      </c>
      <c r="J1094" s="270"/>
      <c r="K1094" s="73"/>
      <c r="L1094" s="73"/>
      <c r="M1094" s="73"/>
      <c r="N1094" s="73"/>
      <c r="O1094" s="73"/>
      <c r="P1094" s="73"/>
      <c r="Q1094" s="73"/>
      <c r="R1094" s="73"/>
    </row>
    <row r="1095" spans="1:18" ht="18.75" hidden="1" customHeight="1">
      <c r="A1095" s="16" t="s">
        <v>330</v>
      </c>
      <c r="B1095" s="14">
        <v>793</v>
      </c>
      <c r="C1095" s="15" t="s">
        <v>19</v>
      </c>
      <c r="D1095" s="15" t="s">
        <v>23</v>
      </c>
      <c r="E1095" s="15" t="s">
        <v>652</v>
      </c>
      <c r="F1095" s="15" t="s">
        <v>37</v>
      </c>
      <c r="G1095" s="74">
        <f>G1096</f>
        <v>0</v>
      </c>
      <c r="H1095" s="74">
        <v>0</v>
      </c>
      <c r="I1095" s="299">
        <v>0</v>
      </c>
      <c r="J1095" s="270"/>
      <c r="K1095" s="73"/>
      <c r="L1095" s="73"/>
      <c r="M1095" s="73"/>
      <c r="N1095" s="73"/>
      <c r="O1095" s="73"/>
      <c r="P1095" s="73"/>
      <c r="Q1095" s="73"/>
      <c r="R1095" s="73"/>
    </row>
    <row r="1096" spans="1:18" ht="35.25" hidden="1" customHeight="1">
      <c r="A1096" s="16" t="s">
        <v>38</v>
      </c>
      <c r="B1096" s="14">
        <v>793</v>
      </c>
      <c r="C1096" s="15" t="s">
        <v>19</v>
      </c>
      <c r="D1096" s="15" t="s">
        <v>23</v>
      </c>
      <c r="E1096" s="15" t="s">
        <v>652</v>
      </c>
      <c r="F1096" s="15" t="s">
        <v>39</v>
      </c>
      <c r="G1096" s="74"/>
      <c r="H1096" s="74">
        <v>0</v>
      </c>
      <c r="I1096" s="299">
        <v>0</v>
      </c>
      <c r="J1096" s="270"/>
      <c r="K1096" s="73"/>
      <c r="L1096" s="73"/>
      <c r="M1096" s="73"/>
      <c r="N1096" s="73"/>
      <c r="O1096" s="73"/>
      <c r="P1096" s="73"/>
      <c r="Q1096" s="73"/>
      <c r="R1096" s="73"/>
    </row>
    <row r="1097" spans="1:18" ht="31.5" hidden="1" customHeight="1">
      <c r="A1097" s="86" t="s">
        <v>439</v>
      </c>
      <c r="B1097" s="14">
        <v>793</v>
      </c>
      <c r="C1097" s="15" t="s">
        <v>19</v>
      </c>
      <c r="D1097" s="15" t="s">
        <v>23</v>
      </c>
      <c r="E1097" s="15" t="s">
        <v>438</v>
      </c>
      <c r="F1097" s="15"/>
      <c r="G1097" s="74">
        <f>G1098</f>
        <v>0</v>
      </c>
      <c r="H1097" s="74">
        <f t="shared" ref="H1097:I1097" si="283">H1098</f>
        <v>0</v>
      </c>
      <c r="I1097" s="299">
        <f t="shared" si="283"/>
        <v>0</v>
      </c>
      <c r="J1097" s="270"/>
      <c r="K1097" s="73"/>
      <c r="L1097" s="73"/>
      <c r="M1097" s="73"/>
      <c r="N1097" s="73"/>
      <c r="O1097" s="73"/>
      <c r="P1097" s="73"/>
      <c r="Q1097" s="73"/>
      <c r="R1097" s="73"/>
    </row>
    <row r="1098" spans="1:18" ht="18.75" hidden="1" customHeight="1">
      <c r="A1098" s="86" t="s">
        <v>63</v>
      </c>
      <c r="B1098" s="14">
        <v>793</v>
      </c>
      <c r="C1098" s="15" t="s">
        <v>19</v>
      </c>
      <c r="D1098" s="15" t="s">
        <v>23</v>
      </c>
      <c r="E1098" s="15" t="s">
        <v>438</v>
      </c>
      <c r="F1098" s="15" t="s">
        <v>64</v>
      </c>
      <c r="G1098" s="74">
        <f>G1099</f>
        <v>0</v>
      </c>
      <c r="H1098" s="74">
        <f>H1099</f>
        <v>0</v>
      </c>
      <c r="I1098" s="299">
        <f>I1099</f>
        <v>0</v>
      </c>
      <c r="J1098" s="270"/>
      <c r="K1098" s="73"/>
      <c r="L1098" s="73"/>
      <c r="M1098" s="73"/>
      <c r="N1098" s="73"/>
      <c r="O1098" s="73"/>
      <c r="P1098" s="73"/>
      <c r="Q1098" s="73"/>
      <c r="R1098" s="73"/>
    </row>
    <row r="1099" spans="1:18" ht="18.75" hidden="1" customHeight="1">
      <c r="A1099" s="86" t="s">
        <v>147</v>
      </c>
      <c r="B1099" s="14">
        <v>793</v>
      </c>
      <c r="C1099" s="15" t="s">
        <v>19</v>
      </c>
      <c r="D1099" s="15" t="s">
        <v>23</v>
      </c>
      <c r="E1099" s="15" t="s">
        <v>438</v>
      </c>
      <c r="F1099" s="15" t="s">
        <v>67</v>
      </c>
      <c r="G1099" s="74"/>
      <c r="H1099" s="74"/>
      <c r="I1099" s="299"/>
      <c r="J1099" s="270"/>
      <c r="K1099" s="73"/>
      <c r="L1099" s="73"/>
      <c r="M1099" s="73"/>
      <c r="N1099" s="73"/>
      <c r="O1099" s="73"/>
      <c r="P1099" s="73"/>
      <c r="Q1099" s="73"/>
      <c r="R1099" s="73"/>
    </row>
    <row r="1100" spans="1:18" ht="28.5" hidden="1" customHeight="1">
      <c r="A1100" s="86" t="s">
        <v>855</v>
      </c>
      <c r="B1100" s="14">
        <v>793</v>
      </c>
      <c r="C1100" s="15" t="s">
        <v>19</v>
      </c>
      <c r="D1100" s="15" t="s">
        <v>23</v>
      </c>
      <c r="E1100" s="15" t="s">
        <v>854</v>
      </c>
      <c r="F1100" s="15"/>
      <c r="G1100" s="74">
        <f>G1101</f>
        <v>0</v>
      </c>
      <c r="H1100" s="74">
        <f t="shared" ref="H1100:I1100" si="284">H1101</f>
        <v>0</v>
      </c>
      <c r="I1100" s="299">
        <f t="shared" si="284"/>
        <v>0</v>
      </c>
      <c r="J1100" s="270"/>
      <c r="K1100" s="73"/>
      <c r="L1100" s="73"/>
      <c r="M1100" s="73"/>
      <c r="N1100" s="73"/>
      <c r="O1100" s="73"/>
      <c r="P1100" s="73"/>
      <c r="Q1100" s="73"/>
      <c r="R1100" s="73"/>
    </row>
    <row r="1101" spans="1:18" ht="18.75" hidden="1" customHeight="1">
      <c r="A1101" s="86" t="s">
        <v>63</v>
      </c>
      <c r="B1101" s="14">
        <v>793</v>
      </c>
      <c r="C1101" s="15" t="s">
        <v>19</v>
      </c>
      <c r="D1101" s="15" t="s">
        <v>23</v>
      </c>
      <c r="E1101" s="15" t="s">
        <v>854</v>
      </c>
      <c r="F1101" s="15" t="s">
        <v>64</v>
      </c>
      <c r="G1101" s="74">
        <f>G1102</f>
        <v>0</v>
      </c>
      <c r="H1101" s="74">
        <f>H1102</f>
        <v>0</v>
      </c>
      <c r="I1101" s="299">
        <f>I1102</f>
        <v>0</v>
      </c>
      <c r="J1101" s="270"/>
      <c r="K1101" s="73"/>
      <c r="L1101" s="73"/>
      <c r="M1101" s="73"/>
      <c r="N1101" s="73"/>
      <c r="O1101" s="73"/>
      <c r="P1101" s="73"/>
      <c r="Q1101" s="73"/>
      <c r="R1101" s="73"/>
    </row>
    <row r="1102" spans="1:18" ht="18.75" hidden="1" customHeight="1">
      <c r="A1102" s="86" t="s">
        <v>147</v>
      </c>
      <c r="B1102" s="14">
        <v>793</v>
      </c>
      <c r="C1102" s="15" t="s">
        <v>19</v>
      </c>
      <c r="D1102" s="15" t="s">
        <v>23</v>
      </c>
      <c r="E1102" s="15" t="s">
        <v>854</v>
      </c>
      <c r="F1102" s="15" t="s">
        <v>67</v>
      </c>
      <c r="G1102" s="74"/>
      <c r="H1102" s="74"/>
      <c r="I1102" s="299"/>
      <c r="J1102" s="270"/>
      <c r="K1102" s="73"/>
      <c r="L1102" s="73"/>
      <c r="M1102" s="73"/>
      <c r="N1102" s="73"/>
      <c r="O1102" s="73"/>
      <c r="P1102" s="73"/>
      <c r="Q1102" s="73"/>
      <c r="R1102" s="73"/>
    </row>
    <row r="1103" spans="1:18" s="28" customFormat="1" ht="24.75" hidden="1" customHeight="1">
      <c r="A1103" s="37" t="s">
        <v>173</v>
      </c>
      <c r="B1103" s="14">
        <v>793</v>
      </c>
      <c r="C1103" s="15" t="s">
        <v>19</v>
      </c>
      <c r="D1103" s="15" t="s">
        <v>23</v>
      </c>
      <c r="E1103" s="15" t="s">
        <v>238</v>
      </c>
      <c r="F1103" s="39"/>
      <c r="G1103" s="74">
        <f t="shared" ref="G1103:I1105" si="285">G1104</f>
        <v>0</v>
      </c>
      <c r="H1103" s="74">
        <f t="shared" si="285"/>
        <v>0</v>
      </c>
      <c r="I1103" s="299">
        <f t="shared" si="285"/>
        <v>0</v>
      </c>
      <c r="J1103" s="270"/>
      <c r="K1103" s="304"/>
      <c r="L1103" s="304"/>
      <c r="M1103" s="304"/>
      <c r="N1103" s="304"/>
      <c r="O1103" s="304"/>
      <c r="P1103" s="304"/>
      <c r="Q1103" s="304"/>
      <c r="R1103" s="304"/>
    </row>
    <row r="1104" spans="1:18" ht="25.5" hidden="1">
      <c r="A1104" s="37" t="s">
        <v>173</v>
      </c>
      <c r="B1104" s="14">
        <v>793</v>
      </c>
      <c r="C1104" s="15" t="s">
        <v>19</v>
      </c>
      <c r="D1104" s="15" t="s">
        <v>23</v>
      </c>
      <c r="E1104" s="15" t="s">
        <v>281</v>
      </c>
      <c r="F1104" s="14"/>
      <c r="G1104" s="74">
        <f t="shared" si="285"/>
        <v>0</v>
      </c>
      <c r="H1104" s="74">
        <f t="shared" si="285"/>
        <v>0</v>
      </c>
      <c r="I1104" s="299">
        <f t="shared" si="285"/>
        <v>0</v>
      </c>
      <c r="J1104" s="270"/>
      <c r="K1104" s="73"/>
      <c r="L1104" s="73"/>
      <c r="M1104" s="73"/>
      <c r="N1104" s="73"/>
      <c r="O1104" s="73"/>
      <c r="P1104" s="73"/>
      <c r="Q1104" s="73"/>
      <c r="R1104" s="73"/>
    </row>
    <row r="1105" spans="1:18" hidden="1">
      <c r="A1105" s="86" t="s">
        <v>160</v>
      </c>
      <c r="B1105" s="14">
        <v>793</v>
      </c>
      <c r="C1105" s="15" t="s">
        <v>19</v>
      </c>
      <c r="D1105" s="15" t="s">
        <v>23</v>
      </c>
      <c r="E1105" s="15" t="s">
        <v>281</v>
      </c>
      <c r="F1105" s="15" t="s">
        <v>161</v>
      </c>
      <c r="G1105" s="74">
        <f t="shared" si="285"/>
        <v>0</v>
      </c>
      <c r="H1105" s="74">
        <f t="shared" si="285"/>
        <v>0</v>
      </c>
      <c r="I1105" s="299">
        <f t="shared" si="285"/>
        <v>0</v>
      </c>
      <c r="J1105" s="270"/>
      <c r="K1105" s="73"/>
      <c r="L1105" s="73"/>
      <c r="M1105" s="73"/>
      <c r="N1105" s="73"/>
      <c r="O1105" s="73"/>
      <c r="P1105" s="73"/>
      <c r="Q1105" s="73"/>
      <c r="R1105" s="73"/>
    </row>
    <row r="1106" spans="1:18" hidden="1">
      <c r="A1106" s="86" t="s">
        <v>182</v>
      </c>
      <c r="B1106" s="14">
        <v>793</v>
      </c>
      <c r="C1106" s="15" t="s">
        <v>19</v>
      </c>
      <c r="D1106" s="15" t="s">
        <v>23</v>
      </c>
      <c r="E1106" s="15" t="s">
        <v>281</v>
      </c>
      <c r="F1106" s="15" t="s">
        <v>183</v>
      </c>
      <c r="G1106" s="74"/>
      <c r="H1106" s="74"/>
      <c r="I1106" s="299"/>
      <c r="J1106" s="270"/>
      <c r="K1106" s="73"/>
      <c r="L1106" s="73"/>
      <c r="M1106" s="73"/>
      <c r="N1106" s="73"/>
      <c r="O1106" s="73"/>
      <c r="P1106" s="73"/>
      <c r="Q1106" s="73"/>
      <c r="R1106" s="73"/>
    </row>
    <row r="1107" spans="1:18" ht="25.5">
      <c r="A1107" s="11" t="s">
        <v>172</v>
      </c>
      <c r="B1107" s="6">
        <v>793</v>
      </c>
      <c r="C1107" s="7" t="s">
        <v>70</v>
      </c>
      <c r="D1107" s="7"/>
      <c r="E1107" s="7"/>
      <c r="F1107" s="7"/>
      <c r="G1107" s="38">
        <f>G1108+G1168+G1137</f>
        <v>798000</v>
      </c>
      <c r="H1107" s="38">
        <f>H1108+H1168+H1137</f>
        <v>803000</v>
      </c>
      <c r="I1107" s="302">
        <f>I1108+I1168+I1137</f>
        <v>798000</v>
      </c>
      <c r="J1107" s="269"/>
      <c r="K1107" s="73"/>
      <c r="L1107" s="73"/>
      <c r="M1107" s="73"/>
      <c r="N1107" s="73"/>
      <c r="O1107" s="73"/>
      <c r="P1107" s="305"/>
      <c r="Q1107" s="305"/>
      <c r="R1107" s="73"/>
    </row>
    <row r="1108" spans="1:18" s="46" customFormat="1" ht="32.25" customHeight="1">
      <c r="A1108" s="40" t="s">
        <v>814</v>
      </c>
      <c r="B1108" s="14">
        <v>793</v>
      </c>
      <c r="C1108" s="15" t="s">
        <v>70</v>
      </c>
      <c r="D1108" s="15" t="s">
        <v>126</v>
      </c>
      <c r="E1108" s="15"/>
      <c r="F1108" s="15"/>
      <c r="G1108" s="74">
        <f>G1109+G1133+G1130</f>
        <v>67500</v>
      </c>
      <c r="H1108" s="74">
        <f t="shared" ref="H1108:I1108" si="286">H1109+H1133+H1130</f>
        <v>67500</v>
      </c>
      <c r="I1108" s="299">
        <f t="shared" si="286"/>
        <v>67500</v>
      </c>
      <c r="J1108" s="270"/>
      <c r="K1108" s="58"/>
      <c r="L1108" s="58"/>
      <c r="M1108" s="58"/>
      <c r="N1108" s="58"/>
      <c r="O1108" s="58"/>
      <c r="P1108" s="58"/>
      <c r="Q1108" s="58"/>
      <c r="R1108" s="58"/>
    </row>
    <row r="1109" spans="1:18" s="28" customFormat="1" ht="51">
      <c r="A1109" s="40" t="s">
        <v>494</v>
      </c>
      <c r="B1109" s="14">
        <v>793</v>
      </c>
      <c r="C1109" s="15" t="s">
        <v>70</v>
      </c>
      <c r="D1109" s="15" t="s">
        <v>126</v>
      </c>
      <c r="E1109" s="15" t="s">
        <v>256</v>
      </c>
      <c r="F1109" s="39"/>
      <c r="G1109" s="74">
        <f>G1113+G1118+G1124+G1127+G1112+G1121</f>
        <v>67500</v>
      </c>
      <c r="H1109" s="74">
        <f t="shared" ref="H1109:I1109" si="287">H1113+H1118+H1124+H1127+H1112</f>
        <v>67500</v>
      </c>
      <c r="I1109" s="299">
        <f t="shared" si="287"/>
        <v>67500</v>
      </c>
      <c r="J1109" s="270"/>
      <c r="K1109" s="270"/>
      <c r="L1109" s="270"/>
      <c r="M1109" s="270"/>
      <c r="N1109" s="270"/>
      <c r="O1109" s="270"/>
      <c r="P1109" s="304"/>
      <c r="Q1109" s="310"/>
      <c r="R1109" s="304"/>
    </row>
    <row r="1110" spans="1:18" s="28" customFormat="1" ht="67.5" hidden="1" customHeight="1">
      <c r="A1110" s="40" t="s">
        <v>341</v>
      </c>
      <c r="B1110" s="14">
        <v>793</v>
      </c>
      <c r="C1110" s="15" t="s">
        <v>70</v>
      </c>
      <c r="D1110" s="15" t="s">
        <v>126</v>
      </c>
      <c r="E1110" s="15" t="s">
        <v>141</v>
      </c>
      <c r="F1110" s="39"/>
      <c r="G1110" s="74">
        <f>G1111</f>
        <v>0</v>
      </c>
      <c r="H1110" s="74">
        <f t="shared" ref="H1110:I1110" si="288">H1111</f>
        <v>0</v>
      </c>
      <c r="I1110" s="299">
        <f t="shared" si="288"/>
        <v>0</v>
      </c>
      <c r="J1110" s="270"/>
      <c r="K1110" s="304"/>
      <c r="L1110" s="304"/>
      <c r="M1110" s="304"/>
      <c r="N1110" s="304"/>
      <c r="O1110" s="304"/>
      <c r="P1110" s="304"/>
      <c r="Q1110" s="304"/>
      <c r="R1110" s="304"/>
    </row>
    <row r="1111" spans="1:18" s="28" customFormat="1" ht="25.5" hidden="1">
      <c r="A1111" s="16" t="s">
        <v>330</v>
      </c>
      <c r="B1111" s="14">
        <v>793</v>
      </c>
      <c r="C1111" s="15" t="s">
        <v>70</v>
      </c>
      <c r="D1111" s="15" t="s">
        <v>126</v>
      </c>
      <c r="E1111" s="15" t="s">
        <v>141</v>
      </c>
      <c r="F1111" s="15" t="s">
        <v>37</v>
      </c>
      <c r="G1111" s="74">
        <f>G1112</f>
        <v>0</v>
      </c>
      <c r="H1111" s="74">
        <f t="shared" ref="H1111:I1111" si="289">H1112</f>
        <v>0</v>
      </c>
      <c r="I1111" s="299">
        <f t="shared" si="289"/>
        <v>0</v>
      </c>
      <c r="J1111" s="270"/>
      <c r="K1111" s="304"/>
      <c r="L1111" s="304"/>
      <c r="M1111" s="304"/>
      <c r="N1111" s="304"/>
      <c r="O1111" s="304"/>
      <c r="P1111" s="304"/>
      <c r="Q1111" s="304"/>
      <c r="R1111" s="304"/>
    </row>
    <row r="1112" spans="1:18" s="28" customFormat="1" ht="25.5" hidden="1">
      <c r="A1112" s="16" t="s">
        <v>38</v>
      </c>
      <c r="B1112" s="14">
        <v>793</v>
      </c>
      <c r="C1112" s="15" t="s">
        <v>70</v>
      </c>
      <c r="D1112" s="15" t="s">
        <v>126</v>
      </c>
      <c r="E1112" s="15" t="s">
        <v>141</v>
      </c>
      <c r="F1112" s="15" t="s">
        <v>39</v>
      </c>
      <c r="G1112" s="74">
        <v>0</v>
      </c>
      <c r="H1112" s="27"/>
      <c r="I1112" s="303"/>
      <c r="J1112" s="280"/>
      <c r="K1112" s="304"/>
      <c r="L1112" s="304"/>
      <c r="M1112" s="304"/>
      <c r="N1112" s="304"/>
      <c r="O1112" s="304"/>
      <c r="P1112" s="304"/>
      <c r="Q1112" s="304"/>
      <c r="R1112" s="304"/>
    </row>
    <row r="1113" spans="1:18" ht="53.25" hidden="1" customHeight="1">
      <c r="A1113" s="57" t="s">
        <v>806</v>
      </c>
      <c r="B1113" s="14">
        <v>793</v>
      </c>
      <c r="C1113" s="15" t="s">
        <v>70</v>
      </c>
      <c r="D1113" s="15" t="s">
        <v>126</v>
      </c>
      <c r="E1113" s="15" t="s">
        <v>257</v>
      </c>
      <c r="F1113" s="15"/>
      <c r="G1113" s="74">
        <f>G1114</f>
        <v>0</v>
      </c>
      <c r="H1113" s="74">
        <f>H1114+H1116</f>
        <v>0</v>
      </c>
      <c r="I1113" s="299">
        <f>I1114+I1116</f>
        <v>0</v>
      </c>
      <c r="J1113" s="270"/>
      <c r="K1113" s="73"/>
      <c r="L1113" s="73"/>
      <c r="M1113" s="73"/>
      <c r="N1113" s="73"/>
      <c r="O1113" s="73"/>
      <c r="P1113" s="73"/>
      <c r="Q1113" s="73"/>
      <c r="R1113" s="73"/>
    </row>
    <row r="1114" spans="1:18" ht="25.5" hidden="1">
      <c r="A1114" s="16" t="s">
        <v>330</v>
      </c>
      <c r="B1114" s="14">
        <v>793</v>
      </c>
      <c r="C1114" s="15" t="s">
        <v>70</v>
      </c>
      <c r="D1114" s="15" t="s">
        <v>126</v>
      </c>
      <c r="E1114" s="15" t="s">
        <v>257</v>
      </c>
      <c r="F1114" s="15" t="s">
        <v>37</v>
      </c>
      <c r="G1114" s="74">
        <f>G1115</f>
        <v>0</v>
      </c>
      <c r="H1114" s="74">
        <f t="shared" ref="H1114:I1114" si="290">H1115</f>
        <v>0</v>
      </c>
      <c r="I1114" s="299">
        <f t="shared" si="290"/>
        <v>0</v>
      </c>
      <c r="J1114" s="270"/>
      <c r="K1114" s="73"/>
      <c r="L1114" s="73"/>
      <c r="M1114" s="73"/>
      <c r="N1114" s="73"/>
      <c r="O1114" s="73"/>
      <c r="P1114" s="73"/>
      <c r="Q1114" s="73"/>
      <c r="R1114" s="73"/>
    </row>
    <row r="1115" spans="1:18" ht="25.5" hidden="1">
      <c r="A1115" s="16" t="s">
        <v>38</v>
      </c>
      <c r="B1115" s="14">
        <v>793</v>
      </c>
      <c r="C1115" s="15" t="s">
        <v>70</v>
      </c>
      <c r="D1115" s="15" t="s">
        <v>126</v>
      </c>
      <c r="E1115" s="15" t="s">
        <v>257</v>
      </c>
      <c r="F1115" s="15" t="s">
        <v>39</v>
      </c>
      <c r="G1115" s="74">
        <v>0</v>
      </c>
      <c r="H1115" s="233">
        <v>0</v>
      </c>
      <c r="I1115" s="299">
        <v>0</v>
      </c>
      <c r="J1115" s="270"/>
      <c r="K1115" s="73"/>
      <c r="L1115" s="73"/>
      <c r="M1115" s="73"/>
      <c r="N1115" s="73"/>
      <c r="O1115" s="73"/>
      <c r="P1115" s="73"/>
      <c r="Q1115" s="73"/>
      <c r="R1115" s="73"/>
    </row>
    <row r="1116" spans="1:18" ht="17.25" hidden="1" customHeight="1">
      <c r="A1116" s="16" t="s">
        <v>63</v>
      </c>
      <c r="B1116" s="14">
        <v>793</v>
      </c>
      <c r="C1116" s="15" t="s">
        <v>70</v>
      </c>
      <c r="D1116" s="15" t="s">
        <v>126</v>
      </c>
      <c r="E1116" s="15" t="s">
        <v>258</v>
      </c>
      <c r="F1116" s="15" t="s">
        <v>64</v>
      </c>
      <c r="G1116" s="74">
        <f>G1117</f>
        <v>0</v>
      </c>
      <c r="H1116" s="74">
        <f t="shared" ref="H1116:I1116" si="291">H1117</f>
        <v>0</v>
      </c>
      <c r="I1116" s="299">
        <f t="shared" si="291"/>
        <v>0</v>
      </c>
      <c r="J1116" s="270"/>
      <c r="K1116" s="73"/>
      <c r="L1116" s="73"/>
      <c r="M1116" s="73"/>
      <c r="N1116" s="73"/>
      <c r="O1116" s="73"/>
      <c r="P1116" s="73"/>
      <c r="Q1116" s="73"/>
      <c r="R1116" s="73"/>
    </row>
    <row r="1117" spans="1:18" ht="13.5" hidden="1" customHeight="1">
      <c r="A1117" s="16" t="s">
        <v>184</v>
      </c>
      <c r="B1117" s="14">
        <v>793</v>
      </c>
      <c r="C1117" s="15" t="s">
        <v>70</v>
      </c>
      <c r="D1117" s="15" t="s">
        <v>126</v>
      </c>
      <c r="E1117" s="15" t="s">
        <v>258</v>
      </c>
      <c r="F1117" s="15" t="s">
        <v>185</v>
      </c>
      <c r="G1117" s="74">
        <v>0</v>
      </c>
      <c r="H1117" s="74"/>
      <c r="I1117" s="299">
        <v>0</v>
      </c>
      <c r="J1117" s="270"/>
      <c r="K1117" s="73"/>
      <c r="L1117" s="73"/>
      <c r="M1117" s="73"/>
      <c r="N1117" s="73"/>
      <c r="O1117" s="73"/>
      <c r="P1117" s="73"/>
      <c r="Q1117" s="73"/>
      <c r="R1117" s="73"/>
    </row>
    <row r="1118" spans="1:18" ht="38.25" customHeight="1">
      <c r="A1118" s="16" t="s">
        <v>458</v>
      </c>
      <c r="B1118" s="14">
        <v>793</v>
      </c>
      <c r="C1118" s="15" t="s">
        <v>70</v>
      </c>
      <c r="D1118" s="15" t="s">
        <v>126</v>
      </c>
      <c r="E1118" s="15" t="s">
        <v>459</v>
      </c>
      <c r="F1118" s="15"/>
      <c r="G1118" s="74">
        <f>G1119</f>
        <v>67500</v>
      </c>
      <c r="H1118" s="74">
        <f t="shared" ref="H1118:I1118" si="292">H1119</f>
        <v>67500</v>
      </c>
      <c r="I1118" s="299">
        <f t="shared" si="292"/>
        <v>67500</v>
      </c>
      <c r="J1118" s="270"/>
      <c r="K1118" s="73"/>
      <c r="L1118" s="73"/>
      <c r="M1118" s="73"/>
      <c r="N1118" s="73"/>
      <c r="O1118" s="73"/>
      <c r="P1118" s="73"/>
      <c r="Q1118" s="73"/>
      <c r="R1118" s="73"/>
    </row>
    <row r="1119" spans="1:18" ht="28.5" customHeight="1">
      <c r="A1119" s="16" t="s">
        <v>38</v>
      </c>
      <c r="B1119" s="14">
        <v>793</v>
      </c>
      <c r="C1119" s="15" t="s">
        <v>70</v>
      </c>
      <c r="D1119" s="15" t="s">
        <v>126</v>
      </c>
      <c r="E1119" s="15" t="s">
        <v>459</v>
      </c>
      <c r="F1119" s="15" t="s">
        <v>37</v>
      </c>
      <c r="G1119" s="74">
        <f>G1120</f>
        <v>67500</v>
      </c>
      <c r="H1119" s="74">
        <f t="shared" ref="H1119:I1119" si="293">H1120</f>
        <v>67500</v>
      </c>
      <c r="I1119" s="74">
        <f t="shared" si="293"/>
        <v>67500</v>
      </c>
      <c r="J1119" s="270"/>
      <c r="K1119" s="73"/>
      <c r="L1119" s="73"/>
      <c r="M1119" s="73"/>
      <c r="N1119" s="73"/>
      <c r="O1119" s="73"/>
      <c r="P1119" s="73"/>
      <c r="Q1119" s="73"/>
      <c r="R1119" s="73"/>
    </row>
    <row r="1120" spans="1:18" ht="25.5">
      <c r="A1120" s="16" t="s">
        <v>38</v>
      </c>
      <c r="B1120" s="14">
        <v>793</v>
      </c>
      <c r="C1120" s="15" t="s">
        <v>70</v>
      </c>
      <c r="D1120" s="15" t="s">
        <v>126</v>
      </c>
      <c r="E1120" s="15" t="s">
        <v>459</v>
      </c>
      <c r="F1120" s="15" t="s">
        <v>39</v>
      </c>
      <c r="G1120" s="74">
        <v>67500</v>
      </c>
      <c r="H1120" s="74">
        <v>67500</v>
      </c>
      <c r="I1120" s="74">
        <v>67500</v>
      </c>
      <c r="J1120" s="274"/>
    </row>
    <row r="1121" spans="1:10" ht="38.25" hidden="1" customHeight="1">
      <c r="A1121" s="16" t="s">
        <v>817</v>
      </c>
      <c r="B1121" s="14">
        <v>793</v>
      </c>
      <c r="C1121" s="15" t="s">
        <v>70</v>
      </c>
      <c r="D1121" s="15" t="s">
        <v>126</v>
      </c>
      <c r="E1121" s="15" t="s">
        <v>816</v>
      </c>
      <c r="F1121" s="15"/>
      <c r="G1121" s="74">
        <f>G1122</f>
        <v>0</v>
      </c>
      <c r="H1121" s="74">
        <f t="shared" ref="H1121:I1122" si="294">H1122</f>
        <v>0</v>
      </c>
      <c r="I1121" s="74">
        <f t="shared" si="294"/>
        <v>0</v>
      </c>
      <c r="J1121" s="270"/>
    </row>
    <row r="1122" spans="1:10" ht="28.5" hidden="1" customHeight="1">
      <c r="A1122" s="16" t="s">
        <v>38</v>
      </c>
      <c r="B1122" s="14">
        <v>793</v>
      </c>
      <c r="C1122" s="15" t="s">
        <v>70</v>
      </c>
      <c r="D1122" s="15" t="s">
        <v>126</v>
      </c>
      <c r="E1122" s="15" t="s">
        <v>816</v>
      </c>
      <c r="F1122" s="15" t="s">
        <v>37</v>
      </c>
      <c r="G1122" s="74">
        <f>G1123</f>
        <v>0</v>
      </c>
      <c r="H1122" s="74">
        <f t="shared" si="294"/>
        <v>0</v>
      </c>
      <c r="I1122" s="74">
        <f t="shared" si="294"/>
        <v>0</v>
      </c>
      <c r="J1122" s="270"/>
    </row>
    <row r="1123" spans="1:10" ht="25.5" hidden="1">
      <c r="A1123" s="16" t="s">
        <v>38</v>
      </c>
      <c r="B1123" s="14">
        <v>793</v>
      </c>
      <c r="C1123" s="15" t="s">
        <v>70</v>
      </c>
      <c r="D1123" s="15" t="s">
        <v>126</v>
      </c>
      <c r="E1123" s="15" t="s">
        <v>816</v>
      </c>
      <c r="F1123" s="15" t="s">
        <v>39</v>
      </c>
      <c r="G1123" s="74"/>
      <c r="H1123" s="74"/>
      <c r="I1123" s="74"/>
      <c r="J1123" s="270"/>
    </row>
    <row r="1124" spans="1:10" ht="46.5" hidden="1" customHeight="1">
      <c r="A1124" s="57" t="s">
        <v>507</v>
      </c>
      <c r="B1124" s="14">
        <v>793</v>
      </c>
      <c r="C1124" s="15" t="s">
        <v>70</v>
      </c>
      <c r="D1124" s="15" t="s">
        <v>126</v>
      </c>
      <c r="E1124" s="15" t="s">
        <v>506</v>
      </c>
      <c r="F1124" s="15"/>
      <c r="G1124" s="74">
        <f>G1125</f>
        <v>0</v>
      </c>
      <c r="H1124" s="74">
        <f t="shared" ref="H1124:I1124" si="295">H1125</f>
        <v>0</v>
      </c>
      <c r="I1124" s="74">
        <f t="shared" si="295"/>
        <v>0</v>
      </c>
      <c r="J1124" s="270"/>
    </row>
    <row r="1125" spans="1:10" ht="25.5" hidden="1" customHeight="1">
      <c r="A1125" s="16" t="s">
        <v>330</v>
      </c>
      <c r="B1125" s="14">
        <v>793</v>
      </c>
      <c r="C1125" s="15" t="s">
        <v>70</v>
      </c>
      <c r="D1125" s="15" t="s">
        <v>126</v>
      </c>
      <c r="E1125" s="15" t="s">
        <v>506</v>
      </c>
      <c r="F1125" s="15" t="s">
        <v>37</v>
      </c>
      <c r="G1125" s="74">
        <f>G1126</f>
        <v>0</v>
      </c>
      <c r="H1125" s="74">
        <f t="shared" ref="H1125:I1125" si="296">H1126</f>
        <v>0</v>
      </c>
      <c r="I1125" s="74">
        <f t="shared" si="296"/>
        <v>0</v>
      </c>
      <c r="J1125" s="270"/>
    </row>
    <row r="1126" spans="1:10" ht="25.5" hidden="1" customHeight="1">
      <c r="A1126" s="16" t="s">
        <v>38</v>
      </c>
      <c r="B1126" s="14">
        <v>793</v>
      </c>
      <c r="C1126" s="15" t="s">
        <v>70</v>
      </c>
      <c r="D1126" s="15" t="s">
        <v>126</v>
      </c>
      <c r="E1126" s="15" t="s">
        <v>506</v>
      </c>
      <c r="F1126" s="15" t="s">
        <v>39</v>
      </c>
      <c r="G1126" s="74">
        <v>0</v>
      </c>
      <c r="H1126" s="74"/>
      <c r="I1126" s="74">
        <v>0</v>
      </c>
      <c r="J1126" s="270"/>
    </row>
    <row r="1127" spans="1:10" ht="46.5" hidden="1" customHeight="1">
      <c r="A1127" s="57" t="s">
        <v>509</v>
      </c>
      <c r="B1127" s="14">
        <v>793</v>
      </c>
      <c r="C1127" s="15" t="s">
        <v>70</v>
      </c>
      <c r="D1127" s="15" t="s">
        <v>126</v>
      </c>
      <c r="E1127" s="15" t="s">
        <v>508</v>
      </c>
      <c r="F1127" s="15"/>
      <c r="G1127" s="74">
        <f>G1128</f>
        <v>0</v>
      </c>
      <c r="H1127" s="74">
        <f t="shared" ref="H1127:I1127" si="297">H1128</f>
        <v>0</v>
      </c>
      <c r="I1127" s="74">
        <f t="shared" si="297"/>
        <v>0</v>
      </c>
      <c r="J1127" s="270"/>
    </row>
    <row r="1128" spans="1:10" ht="25.5" hidden="1">
      <c r="A1128" s="16" t="s">
        <v>330</v>
      </c>
      <c r="B1128" s="14">
        <v>793</v>
      </c>
      <c r="C1128" s="15" t="s">
        <v>70</v>
      </c>
      <c r="D1128" s="15" t="s">
        <v>126</v>
      </c>
      <c r="E1128" s="15" t="s">
        <v>508</v>
      </c>
      <c r="F1128" s="15" t="s">
        <v>37</v>
      </c>
      <c r="G1128" s="74">
        <f>G1129</f>
        <v>0</v>
      </c>
      <c r="H1128" s="74">
        <f>H1129</f>
        <v>0</v>
      </c>
      <c r="I1128" s="74">
        <f>I1129</f>
        <v>0</v>
      </c>
      <c r="J1128" s="270"/>
    </row>
    <row r="1129" spans="1:10" ht="25.5" hidden="1">
      <c r="A1129" s="16" t="s">
        <v>38</v>
      </c>
      <c r="B1129" s="14">
        <v>793</v>
      </c>
      <c r="C1129" s="15" t="s">
        <v>70</v>
      </c>
      <c r="D1129" s="15" t="s">
        <v>126</v>
      </c>
      <c r="E1129" s="15" t="s">
        <v>508</v>
      </c>
      <c r="F1129" s="15" t="s">
        <v>39</v>
      </c>
      <c r="G1129" s="74">
        <f>60000-60000</f>
        <v>0</v>
      </c>
      <c r="H1129" s="74">
        <f>90000-90000</f>
        <v>0</v>
      </c>
      <c r="I1129" s="74">
        <v>0</v>
      </c>
      <c r="J1129" s="274"/>
    </row>
    <row r="1130" spans="1:10" ht="30.75" hidden="1" customHeight="1">
      <c r="A1130" s="16" t="s">
        <v>277</v>
      </c>
      <c r="B1130" s="14">
        <v>793</v>
      </c>
      <c r="C1130" s="15" t="s">
        <v>70</v>
      </c>
      <c r="D1130" s="15" t="s">
        <v>126</v>
      </c>
      <c r="E1130" s="15" t="s">
        <v>582</v>
      </c>
      <c r="F1130" s="15"/>
      <c r="G1130" s="74">
        <f>G1131</f>
        <v>0</v>
      </c>
      <c r="H1130" s="74">
        <v>0</v>
      </c>
      <c r="I1130" s="74">
        <v>0</v>
      </c>
      <c r="J1130" s="270"/>
    </row>
    <row r="1131" spans="1:10" ht="30.75" hidden="1" customHeight="1">
      <c r="A1131" s="16" t="s">
        <v>151</v>
      </c>
      <c r="B1131" s="14">
        <v>793</v>
      </c>
      <c r="C1131" s="15" t="s">
        <v>70</v>
      </c>
      <c r="D1131" s="15" t="s">
        <v>126</v>
      </c>
      <c r="E1131" s="15" t="s">
        <v>582</v>
      </c>
      <c r="F1131" s="15" t="s">
        <v>152</v>
      </c>
      <c r="G1131" s="74">
        <f>G1132</f>
        <v>0</v>
      </c>
      <c r="H1131" s="74">
        <v>0</v>
      </c>
      <c r="I1131" s="74">
        <v>0</v>
      </c>
      <c r="J1131" s="270"/>
    </row>
    <row r="1132" spans="1:10" ht="30.75" hidden="1" customHeight="1">
      <c r="A1132" s="16" t="s">
        <v>153</v>
      </c>
      <c r="B1132" s="14">
        <v>793</v>
      </c>
      <c r="C1132" s="15" t="s">
        <v>70</v>
      </c>
      <c r="D1132" s="15" t="s">
        <v>126</v>
      </c>
      <c r="E1132" s="15" t="s">
        <v>582</v>
      </c>
      <c r="F1132" s="15" t="s">
        <v>154</v>
      </c>
      <c r="G1132" s="74"/>
      <c r="H1132" s="74">
        <v>0</v>
      </c>
      <c r="I1132" s="74">
        <v>0</v>
      </c>
      <c r="J1132" s="270"/>
    </row>
    <row r="1133" spans="1:10" ht="25.5" hidden="1">
      <c r="A1133" s="16" t="s">
        <v>173</v>
      </c>
      <c r="B1133" s="14">
        <v>793</v>
      </c>
      <c r="C1133" s="15" t="s">
        <v>70</v>
      </c>
      <c r="D1133" s="15" t="s">
        <v>126</v>
      </c>
      <c r="E1133" s="15" t="s">
        <v>238</v>
      </c>
      <c r="F1133" s="15"/>
      <c r="G1133" s="74">
        <f>G1134</f>
        <v>0</v>
      </c>
      <c r="H1133" s="74"/>
      <c r="I1133" s="74"/>
      <c r="J1133" s="270"/>
    </row>
    <row r="1134" spans="1:10" ht="25.5" hidden="1">
      <c r="A1134" s="16" t="s">
        <v>173</v>
      </c>
      <c r="B1134" s="14">
        <v>793</v>
      </c>
      <c r="C1134" s="15" t="s">
        <v>70</v>
      </c>
      <c r="D1134" s="15" t="s">
        <v>126</v>
      </c>
      <c r="E1134" s="15" t="s">
        <v>281</v>
      </c>
      <c r="F1134" s="15"/>
      <c r="G1134" s="74">
        <f>G1135</f>
        <v>0</v>
      </c>
      <c r="H1134" s="74"/>
      <c r="I1134" s="74"/>
      <c r="J1134" s="270"/>
    </row>
    <row r="1135" spans="1:10" ht="25.5" hidden="1">
      <c r="A1135" s="16" t="s">
        <v>330</v>
      </c>
      <c r="B1135" s="14">
        <v>793</v>
      </c>
      <c r="C1135" s="15" t="s">
        <v>70</v>
      </c>
      <c r="D1135" s="15" t="s">
        <v>126</v>
      </c>
      <c r="E1135" s="15" t="s">
        <v>281</v>
      </c>
      <c r="F1135" s="15" t="s">
        <v>37</v>
      </c>
      <c r="G1135" s="74">
        <f>G1136</f>
        <v>0</v>
      </c>
      <c r="H1135" s="74"/>
      <c r="I1135" s="74"/>
      <c r="J1135" s="270"/>
    </row>
    <row r="1136" spans="1:10" ht="25.5" hidden="1">
      <c r="A1136" s="16" t="s">
        <v>38</v>
      </c>
      <c r="B1136" s="14">
        <v>793</v>
      </c>
      <c r="C1136" s="15" t="s">
        <v>70</v>
      </c>
      <c r="D1136" s="15" t="s">
        <v>126</v>
      </c>
      <c r="E1136" s="15" t="s">
        <v>281</v>
      </c>
      <c r="F1136" s="15" t="s">
        <v>39</v>
      </c>
      <c r="G1136" s="74"/>
      <c r="H1136" s="74">
        <v>0</v>
      </c>
      <c r="I1136" s="74">
        <v>0</v>
      </c>
      <c r="J1136" s="270"/>
    </row>
    <row r="1137" spans="1:17" s="22" customFormat="1" ht="42" customHeight="1">
      <c r="A1137" s="34" t="s">
        <v>815</v>
      </c>
      <c r="B1137" s="35">
        <v>793</v>
      </c>
      <c r="C1137" s="36" t="s">
        <v>70</v>
      </c>
      <c r="D1137" s="36" t="s">
        <v>69</v>
      </c>
      <c r="E1137" s="36"/>
      <c r="F1137" s="36"/>
      <c r="G1137" s="75">
        <f>G1138</f>
        <v>502500</v>
      </c>
      <c r="H1137" s="75">
        <f t="shared" ref="H1137:I1137" si="298">H1138</f>
        <v>502500</v>
      </c>
      <c r="I1137" s="75">
        <f t="shared" si="298"/>
        <v>502500</v>
      </c>
      <c r="J1137" s="283"/>
      <c r="P1137" s="21"/>
      <c r="Q1137" s="21"/>
    </row>
    <row r="1138" spans="1:17" s="28" customFormat="1" ht="51">
      <c r="A1138" s="40" t="s">
        <v>494</v>
      </c>
      <c r="B1138" s="14">
        <v>793</v>
      </c>
      <c r="C1138" s="15" t="s">
        <v>70</v>
      </c>
      <c r="D1138" s="15" t="s">
        <v>69</v>
      </c>
      <c r="E1138" s="15" t="s">
        <v>256</v>
      </c>
      <c r="F1138" s="39"/>
      <c r="G1138" s="74">
        <f>G1144+G1139+G1149+G1154+G1157</f>
        <v>502500</v>
      </c>
      <c r="H1138" s="74">
        <f t="shared" ref="H1138:I1138" si="299">H1144+H1139+H1149+H1154+H1157</f>
        <v>502500</v>
      </c>
      <c r="I1138" s="74">
        <f t="shared" si="299"/>
        <v>502500</v>
      </c>
      <c r="J1138" s="276"/>
    </row>
    <row r="1139" spans="1:17" s="28" customFormat="1" ht="25.5" hidden="1">
      <c r="A1139" s="40" t="s">
        <v>631</v>
      </c>
      <c r="B1139" s="14">
        <v>793</v>
      </c>
      <c r="C1139" s="15" t="s">
        <v>70</v>
      </c>
      <c r="D1139" s="15" t="s">
        <v>69</v>
      </c>
      <c r="E1139" s="15" t="s">
        <v>668</v>
      </c>
      <c r="F1139" s="39"/>
      <c r="G1139" s="74">
        <f>G1142+G1140</f>
        <v>0</v>
      </c>
      <c r="H1139" s="74"/>
      <c r="I1139" s="74"/>
      <c r="J1139" s="270"/>
    </row>
    <row r="1140" spans="1:17" s="28" customFormat="1" hidden="1">
      <c r="A1140" s="16" t="s">
        <v>160</v>
      </c>
      <c r="B1140" s="14">
        <v>793</v>
      </c>
      <c r="C1140" s="15" t="s">
        <v>70</v>
      </c>
      <c r="D1140" s="15" t="s">
        <v>69</v>
      </c>
      <c r="E1140" s="15" t="s">
        <v>668</v>
      </c>
      <c r="F1140" s="15" t="s">
        <v>161</v>
      </c>
      <c r="G1140" s="74">
        <f>G1141</f>
        <v>0</v>
      </c>
      <c r="H1140" s="74"/>
      <c r="I1140" s="74"/>
      <c r="J1140" s="270"/>
    </row>
    <row r="1141" spans="1:17" s="28" customFormat="1" hidden="1">
      <c r="A1141" s="16" t="s">
        <v>174</v>
      </c>
      <c r="B1141" s="14">
        <v>793</v>
      </c>
      <c r="C1141" s="15" t="s">
        <v>70</v>
      </c>
      <c r="D1141" s="15" t="s">
        <v>69</v>
      </c>
      <c r="E1141" s="15" t="s">
        <v>668</v>
      </c>
      <c r="F1141" s="15" t="s">
        <v>175</v>
      </c>
      <c r="G1141" s="74"/>
      <c r="H1141" s="74"/>
      <c r="I1141" s="74"/>
      <c r="J1141" s="270"/>
    </row>
    <row r="1142" spans="1:17" ht="17.25" hidden="1" customHeight="1">
      <c r="A1142" s="16" t="s">
        <v>63</v>
      </c>
      <c r="B1142" s="14">
        <v>793</v>
      </c>
      <c r="C1142" s="15" t="s">
        <v>70</v>
      </c>
      <c r="D1142" s="15" t="s">
        <v>69</v>
      </c>
      <c r="E1142" s="15" t="s">
        <v>630</v>
      </c>
      <c r="F1142" s="15" t="s">
        <v>64</v>
      </c>
      <c r="G1142" s="74">
        <f>G1143</f>
        <v>0</v>
      </c>
      <c r="H1142" s="74">
        <f>H1143</f>
        <v>0</v>
      </c>
      <c r="I1142" s="74">
        <f>I1143</f>
        <v>0</v>
      </c>
      <c r="J1142" s="270"/>
    </row>
    <row r="1143" spans="1:17" ht="13.5" hidden="1" customHeight="1">
      <c r="A1143" s="16" t="s">
        <v>184</v>
      </c>
      <c r="B1143" s="14">
        <v>793</v>
      </c>
      <c r="C1143" s="15" t="s">
        <v>70</v>
      </c>
      <c r="D1143" s="15" t="s">
        <v>69</v>
      </c>
      <c r="E1143" s="15" t="s">
        <v>630</v>
      </c>
      <c r="F1143" s="15" t="s">
        <v>185</v>
      </c>
      <c r="G1143" s="74">
        <f>2715000-2715000</f>
        <v>0</v>
      </c>
      <c r="H1143" s="74"/>
      <c r="I1143" s="74"/>
      <c r="J1143" s="270"/>
    </row>
    <row r="1144" spans="1:17" ht="21" customHeight="1">
      <c r="A1144" s="16" t="s">
        <v>190</v>
      </c>
      <c r="B1144" s="14">
        <v>793</v>
      </c>
      <c r="C1144" s="15" t="s">
        <v>70</v>
      </c>
      <c r="D1144" s="15" t="s">
        <v>69</v>
      </c>
      <c r="E1144" s="15" t="s">
        <v>139</v>
      </c>
      <c r="F1144" s="15"/>
      <c r="G1144" s="74">
        <f t="shared" ref="G1144:I1145" si="300">G1145</f>
        <v>70000</v>
      </c>
      <c r="H1144" s="74">
        <f t="shared" si="300"/>
        <v>70000</v>
      </c>
      <c r="I1144" s="74">
        <f t="shared" si="300"/>
        <v>70000</v>
      </c>
      <c r="J1144" s="270"/>
    </row>
    <row r="1145" spans="1:17" ht="24.75" customHeight="1">
      <c r="A1145" s="16" t="s">
        <v>330</v>
      </c>
      <c r="B1145" s="14">
        <v>793</v>
      </c>
      <c r="C1145" s="15" t="s">
        <v>70</v>
      </c>
      <c r="D1145" s="15" t="s">
        <v>69</v>
      </c>
      <c r="E1145" s="15" t="s">
        <v>139</v>
      </c>
      <c r="F1145" s="15" t="s">
        <v>37</v>
      </c>
      <c r="G1145" s="74">
        <f t="shared" si="300"/>
        <v>70000</v>
      </c>
      <c r="H1145" s="74">
        <f t="shared" si="300"/>
        <v>70000</v>
      </c>
      <c r="I1145" s="74">
        <f t="shared" si="300"/>
        <v>70000</v>
      </c>
      <c r="J1145" s="270"/>
    </row>
    <row r="1146" spans="1:17" ht="25.5">
      <c r="A1146" s="16" t="s">
        <v>38</v>
      </c>
      <c r="B1146" s="14">
        <v>793</v>
      </c>
      <c r="C1146" s="15" t="s">
        <v>70</v>
      </c>
      <c r="D1146" s="15" t="s">
        <v>69</v>
      </c>
      <c r="E1146" s="15" t="s">
        <v>139</v>
      </c>
      <c r="F1146" s="15" t="s">
        <v>39</v>
      </c>
      <c r="G1146" s="74">
        <v>70000</v>
      </c>
      <c r="H1146" s="74">
        <v>70000</v>
      </c>
      <c r="I1146" s="74">
        <v>70000</v>
      </c>
      <c r="J1146" s="274"/>
    </row>
    <row r="1147" spans="1:17" s="28" customFormat="1" ht="67.5" customHeight="1">
      <c r="A1147" s="40" t="s">
        <v>341</v>
      </c>
      <c r="B1147" s="14">
        <v>793</v>
      </c>
      <c r="C1147" s="15" t="s">
        <v>70</v>
      </c>
      <c r="D1147" s="15" t="s">
        <v>69</v>
      </c>
      <c r="E1147" s="15" t="s">
        <v>141</v>
      </c>
      <c r="F1147" s="39"/>
      <c r="G1147" s="74">
        <f>G1148</f>
        <v>30000</v>
      </c>
      <c r="H1147" s="74">
        <f t="shared" ref="H1147:I1148" si="301">H1148</f>
        <v>30000</v>
      </c>
      <c r="I1147" s="74">
        <f t="shared" si="301"/>
        <v>30000</v>
      </c>
      <c r="J1147" s="270"/>
    </row>
    <row r="1148" spans="1:17" s="28" customFormat="1" ht="25.5">
      <c r="A1148" s="16" t="s">
        <v>330</v>
      </c>
      <c r="B1148" s="14">
        <v>793</v>
      </c>
      <c r="C1148" s="15" t="s">
        <v>70</v>
      </c>
      <c r="D1148" s="15" t="s">
        <v>69</v>
      </c>
      <c r="E1148" s="15" t="s">
        <v>141</v>
      </c>
      <c r="F1148" s="15" t="s">
        <v>37</v>
      </c>
      <c r="G1148" s="74">
        <f>G1149</f>
        <v>30000</v>
      </c>
      <c r="H1148" s="74">
        <f t="shared" si="301"/>
        <v>30000</v>
      </c>
      <c r="I1148" s="74">
        <f t="shared" si="301"/>
        <v>30000</v>
      </c>
      <c r="J1148" s="270"/>
    </row>
    <row r="1149" spans="1:17" s="28" customFormat="1" ht="25.5">
      <c r="A1149" s="16" t="s">
        <v>38</v>
      </c>
      <c r="B1149" s="14">
        <v>793</v>
      </c>
      <c r="C1149" s="15" t="s">
        <v>70</v>
      </c>
      <c r="D1149" s="15" t="s">
        <v>69</v>
      </c>
      <c r="E1149" s="15" t="s">
        <v>141</v>
      </c>
      <c r="F1149" s="15" t="s">
        <v>39</v>
      </c>
      <c r="G1149" s="74">
        <v>30000</v>
      </c>
      <c r="H1149" s="27">
        <v>30000</v>
      </c>
      <c r="I1149" s="303">
        <v>30000</v>
      </c>
      <c r="J1149" s="282"/>
      <c r="K1149" s="304"/>
      <c r="L1149" s="304"/>
      <c r="M1149" s="304"/>
      <c r="N1149" s="304"/>
      <c r="O1149" s="304"/>
      <c r="P1149" s="304"/>
    </row>
    <row r="1150" spans="1:17" ht="53.25" customHeight="1">
      <c r="A1150" s="57" t="s">
        <v>507</v>
      </c>
      <c r="B1150" s="14">
        <v>793</v>
      </c>
      <c r="C1150" s="15" t="s">
        <v>70</v>
      </c>
      <c r="D1150" s="15" t="s">
        <v>69</v>
      </c>
      <c r="E1150" s="15" t="s">
        <v>257</v>
      </c>
      <c r="F1150" s="15"/>
      <c r="G1150" s="74">
        <f>G1153+G1151</f>
        <v>250000</v>
      </c>
      <c r="H1150" s="74">
        <f t="shared" ref="H1150:I1150" si="302">H1153+H1151</f>
        <v>250000</v>
      </c>
      <c r="I1150" s="299">
        <f t="shared" si="302"/>
        <v>250000</v>
      </c>
      <c r="J1150" s="270"/>
      <c r="K1150" s="73"/>
      <c r="L1150" s="73"/>
      <c r="M1150" s="73"/>
      <c r="N1150" s="73"/>
      <c r="O1150" s="73"/>
      <c r="P1150" s="73"/>
    </row>
    <row r="1151" spans="1:17" ht="25.5" hidden="1">
      <c r="A1151" s="16" t="s">
        <v>330</v>
      </c>
      <c r="B1151" s="14">
        <v>793</v>
      </c>
      <c r="C1151" s="15" t="s">
        <v>70</v>
      </c>
      <c r="D1151" s="15" t="s">
        <v>69</v>
      </c>
      <c r="E1151" s="15" t="s">
        <v>257</v>
      </c>
      <c r="F1151" s="15" t="s">
        <v>37</v>
      </c>
      <c r="G1151" s="74">
        <f>G1152</f>
        <v>0</v>
      </c>
      <c r="H1151" s="74">
        <f>H1152</f>
        <v>0</v>
      </c>
      <c r="I1151" s="299">
        <f>I1152</f>
        <v>0</v>
      </c>
      <c r="J1151" s="270"/>
      <c r="K1151" s="73"/>
      <c r="L1151" s="73"/>
      <c r="M1151" s="73"/>
      <c r="N1151" s="73"/>
      <c r="O1151" s="73"/>
      <c r="P1151" s="73"/>
    </row>
    <row r="1152" spans="1:17" ht="25.5" hidden="1">
      <c r="A1152" s="16" t="s">
        <v>38</v>
      </c>
      <c r="B1152" s="14">
        <v>793</v>
      </c>
      <c r="C1152" s="15" t="s">
        <v>70</v>
      </c>
      <c r="D1152" s="15" t="s">
        <v>69</v>
      </c>
      <c r="E1152" s="15" t="s">
        <v>257</v>
      </c>
      <c r="F1152" s="15" t="s">
        <v>39</v>
      </c>
      <c r="G1152" s="74">
        <f>30000-30000</f>
        <v>0</v>
      </c>
      <c r="H1152" s="74"/>
      <c r="I1152" s="299"/>
      <c r="J1152" s="270"/>
      <c r="K1152" s="73"/>
      <c r="L1152" s="73"/>
      <c r="M1152" s="73"/>
      <c r="N1152" s="73"/>
      <c r="O1152" s="73"/>
      <c r="P1152" s="73"/>
    </row>
    <row r="1153" spans="1:16" ht="17.25" customHeight="1">
      <c r="A1153" s="16" t="s">
        <v>63</v>
      </c>
      <c r="B1153" s="14">
        <v>793</v>
      </c>
      <c r="C1153" s="15" t="s">
        <v>70</v>
      </c>
      <c r="D1153" s="15" t="s">
        <v>69</v>
      </c>
      <c r="E1153" s="15" t="s">
        <v>258</v>
      </c>
      <c r="F1153" s="15" t="s">
        <v>64</v>
      </c>
      <c r="G1153" s="74">
        <f>G1154</f>
        <v>250000</v>
      </c>
      <c r="H1153" s="74">
        <f>H1154</f>
        <v>250000</v>
      </c>
      <c r="I1153" s="299">
        <f>I1154</f>
        <v>250000</v>
      </c>
      <c r="J1153" s="270"/>
      <c r="K1153" s="73"/>
      <c r="L1153" s="73"/>
      <c r="M1153" s="73"/>
      <c r="N1153" s="73"/>
      <c r="O1153" s="73"/>
      <c r="P1153" s="73"/>
    </row>
    <row r="1154" spans="1:16" ht="13.5" customHeight="1">
      <c r="A1154" s="16" t="s">
        <v>184</v>
      </c>
      <c r="B1154" s="14">
        <v>793</v>
      </c>
      <c r="C1154" s="15" t="s">
        <v>70</v>
      </c>
      <c r="D1154" s="15" t="s">
        <v>69</v>
      </c>
      <c r="E1154" s="15" t="s">
        <v>258</v>
      </c>
      <c r="F1154" s="15" t="s">
        <v>185</v>
      </c>
      <c r="G1154" s="74">
        <v>250000</v>
      </c>
      <c r="H1154" s="74">
        <v>250000</v>
      </c>
      <c r="I1154" s="299">
        <v>250000</v>
      </c>
      <c r="J1154" s="274"/>
      <c r="K1154" s="73"/>
      <c r="L1154" s="73"/>
      <c r="M1154" s="73"/>
      <c r="N1154" s="73"/>
      <c r="O1154" s="73"/>
      <c r="P1154" s="73"/>
    </row>
    <row r="1155" spans="1:16" ht="46.5" customHeight="1">
      <c r="A1155" s="57" t="s">
        <v>806</v>
      </c>
      <c r="B1155" s="14">
        <v>793</v>
      </c>
      <c r="C1155" s="15" t="s">
        <v>70</v>
      </c>
      <c r="D1155" s="15" t="s">
        <v>69</v>
      </c>
      <c r="E1155" s="15" t="s">
        <v>506</v>
      </c>
      <c r="F1155" s="15"/>
      <c r="G1155" s="74">
        <f>G1156</f>
        <v>152500</v>
      </c>
      <c r="H1155" s="74">
        <f t="shared" ref="H1155:I1155" si="303">H1156</f>
        <v>152500</v>
      </c>
      <c r="I1155" s="299">
        <f t="shared" si="303"/>
        <v>152500</v>
      </c>
      <c r="J1155" s="270"/>
      <c r="K1155" s="270"/>
      <c r="L1155" s="270"/>
      <c r="M1155" s="270"/>
      <c r="N1155" s="270"/>
      <c r="O1155" s="270"/>
      <c r="P1155" s="73"/>
    </row>
    <row r="1156" spans="1:16" ht="25.5">
      <c r="A1156" s="16" t="s">
        <v>330</v>
      </c>
      <c r="B1156" s="14">
        <v>793</v>
      </c>
      <c r="C1156" s="15" t="s">
        <v>70</v>
      </c>
      <c r="D1156" s="15" t="s">
        <v>69</v>
      </c>
      <c r="E1156" s="15" t="s">
        <v>506</v>
      </c>
      <c r="F1156" s="15" t="s">
        <v>37</v>
      </c>
      <c r="G1156" s="74">
        <f>G1157</f>
        <v>152500</v>
      </c>
      <c r="H1156" s="74">
        <f>H1157</f>
        <v>152500</v>
      </c>
      <c r="I1156" s="299">
        <f>I1157</f>
        <v>152500</v>
      </c>
      <c r="J1156" s="270"/>
      <c r="K1156" s="73"/>
      <c r="L1156" s="73"/>
      <c r="M1156" s="73"/>
      <c r="N1156" s="73"/>
      <c r="O1156" s="73"/>
      <c r="P1156" s="73"/>
    </row>
    <row r="1157" spans="1:16" ht="25.5">
      <c r="A1157" s="16" t="s">
        <v>38</v>
      </c>
      <c r="B1157" s="14">
        <v>793</v>
      </c>
      <c r="C1157" s="15" t="s">
        <v>70</v>
      </c>
      <c r="D1157" s="15" t="s">
        <v>69</v>
      </c>
      <c r="E1157" s="15" t="s">
        <v>506</v>
      </c>
      <c r="F1157" s="15" t="s">
        <v>39</v>
      </c>
      <c r="G1157" s="74">
        <v>152500</v>
      </c>
      <c r="H1157" s="74">
        <v>152500</v>
      </c>
      <c r="I1157" s="299">
        <v>152500</v>
      </c>
      <c r="J1157" s="274"/>
      <c r="K1157" s="73"/>
      <c r="L1157" s="73"/>
      <c r="M1157" s="73"/>
      <c r="N1157" s="73"/>
      <c r="O1157" s="73"/>
      <c r="P1157" s="73"/>
    </row>
    <row r="1158" spans="1:16" ht="46.5" hidden="1" customHeight="1">
      <c r="A1158" s="57"/>
      <c r="B1158" s="14"/>
      <c r="C1158" s="15" t="s">
        <v>70</v>
      </c>
      <c r="D1158" s="15" t="s">
        <v>69</v>
      </c>
      <c r="E1158" s="15"/>
      <c r="F1158" s="15"/>
      <c r="G1158" s="74"/>
      <c r="H1158" s="74"/>
      <c r="I1158" s="299"/>
      <c r="J1158" s="270"/>
      <c r="K1158" s="73"/>
      <c r="L1158" s="73"/>
      <c r="M1158" s="73"/>
      <c r="N1158" s="73"/>
      <c r="O1158" s="73"/>
      <c r="P1158" s="73"/>
    </row>
    <row r="1159" spans="1:16" hidden="1">
      <c r="A1159" s="16"/>
      <c r="B1159" s="14"/>
      <c r="C1159" s="15" t="s">
        <v>70</v>
      </c>
      <c r="D1159" s="15" t="s">
        <v>69</v>
      </c>
      <c r="E1159" s="15"/>
      <c r="F1159" s="15"/>
      <c r="G1159" s="74"/>
      <c r="H1159" s="74"/>
      <c r="I1159" s="299"/>
      <c r="J1159" s="270"/>
      <c r="K1159" s="73"/>
      <c r="L1159" s="73"/>
      <c r="M1159" s="73"/>
      <c r="N1159" s="73"/>
      <c r="O1159" s="73"/>
      <c r="P1159" s="73"/>
    </row>
    <row r="1160" spans="1:16" hidden="1">
      <c r="A1160" s="16"/>
      <c r="B1160" s="14"/>
      <c r="C1160" s="15" t="s">
        <v>70</v>
      </c>
      <c r="D1160" s="15" t="s">
        <v>69</v>
      </c>
      <c r="E1160" s="15"/>
      <c r="F1160" s="15"/>
      <c r="G1160" s="74"/>
      <c r="H1160" s="74"/>
      <c r="I1160" s="299"/>
      <c r="J1160" s="270"/>
      <c r="K1160" s="73"/>
      <c r="L1160" s="73"/>
      <c r="M1160" s="73"/>
      <c r="N1160" s="73"/>
      <c r="O1160" s="73"/>
      <c r="P1160" s="73"/>
    </row>
    <row r="1161" spans="1:16" ht="46.5" hidden="1" customHeight="1">
      <c r="A1161" s="57"/>
      <c r="B1161" s="14"/>
      <c r="C1161" s="15"/>
      <c r="D1161" s="15"/>
      <c r="E1161" s="15"/>
      <c r="F1161" s="15"/>
      <c r="G1161" s="74"/>
      <c r="H1161" s="74"/>
      <c r="I1161" s="299"/>
      <c r="J1161" s="270"/>
      <c r="K1161" s="73"/>
      <c r="L1161" s="73"/>
      <c r="M1161" s="73"/>
      <c r="N1161" s="73"/>
      <c r="O1161" s="73"/>
      <c r="P1161" s="73"/>
    </row>
    <row r="1162" spans="1:16" hidden="1">
      <c r="A1162" s="16"/>
      <c r="B1162" s="14"/>
      <c r="C1162" s="15"/>
      <c r="D1162" s="15"/>
      <c r="E1162" s="15"/>
      <c r="F1162" s="15"/>
      <c r="G1162" s="74"/>
      <c r="H1162" s="74"/>
      <c r="I1162" s="299"/>
      <c r="J1162" s="270"/>
      <c r="K1162" s="73"/>
      <c r="L1162" s="73"/>
      <c r="M1162" s="73"/>
      <c r="N1162" s="73"/>
      <c r="O1162" s="73"/>
      <c r="P1162" s="73"/>
    </row>
    <row r="1163" spans="1:16" hidden="1">
      <c r="A1163" s="16"/>
      <c r="B1163" s="14"/>
      <c r="C1163" s="15"/>
      <c r="D1163" s="15"/>
      <c r="E1163" s="15"/>
      <c r="F1163" s="15"/>
      <c r="G1163" s="74"/>
      <c r="H1163" s="74"/>
      <c r="I1163" s="299"/>
      <c r="J1163" s="270"/>
      <c r="K1163" s="73"/>
      <c r="L1163" s="73"/>
      <c r="M1163" s="73"/>
      <c r="N1163" s="73"/>
      <c r="O1163" s="73"/>
      <c r="P1163" s="73"/>
    </row>
    <row r="1164" spans="1:16" s="28" customFormat="1" ht="24.75" hidden="1" customHeight="1">
      <c r="A1164" s="37" t="s">
        <v>173</v>
      </c>
      <c r="B1164" s="14">
        <v>793</v>
      </c>
      <c r="C1164" s="15" t="s">
        <v>70</v>
      </c>
      <c r="D1164" s="15" t="s">
        <v>69</v>
      </c>
      <c r="E1164" s="15" t="s">
        <v>238</v>
      </c>
      <c r="F1164" s="39"/>
      <c r="G1164" s="74">
        <f t="shared" ref="G1164:I1166" si="304">G1165</f>
        <v>0</v>
      </c>
      <c r="H1164" s="74">
        <f t="shared" si="304"/>
        <v>0</v>
      </c>
      <c r="I1164" s="299">
        <f t="shared" si="304"/>
        <v>0</v>
      </c>
      <c r="J1164" s="270"/>
      <c r="K1164" s="304"/>
      <c r="L1164" s="304"/>
      <c r="M1164" s="304"/>
      <c r="N1164" s="304"/>
      <c r="O1164" s="304"/>
      <c r="P1164" s="304"/>
    </row>
    <row r="1165" spans="1:16" ht="25.5" hidden="1">
      <c r="A1165" s="37" t="s">
        <v>173</v>
      </c>
      <c r="B1165" s="14">
        <v>793</v>
      </c>
      <c r="C1165" s="15" t="s">
        <v>70</v>
      </c>
      <c r="D1165" s="15" t="s">
        <v>69</v>
      </c>
      <c r="E1165" s="15" t="s">
        <v>281</v>
      </c>
      <c r="F1165" s="14"/>
      <c r="G1165" s="74">
        <f t="shared" si="304"/>
        <v>0</v>
      </c>
      <c r="H1165" s="74">
        <f t="shared" si="304"/>
        <v>0</v>
      </c>
      <c r="I1165" s="299">
        <f t="shared" si="304"/>
        <v>0</v>
      </c>
      <c r="J1165" s="270"/>
      <c r="K1165" s="73"/>
      <c r="L1165" s="73"/>
      <c r="M1165" s="73"/>
      <c r="N1165" s="73"/>
      <c r="O1165" s="73"/>
      <c r="P1165" s="73"/>
    </row>
    <row r="1166" spans="1:16" hidden="1">
      <c r="A1166" s="86" t="s">
        <v>160</v>
      </c>
      <c r="B1166" s="14">
        <v>793</v>
      </c>
      <c r="C1166" s="15" t="s">
        <v>70</v>
      </c>
      <c r="D1166" s="15" t="s">
        <v>69</v>
      </c>
      <c r="E1166" s="15" t="s">
        <v>281</v>
      </c>
      <c r="F1166" s="15" t="s">
        <v>161</v>
      </c>
      <c r="G1166" s="74">
        <f t="shared" si="304"/>
        <v>0</v>
      </c>
      <c r="H1166" s="74">
        <f t="shared" si="304"/>
        <v>0</v>
      </c>
      <c r="I1166" s="299">
        <f t="shared" si="304"/>
        <v>0</v>
      </c>
      <c r="J1166" s="270"/>
      <c r="K1166" s="73"/>
      <c r="L1166" s="73"/>
      <c r="M1166" s="73"/>
      <c r="N1166" s="73"/>
      <c r="O1166" s="73"/>
      <c r="P1166" s="73"/>
    </row>
    <row r="1167" spans="1:16" hidden="1">
      <c r="A1167" s="86" t="s">
        <v>182</v>
      </c>
      <c r="B1167" s="14">
        <v>793</v>
      </c>
      <c r="C1167" s="15" t="s">
        <v>70</v>
      </c>
      <c r="D1167" s="15" t="s">
        <v>69</v>
      </c>
      <c r="E1167" s="15" t="s">
        <v>281</v>
      </c>
      <c r="F1167" s="15" t="s">
        <v>183</v>
      </c>
      <c r="G1167" s="74"/>
      <c r="H1167" s="74"/>
      <c r="I1167" s="299"/>
      <c r="J1167" s="270"/>
      <c r="K1167" s="73"/>
      <c r="L1167" s="73"/>
      <c r="M1167" s="73"/>
      <c r="N1167" s="73"/>
      <c r="O1167" s="73"/>
      <c r="P1167" s="73"/>
    </row>
    <row r="1168" spans="1:16" s="22" customFormat="1" ht="25.5">
      <c r="A1168" s="34" t="s">
        <v>342</v>
      </c>
      <c r="B1168" s="35">
        <v>793</v>
      </c>
      <c r="C1168" s="36" t="s">
        <v>70</v>
      </c>
      <c r="D1168" s="36" t="s">
        <v>315</v>
      </c>
      <c r="E1168" s="36"/>
      <c r="F1168" s="36"/>
      <c r="G1168" s="75">
        <f>G1169+G1179</f>
        <v>228000</v>
      </c>
      <c r="H1168" s="75">
        <f t="shared" ref="H1168:I1168" si="305">H1169+H1179</f>
        <v>233000</v>
      </c>
      <c r="I1168" s="309">
        <f t="shared" si="305"/>
        <v>228000</v>
      </c>
      <c r="J1168" s="283"/>
      <c r="K1168" s="62"/>
      <c r="L1168" s="62"/>
      <c r="M1168" s="62"/>
      <c r="N1168" s="62"/>
      <c r="O1168" s="62"/>
      <c r="P1168" s="62"/>
    </row>
    <row r="1169" spans="1:18" ht="51">
      <c r="A1169" s="16" t="s">
        <v>480</v>
      </c>
      <c r="B1169" s="14">
        <v>793</v>
      </c>
      <c r="C1169" s="15" t="s">
        <v>70</v>
      </c>
      <c r="D1169" s="15" t="s">
        <v>315</v>
      </c>
      <c r="E1169" s="15" t="s">
        <v>259</v>
      </c>
      <c r="F1169" s="15"/>
      <c r="G1169" s="74">
        <f>G1170+G1173+G1176</f>
        <v>105000</v>
      </c>
      <c r="H1169" s="74">
        <f t="shared" ref="H1169:I1169" si="306">H1170+H1173+H1176</f>
        <v>105000</v>
      </c>
      <c r="I1169" s="74">
        <f t="shared" si="306"/>
        <v>105000</v>
      </c>
      <c r="J1169" s="270"/>
    </row>
    <row r="1170" spans="1:18" ht="63.75" customHeight="1">
      <c r="A1170" s="16" t="s">
        <v>530</v>
      </c>
      <c r="B1170" s="14">
        <v>793</v>
      </c>
      <c r="C1170" s="15" t="s">
        <v>70</v>
      </c>
      <c r="D1170" s="15" t="s">
        <v>315</v>
      </c>
      <c r="E1170" s="15" t="s">
        <v>260</v>
      </c>
      <c r="F1170" s="15"/>
      <c r="G1170" s="74">
        <f t="shared" ref="G1170:I1171" si="307">G1171</f>
        <v>100000</v>
      </c>
      <c r="H1170" s="74">
        <f t="shared" si="307"/>
        <v>100000</v>
      </c>
      <c r="I1170" s="74">
        <f t="shared" si="307"/>
        <v>100000</v>
      </c>
      <c r="J1170" s="270"/>
    </row>
    <row r="1171" spans="1:18" ht="25.5">
      <c r="A1171" s="16" t="s">
        <v>465</v>
      </c>
      <c r="B1171" s="14">
        <v>793</v>
      </c>
      <c r="C1171" s="15" t="s">
        <v>70</v>
      </c>
      <c r="D1171" s="15" t="s">
        <v>315</v>
      </c>
      <c r="E1171" s="15" t="s">
        <v>260</v>
      </c>
      <c r="F1171" s="15" t="s">
        <v>37</v>
      </c>
      <c r="G1171" s="74">
        <f t="shared" si="307"/>
        <v>100000</v>
      </c>
      <c r="H1171" s="74">
        <f t="shared" si="307"/>
        <v>100000</v>
      </c>
      <c r="I1171" s="74">
        <f t="shared" si="307"/>
        <v>100000</v>
      </c>
      <c r="J1171" s="270"/>
    </row>
    <row r="1172" spans="1:18" ht="30.75" customHeight="1">
      <c r="A1172" s="16" t="s">
        <v>38</v>
      </c>
      <c r="B1172" s="14">
        <v>793</v>
      </c>
      <c r="C1172" s="15" t="s">
        <v>70</v>
      </c>
      <c r="D1172" s="15" t="s">
        <v>315</v>
      </c>
      <c r="E1172" s="15" t="s">
        <v>260</v>
      </c>
      <c r="F1172" s="15" t="s">
        <v>39</v>
      </c>
      <c r="G1172" s="74">
        <v>100000</v>
      </c>
      <c r="H1172" s="74">
        <v>100000</v>
      </c>
      <c r="I1172" s="74">
        <v>100000</v>
      </c>
      <c r="J1172" s="274"/>
    </row>
    <row r="1173" spans="1:18" ht="51">
      <c r="A1173" s="16" t="s">
        <v>424</v>
      </c>
      <c r="B1173" s="14">
        <v>793</v>
      </c>
      <c r="C1173" s="15" t="s">
        <v>70</v>
      </c>
      <c r="D1173" s="15" t="s">
        <v>315</v>
      </c>
      <c r="E1173" s="15" t="s">
        <v>423</v>
      </c>
      <c r="F1173" s="15"/>
      <c r="G1173" s="74">
        <f>G1174</f>
        <v>5000</v>
      </c>
      <c r="H1173" s="74">
        <f t="shared" ref="H1173:I1173" si="308">H1174</f>
        <v>5000</v>
      </c>
      <c r="I1173" s="74">
        <f t="shared" si="308"/>
        <v>5000</v>
      </c>
      <c r="J1173" s="270"/>
    </row>
    <row r="1174" spans="1:18" ht="25.5">
      <c r="A1174" s="16" t="s">
        <v>38</v>
      </c>
      <c r="B1174" s="14">
        <v>793</v>
      </c>
      <c r="C1174" s="15" t="s">
        <v>70</v>
      </c>
      <c r="D1174" s="15" t="s">
        <v>315</v>
      </c>
      <c r="E1174" s="15" t="s">
        <v>423</v>
      </c>
      <c r="F1174" s="15" t="s">
        <v>37</v>
      </c>
      <c r="G1174" s="74">
        <f>G1175</f>
        <v>5000</v>
      </c>
      <c r="H1174" s="74">
        <f t="shared" ref="H1174:I1174" si="309">H1175</f>
        <v>5000</v>
      </c>
      <c r="I1174" s="74">
        <f t="shared" si="309"/>
        <v>5000</v>
      </c>
      <c r="J1174" s="270"/>
    </row>
    <row r="1175" spans="1:18" ht="25.5">
      <c r="A1175" s="16" t="s">
        <v>38</v>
      </c>
      <c r="B1175" s="14">
        <v>793</v>
      </c>
      <c r="C1175" s="15" t="s">
        <v>70</v>
      </c>
      <c r="D1175" s="15" t="s">
        <v>315</v>
      </c>
      <c r="E1175" s="15" t="s">
        <v>423</v>
      </c>
      <c r="F1175" s="15" t="s">
        <v>39</v>
      </c>
      <c r="G1175" s="74">
        <v>5000</v>
      </c>
      <c r="H1175" s="8">
        <v>5000</v>
      </c>
      <c r="I1175" s="8">
        <v>5000</v>
      </c>
      <c r="J1175" s="271"/>
    </row>
    <row r="1176" spans="1:18" ht="46.5" hidden="1" customHeight="1">
      <c r="A1176" s="57" t="s">
        <v>509</v>
      </c>
      <c r="B1176" s="14">
        <v>793</v>
      </c>
      <c r="C1176" s="15" t="s">
        <v>70</v>
      </c>
      <c r="D1176" s="15" t="s">
        <v>315</v>
      </c>
      <c r="E1176" s="15" t="s">
        <v>802</v>
      </c>
      <c r="F1176" s="15"/>
      <c r="G1176" s="74">
        <f>G1177</f>
        <v>0</v>
      </c>
      <c r="H1176" s="74">
        <f t="shared" ref="H1176:I1176" si="310">H1177</f>
        <v>0</v>
      </c>
      <c r="I1176" s="74">
        <f t="shared" si="310"/>
        <v>0</v>
      </c>
      <c r="J1176" s="270"/>
    </row>
    <row r="1177" spans="1:18" ht="25.5" hidden="1">
      <c r="A1177" s="16" t="s">
        <v>330</v>
      </c>
      <c r="B1177" s="14">
        <v>793</v>
      </c>
      <c r="C1177" s="15" t="s">
        <v>70</v>
      </c>
      <c r="D1177" s="15" t="s">
        <v>315</v>
      </c>
      <c r="E1177" s="15" t="s">
        <v>802</v>
      </c>
      <c r="F1177" s="15" t="s">
        <v>37</v>
      </c>
      <c r="G1177" s="74">
        <f>G1178</f>
        <v>0</v>
      </c>
      <c r="H1177" s="74">
        <f>H1178</f>
        <v>0</v>
      </c>
      <c r="I1177" s="74">
        <f>I1178</f>
        <v>0</v>
      </c>
      <c r="J1177" s="270"/>
    </row>
    <row r="1178" spans="1:18" ht="25.5" hidden="1">
      <c r="A1178" s="16" t="s">
        <v>38</v>
      </c>
      <c r="B1178" s="14">
        <v>793</v>
      </c>
      <c r="C1178" s="15" t="s">
        <v>70</v>
      </c>
      <c r="D1178" s="15" t="s">
        <v>315</v>
      </c>
      <c r="E1178" s="15" t="s">
        <v>802</v>
      </c>
      <c r="F1178" s="15" t="s">
        <v>39</v>
      </c>
      <c r="G1178" s="74"/>
      <c r="H1178" s="74"/>
      <c r="I1178" s="74"/>
      <c r="J1178" s="270"/>
    </row>
    <row r="1179" spans="1:18" ht="38.25">
      <c r="A1179" s="16" t="s">
        <v>492</v>
      </c>
      <c r="B1179" s="14">
        <v>793</v>
      </c>
      <c r="C1179" s="15" t="s">
        <v>70</v>
      </c>
      <c r="D1179" s="15" t="s">
        <v>315</v>
      </c>
      <c r="E1179" s="15" t="s">
        <v>261</v>
      </c>
      <c r="F1179" s="15"/>
      <c r="G1179" s="74">
        <f t="shared" ref="G1179:I1181" si="311">G1180</f>
        <v>123000</v>
      </c>
      <c r="H1179" s="74">
        <f t="shared" si="311"/>
        <v>128000</v>
      </c>
      <c r="I1179" s="74">
        <f t="shared" si="311"/>
        <v>123000</v>
      </c>
      <c r="J1179" s="270"/>
    </row>
    <row r="1180" spans="1:18" ht="38.25">
      <c r="A1180" s="16" t="s">
        <v>343</v>
      </c>
      <c r="B1180" s="14">
        <v>793</v>
      </c>
      <c r="C1180" s="15" t="s">
        <v>70</v>
      </c>
      <c r="D1180" s="15" t="s">
        <v>315</v>
      </c>
      <c r="E1180" s="15" t="s">
        <v>262</v>
      </c>
      <c r="F1180" s="15"/>
      <c r="G1180" s="74">
        <f t="shared" si="311"/>
        <v>123000</v>
      </c>
      <c r="H1180" s="74">
        <f t="shared" si="311"/>
        <v>128000</v>
      </c>
      <c r="I1180" s="74">
        <f t="shared" si="311"/>
        <v>123000</v>
      </c>
      <c r="J1180" s="270"/>
    </row>
    <row r="1181" spans="1:18" ht="25.5">
      <c r="A1181" s="16" t="s">
        <v>465</v>
      </c>
      <c r="B1181" s="14">
        <v>793</v>
      </c>
      <c r="C1181" s="15" t="s">
        <v>70</v>
      </c>
      <c r="D1181" s="15" t="s">
        <v>315</v>
      </c>
      <c r="E1181" s="15" t="s">
        <v>262</v>
      </c>
      <c r="F1181" s="15" t="s">
        <v>37</v>
      </c>
      <c r="G1181" s="74">
        <f t="shared" si="311"/>
        <v>123000</v>
      </c>
      <c r="H1181" s="74">
        <f t="shared" si="311"/>
        <v>128000</v>
      </c>
      <c r="I1181" s="299">
        <f t="shared" si="311"/>
        <v>123000</v>
      </c>
      <c r="J1181" s="270"/>
      <c r="K1181" s="73"/>
      <c r="L1181" s="73"/>
      <c r="M1181" s="73"/>
      <c r="N1181" s="73"/>
      <c r="O1181" s="73"/>
      <c r="P1181" s="73"/>
      <c r="Q1181" s="73"/>
      <c r="R1181" s="73"/>
    </row>
    <row r="1182" spans="1:18" ht="31.5" customHeight="1">
      <c r="A1182" s="16" t="s">
        <v>38</v>
      </c>
      <c r="B1182" s="14">
        <v>793</v>
      </c>
      <c r="C1182" s="15" t="s">
        <v>70</v>
      </c>
      <c r="D1182" s="15" t="s">
        <v>315</v>
      </c>
      <c r="E1182" s="15" t="s">
        <v>262</v>
      </c>
      <c r="F1182" s="15" t="s">
        <v>39</v>
      </c>
      <c r="G1182" s="74">
        <v>123000</v>
      </c>
      <c r="H1182" s="74">
        <v>128000</v>
      </c>
      <c r="I1182" s="299">
        <v>123000</v>
      </c>
      <c r="J1182" s="274"/>
      <c r="K1182" s="73"/>
      <c r="L1182" s="73"/>
      <c r="M1182" s="73"/>
      <c r="N1182" s="73"/>
      <c r="O1182" s="73"/>
      <c r="P1182" s="73"/>
      <c r="Q1182" s="73"/>
      <c r="R1182" s="73"/>
    </row>
    <row r="1183" spans="1:18">
      <c r="A1183" s="11" t="s">
        <v>87</v>
      </c>
      <c r="B1183" s="6">
        <v>793</v>
      </c>
      <c r="C1183" s="7" t="s">
        <v>54</v>
      </c>
      <c r="D1183" s="7"/>
      <c r="E1183" s="7"/>
      <c r="F1183" s="7"/>
      <c r="G1183" s="38">
        <f>G1189+G1223+G1201+G1184</f>
        <v>259050756</v>
      </c>
      <c r="H1183" s="38">
        <f>H1189+H1223+H1201+H1184</f>
        <v>37763908</v>
      </c>
      <c r="I1183" s="302">
        <f>I1189+I1223+I1201+I1184</f>
        <v>39178801</v>
      </c>
      <c r="J1183" s="269"/>
      <c r="K1183" s="269"/>
      <c r="L1183" s="269"/>
      <c r="M1183" s="269"/>
      <c r="N1183" s="269"/>
      <c r="O1183" s="269"/>
      <c r="P1183" s="305"/>
      <c r="Q1183" s="305"/>
      <c r="R1183" s="73"/>
    </row>
    <row r="1184" spans="1:18" hidden="1">
      <c r="A1184" s="238" t="s">
        <v>808</v>
      </c>
      <c r="B1184" s="49">
        <v>793</v>
      </c>
      <c r="C1184" s="70" t="s">
        <v>54</v>
      </c>
      <c r="D1184" s="70" t="s">
        <v>177</v>
      </c>
      <c r="E1184" s="7"/>
      <c r="F1184" s="7"/>
      <c r="G1184" s="29">
        <f>G1186</f>
        <v>0</v>
      </c>
      <c r="H1184" s="29">
        <f t="shared" ref="H1184:I1184" si="312">H1186</f>
        <v>0</v>
      </c>
      <c r="I1184" s="306">
        <f t="shared" si="312"/>
        <v>0</v>
      </c>
      <c r="J1184" s="281"/>
      <c r="K1184" s="73"/>
      <c r="L1184" s="73"/>
      <c r="M1184" s="73"/>
      <c r="N1184" s="73"/>
      <c r="O1184" s="73"/>
      <c r="P1184" s="73"/>
      <c r="Q1184" s="73"/>
      <c r="R1184" s="73"/>
    </row>
    <row r="1185" spans="1:18" ht="30" hidden="1" customHeight="1">
      <c r="A1185" s="37" t="s">
        <v>727</v>
      </c>
      <c r="B1185" s="14">
        <v>793</v>
      </c>
      <c r="C1185" s="15" t="s">
        <v>54</v>
      </c>
      <c r="D1185" s="15" t="s">
        <v>89</v>
      </c>
      <c r="E1185" s="14" t="s">
        <v>247</v>
      </c>
      <c r="F1185" s="14"/>
      <c r="G1185" s="74">
        <f>G1186</f>
        <v>0</v>
      </c>
      <c r="H1185" s="74">
        <f t="shared" ref="H1185:I1185" si="313">H1186</f>
        <v>0</v>
      </c>
      <c r="I1185" s="299">
        <f t="shared" si="313"/>
        <v>0</v>
      </c>
      <c r="J1185" s="270"/>
      <c r="K1185" s="73"/>
      <c r="L1185" s="73"/>
      <c r="M1185" s="73"/>
      <c r="N1185" s="73"/>
      <c r="O1185" s="73"/>
      <c r="P1185" s="73"/>
      <c r="Q1185" s="73"/>
      <c r="R1185" s="73"/>
    </row>
    <row r="1186" spans="1:18" ht="40.5" hidden="1" customHeight="1">
      <c r="A1186" s="16" t="s">
        <v>807</v>
      </c>
      <c r="B1186" s="14">
        <v>793</v>
      </c>
      <c r="C1186" s="15" t="s">
        <v>54</v>
      </c>
      <c r="D1186" s="15" t="s">
        <v>177</v>
      </c>
      <c r="E1186" s="14" t="s">
        <v>653</v>
      </c>
      <c r="F1186" s="14"/>
      <c r="G1186" s="74">
        <f>G1187</f>
        <v>0</v>
      </c>
      <c r="H1186" s="74">
        <f>H1188</f>
        <v>0</v>
      </c>
      <c r="I1186" s="299">
        <f>I1188</f>
        <v>0</v>
      </c>
      <c r="J1186" s="270"/>
      <c r="K1186" s="73"/>
      <c r="L1186" s="73"/>
      <c r="M1186" s="73"/>
      <c r="N1186" s="73"/>
      <c r="O1186" s="73"/>
      <c r="P1186" s="73"/>
      <c r="Q1186" s="73"/>
      <c r="R1186" s="73"/>
    </row>
    <row r="1187" spans="1:18" hidden="1">
      <c r="A1187" s="16" t="s">
        <v>63</v>
      </c>
      <c r="B1187" s="14">
        <v>793</v>
      </c>
      <c r="C1187" s="15" t="s">
        <v>54</v>
      </c>
      <c r="D1187" s="15" t="s">
        <v>177</v>
      </c>
      <c r="E1187" s="14" t="s">
        <v>653</v>
      </c>
      <c r="F1187" s="14">
        <v>800</v>
      </c>
      <c r="G1187" s="74">
        <f t="shared" ref="G1187:I1187" si="314">G1188</f>
        <v>0</v>
      </c>
      <c r="H1187" s="74">
        <f t="shared" si="314"/>
        <v>0</v>
      </c>
      <c r="I1187" s="299">
        <f t="shared" si="314"/>
        <v>0</v>
      </c>
      <c r="J1187" s="270"/>
      <c r="K1187" s="73"/>
      <c r="L1187" s="73"/>
      <c r="M1187" s="73"/>
      <c r="N1187" s="73"/>
      <c r="O1187" s="73"/>
      <c r="P1187" s="73"/>
      <c r="Q1187" s="73"/>
      <c r="R1187" s="73"/>
    </row>
    <row r="1188" spans="1:18" ht="48" hidden="1" customHeight="1">
      <c r="A1188" s="16" t="s">
        <v>440</v>
      </c>
      <c r="B1188" s="14">
        <v>793</v>
      </c>
      <c r="C1188" s="15" t="s">
        <v>54</v>
      </c>
      <c r="D1188" s="15" t="s">
        <v>177</v>
      </c>
      <c r="E1188" s="14" t="s">
        <v>653</v>
      </c>
      <c r="F1188" s="14">
        <v>810</v>
      </c>
      <c r="G1188" s="74"/>
      <c r="H1188" s="8">
        <v>0</v>
      </c>
      <c r="I1188" s="307">
        <v>0</v>
      </c>
      <c r="J1188" s="272"/>
      <c r="K1188" s="73"/>
      <c r="L1188" s="73"/>
      <c r="M1188" s="73"/>
      <c r="N1188" s="73"/>
      <c r="O1188" s="73"/>
      <c r="P1188" s="73"/>
      <c r="Q1188" s="73"/>
      <c r="R1188" s="73"/>
    </row>
    <row r="1189" spans="1:18" s="46" customFormat="1" ht="16.5" customHeight="1">
      <c r="A1189" s="16" t="s">
        <v>349</v>
      </c>
      <c r="B1189" s="14">
        <v>793</v>
      </c>
      <c r="C1189" s="15" t="s">
        <v>54</v>
      </c>
      <c r="D1189" s="15" t="s">
        <v>44</v>
      </c>
      <c r="E1189" s="15"/>
      <c r="F1189" s="15"/>
      <c r="G1189" s="74">
        <f>G1191</f>
        <v>1929435</v>
      </c>
      <c r="H1189" s="74">
        <f>H1191</f>
        <v>1929435</v>
      </c>
      <c r="I1189" s="299">
        <f>I1191</f>
        <v>1929435</v>
      </c>
      <c r="J1189" s="270"/>
      <c r="K1189" s="58"/>
      <c r="L1189" s="58"/>
      <c r="M1189" s="58"/>
      <c r="N1189" s="58"/>
      <c r="O1189" s="58"/>
      <c r="P1189" s="58"/>
      <c r="Q1189" s="58"/>
      <c r="R1189" s="58"/>
    </row>
    <row r="1190" spans="1:18" s="18" customFormat="1" ht="27" customHeight="1">
      <c r="A1190" s="16" t="s">
        <v>498</v>
      </c>
      <c r="B1190" s="14">
        <v>793</v>
      </c>
      <c r="C1190" s="15" t="s">
        <v>54</v>
      </c>
      <c r="D1190" s="15" t="s">
        <v>44</v>
      </c>
      <c r="E1190" s="15" t="s">
        <v>239</v>
      </c>
      <c r="F1190" s="15"/>
      <c r="G1190" s="74">
        <f>G1191</f>
        <v>1929435</v>
      </c>
      <c r="H1190" s="74">
        <f t="shared" ref="H1190:I1190" si="315">H1191</f>
        <v>1929435</v>
      </c>
      <c r="I1190" s="299">
        <f t="shared" si="315"/>
        <v>1929435</v>
      </c>
      <c r="J1190" s="270"/>
      <c r="K1190" s="301"/>
      <c r="L1190" s="301"/>
      <c r="M1190" s="301"/>
      <c r="N1190" s="301"/>
      <c r="O1190" s="301"/>
      <c r="P1190" s="301"/>
      <c r="Q1190" s="301"/>
      <c r="R1190" s="301"/>
    </row>
    <row r="1191" spans="1:18" s="46" customFormat="1" ht="18" customHeight="1">
      <c r="A1191" s="86" t="s">
        <v>350</v>
      </c>
      <c r="B1191" s="14">
        <v>793</v>
      </c>
      <c r="C1191" s="15" t="s">
        <v>54</v>
      </c>
      <c r="D1191" s="15" t="s">
        <v>44</v>
      </c>
      <c r="E1191" s="15" t="s">
        <v>99</v>
      </c>
      <c r="F1191" s="15"/>
      <c r="G1191" s="74">
        <f>G1192+G1195+G1198</f>
        <v>1929435</v>
      </c>
      <c r="H1191" s="74">
        <f t="shared" ref="H1191:I1191" si="316">H1192</f>
        <v>1929435</v>
      </c>
      <c r="I1191" s="299">
        <f t="shared" si="316"/>
        <v>1929435</v>
      </c>
      <c r="J1191" s="270"/>
      <c r="K1191" s="58"/>
      <c r="L1191" s="58"/>
      <c r="M1191" s="58"/>
      <c r="N1191" s="58"/>
      <c r="O1191" s="58"/>
      <c r="P1191" s="58"/>
      <c r="Q1191" s="58"/>
      <c r="R1191" s="58"/>
    </row>
    <row r="1192" spans="1:18" s="46" customFormat="1" ht="26.25" customHeight="1">
      <c r="A1192" s="86" t="s">
        <v>345</v>
      </c>
      <c r="B1192" s="14">
        <v>793</v>
      </c>
      <c r="C1192" s="15" t="s">
        <v>54</v>
      </c>
      <c r="D1192" s="15" t="s">
        <v>44</v>
      </c>
      <c r="E1192" s="15" t="s">
        <v>344</v>
      </c>
      <c r="F1192" s="15"/>
      <c r="G1192" s="74">
        <f t="shared" ref="G1192:I1199" si="317">G1193</f>
        <v>1929435</v>
      </c>
      <c r="H1192" s="74">
        <f t="shared" si="317"/>
        <v>1929435</v>
      </c>
      <c r="I1192" s="299">
        <f t="shared" si="317"/>
        <v>1929435</v>
      </c>
      <c r="J1192" s="270"/>
      <c r="K1192" s="58"/>
      <c r="L1192" s="58"/>
      <c r="M1192" s="58"/>
      <c r="N1192" s="58"/>
      <c r="O1192" s="58"/>
      <c r="P1192" s="58"/>
      <c r="Q1192" s="58"/>
      <c r="R1192" s="58"/>
    </row>
    <row r="1193" spans="1:18" s="46" customFormat="1" ht="27.75" customHeight="1">
      <c r="A1193" s="86" t="s">
        <v>465</v>
      </c>
      <c r="B1193" s="14">
        <v>793</v>
      </c>
      <c r="C1193" s="15" t="s">
        <v>54</v>
      </c>
      <c r="D1193" s="15" t="s">
        <v>44</v>
      </c>
      <c r="E1193" s="15" t="s">
        <v>344</v>
      </c>
      <c r="F1193" s="15" t="s">
        <v>37</v>
      </c>
      <c r="G1193" s="74">
        <f t="shared" si="317"/>
        <v>1929435</v>
      </c>
      <c r="H1193" s="74">
        <f t="shared" si="317"/>
        <v>1929435</v>
      </c>
      <c r="I1193" s="299">
        <f t="shared" si="317"/>
        <v>1929435</v>
      </c>
      <c r="J1193" s="270"/>
      <c r="K1193" s="58"/>
      <c r="L1193" s="58"/>
      <c r="M1193" s="58"/>
      <c r="N1193" s="58"/>
      <c r="O1193" s="58"/>
      <c r="P1193" s="58"/>
      <c r="Q1193" s="58"/>
      <c r="R1193" s="58"/>
    </row>
    <row r="1194" spans="1:18" s="46" customFormat="1" ht="31.5" customHeight="1">
      <c r="A1194" s="86" t="s">
        <v>38</v>
      </c>
      <c r="B1194" s="14">
        <v>793</v>
      </c>
      <c r="C1194" s="15" t="s">
        <v>54</v>
      </c>
      <c r="D1194" s="15" t="s">
        <v>44</v>
      </c>
      <c r="E1194" s="15" t="s">
        <v>344</v>
      </c>
      <c r="F1194" s="15" t="s">
        <v>39</v>
      </c>
      <c r="G1194" s="74">
        <v>1929435</v>
      </c>
      <c r="H1194" s="74">
        <v>1929435</v>
      </c>
      <c r="I1194" s="299">
        <v>1929435</v>
      </c>
      <c r="J1194" s="274"/>
      <c r="K1194" s="58"/>
      <c r="L1194" s="58"/>
      <c r="M1194" s="58"/>
      <c r="N1194" s="58"/>
      <c r="O1194" s="58"/>
      <c r="P1194" s="58"/>
      <c r="Q1194" s="58"/>
      <c r="R1194" s="58"/>
    </row>
    <row r="1195" spans="1:18" s="46" customFormat="1" ht="75" hidden="1" customHeight="1">
      <c r="A1195" s="86" t="s">
        <v>721</v>
      </c>
      <c r="B1195" s="14">
        <v>793</v>
      </c>
      <c r="C1195" s="15" t="s">
        <v>54</v>
      </c>
      <c r="D1195" s="15" t="s">
        <v>44</v>
      </c>
      <c r="E1195" s="15" t="s">
        <v>720</v>
      </c>
      <c r="F1195" s="15"/>
      <c r="G1195" s="74">
        <f t="shared" si="317"/>
        <v>0</v>
      </c>
      <c r="H1195" s="74">
        <f t="shared" si="317"/>
        <v>0</v>
      </c>
      <c r="I1195" s="299">
        <f t="shared" si="317"/>
        <v>0</v>
      </c>
      <c r="J1195" s="270"/>
      <c r="K1195" s="58"/>
      <c r="L1195" s="58"/>
      <c r="M1195" s="58"/>
      <c r="N1195" s="58"/>
      <c r="O1195" s="58"/>
      <c r="P1195" s="58"/>
      <c r="Q1195" s="58"/>
      <c r="R1195" s="58"/>
    </row>
    <row r="1196" spans="1:18" s="46" customFormat="1" ht="27.75" hidden="1" customHeight="1">
      <c r="A1196" s="86" t="s">
        <v>465</v>
      </c>
      <c r="B1196" s="14">
        <v>793</v>
      </c>
      <c r="C1196" s="15" t="s">
        <v>54</v>
      </c>
      <c r="D1196" s="15" t="s">
        <v>44</v>
      </c>
      <c r="E1196" s="15" t="s">
        <v>720</v>
      </c>
      <c r="F1196" s="15" t="s">
        <v>64</v>
      </c>
      <c r="G1196" s="74">
        <f t="shared" si="317"/>
        <v>0</v>
      </c>
      <c r="H1196" s="74">
        <f t="shared" si="317"/>
        <v>0</v>
      </c>
      <c r="I1196" s="299">
        <f t="shared" si="317"/>
        <v>0</v>
      </c>
      <c r="J1196" s="270"/>
      <c r="K1196" s="58"/>
      <c r="L1196" s="58"/>
      <c r="M1196" s="58"/>
      <c r="N1196" s="58"/>
      <c r="O1196" s="58"/>
      <c r="P1196" s="58"/>
      <c r="Q1196" s="58"/>
      <c r="R1196" s="58"/>
    </row>
    <row r="1197" spans="1:18" s="46" customFormat="1" ht="31.5" hidden="1" customHeight="1">
      <c r="A1197" s="86" t="s">
        <v>38</v>
      </c>
      <c r="B1197" s="14">
        <v>793</v>
      </c>
      <c r="C1197" s="15" t="s">
        <v>54</v>
      </c>
      <c r="D1197" s="15" t="s">
        <v>44</v>
      </c>
      <c r="E1197" s="15" t="s">
        <v>720</v>
      </c>
      <c r="F1197" s="15" t="s">
        <v>348</v>
      </c>
      <c r="G1197" s="74"/>
      <c r="H1197" s="74"/>
      <c r="I1197" s="299"/>
      <c r="J1197" s="270"/>
      <c r="K1197" s="58"/>
      <c r="L1197" s="58"/>
      <c r="M1197" s="58"/>
      <c r="N1197" s="58"/>
      <c r="O1197" s="58"/>
      <c r="P1197" s="58"/>
      <c r="Q1197" s="58"/>
      <c r="R1197" s="58"/>
    </row>
    <row r="1198" spans="1:18" s="46" customFormat="1" ht="75" hidden="1" customHeight="1">
      <c r="A1198" s="86" t="s">
        <v>801</v>
      </c>
      <c r="B1198" s="14">
        <v>793</v>
      </c>
      <c r="C1198" s="15" t="s">
        <v>54</v>
      </c>
      <c r="D1198" s="15" t="s">
        <v>44</v>
      </c>
      <c r="E1198" s="15" t="s">
        <v>800</v>
      </c>
      <c r="F1198" s="15"/>
      <c r="G1198" s="74">
        <f t="shared" si="317"/>
        <v>0</v>
      </c>
      <c r="H1198" s="74">
        <f t="shared" si="317"/>
        <v>0</v>
      </c>
      <c r="I1198" s="299">
        <f t="shared" si="317"/>
        <v>0</v>
      </c>
      <c r="J1198" s="270"/>
      <c r="K1198" s="58"/>
      <c r="L1198" s="58"/>
      <c r="M1198" s="58"/>
      <c r="N1198" s="58"/>
      <c r="O1198" s="58"/>
      <c r="P1198" s="58"/>
      <c r="Q1198" s="58"/>
      <c r="R1198" s="58"/>
    </row>
    <row r="1199" spans="1:18" s="46" customFormat="1" ht="27.75" hidden="1" customHeight="1">
      <c r="A1199" s="86" t="s">
        <v>465</v>
      </c>
      <c r="B1199" s="14">
        <v>793</v>
      </c>
      <c r="C1199" s="15" t="s">
        <v>54</v>
      </c>
      <c r="D1199" s="15" t="s">
        <v>44</v>
      </c>
      <c r="E1199" s="15" t="s">
        <v>800</v>
      </c>
      <c r="F1199" s="15" t="s">
        <v>37</v>
      </c>
      <c r="G1199" s="74">
        <f t="shared" si="317"/>
        <v>0</v>
      </c>
      <c r="H1199" s="74">
        <f t="shared" si="317"/>
        <v>0</v>
      </c>
      <c r="I1199" s="299">
        <f t="shared" si="317"/>
        <v>0</v>
      </c>
      <c r="J1199" s="270"/>
      <c r="K1199" s="58"/>
      <c r="L1199" s="58"/>
      <c r="M1199" s="58"/>
      <c r="N1199" s="58"/>
      <c r="O1199" s="58"/>
      <c r="P1199" s="58"/>
      <c r="Q1199" s="58"/>
      <c r="R1199" s="58"/>
    </row>
    <row r="1200" spans="1:18" s="46" customFormat="1" ht="31.5" hidden="1" customHeight="1">
      <c r="A1200" s="86" t="s">
        <v>38</v>
      </c>
      <c r="B1200" s="14">
        <v>793</v>
      </c>
      <c r="C1200" s="15" t="s">
        <v>54</v>
      </c>
      <c r="D1200" s="15" t="s">
        <v>44</v>
      </c>
      <c r="E1200" s="15" t="s">
        <v>800</v>
      </c>
      <c r="F1200" s="15" t="s">
        <v>39</v>
      </c>
      <c r="G1200" s="74"/>
      <c r="H1200" s="74"/>
      <c r="I1200" s="299"/>
      <c r="J1200" s="270"/>
      <c r="K1200" s="58"/>
      <c r="L1200" s="58"/>
      <c r="M1200" s="58"/>
      <c r="N1200" s="58"/>
      <c r="O1200" s="58"/>
      <c r="P1200" s="58"/>
      <c r="Q1200" s="58"/>
      <c r="R1200" s="58"/>
    </row>
    <row r="1201" spans="1:18" ht="19.5" customHeight="1">
      <c r="A1201" s="86" t="s">
        <v>176</v>
      </c>
      <c r="B1201" s="14">
        <v>793</v>
      </c>
      <c r="C1201" s="15" t="s">
        <v>54</v>
      </c>
      <c r="D1201" s="15" t="s">
        <v>126</v>
      </c>
      <c r="E1201" s="15"/>
      <c r="F1201" s="15"/>
      <c r="G1201" s="74">
        <f>G1215+G1202+G1219</f>
        <v>255593156</v>
      </c>
      <c r="H1201" s="74">
        <f>H1215+H1202+H1219</f>
        <v>34849551</v>
      </c>
      <c r="I1201" s="299">
        <f>I1215+I1202+I1219</f>
        <v>36266998</v>
      </c>
      <c r="J1201" s="270"/>
      <c r="K1201" s="73"/>
      <c r="L1201" s="73"/>
      <c r="M1201" s="73"/>
      <c r="N1201" s="73"/>
      <c r="O1201" s="73"/>
      <c r="P1201" s="73"/>
      <c r="Q1201" s="73"/>
      <c r="R1201" s="73"/>
    </row>
    <row r="1202" spans="1:18" s="18" customFormat="1" ht="27" customHeight="1">
      <c r="A1202" s="16" t="s">
        <v>498</v>
      </c>
      <c r="B1202" s="14">
        <v>793</v>
      </c>
      <c r="C1202" s="15" t="s">
        <v>54</v>
      </c>
      <c r="D1202" s="15" t="s">
        <v>126</v>
      </c>
      <c r="E1202" s="15" t="s">
        <v>239</v>
      </c>
      <c r="F1202" s="15"/>
      <c r="G1202" s="74">
        <f>G1203+G1209</f>
        <v>33307934</v>
      </c>
      <c r="H1202" s="74">
        <f t="shared" ref="H1202:I1202" si="318">H1203+H1209</f>
        <v>34786551</v>
      </c>
      <c r="I1202" s="299">
        <f t="shared" si="318"/>
        <v>36203998</v>
      </c>
      <c r="J1202" s="270"/>
      <c r="K1202" s="270"/>
      <c r="L1202" s="270"/>
      <c r="M1202" s="270"/>
      <c r="N1202" s="270"/>
      <c r="O1202" s="270"/>
      <c r="P1202" s="301"/>
      <c r="Q1202" s="308"/>
      <c r="R1202" s="301"/>
    </row>
    <row r="1203" spans="1:18" s="18" customFormat="1" ht="86.25" customHeight="1">
      <c r="A1203" s="16" t="s">
        <v>932</v>
      </c>
      <c r="B1203" s="14">
        <v>793</v>
      </c>
      <c r="C1203" s="15" t="s">
        <v>54</v>
      </c>
      <c r="D1203" s="15" t="s">
        <v>126</v>
      </c>
      <c r="E1203" s="15" t="s">
        <v>104</v>
      </c>
      <c r="F1203" s="15"/>
      <c r="G1203" s="74">
        <f>G1204</f>
        <v>27437934</v>
      </c>
      <c r="H1203" s="74">
        <f t="shared" ref="H1203:I1203" si="319">H1204</f>
        <v>28784301</v>
      </c>
      <c r="I1203" s="299">
        <f t="shared" si="319"/>
        <v>30067248</v>
      </c>
      <c r="J1203" s="270"/>
      <c r="K1203" s="301"/>
      <c r="L1203" s="301"/>
      <c r="M1203" s="301"/>
      <c r="N1203" s="301"/>
      <c r="O1203" s="301"/>
      <c r="P1203" s="301"/>
      <c r="Q1203" s="301"/>
      <c r="R1203" s="301"/>
    </row>
    <row r="1204" spans="1:18" s="18" customFormat="1" ht="76.5" customHeight="1">
      <c r="A1204" s="50" t="s">
        <v>937</v>
      </c>
      <c r="B1204" s="14">
        <v>793</v>
      </c>
      <c r="C1204" s="15" t="s">
        <v>54</v>
      </c>
      <c r="D1204" s="15" t="s">
        <v>126</v>
      </c>
      <c r="E1204" s="15" t="s">
        <v>936</v>
      </c>
      <c r="F1204" s="15"/>
      <c r="G1204" s="74">
        <f t="shared" ref="G1204:I1205" si="320">G1205</f>
        <v>27437934</v>
      </c>
      <c r="H1204" s="74">
        <f t="shared" si="320"/>
        <v>28784301</v>
      </c>
      <c r="I1204" s="299">
        <f t="shared" si="320"/>
        <v>30067248</v>
      </c>
      <c r="J1204" s="270"/>
      <c r="K1204" s="301"/>
      <c r="L1204" s="301"/>
      <c r="M1204" s="301"/>
      <c r="N1204" s="301"/>
      <c r="O1204" s="301"/>
      <c r="P1204" s="301"/>
      <c r="Q1204" s="301"/>
      <c r="R1204" s="301"/>
    </row>
    <row r="1205" spans="1:18" s="18" customFormat="1" ht="15" customHeight="1">
      <c r="A1205" s="16" t="s">
        <v>330</v>
      </c>
      <c r="B1205" s="14">
        <v>793</v>
      </c>
      <c r="C1205" s="15" t="s">
        <v>54</v>
      </c>
      <c r="D1205" s="15" t="s">
        <v>126</v>
      </c>
      <c r="E1205" s="15" t="s">
        <v>936</v>
      </c>
      <c r="F1205" s="15" t="s">
        <v>37</v>
      </c>
      <c r="G1205" s="74">
        <f t="shared" si="320"/>
        <v>27437934</v>
      </c>
      <c r="H1205" s="74">
        <f t="shared" si="320"/>
        <v>28784301</v>
      </c>
      <c r="I1205" s="299">
        <f t="shared" si="320"/>
        <v>30067248</v>
      </c>
      <c r="J1205" s="270"/>
      <c r="K1205" s="301"/>
      <c r="L1205" s="301"/>
      <c r="M1205" s="301"/>
      <c r="N1205" s="301"/>
      <c r="O1205" s="301"/>
      <c r="P1205" s="301"/>
      <c r="Q1205" s="301"/>
      <c r="R1205" s="301"/>
    </row>
    <row r="1206" spans="1:18" s="18" customFormat="1" ht="32.25" customHeight="1">
      <c r="A1206" s="16" t="s">
        <v>38</v>
      </c>
      <c r="B1206" s="14">
        <v>793</v>
      </c>
      <c r="C1206" s="15" t="s">
        <v>54</v>
      </c>
      <c r="D1206" s="15" t="s">
        <v>126</v>
      </c>
      <c r="E1206" s="15" t="s">
        <v>936</v>
      </c>
      <c r="F1206" s="15" t="s">
        <v>39</v>
      </c>
      <c r="G1206" s="74">
        <v>27437934</v>
      </c>
      <c r="H1206" s="74">
        <v>28784301</v>
      </c>
      <c r="I1206" s="299">
        <v>30067248</v>
      </c>
      <c r="J1206" s="270"/>
      <c r="K1206" s="301"/>
      <c r="L1206" s="301"/>
      <c r="M1206" s="301"/>
      <c r="N1206" s="301"/>
      <c r="O1206" s="301"/>
      <c r="P1206" s="301"/>
      <c r="Q1206" s="301"/>
      <c r="R1206" s="301"/>
    </row>
    <row r="1207" spans="1:18" s="18" customFormat="1" ht="76.5" hidden="1" customHeight="1">
      <c r="A1207" s="50"/>
      <c r="B1207" s="14"/>
      <c r="C1207" s="15"/>
      <c r="D1207" s="15"/>
      <c r="E1207" s="15"/>
      <c r="F1207" s="15"/>
      <c r="G1207" s="74"/>
      <c r="H1207" s="74"/>
      <c r="I1207" s="74"/>
      <c r="J1207" s="270"/>
    </row>
    <row r="1208" spans="1:18" s="18" customFormat="1" ht="15" hidden="1" customHeight="1">
      <c r="A1208" s="16"/>
      <c r="B1208" s="14"/>
      <c r="C1208" s="15"/>
      <c r="D1208" s="15"/>
      <c r="E1208" s="15"/>
      <c r="F1208" s="15"/>
      <c r="G1208" s="74"/>
      <c r="H1208" s="74"/>
      <c r="I1208" s="74"/>
      <c r="J1208" s="270"/>
    </row>
    <row r="1209" spans="1:18" s="18" customFormat="1" ht="86.25" customHeight="1">
      <c r="A1209" s="16" t="s">
        <v>935</v>
      </c>
      <c r="B1209" s="14">
        <v>793</v>
      </c>
      <c r="C1209" s="15" t="s">
        <v>54</v>
      </c>
      <c r="D1209" s="15" t="s">
        <v>126</v>
      </c>
      <c r="E1209" s="15" t="s">
        <v>108</v>
      </c>
      <c r="F1209" s="15"/>
      <c r="G1209" s="74">
        <f>G1210</f>
        <v>5870000</v>
      </c>
      <c r="H1209" s="74">
        <f t="shared" ref="H1209:I1209" si="321">H1210</f>
        <v>6002250</v>
      </c>
      <c r="I1209" s="74">
        <f t="shared" si="321"/>
        <v>6136750</v>
      </c>
      <c r="J1209" s="270"/>
    </row>
    <row r="1210" spans="1:18" s="18" customFormat="1" ht="122.25" customHeight="1">
      <c r="A1210" s="84" t="s">
        <v>933</v>
      </c>
      <c r="B1210" s="14">
        <v>793</v>
      </c>
      <c r="C1210" s="15" t="s">
        <v>54</v>
      </c>
      <c r="D1210" s="15" t="s">
        <v>126</v>
      </c>
      <c r="E1210" s="15" t="s">
        <v>934</v>
      </c>
      <c r="F1210" s="15"/>
      <c r="G1210" s="74">
        <f>G1211+G1213</f>
        <v>5870000</v>
      </c>
      <c r="H1210" s="74">
        <f t="shared" ref="H1210:I1210" si="322">H1211+H1213</f>
        <v>6002250</v>
      </c>
      <c r="I1210" s="74">
        <f t="shared" si="322"/>
        <v>6136750</v>
      </c>
      <c r="J1210" s="270"/>
    </row>
    <row r="1211" spans="1:18" s="18" customFormat="1" ht="24.75" customHeight="1">
      <c r="A1211" s="16" t="s">
        <v>330</v>
      </c>
      <c r="B1211" s="14">
        <v>793</v>
      </c>
      <c r="C1211" s="15" t="s">
        <v>54</v>
      </c>
      <c r="D1211" s="15" t="s">
        <v>126</v>
      </c>
      <c r="E1211" s="15" t="s">
        <v>934</v>
      </c>
      <c r="F1211" s="15" t="s">
        <v>37</v>
      </c>
      <c r="G1211" s="74">
        <f t="shared" ref="G1211:I1211" si="323">G1212</f>
        <v>5870000</v>
      </c>
      <c r="H1211" s="74">
        <f t="shared" si="323"/>
        <v>6002250</v>
      </c>
      <c r="I1211" s="74">
        <f t="shared" si="323"/>
        <v>6136750</v>
      </c>
      <c r="J1211" s="270"/>
    </row>
    <row r="1212" spans="1:18" s="18" customFormat="1" ht="30.75" customHeight="1">
      <c r="A1212" s="16" t="s">
        <v>38</v>
      </c>
      <c r="B1212" s="14">
        <v>793</v>
      </c>
      <c r="C1212" s="15" t="s">
        <v>54</v>
      </c>
      <c r="D1212" s="15" t="s">
        <v>126</v>
      </c>
      <c r="E1212" s="15" t="s">
        <v>934</v>
      </c>
      <c r="F1212" s="15" t="s">
        <v>39</v>
      </c>
      <c r="G1212" s="74">
        <v>5870000</v>
      </c>
      <c r="H1212" s="74">
        <v>6002250</v>
      </c>
      <c r="I1212" s="74">
        <v>6136750</v>
      </c>
      <c r="J1212" s="270"/>
    </row>
    <row r="1213" spans="1:18" s="105" customFormat="1" ht="22.5" hidden="1" customHeight="1">
      <c r="A1213" s="86" t="s">
        <v>160</v>
      </c>
      <c r="B1213" s="14">
        <v>793</v>
      </c>
      <c r="C1213" s="88" t="s">
        <v>54</v>
      </c>
      <c r="D1213" s="88" t="s">
        <v>126</v>
      </c>
      <c r="E1213" s="88" t="s">
        <v>634</v>
      </c>
      <c r="F1213" s="88" t="s">
        <v>161</v>
      </c>
      <c r="G1213" s="74">
        <f>G1214</f>
        <v>0</v>
      </c>
      <c r="H1213" s="74">
        <f t="shared" ref="H1213:I1213" si="324">H1214</f>
        <v>0</v>
      </c>
      <c r="I1213" s="74">
        <f t="shared" si="324"/>
        <v>0</v>
      </c>
      <c r="J1213" s="270"/>
    </row>
    <row r="1214" spans="1:18" s="105" customFormat="1" ht="16.5" hidden="1" customHeight="1">
      <c r="A1214" s="86" t="s">
        <v>182</v>
      </c>
      <c r="B1214" s="14">
        <v>793</v>
      </c>
      <c r="C1214" s="88" t="s">
        <v>54</v>
      </c>
      <c r="D1214" s="88" t="s">
        <v>126</v>
      </c>
      <c r="E1214" s="88" t="s">
        <v>634</v>
      </c>
      <c r="F1214" s="88" t="s">
        <v>183</v>
      </c>
      <c r="G1214" s="74"/>
      <c r="H1214" s="118"/>
      <c r="I1214" s="118"/>
      <c r="J1214" s="286"/>
    </row>
    <row r="1215" spans="1:18" ht="47.25" customHeight="1">
      <c r="A1215" s="86" t="s">
        <v>468</v>
      </c>
      <c r="B1215" s="14">
        <v>793</v>
      </c>
      <c r="C1215" s="15" t="s">
        <v>54</v>
      </c>
      <c r="D1215" s="15" t="s">
        <v>126</v>
      </c>
      <c r="E1215" s="15" t="s">
        <v>467</v>
      </c>
      <c r="F1215" s="15"/>
      <c r="G1215" s="74">
        <f>G1216</f>
        <v>63000</v>
      </c>
      <c r="H1215" s="74">
        <f t="shared" ref="H1215:I1215" si="325">H1216</f>
        <v>63000</v>
      </c>
      <c r="I1215" s="74">
        <f t="shared" si="325"/>
        <v>63000</v>
      </c>
      <c r="J1215" s="270"/>
    </row>
    <row r="1216" spans="1:18" ht="33.75" customHeight="1">
      <c r="A1216" s="86" t="s">
        <v>466</v>
      </c>
      <c r="B1216" s="14">
        <v>793</v>
      </c>
      <c r="C1216" s="15" t="s">
        <v>54</v>
      </c>
      <c r="D1216" s="15" t="s">
        <v>126</v>
      </c>
      <c r="E1216" s="15" t="s">
        <v>464</v>
      </c>
      <c r="F1216" s="15"/>
      <c r="G1216" s="74">
        <f>G1217</f>
        <v>63000</v>
      </c>
      <c r="H1216" s="74">
        <f t="shared" ref="H1216:I1216" si="326">H1217</f>
        <v>63000</v>
      </c>
      <c r="I1216" s="74">
        <f t="shared" si="326"/>
        <v>63000</v>
      </c>
      <c r="J1216" s="270"/>
    </row>
    <row r="1217" spans="1:16" ht="30.75" customHeight="1">
      <c r="A1217" s="16" t="s">
        <v>465</v>
      </c>
      <c r="B1217" s="14">
        <v>793</v>
      </c>
      <c r="C1217" s="15" t="s">
        <v>54</v>
      </c>
      <c r="D1217" s="15" t="s">
        <v>126</v>
      </c>
      <c r="E1217" s="15" t="s">
        <v>464</v>
      </c>
      <c r="F1217" s="15" t="s">
        <v>37</v>
      </c>
      <c r="G1217" s="74">
        <f>G1218</f>
        <v>63000</v>
      </c>
      <c r="H1217" s="74">
        <f t="shared" ref="H1217:I1217" si="327">H1218</f>
        <v>63000</v>
      </c>
      <c r="I1217" s="74">
        <f t="shared" si="327"/>
        <v>63000</v>
      </c>
      <c r="J1217" s="270"/>
    </row>
    <row r="1218" spans="1:16" ht="33" customHeight="1">
      <c r="A1218" s="16" t="s">
        <v>38</v>
      </c>
      <c r="B1218" s="14">
        <v>793</v>
      </c>
      <c r="C1218" s="15" t="s">
        <v>54</v>
      </c>
      <c r="D1218" s="15" t="s">
        <v>126</v>
      </c>
      <c r="E1218" s="15" t="s">
        <v>464</v>
      </c>
      <c r="F1218" s="15" t="s">
        <v>39</v>
      </c>
      <c r="G1218" s="74">
        <v>63000</v>
      </c>
      <c r="H1218" s="74">
        <v>63000</v>
      </c>
      <c r="I1218" s="74">
        <v>63000</v>
      </c>
      <c r="J1218" s="274"/>
    </row>
    <row r="1219" spans="1:16" s="18" customFormat="1" ht="32.25" customHeight="1">
      <c r="A1219" s="16" t="s">
        <v>529</v>
      </c>
      <c r="B1219" s="14">
        <v>793</v>
      </c>
      <c r="C1219" s="15" t="s">
        <v>54</v>
      </c>
      <c r="D1219" s="15" t="s">
        <v>126</v>
      </c>
      <c r="E1219" s="15" t="s">
        <v>206</v>
      </c>
      <c r="F1219" s="15"/>
      <c r="G1219" s="74">
        <f>G1220</f>
        <v>222222222</v>
      </c>
      <c r="H1219" s="74">
        <f t="shared" ref="H1219:I1219" si="328">H1220</f>
        <v>0</v>
      </c>
      <c r="I1219" s="74">
        <f t="shared" si="328"/>
        <v>0</v>
      </c>
      <c r="J1219" s="270"/>
    </row>
    <row r="1220" spans="1:16" s="18" customFormat="1" ht="70.5" customHeight="1">
      <c r="A1220" s="16" t="s">
        <v>605</v>
      </c>
      <c r="B1220" s="14">
        <v>793</v>
      </c>
      <c r="C1220" s="15" t="s">
        <v>54</v>
      </c>
      <c r="D1220" s="15" t="s">
        <v>126</v>
      </c>
      <c r="E1220" s="15" t="s">
        <v>604</v>
      </c>
      <c r="F1220" s="15"/>
      <c r="G1220" s="74">
        <f t="shared" ref="G1220:I1221" si="329">G1221</f>
        <v>222222222</v>
      </c>
      <c r="H1220" s="74">
        <f t="shared" si="329"/>
        <v>0</v>
      </c>
      <c r="I1220" s="299">
        <f t="shared" si="329"/>
        <v>0</v>
      </c>
      <c r="J1220" s="270"/>
      <c r="K1220" s="301"/>
      <c r="L1220" s="301"/>
      <c r="M1220" s="301"/>
      <c r="N1220" s="301"/>
      <c r="O1220" s="301"/>
      <c r="P1220" s="301"/>
    </row>
    <row r="1221" spans="1:16" s="18" customFormat="1" ht="39" customHeight="1">
      <c r="A1221" s="16" t="s">
        <v>98</v>
      </c>
      <c r="B1221" s="14">
        <v>793</v>
      </c>
      <c r="C1221" s="15" t="s">
        <v>54</v>
      </c>
      <c r="D1221" s="15" t="s">
        <v>126</v>
      </c>
      <c r="E1221" s="15" t="s">
        <v>604</v>
      </c>
      <c r="F1221" s="15" t="s">
        <v>355</v>
      </c>
      <c r="G1221" s="74">
        <f t="shared" si="329"/>
        <v>222222222</v>
      </c>
      <c r="H1221" s="74">
        <f t="shared" si="329"/>
        <v>0</v>
      </c>
      <c r="I1221" s="299">
        <f t="shared" si="329"/>
        <v>0</v>
      </c>
      <c r="J1221" s="270"/>
      <c r="K1221" s="301"/>
      <c r="L1221" s="301"/>
      <c r="M1221" s="301"/>
      <c r="N1221" s="301"/>
      <c r="O1221" s="301"/>
      <c r="P1221" s="301"/>
    </row>
    <row r="1222" spans="1:16" s="18" customFormat="1" ht="15.75" customHeight="1">
      <c r="A1222" s="16" t="s">
        <v>356</v>
      </c>
      <c r="B1222" s="14">
        <v>793</v>
      </c>
      <c r="C1222" s="15" t="s">
        <v>54</v>
      </c>
      <c r="D1222" s="15" t="s">
        <v>126</v>
      </c>
      <c r="E1222" s="15" t="s">
        <v>604</v>
      </c>
      <c r="F1222" s="15" t="s">
        <v>357</v>
      </c>
      <c r="G1222" s="74">
        <v>222222222</v>
      </c>
      <c r="H1222" s="74">
        <v>0</v>
      </c>
      <c r="I1222" s="299">
        <v>0</v>
      </c>
      <c r="J1222" s="270"/>
      <c r="K1222" s="301"/>
      <c r="L1222" s="301"/>
      <c r="M1222" s="301"/>
      <c r="N1222" s="301"/>
      <c r="O1222" s="301"/>
      <c r="P1222" s="301"/>
    </row>
    <row r="1223" spans="1:16" ht="18.75" customHeight="1">
      <c r="A1223" s="16" t="s">
        <v>88</v>
      </c>
      <c r="B1223" s="14">
        <v>793</v>
      </c>
      <c r="C1223" s="15" t="s">
        <v>54</v>
      </c>
      <c r="D1223" s="15" t="s">
        <v>89</v>
      </c>
      <c r="E1223" s="15"/>
      <c r="F1223" s="14"/>
      <c r="G1223" s="74">
        <f>G1224+G1241+G1259+G1255</f>
        <v>1528165</v>
      </c>
      <c r="H1223" s="74">
        <f t="shared" ref="H1223:I1223" si="330">H1224+H1241+H1259+H1255</f>
        <v>984922</v>
      </c>
      <c r="I1223" s="299">
        <f t="shared" si="330"/>
        <v>982368</v>
      </c>
      <c r="J1223" s="270"/>
      <c r="K1223" s="270"/>
      <c r="L1223" s="270"/>
      <c r="M1223" s="270"/>
      <c r="N1223" s="270"/>
      <c r="O1223" s="270"/>
      <c r="P1223" s="73"/>
    </row>
    <row r="1224" spans="1:16" ht="30" customHeight="1">
      <c r="A1224" s="37" t="s">
        <v>727</v>
      </c>
      <c r="B1224" s="14">
        <v>793</v>
      </c>
      <c r="C1224" s="15" t="s">
        <v>54</v>
      </c>
      <c r="D1224" s="15" t="s">
        <v>89</v>
      </c>
      <c r="E1224" s="14" t="s">
        <v>247</v>
      </c>
      <c r="F1224" s="14"/>
      <c r="G1224" s="74">
        <f>G1228+G1225+G1238+G1231</f>
        <v>1114715</v>
      </c>
      <c r="H1224" s="74">
        <f>H1228+H1225+H1238+H1231</f>
        <v>934922</v>
      </c>
      <c r="I1224" s="299">
        <f>I1228+I1225+I1238+I1231</f>
        <v>932368</v>
      </c>
      <c r="J1224" s="270"/>
      <c r="K1224" s="73"/>
      <c r="L1224" s="73"/>
      <c r="M1224" s="73"/>
      <c r="N1224" s="73"/>
      <c r="O1224" s="73"/>
      <c r="P1224" s="73"/>
    </row>
    <row r="1225" spans="1:16" ht="27" customHeight="1">
      <c r="A1225" s="16" t="s">
        <v>351</v>
      </c>
      <c r="B1225" s="14">
        <v>793</v>
      </c>
      <c r="C1225" s="15" t="s">
        <v>54</v>
      </c>
      <c r="D1225" s="15" t="s">
        <v>89</v>
      </c>
      <c r="E1225" s="14" t="s">
        <v>403</v>
      </c>
      <c r="F1225" s="14"/>
      <c r="G1225" s="74">
        <f t="shared" ref="G1225:I1226" si="331">G1226</f>
        <v>414715</v>
      </c>
      <c r="H1225" s="74">
        <f t="shared" si="331"/>
        <v>234922</v>
      </c>
      <c r="I1225" s="74">
        <f t="shared" si="331"/>
        <v>232368</v>
      </c>
      <c r="J1225" s="270"/>
    </row>
    <row r="1226" spans="1:16">
      <c r="A1226" s="16" t="s">
        <v>63</v>
      </c>
      <c r="B1226" s="14">
        <v>793</v>
      </c>
      <c r="C1226" s="15" t="s">
        <v>54</v>
      </c>
      <c r="D1226" s="15" t="s">
        <v>89</v>
      </c>
      <c r="E1226" s="14" t="s">
        <v>403</v>
      </c>
      <c r="F1226" s="14">
        <v>800</v>
      </c>
      <c r="G1226" s="74">
        <f t="shared" si="331"/>
        <v>414715</v>
      </c>
      <c r="H1226" s="74">
        <f t="shared" si="331"/>
        <v>234922</v>
      </c>
      <c r="I1226" s="74">
        <f t="shared" si="331"/>
        <v>232368</v>
      </c>
      <c r="J1226" s="270"/>
    </row>
    <row r="1227" spans="1:16" ht="39" customHeight="1">
      <c r="A1227" s="16" t="s">
        <v>347</v>
      </c>
      <c r="B1227" s="14">
        <v>793</v>
      </c>
      <c r="C1227" s="15" t="s">
        <v>54</v>
      </c>
      <c r="D1227" s="15" t="s">
        <v>89</v>
      </c>
      <c r="E1227" s="14" t="s">
        <v>403</v>
      </c>
      <c r="F1227" s="14">
        <v>810</v>
      </c>
      <c r="G1227" s="74">
        <v>414715</v>
      </c>
      <c r="H1227" s="74">
        <v>234922</v>
      </c>
      <c r="I1227" s="74">
        <v>232368</v>
      </c>
      <c r="J1227" s="274"/>
    </row>
    <row r="1228" spans="1:16" ht="47.25" customHeight="1">
      <c r="A1228" s="16" t="s">
        <v>352</v>
      </c>
      <c r="B1228" s="14">
        <v>793</v>
      </c>
      <c r="C1228" s="15" t="s">
        <v>54</v>
      </c>
      <c r="D1228" s="15" t="s">
        <v>89</v>
      </c>
      <c r="E1228" s="14" t="s">
        <v>263</v>
      </c>
      <c r="F1228" s="14"/>
      <c r="G1228" s="74">
        <f>G1229</f>
        <v>700000</v>
      </c>
      <c r="H1228" s="74">
        <f t="shared" ref="H1228:I1228" si="332">H1229</f>
        <v>700000</v>
      </c>
      <c r="I1228" s="74">
        <f t="shared" si="332"/>
        <v>700000</v>
      </c>
      <c r="J1228" s="270"/>
    </row>
    <row r="1229" spans="1:16">
      <c r="A1229" s="16" t="s">
        <v>63</v>
      </c>
      <c r="B1229" s="14">
        <v>793</v>
      </c>
      <c r="C1229" s="15" t="s">
        <v>54</v>
      </c>
      <c r="D1229" s="15" t="s">
        <v>89</v>
      </c>
      <c r="E1229" s="14" t="s">
        <v>263</v>
      </c>
      <c r="F1229" s="14">
        <v>800</v>
      </c>
      <c r="G1229" s="74">
        <f t="shared" ref="G1229:I1229" si="333">G1230</f>
        <v>700000</v>
      </c>
      <c r="H1229" s="74">
        <f t="shared" si="333"/>
        <v>700000</v>
      </c>
      <c r="I1229" s="74">
        <f t="shared" si="333"/>
        <v>700000</v>
      </c>
      <c r="J1229" s="270"/>
    </row>
    <row r="1230" spans="1:16" ht="45" customHeight="1">
      <c r="A1230" s="16" t="s">
        <v>347</v>
      </c>
      <c r="B1230" s="14">
        <v>793</v>
      </c>
      <c r="C1230" s="15" t="s">
        <v>54</v>
      </c>
      <c r="D1230" s="15" t="s">
        <v>89</v>
      </c>
      <c r="E1230" s="14" t="s">
        <v>263</v>
      </c>
      <c r="F1230" s="14">
        <v>810</v>
      </c>
      <c r="G1230" s="74">
        <v>700000</v>
      </c>
      <c r="H1230" s="74">
        <v>700000</v>
      </c>
      <c r="I1230" s="74">
        <v>700000</v>
      </c>
      <c r="J1230" s="274"/>
    </row>
    <row r="1231" spans="1:16" ht="40.5" hidden="1" customHeight="1">
      <c r="A1231" s="16" t="s">
        <v>750</v>
      </c>
      <c r="B1231" s="14">
        <v>793</v>
      </c>
      <c r="C1231" s="15" t="s">
        <v>54</v>
      </c>
      <c r="D1231" s="15" t="s">
        <v>89</v>
      </c>
      <c r="E1231" s="14" t="s">
        <v>749</v>
      </c>
      <c r="F1231" s="14"/>
      <c r="G1231" s="74">
        <f>G1232+G1234+G1236</f>
        <v>0</v>
      </c>
      <c r="H1231" s="74">
        <f>H1232+H1234</f>
        <v>0</v>
      </c>
      <c r="I1231" s="74">
        <f>I1232+I1234</f>
        <v>0</v>
      </c>
      <c r="J1231" s="270"/>
    </row>
    <row r="1232" spans="1:16" ht="25.5" hidden="1">
      <c r="A1232" s="16" t="s">
        <v>330</v>
      </c>
      <c r="B1232" s="14">
        <v>793</v>
      </c>
      <c r="C1232" s="15" t="s">
        <v>54</v>
      </c>
      <c r="D1232" s="15" t="s">
        <v>89</v>
      </c>
      <c r="E1232" s="14" t="s">
        <v>749</v>
      </c>
      <c r="F1232" s="14">
        <v>200</v>
      </c>
      <c r="G1232" s="74">
        <f t="shared" ref="G1232:I1232" si="334">G1233</f>
        <v>0</v>
      </c>
      <c r="H1232" s="74">
        <f t="shared" si="334"/>
        <v>0</v>
      </c>
      <c r="I1232" s="74">
        <f t="shared" si="334"/>
        <v>0</v>
      </c>
      <c r="J1232" s="270"/>
    </row>
    <row r="1233" spans="1:10" ht="31.5" hidden="1" customHeight="1">
      <c r="A1233" s="16" t="s">
        <v>38</v>
      </c>
      <c r="B1233" s="14">
        <v>793</v>
      </c>
      <c r="C1233" s="15" t="s">
        <v>54</v>
      </c>
      <c r="D1233" s="15" t="s">
        <v>89</v>
      </c>
      <c r="E1233" s="14" t="s">
        <v>749</v>
      </c>
      <c r="F1233" s="14">
        <v>240</v>
      </c>
      <c r="G1233" s="74"/>
      <c r="H1233" s="8"/>
      <c r="I1233" s="8"/>
      <c r="J1233" s="272"/>
    </row>
    <row r="1234" spans="1:10" ht="24.75" hidden="1" customHeight="1">
      <c r="A1234" s="16" t="s">
        <v>160</v>
      </c>
      <c r="B1234" s="14">
        <v>793</v>
      </c>
      <c r="C1234" s="15" t="s">
        <v>54</v>
      </c>
      <c r="D1234" s="15" t="s">
        <v>89</v>
      </c>
      <c r="E1234" s="14" t="s">
        <v>653</v>
      </c>
      <c r="F1234" s="14">
        <v>500</v>
      </c>
      <c r="G1234" s="74">
        <f>G1235</f>
        <v>0</v>
      </c>
      <c r="H1234" s="74">
        <f>H1235</f>
        <v>0</v>
      </c>
      <c r="I1234" s="74">
        <f>I1235</f>
        <v>0</v>
      </c>
      <c r="J1234" s="270"/>
    </row>
    <row r="1235" spans="1:10" ht="21.75" hidden="1" customHeight="1">
      <c r="A1235" s="16" t="s">
        <v>174</v>
      </c>
      <c r="B1235" s="14">
        <v>793</v>
      </c>
      <c r="C1235" s="15" t="s">
        <v>54</v>
      </c>
      <c r="D1235" s="15" t="s">
        <v>89</v>
      </c>
      <c r="E1235" s="14" t="s">
        <v>653</v>
      </c>
      <c r="F1235" s="14">
        <v>520</v>
      </c>
      <c r="G1235" s="192"/>
      <c r="H1235" s="8"/>
      <c r="I1235" s="8"/>
      <c r="J1235" s="272"/>
    </row>
    <row r="1236" spans="1:10" ht="21" hidden="1" customHeight="1">
      <c r="A1236" s="16" t="s">
        <v>63</v>
      </c>
      <c r="B1236" s="14">
        <v>793</v>
      </c>
      <c r="C1236" s="15" t="s">
        <v>54</v>
      </c>
      <c r="D1236" s="15" t="s">
        <v>89</v>
      </c>
      <c r="E1236" s="14" t="s">
        <v>653</v>
      </c>
      <c r="F1236" s="14">
        <v>800</v>
      </c>
      <c r="G1236" s="192">
        <f>G1237</f>
        <v>0</v>
      </c>
      <c r="H1236" s="8"/>
      <c r="I1236" s="8"/>
      <c r="J1236" s="272"/>
    </row>
    <row r="1237" spans="1:10" ht="20.25" hidden="1" customHeight="1">
      <c r="A1237" s="16" t="s">
        <v>184</v>
      </c>
      <c r="B1237" s="14">
        <v>793</v>
      </c>
      <c r="C1237" s="15" t="s">
        <v>54</v>
      </c>
      <c r="D1237" s="15" t="s">
        <v>89</v>
      </c>
      <c r="E1237" s="14" t="s">
        <v>653</v>
      </c>
      <c r="F1237" s="14">
        <v>870</v>
      </c>
      <c r="G1237" s="192">
        <f>50000-50000</f>
        <v>0</v>
      </c>
      <c r="H1237" s="8"/>
      <c r="I1237" s="8"/>
      <c r="J1237" s="272"/>
    </row>
    <row r="1238" spans="1:10" ht="65.25" hidden="1" customHeight="1">
      <c r="A1238" s="16" t="s">
        <v>615</v>
      </c>
      <c r="B1238" s="14">
        <v>793</v>
      </c>
      <c r="C1238" s="15" t="s">
        <v>54</v>
      </c>
      <c r="D1238" s="15" t="s">
        <v>89</v>
      </c>
      <c r="E1238" s="14" t="s">
        <v>462</v>
      </c>
      <c r="F1238" s="14"/>
      <c r="G1238" s="74">
        <f>G1239</f>
        <v>0</v>
      </c>
      <c r="H1238" s="74">
        <f t="shared" ref="H1238:I1238" si="335">H1239</f>
        <v>0</v>
      </c>
      <c r="I1238" s="74">
        <f t="shared" si="335"/>
        <v>0</v>
      </c>
      <c r="J1238" s="270"/>
    </row>
    <row r="1239" spans="1:10" ht="20.25" hidden="1" customHeight="1">
      <c r="A1239" s="16" t="s">
        <v>63</v>
      </c>
      <c r="B1239" s="14">
        <v>793</v>
      </c>
      <c r="C1239" s="15" t="s">
        <v>54</v>
      </c>
      <c r="D1239" s="15" t="s">
        <v>89</v>
      </c>
      <c r="E1239" s="14" t="s">
        <v>462</v>
      </c>
      <c r="F1239" s="14">
        <v>800</v>
      </c>
      <c r="G1239" s="74">
        <f>G1240</f>
        <v>0</v>
      </c>
      <c r="H1239" s="74">
        <f t="shared" ref="H1239:I1239" si="336">H1240</f>
        <v>0</v>
      </c>
      <c r="I1239" s="74">
        <f t="shared" si="336"/>
        <v>0</v>
      </c>
      <c r="J1239" s="270"/>
    </row>
    <row r="1240" spans="1:10" ht="38.25" hidden="1" customHeight="1">
      <c r="A1240" s="16" t="s">
        <v>347</v>
      </c>
      <c r="B1240" s="14">
        <v>793</v>
      </c>
      <c r="C1240" s="15" t="s">
        <v>54</v>
      </c>
      <c r="D1240" s="15" t="s">
        <v>89</v>
      </c>
      <c r="E1240" s="14" t="s">
        <v>462</v>
      </c>
      <c r="F1240" s="14">
        <v>810</v>
      </c>
      <c r="G1240" s="74"/>
      <c r="H1240" s="74">
        <v>0</v>
      </c>
      <c r="I1240" s="74">
        <v>0</v>
      </c>
      <c r="J1240" s="270"/>
    </row>
    <row r="1241" spans="1:10" ht="36" customHeight="1">
      <c r="A1241" s="16" t="s">
        <v>485</v>
      </c>
      <c r="B1241" s="14">
        <v>793</v>
      </c>
      <c r="C1241" s="15" t="s">
        <v>54</v>
      </c>
      <c r="D1241" s="15" t="s">
        <v>89</v>
      </c>
      <c r="E1241" s="14" t="s">
        <v>264</v>
      </c>
      <c r="F1241" s="14"/>
      <c r="G1241" s="74">
        <f>G1242</f>
        <v>50000</v>
      </c>
      <c r="H1241" s="74">
        <f>H1242</f>
        <v>50000</v>
      </c>
      <c r="I1241" s="74">
        <f>I1242</f>
        <v>50000</v>
      </c>
      <c r="J1241" s="270"/>
    </row>
    <row r="1242" spans="1:10" ht="39" customHeight="1">
      <c r="A1242" s="16" t="s">
        <v>376</v>
      </c>
      <c r="B1242" s="14">
        <v>793</v>
      </c>
      <c r="C1242" s="15" t="s">
        <v>54</v>
      </c>
      <c r="D1242" s="15" t="s">
        <v>89</v>
      </c>
      <c r="E1242" s="14" t="s">
        <v>265</v>
      </c>
      <c r="F1242" s="14"/>
      <c r="G1242" s="74">
        <f>G1243</f>
        <v>50000</v>
      </c>
      <c r="H1242" s="74">
        <f t="shared" ref="H1242:I1242" si="337">H1243</f>
        <v>50000</v>
      </c>
      <c r="I1242" s="74">
        <f t="shared" si="337"/>
        <v>50000</v>
      </c>
      <c r="J1242" s="270"/>
    </row>
    <row r="1243" spans="1:10" ht="17.25" customHeight="1">
      <c r="A1243" s="16" t="s">
        <v>330</v>
      </c>
      <c r="B1243" s="14">
        <v>793</v>
      </c>
      <c r="C1243" s="15" t="s">
        <v>54</v>
      </c>
      <c r="D1243" s="15" t="s">
        <v>89</v>
      </c>
      <c r="E1243" s="14" t="s">
        <v>265</v>
      </c>
      <c r="F1243" s="14">
        <v>200</v>
      </c>
      <c r="G1243" s="74">
        <f>G1244</f>
        <v>50000</v>
      </c>
      <c r="H1243" s="74">
        <f>H1244</f>
        <v>50000</v>
      </c>
      <c r="I1243" s="74">
        <f>I1244</f>
        <v>50000</v>
      </c>
      <c r="J1243" s="270"/>
    </row>
    <row r="1244" spans="1:10" ht="27.75" customHeight="1">
      <c r="A1244" s="16" t="s">
        <v>38</v>
      </c>
      <c r="B1244" s="14">
        <v>793</v>
      </c>
      <c r="C1244" s="15" t="s">
        <v>54</v>
      </c>
      <c r="D1244" s="15" t="s">
        <v>89</v>
      </c>
      <c r="E1244" s="14" t="s">
        <v>265</v>
      </c>
      <c r="F1244" s="14">
        <v>240</v>
      </c>
      <c r="G1244" s="74">
        <v>50000</v>
      </c>
      <c r="H1244" s="74">
        <v>50000</v>
      </c>
      <c r="I1244" s="74">
        <v>50000</v>
      </c>
      <c r="J1244" s="274"/>
    </row>
    <row r="1245" spans="1:10" ht="15" hidden="1" customHeight="1">
      <c r="A1245" s="54" t="s">
        <v>353</v>
      </c>
      <c r="B1245" s="45">
        <v>793</v>
      </c>
      <c r="C1245" s="7" t="s">
        <v>177</v>
      </c>
      <c r="D1245" s="7"/>
      <c r="E1245" s="7"/>
      <c r="F1245" s="7"/>
      <c r="G1245" s="38">
        <f>G1246</f>
        <v>0</v>
      </c>
      <c r="H1245" s="38">
        <f t="shared" ref="H1245:I1245" si="338">H1246</f>
        <v>0</v>
      </c>
      <c r="I1245" s="38">
        <f t="shared" si="338"/>
        <v>0</v>
      </c>
      <c r="J1245" s="269"/>
    </row>
    <row r="1246" spans="1:10" s="22" customFormat="1" ht="17.25" hidden="1" customHeight="1">
      <c r="A1246" s="16" t="s">
        <v>290</v>
      </c>
      <c r="B1246" s="14">
        <v>793</v>
      </c>
      <c r="C1246" s="15" t="s">
        <v>177</v>
      </c>
      <c r="D1246" s="15" t="s">
        <v>70</v>
      </c>
      <c r="E1246" s="15"/>
      <c r="F1246" s="15"/>
      <c r="G1246" s="74">
        <f>G1247+G1251</f>
        <v>0</v>
      </c>
      <c r="H1246" s="74">
        <f t="shared" ref="H1246:I1246" si="339">H1247+H1251</f>
        <v>0</v>
      </c>
      <c r="I1246" s="74">
        <f t="shared" si="339"/>
        <v>0</v>
      </c>
      <c r="J1246" s="270"/>
    </row>
    <row r="1247" spans="1:10" s="22" customFormat="1" ht="53.25" hidden="1" customHeight="1">
      <c r="A1247" s="16" t="s">
        <v>503</v>
      </c>
      <c r="B1247" s="14">
        <v>793</v>
      </c>
      <c r="C1247" s="15" t="s">
        <v>177</v>
      </c>
      <c r="D1247" s="15" t="s">
        <v>70</v>
      </c>
      <c r="E1247" s="15" t="s">
        <v>301</v>
      </c>
      <c r="F1247" s="36"/>
      <c r="G1247" s="74">
        <f t="shared" ref="G1247:I1249" si="340">G1248</f>
        <v>0</v>
      </c>
      <c r="H1247" s="74">
        <f t="shared" si="340"/>
        <v>0</v>
      </c>
      <c r="I1247" s="74">
        <f t="shared" si="340"/>
        <v>0</v>
      </c>
      <c r="J1247" s="270"/>
    </row>
    <row r="1248" spans="1:10" s="46" customFormat="1" ht="17.25" hidden="1" customHeight="1">
      <c r="A1248" s="16" t="s">
        <v>388</v>
      </c>
      <c r="B1248" s="14">
        <v>793</v>
      </c>
      <c r="C1248" s="15" t="s">
        <v>177</v>
      </c>
      <c r="D1248" s="15" t="s">
        <v>70</v>
      </c>
      <c r="E1248" s="15" t="s">
        <v>387</v>
      </c>
      <c r="F1248" s="15"/>
      <c r="G1248" s="74">
        <f t="shared" si="340"/>
        <v>0</v>
      </c>
      <c r="H1248" s="74">
        <f t="shared" si="340"/>
        <v>0</v>
      </c>
      <c r="I1248" s="74">
        <f t="shared" si="340"/>
        <v>0</v>
      </c>
      <c r="J1248" s="270"/>
    </row>
    <row r="1249" spans="1:17" s="46" customFormat="1" ht="17.25" hidden="1" customHeight="1">
      <c r="A1249" s="16" t="s">
        <v>330</v>
      </c>
      <c r="B1249" s="14">
        <v>793</v>
      </c>
      <c r="C1249" s="15" t="s">
        <v>177</v>
      </c>
      <c r="D1249" s="15" t="s">
        <v>70</v>
      </c>
      <c r="E1249" s="15" t="s">
        <v>387</v>
      </c>
      <c r="F1249" s="15" t="s">
        <v>37</v>
      </c>
      <c r="G1249" s="74">
        <f t="shared" si="340"/>
        <v>0</v>
      </c>
      <c r="H1249" s="74">
        <f t="shared" si="340"/>
        <v>0</v>
      </c>
      <c r="I1249" s="74">
        <f t="shared" si="340"/>
        <v>0</v>
      </c>
      <c r="J1249" s="270"/>
    </row>
    <row r="1250" spans="1:17" s="46" customFormat="1" ht="31.5" hidden="1" customHeight="1">
      <c r="A1250" s="16" t="s">
        <v>38</v>
      </c>
      <c r="B1250" s="14">
        <v>793</v>
      </c>
      <c r="C1250" s="15" t="s">
        <v>177</v>
      </c>
      <c r="D1250" s="15" t="s">
        <v>70</v>
      </c>
      <c r="E1250" s="15" t="s">
        <v>387</v>
      </c>
      <c r="F1250" s="15" t="s">
        <v>39</v>
      </c>
      <c r="G1250" s="74"/>
      <c r="H1250" s="74"/>
      <c r="I1250" s="74"/>
      <c r="J1250" s="270"/>
    </row>
    <row r="1251" spans="1:17" ht="30.75" hidden="1" customHeight="1">
      <c r="A1251" s="16" t="s">
        <v>483</v>
      </c>
      <c r="B1251" s="14">
        <v>793</v>
      </c>
      <c r="C1251" s="15" t="s">
        <v>177</v>
      </c>
      <c r="D1251" s="15" t="s">
        <v>70</v>
      </c>
      <c r="E1251" s="15" t="s">
        <v>267</v>
      </c>
      <c r="F1251" s="15"/>
      <c r="G1251" s="74">
        <f>G1252</f>
        <v>0</v>
      </c>
      <c r="H1251" s="74">
        <v>0</v>
      </c>
      <c r="I1251" s="74">
        <v>0</v>
      </c>
      <c r="J1251" s="270"/>
    </row>
    <row r="1252" spans="1:17" ht="21.75" hidden="1" customHeight="1">
      <c r="A1252" s="50" t="s">
        <v>526</v>
      </c>
      <c r="B1252" s="14">
        <v>793</v>
      </c>
      <c r="C1252" s="15" t="s">
        <v>177</v>
      </c>
      <c r="D1252" s="15" t="s">
        <v>70</v>
      </c>
      <c r="E1252" s="15" t="s">
        <v>531</v>
      </c>
      <c r="F1252" s="15"/>
      <c r="G1252" s="74">
        <f>G1253</f>
        <v>0</v>
      </c>
      <c r="H1252" s="74">
        <v>0</v>
      </c>
      <c r="I1252" s="74">
        <v>0</v>
      </c>
      <c r="J1252" s="270"/>
    </row>
    <row r="1253" spans="1:17" ht="21" hidden="1" customHeight="1">
      <c r="A1253" s="16" t="s">
        <v>160</v>
      </c>
      <c r="B1253" s="14">
        <v>793</v>
      </c>
      <c r="C1253" s="15" t="s">
        <v>177</v>
      </c>
      <c r="D1253" s="15" t="s">
        <v>70</v>
      </c>
      <c r="E1253" s="15" t="s">
        <v>531</v>
      </c>
      <c r="F1253" s="15" t="s">
        <v>161</v>
      </c>
      <c r="G1253" s="74">
        <f>G1254</f>
        <v>0</v>
      </c>
      <c r="H1253" s="74">
        <v>0</v>
      </c>
      <c r="I1253" s="74">
        <v>0</v>
      </c>
      <c r="J1253" s="270"/>
    </row>
    <row r="1254" spans="1:17" ht="1.5" customHeight="1">
      <c r="A1254" s="16" t="s">
        <v>174</v>
      </c>
      <c r="B1254" s="14">
        <v>793</v>
      </c>
      <c r="C1254" s="15" t="s">
        <v>177</v>
      </c>
      <c r="D1254" s="15" t="s">
        <v>70</v>
      </c>
      <c r="E1254" s="15" t="s">
        <v>531</v>
      </c>
      <c r="F1254" s="15" t="s">
        <v>175</v>
      </c>
      <c r="G1254" s="74"/>
      <c r="H1254" s="74">
        <v>0</v>
      </c>
      <c r="I1254" s="74">
        <v>0</v>
      </c>
      <c r="J1254" s="270"/>
    </row>
    <row r="1255" spans="1:17" ht="36" customHeight="1">
      <c r="A1255" s="16" t="s">
        <v>862</v>
      </c>
      <c r="B1255" s="14">
        <v>793</v>
      </c>
      <c r="C1255" s="15" t="s">
        <v>54</v>
      </c>
      <c r="D1255" s="15" t="s">
        <v>89</v>
      </c>
      <c r="E1255" s="14" t="s">
        <v>863</v>
      </c>
      <c r="F1255" s="14"/>
      <c r="G1255" s="74">
        <f>G1256</f>
        <v>363450</v>
      </c>
      <c r="H1255" s="74">
        <f>H1256</f>
        <v>0</v>
      </c>
      <c r="I1255" s="74">
        <f>I1256</f>
        <v>0</v>
      </c>
      <c r="J1255" s="270"/>
    </row>
    <row r="1256" spans="1:17" ht="39" customHeight="1">
      <c r="A1256" s="16" t="s">
        <v>865</v>
      </c>
      <c r="B1256" s="14">
        <v>793</v>
      </c>
      <c r="C1256" s="15" t="s">
        <v>54</v>
      </c>
      <c r="D1256" s="15" t="s">
        <v>89</v>
      </c>
      <c r="E1256" s="14" t="s">
        <v>864</v>
      </c>
      <c r="F1256" s="14"/>
      <c r="G1256" s="74">
        <f>G1257</f>
        <v>363450</v>
      </c>
      <c r="H1256" s="74">
        <f t="shared" ref="H1256:I1256" si="341">H1257</f>
        <v>0</v>
      </c>
      <c r="I1256" s="299">
        <f t="shared" si="341"/>
        <v>0</v>
      </c>
      <c r="J1256" s="270"/>
      <c r="K1256" s="73"/>
      <c r="L1256" s="73"/>
      <c r="M1256" s="73"/>
      <c r="N1256" s="73"/>
      <c r="O1256" s="73"/>
      <c r="P1256" s="73"/>
      <c r="Q1256" s="73"/>
    </row>
    <row r="1257" spans="1:17" ht="17.25" customHeight="1">
      <c r="A1257" s="16" t="s">
        <v>330</v>
      </c>
      <c r="B1257" s="14">
        <v>793</v>
      </c>
      <c r="C1257" s="15" t="s">
        <v>54</v>
      </c>
      <c r="D1257" s="15" t="s">
        <v>89</v>
      </c>
      <c r="E1257" s="14" t="s">
        <v>864</v>
      </c>
      <c r="F1257" s="14">
        <v>200</v>
      </c>
      <c r="G1257" s="74">
        <f>G1258</f>
        <v>363450</v>
      </c>
      <c r="H1257" s="74">
        <f>H1258</f>
        <v>0</v>
      </c>
      <c r="I1257" s="299">
        <f>I1258</f>
        <v>0</v>
      </c>
      <c r="J1257" s="270"/>
      <c r="K1257" s="73"/>
      <c r="L1257" s="73"/>
      <c r="M1257" s="73"/>
      <c r="N1257" s="73"/>
      <c r="O1257" s="73"/>
      <c r="P1257" s="73"/>
      <c r="Q1257" s="73"/>
    </row>
    <row r="1258" spans="1:17" ht="27.75" customHeight="1">
      <c r="A1258" s="16" t="s">
        <v>38</v>
      </c>
      <c r="B1258" s="14">
        <v>793</v>
      </c>
      <c r="C1258" s="15" t="s">
        <v>54</v>
      </c>
      <c r="D1258" s="15" t="s">
        <v>89</v>
      </c>
      <c r="E1258" s="14" t="s">
        <v>864</v>
      </c>
      <c r="F1258" s="14">
        <v>240</v>
      </c>
      <c r="G1258" s="74">
        <v>363450</v>
      </c>
      <c r="H1258" s="74">
        <v>0</v>
      </c>
      <c r="I1258" s="299">
        <v>0</v>
      </c>
      <c r="J1258" s="274"/>
      <c r="K1258" s="73"/>
      <c r="L1258" s="73"/>
      <c r="M1258" s="73"/>
      <c r="N1258" s="73"/>
      <c r="O1258" s="73"/>
      <c r="P1258" s="73"/>
      <c r="Q1258" s="73"/>
    </row>
    <row r="1259" spans="1:17" s="28" customFormat="1" ht="24.75" hidden="1" customHeight="1">
      <c r="A1259" s="37" t="s">
        <v>173</v>
      </c>
      <c r="B1259" s="14">
        <v>793</v>
      </c>
      <c r="C1259" s="15" t="s">
        <v>54</v>
      </c>
      <c r="D1259" s="15" t="s">
        <v>89</v>
      </c>
      <c r="E1259" s="15" t="s">
        <v>238</v>
      </c>
      <c r="F1259" s="39"/>
      <c r="G1259" s="74">
        <f t="shared" ref="G1259:I1261" si="342">G1260</f>
        <v>0</v>
      </c>
      <c r="H1259" s="74">
        <f t="shared" si="342"/>
        <v>0</v>
      </c>
      <c r="I1259" s="299">
        <f t="shared" si="342"/>
        <v>0</v>
      </c>
      <c r="J1259" s="270"/>
      <c r="K1259" s="304"/>
      <c r="L1259" s="304"/>
      <c r="M1259" s="304"/>
      <c r="N1259" s="304"/>
      <c r="O1259" s="304"/>
      <c r="P1259" s="304"/>
      <c r="Q1259" s="304"/>
    </row>
    <row r="1260" spans="1:17" ht="25.5" hidden="1">
      <c r="A1260" s="37" t="s">
        <v>173</v>
      </c>
      <c r="B1260" s="14">
        <v>793</v>
      </c>
      <c r="C1260" s="15" t="s">
        <v>54</v>
      </c>
      <c r="D1260" s="15" t="s">
        <v>89</v>
      </c>
      <c r="E1260" s="15" t="s">
        <v>281</v>
      </c>
      <c r="F1260" s="14"/>
      <c r="G1260" s="74">
        <f t="shared" si="342"/>
        <v>0</v>
      </c>
      <c r="H1260" s="74">
        <f t="shared" si="342"/>
        <v>0</v>
      </c>
      <c r="I1260" s="299">
        <f t="shared" si="342"/>
        <v>0</v>
      </c>
      <c r="J1260" s="270"/>
      <c r="K1260" s="73"/>
      <c r="L1260" s="73"/>
      <c r="M1260" s="73"/>
      <c r="N1260" s="73"/>
      <c r="O1260" s="73"/>
      <c r="P1260" s="73"/>
      <c r="Q1260" s="73"/>
    </row>
    <row r="1261" spans="1:17" hidden="1">
      <c r="A1261" s="16" t="s">
        <v>160</v>
      </c>
      <c r="B1261" s="14">
        <v>793</v>
      </c>
      <c r="C1261" s="15" t="s">
        <v>54</v>
      </c>
      <c r="D1261" s="15" t="s">
        <v>89</v>
      </c>
      <c r="E1261" s="15" t="s">
        <v>281</v>
      </c>
      <c r="F1261" s="15" t="s">
        <v>161</v>
      </c>
      <c r="G1261" s="74">
        <f t="shared" si="342"/>
        <v>0</v>
      </c>
      <c r="H1261" s="74">
        <f t="shared" si="342"/>
        <v>0</v>
      </c>
      <c r="I1261" s="299">
        <f t="shared" si="342"/>
        <v>0</v>
      </c>
      <c r="J1261" s="270"/>
      <c r="K1261" s="73"/>
      <c r="L1261" s="73"/>
      <c r="M1261" s="73"/>
      <c r="N1261" s="73"/>
      <c r="O1261" s="73"/>
      <c r="P1261" s="73"/>
      <c r="Q1261" s="73"/>
    </row>
    <row r="1262" spans="1:17" hidden="1">
      <c r="A1262" s="16" t="s">
        <v>182</v>
      </c>
      <c r="B1262" s="14">
        <v>793</v>
      </c>
      <c r="C1262" s="15" t="s">
        <v>54</v>
      </c>
      <c r="D1262" s="15" t="s">
        <v>89</v>
      </c>
      <c r="E1262" s="15" t="s">
        <v>281</v>
      </c>
      <c r="F1262" s="15" t="s">
        <v>183</v>
      </c>
      <c r="G1262" s="74"/>
      <c r="H1262" s="74"/>
      <c r="I1262" s="299"/>
      <c r="J1262" s="270"/>
      <c r="K1262" s="73"/>
      <c r="L1262" s="73"/>
      <c r="M1262" s="73"/>
      <c r="N1262" s="73"/>
      <c r="O1262" s="73"/>
      <c r="P1262" s="73"/>
      <c r="Q1262" s="73"/>
    </row>
    <row r="1263" spans="1:17">
      <c r="A1263" s="54" t="s">
        <v>353</v>
      </c>
      <c r="B1263" s="19">
        <v>793</v>
      </c>
      <c r="C1263" s="7" t="s">
        <v>177</v>
      </c>
      <c r="D1263" s="7"/>
      <c r="E1263" s="7"/>
      <c r="F1263" s="7"/>
      <c r="G1263" s="38">
        <f>G1449+G1346+G1569+G1592+G1264+G1300+G1373</f>
        <v>109935607</v>
      </c>
      <c r="H1263" s="38">
        <f>H1449+H1346+H1569+H1592+H1264+H1300+H1373</f>
        <v>379786303.06999999</v>
      </c>
      <c r="I1263" s="302">
        <f>I1449+I1346+I1569+I1592+I1264+I1300+I1373</f>
        <v>457298321.40000004</v>
      </c>
      <c r="J1263" s="269"/>
      <c r="K1263" s="73"/>
      <c r="L1263" s="73"/>
      <c r="M1263" s="73"/>
      <c r="N1263" s="73"/>
      <c r="O1263" s="73"/>
      <c r="P1263" s="305"/>
      <c r="Q1263" s="305"/>
    </row>
    <row r="1264" spans="1:17">
      <c r="A1264" s="55" t="s">
        <v>178</v>
      </c>
      <c r="B1264" s="49">
        <v>793</v>
      </c>
      <c r="C1264" s="10" t="s">
        <v>177</v>
      </c>
      <c r="D1264" s="10" t="s">
        <v>19</v>
      </c>
      <c r="E1264" s="7"/>
      <c r="F1264" s="7"/>
      <c r="G1264" s="27">
        <f>G1265+G1279</f>
        <v>104051000</v>
      </c>
      <c r="H1264" s="27">
        <f t="shared" ref="H1264:I1264" si="343">H1265+H1279</f>
        <v>375501600</v>
      </c>
      <c r="I1264" s="303">
        <f t="shared" si="343"/>
        <v>453013521.30000001</v>
      </c>
      <c r="J1264" s="280"/>
      <c r="K1264" s="280"/>
      <c r="L1264" s="280"/>
      <c r="M1264" s="280"/>
      <c r="N1264" s="280"/>
      <c r="O1264" s="280"/>
      <c r="P1264" s="73"/>
      <c r="Q1264" s="73"/>
    </row>
    <row r="1265" spans="1:17" ht="51">
      <c r="A1265" s="16" t="s">
        <v>503</v>
      </c>
      <c r="B1265" s="49">
        <v>793</v>
      </c>
      <c r="C1265" s="15" t="s">
        <v>177</v>
      </c>
      <c r="D1265" s="15" t="s">
        <v>19</v>
      </c>
      <c r="E1265" s="15" t="s">
        <v>301</v>
      </c>
      <c r="F1265" s="15"/>
      <c r="G1265" s="74">
        <f>G1268+G1272+G1275+G1278</f>
        <v>2000000</v>
      </c>
      <c r="H1265" s="74">
        <f t="shared" ref="H1265:I1265" si="344">H1268+H1272+H1275+H1278</f>
        <v>2000000</v>
      </c>
      <c r="I1265" s="299">
        <f t="shared" si="344"/>
        <v>2000000</v>
      </c>
      <c r="J1265" s="270"/>
      <c r="K1265" s="73"/>
      <c r="L1265" s="73"/>
      <c r="M1265" s="73"/>
      <c r="N1265" s="73"/>
      <c r="O1265" s="73"/>
      <c r="P1265" s="73"/>
      <c r="Q1265" s="73"/>
    </row>
    <row r="1266" spans="1:17" s="18" customFormat="1" ht="20.25" hidden="1" customHeight="1">
      <c r="A1266" s="16" t="s">
        <v>86</v>
      </c>
      <c r="B1266" s="49">
        <v>793</v>
      </c>
      <c r="C1266" s="15" t="s">
        <v>177</v>
      </c>
      <c r="D1266" s="15" t="s">
        <v>19</v>
      </c>
      <c r="E1266" s="15" t="s">
        <v>85</v>
      </c>
      <c r="F1266" s="15"/>
      <c r="G1266" s="74">
        <f t="shared" ref="G1266:I1267" si="345">G1267</f>
        <v>0</v>
      </c>
      <c r="H1266" s="74">
        <f t="shared" si="345"/>
        <v>0</v>
      </c>
      <c r="I1266" s="74">
        <f t="shared" si="345"/>
        <v>0</v>
      </c>
      <c r="J1266" s="270"/>
    </row>
    <row r="1267" spans="1:17" ht="30.75" hidden="1" customHeight="1">
      <c r="A1267" s="16" t="s">
        <v>36</v>
      </c>
      <c r="B1267" s="49">
        <v>793</v>
      </c>
      <c r="C1267" s="15" t="s">
        <v>177</v>
      </c>
      <c r="D1267" s="15" t="s">
        <v>19</v>
      </c>
      <c r="E1267" s="15" t="s">
        <v>85</v>
      </c>
      <c r="F1267" s="15" t="s">
        <v>37</v>
      </c>
      <c r="G1267" s="74">
        <f t="shared" si="345"/>
        <v>0</v>
      </c>
      <c r="H1267" s="74">
        <f t="shared" si="345"/>
        <v>0</v>
      </c>
      <c r="I1267" s="74">
        <f t="shared" si="345"/>
        <v>0</v>
      </c>
      <c r="J1267" s="270"/>
    </row>
    <row r="1268" spans="1:17" s="18" customFormat="1" ht="34.5" hidden="1" customHeight="1">
      <c r="A1268" s="16" t="s">
        <v>38</v>
      </c>
      <c r="B1268" s="49">
        <v>793</v>
      </c>
      <c r="C1268" s="15" t="s">
        <v>177</v>
      </c>
      <c r="D1268" s="15" t="s">
        <v>19</v>
      </c>
      <c r="E1268" s="15" t="s">
        <v>85</v>
      </c>
      <c r="F1268" s="15" t="s">
        <v>39</v>
      </c>
      <c r="G1268" s="74"/>
      <c r="H1268" s="74"/>
      <c r="I1268" s="74"/>
      <c r="J1268" s="274"/>
    </row>
    <row r="1269" spans="1:17" s="3" customFormat="1" ht="52.5" hidden="1" customHeight="1">
      <c r="A1269" s="86"/>
      <c r="B1269" s="49"/>
      <c r="C1269" s="15"/>
      <c r="D1269" s="15"/>
      <c r="E1269" s="15"/>
      <c r="F1269" s="15"/>
      <c r="G1269" s="74"/>
      <c r="H1269" s="74"/>
      <c r="I1269" s="74"/>
      <c r="J1269" s="270"/>
    </row>
    <row r="1270" spans="1:17" s="18" customFormat="1" ht="63" hidden="1" customHeight="1">
      <c r="A1270" s="86" t="s">
        <v>82</v>
      </c>
      <c r="B1270" s="49">
        <v>793</v>
      </c>
      <c r="C1270" s="15" t="s">
        <v>177</v>
      </c>
      <c r="D1270" s="15" t="s">
        <v>19</v>
      </c>
      <c r="E1270" s="15" t="s">
        <v>81</v>
      </c>
      <c r="F1270" s="15"/>
      <c r="G1270" s="74">
        <f t="shared" ref="G1270:I1271" si="346">G1271</f>
        <v>0</v>
      </c>
      <c r="H1270" s="74">
        <f t="shared" si="346"/>
        <v>0</v>
      </c>
      <c r="I1270" s="74">
        <f t="shared" si="346"/>
        <v>0</v>
      </c>
      <c r="J1270" s="270"/>
    </row>
    <row r="1271" spans="1:17" ht="30.75" hidden="1" customHeight="1">
      <c r="A1271" s="16" t="s">
        <v>36</v>
      </c>
      <c r="B1271" s="49">
        <v>793</v>
      </c>
      <c r="C1271" s="15" t="s">
        <v>177</v>
      </c>
      <c r="D1271" s="15" t="s">
        <v>19</v>
      </c>
      <c r="E1271" s="15" t="s">
        <v>81</v>
      </c>
      <c r="F1271" s="15" t="s">
        <v>37</v>
      </c>
      <c r="G1271" s="74">
        <f t="shared" si="346"/>
        <v>0</v>
      </c>
      <c r="H1271" s="74">
        <f t="shared" si="346"/>
        <v>0</v>
      </c>
      <c r="I1271" s="74">
        <f t="shared" si="346"/>
        <v>0</v>
      </c>
      <c r="J1271" s="270"/>
    </row>
    <row r="1272" spans="1:17" s="18" customFormat="1" ht="34.5" hidden="1" customHeight="1">
      <c r="A1272" s="16" t="s">
        <v>38</v>
      </c>
      <c r="B1272" s="49">
        <v>793</v>
      </c>
      <c r="C1272" s="15" t="s">
        <v>177</v>
      </c>
      <c r="D1272" s="15" t="s">
        <v>19</v>
      </c>
      <c r="E1272" s="15" t="s">
        <v>81</v>
      </c>
      <c r="F1272" s="15" t="s">
        <v>39</v>
      </c>
      <c r="G1272" s="74"/>
      <c r="H1272" s="74"/>
      <c r="I1272" s="74"/>
      <c r="J1272" s="270"/>
      <c r="P1272" s="18">
        <v>2180000</v>
      </c>
    </row>
    <row r="1273" spans="1:17" s="18" customFormat="1" ht="20.25" customHeight="1">
      <c r="A1273" s="16" t="s">
        <v>84</v>
      </c>
      <c r="B1273" s="49">
        <v>793</v>
      </c>
      <c r="C1273" s="15" t="s">
        <v>177</v>
      </c>
      <c r="D1273" s="15" t="s">
        <v>19</v>
      </c>
      <c r="E1273" s="15" t="s">
        <v>83</v>
      </c>
      <c r="F1273" s="15"/>
      <c r="G1273" s="74">
        <f t="shared" ref="G1273:I1274" si="347">G1274</f>
        <v>2000000</v>
      </c>
      <c r="H1273" s="74">
        <f t="shared" si="347"/>
        <v>2000000</v>
      </c>
      <c r="I1273" s="74">
        <f t="shared" si="347"/>
        <v>2000000</v>
      </c>
      <c r="J1273" s="270"/>
    </row>
    <row r="1274" spans="1:17" ht="30.75" customHeight="1">
      <c r="A1274" s="16" t="s">
        <v>36</v>
      </c>
      <c r="B1274" s="49">
        <v>793</v>
      </c>
      <c r="C1274" s="15" t="s">
        <v>177</v>
      </c>
      <c r="D1274" s="15" t="s">
        <v>19</v>
      </c>
      <c r="E1274" s="15" t="s">
        <v>83</v>
      </c>
      <c r="F1274" s="15" t="s">
        <v>37</v>
      </c>
      <c r="G1274" s="74">
        <f t="shared" si="347"/>
        <v>2000000</v>
      </c>
      <c r="H1274" s="74">
        <f t="shared" si="347"/>
        <v>2000000</v>
      </c>
      <c r="I1274" s="74">
        <f t="shared" si="347"/>
        <v>2000000</v>
      </c>
      <c r="J1274" s="270"/>
    </row>
    <row r="1275" spans="1:17" s="18" customFormat="1" ht="34.5" customHeight="1">
      <c r="A1275" s="16" t="s">
        <v>38</v>
      </c>
      <c r="B1275" s="49">
        <v>793</v>
      </c>
      <c r="C1275" s="15" t="s">
        <v>177</v>
      </c>
      <c r="D1275" s="15" t="s">
        <v>19</v>
      </c>
      <c r="E1275" s="15" t="s">
        <v>83</v>
      </c>
      <c r="F1275" s="15" t="s">
        <v>39</v>
      </c>
      <c r="G1275" s="74">
        <v>2000000</v>
      </c>
      <c r="H1275" s="74">
        <v>2000000</v>
      </c>
      <c r="I1275" s="74">
        <v>2000000</v>
      </c>
      <c r="J1275" s="270"/>
    </row>
    <row r="1276" spans="1:17" s="18" customFormat="1" ht="20.25" hidden="1" customHeight="1">
      <c r="A1276" s="16" t="s">
        <v>86</v>
      </c>
      <c r="B1276" s="49">
        <v>793</v>
      </c>
      <c r="C1276" s="15" t="s">
        <v>177</v>
      </c>
      <c r="D1276" s="15" t="s">
        <v>19</v>
      </c>
      <c r="E1276" s="15" t="s">
        <v>85</v>
      </c>
      <c r="F1276" s="15"/>
      <c r="G1276" s="74">
        <f t="shared" ref="G1276:I1277" si="348">G1277</f>
        <v>0</v>
      </c>
      <c r="H1276" s="74">
        <f t="shared" si="348"/>
        <v>0</v>
      </c>
      <c r="I1276" s="74">
        <f t="shared" si="348"/>
        <v>0</v>
      </c>
      <c r="J1276" s="270"/>
    </row>
    <row r="1277" spans="1:17" ht="30.75" hidden="1" customHeight="1">
      <c r="A1277" s="16" t="s">
        <v>36</v>
      </c>
      <c r="B1277" s="49">
        <v>793</v>
      </c>
      <c r="C1277" s="15" t="s">
        <v>177</v>
      </c>
      <c r="D1277" s="15" t="s">
        <v>19</v>
      </c>
      <c r="E1277" s="15" t="s">
        <v>85</v>
      </c>
      <c r="F1277" s="15" t="s">
        <v>37</v>
      </c>
      <c r="G1277" s="74">
        <f t="shared" si="348"/>
        <v>0</v>
      </c>
      <c r="H1277" s="74">
        <f t="shared" si="348"/>
        <v>0</v>
      </c>
      <c r="I1277" s="74">
        <f t="shared" si="348"/>
        <v>0</v>
      </c>
      <c r="J1277" s="270"/>
    </row>
    <row r="1278" spans="1:17" s="18" customFormat="1" ht="34.5" hidden="1" customHeight="1">
      <c r="A1278" s="16" t="s">
        <v>38</v>
      </c>
      <c r="B1278" s="49">
        <v>793</v>
      </c>
      <c r="C1278" s="15" t="s">
        <v>177</v>
      </c>
      <c r="D1278" s="15" t="s">
        <v>19</v>
      </c>
      <c r="E1278" s="15" t="s">
        <v>85</v>
      </c>
      <c r="F1278" s="15" t="s">
        <v>39</v>
      </c>
      <c r="G1278" s="74"/>
      <c r="H1278" s="74"/>
      <c r="I1278" s="74"/>
      <c r="J1278" s="270"/>
    </row>
    <row r="1279" spans="1:17" s="18" customFormat="1" ht="51">
      <c r="A1279" s="16" t="s">
        <v>523</v>
      </c>
      <c r="B1279" s="49">
        <v>793</v>
      </c>
      <c r="C1279" s="10" t="s">
        <v>177</v>
      </c>
      <c r="D1279" s="10" t="s">
        <v>19</v>
      </c>
      <c r="E1279" s="15" t="s">
        <v>218</v>
      </c>
      <c r="F1279" s="15"/>
      <c r="G1279" s="74">
        <f>G1280+G1286+G1283+G1290+G1295</f>
        <v>102051000</v>
      </c>
      <c r="H1279" s="74">
        <f t="shared" ref="H1279:I1279" si="349">H1280+H1286+H1283+H1290+H1295</f>
        <v>373501600</v>
      </c>
      <c r="I1279" s="74">
        <f t="shared" si="349"/>
        <v>451013521.30000001</v>
      </c>
      <c r="J1279" s="270"/>
    </row>
    <row r="1280" spans="1:17" s="18" customFormat="1" ht="89.25" hidden="1">
      <c r="A1280" s="16" t="s">
        <v>446</v>
      </c>
      <c r="B1280" s="49">
        <v>793</v>
      </c>
      <c r="C1280" s="10" t="s">
        <v>177</v>
      </c>
      <c r="D1280" s="10" t="s">
        <v>19</v>
      </c>
      <c r="E1280" s="15" t="s">
        <v>535</v>
      </c>
      <c r="F1280" s="15"/>
      <c r="G1280" s="74">
        <f>G1281</f>
        <v>0</v>
      </c>
      <c r="H1280" s="74">
        <f t="shared" ref="H1280:I1284" si="350">H1281</f>
        <v>0</v>
      </c>
      <c r="I1280" s="74">
        <f t="shared" si="350"/>
        <v>0</v>
      </c>
      <c r="J1280" s="270"/>
    </row>
    <row r="1281" spans="1:10" s="18" customFormat="1" ht="23.25" hidden="1" customHeight="1">
      <c r="A1281" s="86" t="s">
        <v>63</v>
      </c>
      <c r="B1281" s="49">
        <v>793</v>
      </c>
      <c r="C1281" s="10" t="s">
        <v>177</v>
      </c>
      <c r="D1281" s="10" t="s">
        <v>19</v>
      </c>
      <c r="E1281" s="15" t="s">
        <v>535</v>
      </c>
      <c r="F1281" s="15" t="s">
        <v>64</v>
      </c>
      <c r="G1281" s="74">
        <f>G1282</f>
        <v>0</v>
      </c>
      <c r="H1281" s="74">
        <f t="shared" si="350"/>
        <v>0</v>
      </c>
      <c r="I1281" s="74">
        <f t="shared" si="350"/>
        <v>0</v>
      </c>
      <c r="J1281" s="270"/>
    </row>
    <row r="1282" spans="1:10" s="18" customFormat="1" ht="20.25" hidden="1" customHeight="1">
      <c r="A1282" s="198" t="s">
        <v>147</v>
      </c>
      <c r="B1282" s="49">
        <v>793</v>
      </c>
      <c r="C1282" s="10" t="s">
        <v>177</v>
      </c>
      <c r="D1282" s="10" t="s">
        <v>19</v>
      </c>
      <c r="E1282" s="15" t="s">
        <v>535</v>
      </c>
      <c r="F1282" s="15" t="s">
        <v>67</v>
      </c>
      <c r="G1282" s="74"/>
      <c r="H1282" s="74"/>
      <c r="I1282" s="74"/>
      <c r="J1282" s="270"/>
    </row>
    <row r="1283" spans="1:10" s="18" customFormat="1" ht="76.5" hidden="1">
      <c r="A1283" s="86" t="s">
        <v>447</v>
      </c>
      <c r="B1283" s="49">
        <v>793</v>
      </c>
      <c r="C1283" s="10" t="s">
        <v>177</v>
      </c>
      <c r="D1283" s="10" t="s">
        <v>19</v>
      </c>
      <c r="E1283" s="15" t="s">
        <v>536</v>
      </c>
      <c r="F1283" s="15"/>
      <c r="G1283" s="74">
        <f>G1284</f>
        <v>0</v>
      </c>
      <c r="H1283" s="74">
        <f t="shared" si="350"/>
        <v>0</v>
      </c>
      <c r="I1283" s="74">
        <f t="shared" si="350"/>
        <v>0</v>
      </c>
      <c r="J1283" s="270"/>
    </row>
    <row r="1284" spans="1:10" s="18" customFormat="1" ht="22.5" hidden="1" customHeight="1">
      <c r="A1284" s="86" t="s">
        <v>63</v>
      </c>
      <c r="B1284" s="49">
        <v>793</v>
      </c>
      <c r="C1284" s="10" t="s">
        <v>177</v>
      </c>
      <c r="D1284" s="10" t="s">
        <v>19</v>
      </c>
      <c r="E1284" s="15" t="s">
        <v>536</v>
      </c>
      <c r="F1284" s="15" t="s">
        <v>64</v>
      </c>
      <c r="G1284" s="74">
        <f>G1285</f>
        <v>0</v>
      </c>
      <c r="H1284" s="74">
        <f t="shared" si="350"/>
        <v>0</v>
      </c>
      <c r="I1284" s="74">
        <f t="shared" si="350"/>
        <v>0</v>
      </c>
      <c r="J1284" s="270"/>
    </row>
    <row r="1285" spans="1:10" s="18" customFormat="1" ht="17.25" hidden="1" customHeight="1">
      <c r="A1285" s="198" t="s">
        <v>147</v>
      </c>
      <c r="B1285" s="49">
        <v>793</v>
      </c>
      <c r="C1285" s="10" t="s">
        <v>177</v>
      </c>
      <c r="D1285" s="10" t="s">
        <v>19</v>
      </c>
      <c r="E1285" s="15" t="s">
        <v>536</v>
      </c>
      <c r="F1285" s="15" t="s">
        <v>67</v>
      </c>
      <c r="G1285" s="74"/>
      <c r="H1285" s="74"/>
      <c r="I1285" s="74"/>
      <c r="J1285" s="270"/>
    </row>
    <row r="1286" spans="1:10" s="46" customFormat="1" ht="48.75" customHeight="1">
      <c r="A1286" s="16" t="s">
        <v>431</v>
      </c>
      <c r="B1286" s="49">
        <v>793</v>
      </c>
      <c r="C1286" s="10" t="s">
        <v>177</v>
      </c>
      <c r="D1286" s="10" t="s">
        <v>19</v>
      </c>
      <c r="E1286" s="15" t="s">
        <v>385</v>
      </c>
      <c r="F1286" s="15"/>
      <c r="G1286" s="74">
        <f>G1287</f>
        <v>1800000</v>
      </c>
      <c r="H1286" s="74">
        <f t="shared" ref="G1286:I1287" si="351">H1287</f>
        <v>1800000</v>
      </c>
      <c r="I1286" s="74">
        <f t="shared" si="351"/>
        <v>1800000</v>
      </c>
      <c r="J1286" s="270"/>
    </row>
    <row r="1287" spans="1:10" s="46" customFormat="1" ht="21" customHeight="1">
      <c r="A1287" s="16" t="s">
        <v>330</v>
      </c>
      <c r="B1287" s="49">
        <v>793</v>
      </c>
      <c r="C1287" s="10" t="s">
        <v>177</v>
      </c>
      <c r="D1287" s="10" t="s">
        <v>19</v>
      </c>
      <c r="E1287" s="15" t="s">
        <v>385</v>
      </c>
      <c r="F1287" s="15" t="s">
        <v>37</v>
      </c>
      <c r="G1287" s="74">
        <f t="shared" si="351"/>
        <v>1800000</v>
      </c>
      <c r="H1287" s="74">
        <f t="shared" si="351"/>
        <v>1800000</v>
      </c>
      <c r="I1287" s="74">
        <f t="shared" si="351"/>
        <v>1800000</v>
      </c>
      <c r="J1287" s="270"/>
    </row>
    <row r="1288" spans="1:10" s="46" customFormat="1" ht="28.5" customHeight="1">
      <c r="A1288" s="16" t="s">
        <v>38</v>
      </c>
      <c r="B1288" s="49">
        <v>793</v>
      </c>
      <c r="C1288" s="10" t="s">
        <v>177</v>
      </c>
      <c r="D1288" s="10" t="s">
        <v>19</v>
      </c>
      <c r="E1288" s="15" t="s">
        <v>385</v>
      </c>
      <c r="F1288" s="15" t="s">
        <v>39</v>
      </c>
      <c r="G1288" s="74">
        <v>1800000</v>
      </c>
      <c r="H1288" s="74">
        <v>1800000</v>
      </c>
      <c r="I1288" s="74">
        <v>1800000</v>
      </c>
      <c r="J1288" s="270"/>
    </row>
    <row r="1289" spans="1:10" s="18" customFormat="1" hidden="1">
      <c r="A1289" s="16"/>
      <c r="B1289" s="49">
        <v>793</v>
      </c>
      <c r="C1289" s="10"/>
      <c r="D1289" s="10"/>
      <c r="E1289" s="15"/>
      <c r="F1289" s="15"/>
      <c r="G1289" s="74"/>
      <c r="H1289" s="74"/>
      <c r="I1289" s="74"/>
      <c r="J1289" s="270"/>
    </row>
    <row r="1290" spans="1:10" s="18" customFormat="1" ht="89.25">
      <c r="A1290" s="16" t="s">
        <v>446</v>
      </c>
      <c r="B1290" s="49">
        <v>793</v>
      </c>
      <c r="C1290" s="10" t="s">
        <v>177</v>
      </c>
      <c r="D1290" s="10" t="s">
        <v>19</v>
      </c>
      <c r="E1290" s="15" t="s">
        <v>535</v>
      </c>
      <c r="F1290" s="15"/>
      <c r="G1290" s="74">
        <f>G1293+G1291</f>
        <v>98245980</v>
      </c>
      <c r="H1290" s="74">
        <f t="shared" ref="H1290:I1290" si="352">H1293+H1291</f>
        <v>364267568</v>
      </c>
      <c r="I1290" s="74">
        <f t="shared" si="352"/>
        <v>440229250.87</v>
      </c>
      <c r="J1290" s="270"/>
    </row>
    <row r="1291" spans="1:10" s="18" customFormat="1" ht="23.25" customHeight="1">
      <c r="A1291" s="86" t="s">
        <v>98</v>
      </c>
      <c r="B1291" s="49">
        <v>793</v>
      </c>
      <c r="C1291" s="10" t="s">
        <v>177</v>
      </c>
      <c r="D1291" s="10" t="s">
        <v>19</v>
      </c>
      <c r="E1291" s="15" t="s">
        <v>535</v>
      </c>
      <c r="F1291" s="15" t="s">
        <v>355</v>
      </c>
      <c r="G1291" s="74">
        <f>G1292</f>
        <v>91066892</v>
      </c>
      <c r="H1291" s="74">
        <f t="shared" ref="H1291:I1298" si="353">H1292</f>
        <v>364267568</v>
      </c>
      <c r="I1291" s="74">
        <f t="shared" si="353"/>
        <v>440229250.87</v>
      </c>
      <c r="J1291" s="270"/>
    </row>
    <row r="1292" spans="1:10" s="18" customFormat="1" ht="20.25" customHeight="1">
      <c r="A1292" s="198" t="s">
        <v>356</v>
      </c>
      <c r="B1292" s="49">
        <v>793</v>
      </c>
      <c r="C1292" s="10" t="s">
        <v>177</v>
      </c>
      <c r="D1292" s="10" t="s">
        <v>19</v>
      </c>
      <c r="E1292" s="15" t="s">
        <v>535</v>
      </c>
      <c r="F1292" s="15" t="s">
        <v>357</v>
      </c>
      <c r="G1292" s="74">
        <f>91066892</f>
        <v>91066892</v>
      </c>
      <c r="H1292" s="74">
        <v>364267568</v>
      </c>
      <c r="I1292" s="74">
        <v>440229250.87</v>
      </c>
      <c r="J1292" s="270"/>
    </row>
    <row r="1293" spans="1:10" s="18" customFormat="1" ht="23.25" customHeight="1">
      <c r="A1293" s="86" t="s">
        <v>63</v>
      </c>
      <c r="B1293" s="49">
        <v>793</v>
      </c>
      <c r="C1293" s="10" t="s">
        <v>177</v>
      </c>
      <c r="D1293" s="10" t="s">
        <v>19</v>
      </c>
      <c r="E1293" s="15" t="s">
        <v>535</v>
      </c>
      <c r="F1293" s="15" t="s">
        <v>64</v>
      </c>
      <c r="G1293" s="74">
        <f>G1294</f>
        <v>7179088</v>
      </c>
      <c r="H1293" s="74">
        <f t="shared" si="353"/>
        <v>0</v>
      </c>
      <c r="I1293" s="74">
        <f t="shared" si="353"/>
        <v>0</v>
      </c>
      <c r="J1293" s="270"/>
    </row>
    <row r="1294" spans="1:10" s="18" customFormat="1" ht="20.25" customHeight="1">
      <c r="A1294" s="198" t="s">
        <v>147</v>
      </c>
      <c r="B1294" s="49">
        <v>793</v>
      </c>
      <c r="C1294" s="10" t="s">
        <v>177</v>
      </c>
      <c r="D1294" s="10" t="s">
        <v>19</v>
      </c>
      <c r="E1294" s="15" t="s">
        <v>535</v>
      </c>
      <c r="F1294" s="15" t="s">
        <v>67</v>
      </c>
      <c r="G1294" s="74">
        <f>7179088</f>
        <v>7179088</v>
      </c>
      <c r="H1294" s="74">
        <v>0</v>
      </c>
      <c r="I1294" s="74">
        <v>0</v>
      </c>
      <c r="J1294" s="270"/>
    </row>
    <row r="1295" spans="1:10" s="18" customFormat="1" ht="76.5">
      <c r="A1295" s="86" t="s">
        <v>447</v>
      </c>
      <c r="B1295" s="49">
        <v>793</v>
      </c>
      <c r="C1295" s="10" t="s">
        <v>177</v>
      </c>
      <c r="D1295" s="10" t="s">
        <v>19</v>
      </c>
      <c r="E1295" s="15" t="s">
        <v>536</v>
      </c>
      <c r="F1295" s="15"/>
      <c r="G1295" s="74">
        <f>G1298+G1296</f>
        <v>2005020</v>
      </c>
      <c r="H1295" s="74">
        <f t="shared" ref="H1295:I1295" si="354">H1298+H1296</f>
        <v>7434032</v>
      </c>
      <c r="I1295" s="74">
        <f t="shared" si="354"/>
        <v>8984270.4299999997</v>
      </c>
      <c r="J1295" s="270"/>
    </row>
    <row r="1296" spans="1:10" s="18" customFormat="1" ht="23.25" customHeight="1">
      <c r="A1296" s="86" t="s">
        <v>98</v>
      </c>
      <c r="B1296" s="49">
        <v>793</v>
      </c>
      <c r="C1296" s="10" t="s">
        <v>177</v>
      </c>
      <c r="D1296" s="10" t="s">
        <v>19</v>
      </c>
      <c r="E1296" s="15" t="s">
        <v>535</v>
      </c>
      <c r="F1296" s="15" t="s">
        <v>355</v>
      </c>
      <c r="G1296" s="74">
        <f>G1297</f>
        <v>1858508</v>
      </c>
      <c r="H1296" s="74">
        <f t="shared" si="353"/>
        <v>7434032</v>
      </c>
      <c r="I1296" s="74">
        <f t="shared" si="353"/>
        <v>8984270.4299999997</v>
      </c>
      <c r="J1296" s="270"/>
    </row>
    <row r="1297" spans="1:10" s="18" customFormat="1" ht="20.25" customHeight="1">
      <c r="A1297" s="198" t="s">
        <v>356</v>
      </c>
      <c r="B1297" s="49">
        <v>793</v>
      </c>
      <c r="C1297" s="10" t="s">
        <v>177</v>
      </c>
      <c r="D1297" s="10" t="s">
        <v>19</v>
      </c>
      <c r="E1297" s="15" t="s">
        <v>535</v>
      </c>
      <c r="F1297" s="15" t="s">
        <v>357</v>
      </c>
      <c r="G1297" s="74">
        <f>1858508</f>
        <v>1858508</v>
      </c>
      <c r="H1297" s="74">
        <v>7434032</v>
      </c>
      <c r="I1297" s="74">
        <v>8984270.4299999997</v>
      </c>
      <c r="J1297" s="270"/>
    </row>
    <row r="1298" spans="1:10" s="18" customFormat="1" ht="22.5" customHeight="1">
      <c r="A1298" s="86" t="s">
        <v>63</v>
      </c>
      <c r="B1298" s="49">
        <v>793</v>
      </c>
      <c r="C1298" s="10" t="s">
        <v>177</v>
      </c>
      <c r="D1298" s="10" t="s">
        <v>19</v>
      </c>
      <c r="E1298" s="15" t="s">
        <v>536</v>
      </c>
      <c r="F1298" s="15" t="s">
        <v>64</v>
      </c>
      <c r="G1298" s="74">
        <f>G1299</f>
        <v>146512</v>
      </c>
      <c r="H1298" s="74">
        <f t="shared" si="353"/>
        <v>0</v>
      </c>
      <c r="I1298" s="74">
        <f t="shared" si="353"/>
        <v>0</v>
      </c>
      <c r="J1298" s="270"/>
    </row>
    <row r="1299" spans="1:10" s="18" customFormat="1" ht="17.25" customHeight="1">
      <c r="A1299" s="198" t="s">
        <v>147</v>
      </c>
      <c r="B1299" s="49">
        <v>793</v>
      </c>
      <c r="C1299" s="10" t="s">
        <v>177</v>
      </c>
      <c r="D1299" s="10" t="s">
        <v>19</v>
      </c>
      <c r="E1299" s="15" t="s">
        <v>536</v>
      </c>
      <c r="F1299" s="15" t="s">
        <v>67</v>
      </c>
      <c r="G1299" s="74">
        <f>146512</f>
        <v>146512</v>
      </c>
      <c r="H1299" s="74">
        <v>0</v>
      </c>
      <c r="I1299" s="74">
        <v>0</v>
      </c>
      <c r="J1299" s="270"/>
    </row>
    <row r="1300" spans="1:10">
      <c r="A1300" s="13" t="s">
        <v>179</v>
      </c>
      <c r="B1300" s="49">
        <v>793</v>
      </c>
      <c r="C1300" s="15" t="s">
        <v>177</v>
      </c>
      <c r="D1300" s="15" t="s">
        <v>28</v>
      </c>
      <c r="E1300" s="15"/>
      <c r="F1300" s="15"/>
      <c r="G1300" s="74">
        <f>G1301</f>
        <v>4550000</v>
      </c>
      <c r="H1300" s="74">
        <f t="shared" ref="H1300:I1300" si="355">H1301</f>
        <v>3400000</v>
      </c>
      <c r="I1300" s="74">
        <f t="shared" si="355"/>
        <v>3400000</v>
      </c>
      <c r="J1300" s="270"/>
    </row>
    <row r="1301" spans="1:10" s="3" customFormat="1" ht="52.5" customHeight="1">
      <c r="A1301" s="16" t="s">
        <v>503</v>
      </c>
      <c r="B1301" s="49">
        <v>793</v>
      </c>
      <c r="C1301" s="15" t="s">
        <v>177</v>
      </c>
      <c r="D1301" s="15" t="s">
        <v>28</v>
      </c>
      <c r="E1301" s="15" t="s">
        <v>301</v>
      </c>
      <c r="F1301" s="15"/>
      <c r="G1301" s="74">
        <f>G1304+G1341+G1343+G1313</f>
        <v>4550000</v>
      </c>
      <c r="H1301" s="74">
        <f t="shared" ref="H1301:I1301" si="356">H1304+H1341+H1343+H1313</f>
        <v>3400000</v>
      </c>
      <c r="I1301" s="74">
        <f t="shared" si="356"/>
        <v>3400000</v>
      </c>
      <c r="J1301" s="270"/>
    </row>
    <row r="1302" spans="1:10">
      <c r="A1302" s="86" t="s">
        <v>773</v>
      </c>
      <c r="B1302" s="49">
        <v>793</v>
      </c>
      <c r="C1302" s="15" t="s">
        <v>177</v>
      </c>
      <c r="D1302" s="15" t="s">
        <v>28</v>
      </c>
      <c r="E1302" s="15" t="s">
        <v>302</v>
      </c>
      <c r="F1302" s="15"/>
      <c r="G1302" s="74">
        <f>G1303+G1305</f>
        <v>2200000</v>
      </c>
      <c r="H1302" s="74">
        <f t="shared" ref="G1302:I1311" si="357">H1303</f>
        <v>2200000</v>
      </c>
      <c r="I1302" s="74">
        <f t="shared" si="357"/>
        <v>2200000</v>
      </c>
      <c r="J1302" s="270"/>
    </row>
    <row r="1303" spans="1:10" ht="25.5">
      <c r="A1303" s="16" t="s">
        <v>36</v>
      </c>
      <c r="B1303" s="49">
        <v>793</v>
      </c>
      <c r="C1303" s="15" t="s">
        <v>177</v>
      </c>
      <c r="D1303" s="15" t="s">
        <v>28</v>
      </c>
      <c r="E1303" s="15" t="s">
        <v>302</v>
      </c>
      <c r="F1303" s="15" t="s">
        <v>37</v>
      </c>
      <c r="G1303" s="74">
        <f t="shared" si="357"/>
        <v>2200000</v>
      </c>
      <c r="H1303" s="74">
        <f t="shared" si="357"/>
        <v>2200000</v>
      </c>
      <c r="I1303" s="74">
        <f t="shared" si="357"/>
        <v>2200000</v>
      </c>
      <c r="J1303" s="270"/>
    </row>
    <row r="1304" spans="1:10" ht="25.5">
      <c r="A1304" s="16" t="s">
        <v>38</v>
      </c>
      <c r="B1304" s="49">
        <v>793</v>
      </c>
      <c r="C1304" s="15" t="s">
        <v>177</v>
      </c>
      <c r="D1304" s="15" t="s">
        <v>28</v>
      </c>
      <c r="E1304" s="15" t="s">
        <v>302</v>
      </c>
      <c r="F1304" s="15" t="s">
        <v>39</v>
      </c>
      <c r="G1304" s="74">
        <v>2200000</v>
      </c>
      <c r="H1304" s="74">
        <v>2200000</v>
      </c>
      <c r="I1304" s="74">
        <v>2200000</v>
      </c>
      <c r="J1304" s="270"/>
    </row>
    <row r="1305" spans="1:10" hidden="1">
      <c r="A1305" s="16" t="s">
        <v>63</v>
      </c>
      <c r="B1305" s="49">
        <v>793</v>
      </c>
      <c r="C1305" s="15" t="s">
        <v>177</v>
      </c>
      <c r="D1305" s="15" t="s">
        <v>28</v>
      </c>
      <c r="E1305" s="15" t="s">
        <v>302</v>
      </c>
      <c r="F1305" s="15" t="s">
        <v>64</v>
      </c>
      <c r="G1305" s="74">
        <f>G1306</f>
        <v>0</v>
      </c>
      <c r="H1305" s="74"/>
      <c r="I1305" s="74"/>
      <c r="J1305" s="270"/>
    </row>
    <row r="1306" spans="1:10" hidden="1">
      <c r="A1306" s="16" t="s">
        <v>184</v>
      </c>
      <c r="B1306" s="49">
        <v>793</v>
      </c>
      <c r="C1306" s="15" t="s">
        <v>177</v>
      </c>
      <c r="D1306" s="15" t="s">
        <v>28</v>
      </c>
      <c r="E1306" s="15" t="s">
        <v>302</v>
      </c>
      <c r="F1306" s="15" t="s">
        <v>185</v>
      </c>
      <c r="G1306" s="74">
        <v>0</v>
      </c>
      <c r="H1306" s="74"/>
      <c r="I1306" s="74"/>
      <c r="J1306" s="270"/>
    </row>
    <row r="1307" spans="1:10" hidden="1">
      <c r="A1307" s="16" t="s">
        <v>713</v>
      </c>
      <c r="B1307" s="49">
        <v>793</v>
      </c>
      <c r="C1307" s="15" t="s">
        <v>177</v>
      </c>
      <c r="D1307" s="15" t="s">
        <v>28</v>
      </c>
      <c r="E1307" s="15" t="s">
        <v>712</v>
      </c>
      <c r="F1307" s="15"/>
      <c r="G1307" s="74">
        <f t="shared" si="357"/>
        <v>0</v>
      </c>
      <c r="H1307" s="74">
        <f t="shared" si="357"/>
        <v>0</v>
      </c>
      <c r="I1307" s="74">
        <f t="shared" si="357"/>
        <v>0</v>
      </c>
      <c r="J1307" s="270"/>
    </row>
    <row r="1308" spans="1:10" ht="25.5" hidden="1">
      <c r="A1308" s="16" t="s">
        <v>36</v>
      </c>
      <c r="B1308" s="49">
        <v>793</v>
      </c>
      <c r="C1308" s="15" t="s">
        <v>177</v>
      </c>
      <c r="D1308" s="15" t="s">
        <v>28</v>
      </c>
      <c r="E1308" s="15" t="s">
        <v>712</v>
      </c>
      <c r="F1308" s="15" t="s">
        <v>37</v>
      </c>
      <c r="G1308" s="74">
        <f t="shared" si="357"/>
        <v>0</v>
      </c>
      <c r="H1308" s="74">
        <f t="shared" si="357"/>
        <v>0</v>
      </c>
      <c r="I1308" s="74">
        <f t="shared" si="357"/>
        <v>0</v>
      </c>
      <c r="J1308" s="270"/>
    </row>
    <row r="1309" spans="1:10" ht="25.5" hidden="1">
      <c r="A1309" s="16" t="s">
        <v>38</v>
      </c>
      <c r="B1309" s="49">
        <v>793</v>
      </c>
      <c r="C1309" s="15" t="s">
        <v>177</v>
      </c>
      <c r="D1309" s="15" t="s">
        <v>28</v>
      </c>
      <c r="E1309" s="15" t="s">
        <v>712</v>
      </c>
      <c r="F1309" s="15" t="s">
        <v>39</v>
      </c>
      <c r="G1309" s="74"/>
      <c r="H1309" s="74">
        <v>0</v>
      </c>
      <c r="I1309" s="74">
        <v>0</v>
      </c>
      <c r="J1309" s="270"/>
    </row>
    <row r="1310" spans="1:10" hidden="1">
      <c r="A1310" s="16" t="s">
        <v>763</v>
      </c>
      <c r="B1310" s="49">
        <v>793</v>
      </c>
      <c r="C1310" s="15" t="s">
        <v>177</v>
      </c>
      <c r="D1310" s="15" t="s">
        <v>28</v>
      </c>
      <c r="E1310" s="15" t="s">
        <v>762</v>
      </c>
      <c r="F1310" s="15"/>
      <c r="G1310" s="74">
        <f t="shared" si="357"/>
        <v>0</v>
      </c>
      <c r="H1310" s="74">
        <f t="shared" si="357"/>
        <v>0</v>
      </c>
      <c r="I1310" s="74">
        <f t="shared" si="357"/>
        <v>0</v>
      </c>
      <c r="J1310" s="270"/>
    </row>
    <row r="1311" spans="1:10" ht="25.5" hidden="1">
      <c r="A1311" s="16" t="s">
        <v>36</v>
      </c>
      <c r="B1311" s="49">
        <v>793</v>
      </c>
      <c r="C1311" s="15" t="s">
        <v>177</v>
      </c>
      <c r="D1311" s="15" t="s">
        <v>28</v>
      </c>
      <c r="E1311" s="15" t="s">
        <v>762</v>
      </c>
      <c r="F1311" s="15" t="s">
        <v>37</v>
      </c>
      <c r="G1311" s="74">
        <f t="shared" si="357"/>
        <v>0</v>
      </c>
      <c r="H1311" s="74">
        <f t="shared" si="357"/>
        <v>0</v>
      </c>
      <c r="I1311" s="74">
        <f t="shared" si="357"/>
        <v>0</v>
      </c>
      <c r="J1311" s="270"/>
    </row>
    <row r="1312" spans="1:10" ht="25.5" hidden="1">
      <c r="A1312" s="16" t="s">
        <v>38</v>
      </c>
      <c r="B1312" s="49">
        <v>793</v>
      </c>
      <c r="C1312" s="15" t="s">
        <v>177</v>
      </c>
      <c r="D1312" s="15" t="s">
        <v>28</v>
      </c>
      <c r="E1312" s="15" t="s">
        <v>762</v>
      </c>
      <c r="F1312" s="15" t="s">
        <v>39</v>
      </c>
      <c r="G1312" s="74"/>
      <c r="H1312" s="74"/>
      <c r="I1312" s="74"/>
      <c r="J1312" s="270"/>
    </row>
    <row r="1313" spans="1:10" s="3" customFormat="1" ht="67.5" customHeight="1">
      <c r="A1313" s="86" t="s">
        <v>327</v>
      </c>
      <c r="B1313" s="49">
        <v>793</v>
      </c>
      <c r="C1313" s="15" t="s">
        <v>177</v>
      </c>
      <c r="D1313" s="15" t="s">
        <v>28</v>
      </c>
      <c r="E1313" s="15" t="s">
        <v>328</v>
      </c>
      <c r="F1313" s="15"/>
      <c r="G1313" s="74">
        <f>G1317+G1315</f>
        <v>700000</v>
      </c>
      <c r="H1313" s="74">
        <f>H1317+H1315</f>
        <v>700000</v>
      </c>
      <c r="I1313" s="74">
        <f>I1317+I1315</f>
        <v>700000</v>
      </c>
      <c r="J1313" s="270"/>
    </row>
    <row r="1314" spans="1:10" ht="25.5">
      <c r="A1314" s="16" t="s">
        <v>36</v>
      </c>
      <c r="B1314" s="49">
        <v>793</v>
      </c>
      <c r="C1314" s="15" t="s">
        <v>177</v>
      </c>
      <c r="D1314" s="15" t="s">
        <v>28</v>
      </c>
      <c r="E1314" s="15" t="s">
        <v>328</v>
      </c>
      <c r="F1314" s="15" t="s">
        <v>37</v>
      </c>
      <c r="G1314" s="74">
        <f>G1315</f>
        <v>0</v>
      </c>
      <c r="H1314" s="74">
        <f>H1315</f>
        <v>700000</v>
      </c>
      <c r="I1314" s="74">
        <f>I1315</f>
        <v>700000</v>
      </c>
      <c r="J1314" s="270"/>
    </row>
    <row r="1315" spans="1:10" ht="25.5">
      <c r="A1315" s="16" t="s">
        <v>38</v>
      </c>
      <c r="B1315" s="49">
        <v>793</v>
      </c>
      <c r="C1315" s="15" t="s">
        <v>177</v>
      </c>
      <c r="D1315" s="15" t="s">
        <v>28</v>
      </c>
      <c r="E1315" s="15" t="s">
        <v>328</v>
      </c>
      <c r="F1315" s="15" t="s">
        <v>39</v>
      </c>
      <c r="G1315" s="74">
        <v>0</v>
      </c>
      <c r="H1315" s="74">
        <v>700000</v>
      </c>
      <c r="I1315" s="74">
        <v>700000</v>
      </c>
      <c r="J1315" s="270"/>
    </row>
    <row r="1316" spans="1:10">
      <c r="A1316" s="86" t="s">
        <v>160</v>
      </c>
      <c r="B1316" s="49">
        <v>793</v>
      </c>
      <c r="C1316" s="15" t="s">
        <v>177</v>
      </c>
      <c r="D1316" s="15" t="s">
        <v>28</v>
      </c>
      <c r="E1316" s="15" t="s">
        <v>328</v>
      </c>
      <c r="F1316" s="15" t="s">
        <v>161</v>
      </c>
      <c r="G1316" s="74">
        <f>G1317</f>
        <v>700000</v>
      </c>
      <c r="H1316" s="74">
        <f>H1317</f>
        <v>0</v>
      </c>
      <c r="I1316" s="74">
        <f>I1317</f>
        <v>0</v>
      </c>
      <c r="J1316" s="270"/>
    </row>
    <row r="1317" spans="1:10">
      <c r="A1317" s="86" t="s">
        <v>182</v>
      </c>
      <c r="B1317" s="49">
        <v>793</v>
      </c>
      <c r="C1317" s="15" t="s">
        <v>177</v>
      </c>
      <c r="D1317" s="15" t="s">
        <v>28</v>
      </c>
      <c r="E1317" s="15" t="s">
        <v>328</v>
      </c>
      <c r="F1317" s="15" t="s">
        <v>183</v>
      </c>
      <c r="G1317" s="74">
        <v>700000</v>
      </c>
      <c r="H1317" s="74">
        <v>0</v>
      </c>
      <c r="I1317" s="74">
        <v>0</v>
      </c>
      <c r="J1317" s="270"/>
    </row>
    <row r="1318" spans="1:10" ht="44.25" hidden="1" customHeight="1">
      <c r="A1318" s="86" t="s">
        <v>831</v>
      </c>
      <c r="B1318" s="49">
        <v>793</v>
      </c>
      <c r="C1318" s="15" t="s">
        <v>177</v>
      </c>
      <c r="D1318" s="15" t="s">
        <v>28</v>
      </c>
      <c r="E1318" s="15" t="s">
        <v>830</v>
      </c>
      <c r="F1318" s="15"/>
      <c r="G1318" s="74">
        <f t="shared" ref="G1318:I1328" si="358">G1319</f>
        <v>0</v>
      </c>
      <c r="H1318" s="74">
        <f t="shared" si="358"/>
        <v>0</v>
      </c>
      <c r="I1318" s="74">
        <f t="shared" si="358"/>
        <v>0</v>
      </c>
      <c r="J1318" s="270"/>
    </row>
    <row r="1319" spans="1:10" ht="34.5" hidden="1" customHeight="1">
      <c r="A1319" s="86" t="s">
        <v>36</v>
      </c>
      <c r="B1319" s="49">
        <v>793</v>
      </c>
      <c r="C1319" s="15" t="s">
        <v>177</v>
      </c>
      <c r="D1319" s="15" t="s">
        <v>28</v>
      </c>
      <c r="E1319" s="15" t="s">
        <v>830</v>
      </c>
      <c r="F1319" s="15" t="s">
        <v>355</v>
      </c>
      <c r="G1319" s="74">
        <f t="shared" si="358"/>
        <v>0</v>
      </c>
      <c r="H1319" s="74">
        <f t="shared" si="358"/>
        <v>0</v>
      </c>
      <c r="I1319" s="74">
        <f t="shared" si="358"/>
        <v>0</v>
      </c>
      <c r="J1319" s="270"/>
    </row>
    <row r="1320" spans="1:10" ht="34.5" hidden="1" customHeight="1">
      <c r="A1320" s="16" t="s">
        <v>38</v>
      </c>
      <c r="B1320" s="49">
        <v>793</v>
      </c>
      <c r="C1320" s="15" t="s">
        <v>177</v>
      </c>
      <c r="D1320" s="15" t="s">
        <v>28</v>
      </c>
      <c r="E1320" s="15" t="s">
        <v>830</v>
      </c>
      <c r="F1320" s="15" t="s">
        <v>357</v>
      </c>
      <c r="G1320" s="74"/>
      <c r="H1320" s="74"/>
      <c r="I1320" s="74"/>
      <c r="J1320" s="270"/>
    </row>
    <row r="1321" spans="1:10" ht="44.25" hidden="1" customHeight="1">
      <c r="A1321" s="86" t="s">
        <v>833</v>
      </c>
      <c r="B1321" s="49">
        <v>793</v>
      </c>
      <c r="C1321" s="15" t="s">
        <v>177</v>
      </c>
      <c r="D1321" s="15" t="s">
        <v>28</v>
      </c>
      <c r="E1321" s="15" t="s">
        <v>832</v>
      </c>
      <c r="F1321" s="15"/>
      <c r="G1321" s="74">
        <f t="shared" si="358"/>
        <v>0</v>
      </c>
      <c r="H1321" s="74">
        <f t="shared" si="358"/>
        <v>0</v>
      </c>
      <c r="I1321" s="74">
        <f t="shared" si="358"/>
        <v>0</v>
      </c>
      <c r="J1321" s="270"/>
    </row>
    <row r="1322" spans="1:10" ht="34.5" hidden="1" customHeight="1">
      <c r="A1322" s="86" t="s">
        <v>36</v>
      </c>
      <c r="B1322" s="49">
        <v>793</v>
      </c>
      <c r="C1322" s="15" t="s">
        <v>177</v>
      </c>
      <c r="D1322" s="15" t="s">
        <v>28</v>
      </c>
      <c r="E1322" s="15" t="s">
        <v>832</v>
      </c>
      <c r="F1322" s="15" t="s">
        <v>355</v>
      </c>
      <c r="G1322" s="74">
        <f t="shared" si="358"/>
        <v>0</v>
      </c>
      <c r="H1322" s="74">
        <f t="shared" si="358"/>
        <v>0</v>
      </c>
      <c r="I1322" s="74">
        <f t="shared" si="358"/>
        <v>0</v>
      </c>
      <c r="J1322" s="270"/>
    </row>
    <row r="1323" spans="1:10" ht="34.5" hidden="1" customHeight="1">
      <c r="A1323" s="16" t="s">
        <v>38</v>
      </c>
      <c r="B1323" s="49">
        <v>793</v>
      </c>
      <c r="C1323" s="15" t="s">
        <v>177</v>
      </c>
      <c r="D1323" s="15" t="s">
        <v>28</v>
      </c>
      <c r="E1323" s="15" t="s">
        <v>832</v>
      </c>
      <c r="F1323" s="15" t="s">
        <v>357</v>
      </c>
      <c r="G1323" s="74"/>
      <c r="H1323" s="74"/>
      <c r="I1323" s="74"/>
      <c r="J1323" s="270"/>
    </row>
    <row r="1324" spans="1:10" ht="44.25" hidden="1" customHeight="1">
      <c r="A1324" s="86" t="s">
        <v>835</v>
      </c>
      <c r="B1324" s="49">
        <v>793</v>
      </c>
      <c r="C1324" s="15" t="s">
        <v>177</v>
      </c>
      <c r="D1324" s="15" t="s">
        <v>28</v>
      </c>
      <c r="E1324" s="15" t="s">
        <v>834</v>
      </c>
      <c r="F1324" s="15"/>
      <c r="G1324" s="74">
        <f t="shared" si="358"/>
        <v>0</v>
      </c>
      <c r="H1324" s="74">
        <f t="shared" si="358"/>
        <v>0</v>
      </c>
      <c r="I1324" s="74">
        <f t="shared" si="358"/>
        <v>0</v>
      </c>
      <c r="J1324" s="270"/>
    </row>
    <row r="1325" spans="1:10" ht="34.5" hidden="1" customHeight="1">
      <c r="A1325" s="86" t="s">
        <v>36</v>
      </c>
      <c r="B1325" s="49">
        <v>793</v>
      </c>
      <c r="C1325" s="15" t="s">
        <v>177</v>
      </c>
      <c r="D1325" s="15" t="s">
        <v>28</v>
      </c>
      <c r="E1325" s="15" t="s">
        <v>834</v>
      </c>
      <c r="F1325" s="15" t="s">
        <v>355</v>
      </c>
      <c r="G1325" s="74">
        <f t="shared" si="358"/>
        <v>0</v>
      </c>
      <c r="H1325" s="74">
        <f t="shared" si="358"/>
        <v>0</v>
      </c>
      <c r="I1325" s="74">
        <f t="shared" si="358"/>
        <v>0</v>
      </c>
      <c r="J1325" s="270"/>
    </row>
    <row r="1326" spans="1:10" ht="34.5" hidden="1" customHeight="1">
      <c r="A1326" s="16" t="s">
        <v>38</v>
      </c>
      <c r="B1326" s="49">
        <v>793</v>
      </c>
      <c r="C1326" s="15" t="s">
        <v>177</v>
      </c>
      <c r="D1326" s="15" t="s">
        <v>28</v>
      </c>
      <c r="E1326" s="15" t="s">
        <v>834</v>
      </c>
      <c r="F1326" s="15" t="s">
        <v>357</v>
      </c>
      <c r="G1326" s="74"/>
      <c r="H1326" s="74"/>
      <c r="I1326" s="74"/>
      <c r="J1326" s="270"/>
    </row>
    <row r="1327" spans="1:10" ht="57" hidden="1" customHeight="1">
      <c r="A1327" s="86" t="s">
        <v>837</v>
      </c>
      <c r="B1327" s="49">
        <v>793</v>
      </c>
      <c r="C1327" s="15" t="s">
        <v>177</v>
      </c>
      <c r="D1327" s="15" t="s">
        <v>28</v>
      </c>
      <c r="E1327" s="15" t="s">
        <v>836</v>
      </c>
      <c r="F1327" s="15"/>
      <c r="G1327" s="74">
        <f t="shared" si="358"/>
        <v>0</v>
      </c>
      <c r="H1327" s="74">
        <f t="shared" si="358"/>
        <v>0</v>
      </c>
      <c r="I1327" s="74">
        <f t="shared" si="358"/>
        <v>0</v>
      </c>
      <c r="J1327" s="270"/>
    </row>
    <row r="1328" spans="1:10" ht="34.5" hidden="1" customHeight="1">
      <c r="A1328" s="86" t="s">
        <v>36</v>
      </c>
      <c r="B1328" s="49">
        <v>793</v>
      </c>
      <c r="C1328" s="15" t="s">
        <v>177</v>
      </c>
      <c r="D1328" s="15" t="s">
        <v>28</v>
      </c>
      <c r="E1328" s="15" t="s">
        <v>836</v>
      </c>
      <c r="F1328" s="15" t="s">
        <v>355</v>
      </c>
      <c r="G1328" s="74">
        <f t="shared" si="358"/>
        <v>0</v>
      </c>
      <c r="H1328" s="74">
        <f t="shared" si="358"/>
        <v>0</v>
      </c>
      <c r="I1328" s="74">
        <f t="shared" si="358"/>
        <v>0</v>
      </c>
      <c r="J1328" s="270"/>
    </row>
    <row r="1329" spans="1:10" ht="34.5" hidden="1" customHeight="1">
      <c r="A1329" s="16" t="s">
        <v>38</v>
      </c>
      <c r="B1329" s="49">
        <v>793</v>
      </c>
      <c r="C1329" s="15" t="s">
        <v>177</v>
      </c>
      <c r="D1329" s="15" t="s">
        <v>28</v>
      </c>
      <c r="E1329" s="15" t="s">
        <v>836</v>
      </c>
      <c r="F1329" s="15" t="s">
        <v>357</v>
      </c>
      <c r="G1329" s="74"/>
      <c r="H1329" s="74"/>
      <c r="I1329" s="74"/>
      <c r="J1329" s="270"/>
    </row>
    <row r="1330" spans="1:10" ht="75" hidden="1" customHeight="1">
      <c r="A1330" s="86" t="s">
        <v>843</v>
      </c>
      <c r="B1330" s="49">
        <v>793</v>
      </c>
      <c r="C1330" s="15" t="s">
        <v>177</v>
      </c>
      <c r="D1330" s="15" t="s">
        <v>28</v>
      </c>
      <c r="E1330" s="15" t="s">
        <v>734</v>
      </c>
      <c r="F1330" s="15"/>
      <c r="G1330" s="74">
        <f>G1331+G1336</f>
        <v>0</v>
      </c>
      <c r="H1330" s="74">
        <f t="shared" ref="G1330:I1340" si="359">H1331</f>
        <v>0</v>
      </c>
      <c r="I1330" s="74">
        <f t="shared" si="359"/>
        <v>0</v>
      </c>
      <c r="J1330" s="270"/>
    </row>
    <row r="1331" spans="1:10" ht="34.5" hidden="1" customHeight="1">
      <c r="A1331" s="86" t="s">
        <v>36</v>
      </c>
      <c r="B1331" s="49">
        <v>793</v>
      </c>
      <c r="C1331" s="15" t="s">
        <v>177</v>
      </c>
      <c r="D1331" s="15" t="s">
        <v>28</v>
      </c>
      <c r="E1331" s="15" t="s">
        <v>734</v>
      </c>
      <c r="F1331" s="15" t="s">
        <v>355</v>
      </c>
      <c r="G1331" s="74">
        <f t="shared" si="359"/>
        <v>0</v>
      </c>
      <c r="H1331" s="74">
        <f t="shared" si="359"/>
        <v>0</v>
      </c>
      <c r="I1331" s="74">
        <f t="shared" si="359"/>
        <v>0</v>
      </c>
      <c r="J1331" s="270"/>
    </row>
    <row r="1332" spans="1:10" ht="34.5" hidden="1" customHeight="1">
      <c r="A1332" s="16" t="s">
        <v>38</v>
      </c>
      <c r="B1332" s="49">
        <v>793</v>
      </c>
      <c r="C1332" s="15" t="s">
        <v>177</v>
      </c>
      <c r="D1332" s="15" t="s">
        <v>28</v>
      </c>
      <c r="E1332" s="15" t="s">
        <v>734</v>
      </c>
      <c r="F1332" s="15" t="s">
        <v>357</v>
      </c>
      <c r="G1332" s="74">
        <f>675000-675000</f>
        <v>0</v>
      </c>
      <c r="H1332" s="74">
        <f>832780-832780</f>
        <v>0</v>
      </c>
      <c r="I1332" s="74">
        <v>0</v>
      </c>
      <c r="J1332" s="270"/>
    </row>
    <row r="1333" spans="1:10" ht="34.5" hidden="1" customHeight="1">
      <c r="A1333" s="16" t="s">
        <v>519</v>
      </c>
      <c r="B1333" s="49">
        <v>793</v>
      </c>
      <c r="C1333" s="15" t="s">
        <v>177</v>
      </c>
      <c r="D1333" s="15" t="s">
        <v>28</v>
      </c>
      <c r="E1333" s="88" t="s">
        <v>520</v>
      </c>
      <c r="F1333" s="15"/>
      <c r="G1333" s="74">
        <f t="shared" si="359"/>
        <v>0</v>
      </c>
      <c r="H1333" s="74">
        <f t="shared" si="359"/>
        <v>0</v>
      </c>
      <c r="I1333" s="74">
        <f t="shared" si="359"/>
        <v>0</v>
      </c>
      <c r="J1333" s="270"/>
    </row>
    <row r="1334" spans="1:10" ht="34.5" hidden="1" customHeight="1">
      <c r="A1334" s="16" t="s">
        <v>36</v>
      </c>
      <c r="B1334" s="49">
        <v>793</v>
      </c>
      <c r="C1334" s="15" t="s">
        <v>177</v>
      </c>
      <c r="D1334" s="15" t="s">
        <v>28</v>
      </c>
      <c r="E1334" s="15" t="s">
        <v>520</v>
      </c>
      <c r="F1334" s="15" t="s">
        <v>37</v>
      </c>
      <c r="G1334" s="74">
        <f t="shared" si="359"/>
        <v>0</v>
      </c>
      <c r="H1334" s="74">
        <f t="shared" si="359"/>
        <v>0</v>
      </c>
      <c r="I1334" s="74">
        <f t="shared" si="359"/>
        <v>0</v>
      </c>
      <c r="J1334" s="270"/>
    </row>
    <row r="1335" spans="1:10" ht="34.5" hidden="1" customHeight="1">
      <c r="A1335" s="16" t="s">
        <v>38</v>
      </c>
      <c r="B1335" s="49">
        <v>793</v>
      </c>
      <c r="C1335" s="15" t="s">
        <v>177</v>
      </c>
      <c r="D1335" s="15" t="s">
        <v>28</v>
      </c>
      <c r="E1335" s="15" t="s">
        <v>520</v>
      </c>
      <c r="F1335" s="15" t="s">
        <v>39</v>
      </c>
      <c r="G1335" s="74">
        <v>0</v>
      </c>
      <c r="H1335" s="74">
        <f>167220-167220</f>
        <v>0</v>
      </c>
      <c r="I1335" s="74"/>
      <c r="J1335" s="270"/>
    </row>
    <row r="1336" spans="1:10" ht="18" hidden="1" customHeight="1">
      <c r="A1336" s="86" t="s">
        <v>160</v>
      </c>
      <c r="B1336" s="49">
        <v>793</v>
      </c>
      <c r="C1336" s="15" t="s">
        <v>177</v>
      </c>
      <c r="D1336" s="15" t="s">
        <v>28</v>
      </c>
      <c r="E1336" s="15" t="s">
        <v>734</v>
      </c>
      <c r="F1336" s="88" t="s">
        <v>161</v>
      </c>
      <c r="G1336" s="74">
        <f>G1337</f>
        <v>0</v>
      </c>
      <c r="H1336" s="74">
        <f>H1337</f>
        <v>0</v>
      </c>
      <c r="I1336" s="74">
        <f>I1337</f>
        <v>0</v>
      </c>
      <c r="J1336" s="270"/>
    </row>
    <row r="1337" spans="1:10" ht="18" hidden="1" customHeight="1">
      <c r="A1337" s="86" t="s">
        <v>182</v>
      </c>
      <c r="B1337" s="49">
        <v>793</v>
      </c>
      <c r="C1337" s="15" t="s">
        <v>177</v>
      </c>
      <c r="D1337" s="15" t="s">
        <v>28</v>
      </c>
      <c r="E1337" s="15" t="s">
        <v>734</v>
      </c>
      <c r="F1337" s="88" t="s">
        <v>183</v>
      </c>
      <c r="G1337" s="74"/>
      <c r="H1337" s="74">
        <v>0</v>
      </c>
      <c r="I1337" s="74">
        <v>0</v>
      </c>
      <c r="J1337" s="270"/>
    </row>
    <row r="1338" spans="1:10" s="3" customFormat="1" ht="67.5" hidden="1" customHeight="1">
      <c r="A1338" s="86" t="s">
        <v>327</v>
      </c>
      <c r="B1338" s="49">
        <v>793</v>
      </c>
      <c r="C1338" s="15" t="s">
        <v>177</v>
      </c>
      <c r="D1338" s="15" t="s">
        <v>28</v>
      </c>
      <c r="E1338" s="15" t="s">
        <v>328</v>
      </c>
      <c r="F1338" s="15"/>
      <c r="G1338" s="74">
        <f>G1315</f>
        <v>0</v>
      </c>
      <c r="H1338" s="74">
        <f>H1315</f>
        <v>700000</v>
      </c>
      <c r="I1338" s="74">
        <f>I1315</f>
        <v>700000</v>
      </c>
      <c r="J1338" s="270"/>
    </row>
    <row r="1339" spans="1:10" ht="34.5" customHeight="1">
      <c r="A1339" s="16" t="s">
        <v>546</v>
      </c>
      <c r="B1339" s="49">
        <v>793</v>
      </c>
      <c r="C1339" s="15" t="s">
        <v>177</v>
      </c>
      <c r="D1339" s="15" t="s">
        <v>28</v>
      </c>
      <c r="E1339" s="15" t="s">
        <v>545</v>
      </c>
      <c r="F1339" s="15"/>
      <c r="G1339" s="74">
        <f t="shared" si="359"/>
        <v>500000</v>
      </c>
      <c r="H1339" s="74">
        <f t="shared" si="359"/>
        <v>500000</v>
      </c>
      <c r="I1339" s="74">
        <f t="shared" si="359"/>
        <v>500000</v>
      </c>
      <c r="J1339" s="270"/>
    </row>
    <row r="1340" spans="1:10" ht="34.5" customHeight="1">
      <c r="A1340" s="16" t="s">
        <v>36</v>
      </c>
      <c r="B1340" s="49">
        <v>793</v>
      </c>
      <c r="C1340" s="15" t="s">
        <v>177</v>
      </c>
      <c r="D1340" s="15" t="s">
        <v>28</v>
      </c>
      <c r="E1340" s="15" t="s">
        <v>545</v>
      </c>
      <c r="F1340" s="15" t="s">
        <v>37</v>
      </c>
      <c r="G1340" s="74">
        <f t="shared" si="359"/>
        <v>500000</v>
      </c>
      <c r="H1340" s="74">
        <f t="shared" si="359"/>
        <v>500000</v>
      </c>
      <c r="I1340" s="74">
        <f t="shared" si="359"/>
        <v>500000</v>
      </c>
      <c r="J1340" s="270"/>
    </row>
    <row r="1341" spans="1:10" ht="34.5" customHeight="1">
      <c r="A1341" s="16" t="s">
        <v>38</v>
      </c>
      <c r="B1341" s="49">
        <v>793</v>
      </c>
      <c r="C1341" s="15" t="s">
        <v>177</v>
      </c>
      <c r="D1341" s="15" t="s">
        <v>28</v>
      </c>
      <c r="E1341" s="15" t="s">
        <v>545</v>
      </c>
      <c r="F1341" s="15" t="s">
        <v>39</v>
      </c>
      <c r="G1341" s="74">
        <v>500000</v>
      </c>
      <c r="H1341" s="74">
        <v>500000</v>
      </c>
      <c r="I1341" s="74">
        <v>500000</v>
      </c>
      <c r="J1341" s="270"/>
    </row>
    <row r="1342" spans="1:10" s="22" customFormat="1" ht="57" hidden="1" customHeight="1">
      <c r="A1342" s="16"/>
      <c r="B1342" s="49"/>
      <c r="C1342" s="41"/>
      <c r="D1342" s="41"/>
      <c r="E1342" s="41"/>
      <c r="F1342" s="70"/>
      <c r="G1342" s="29"/>
      <c r="H1342" s="29"/>
      <c r="I1342" s="29"/>
    </row>
    <row r="1343" spans="1:10" ht="34.5" customHeight="1">
      <c r="A1343" s="16" t="s">
        <v>922</v>
      </c>
      <c r="B1343" s="14">
        <v>793</v>
      </c>
      <c r="C1343" s="15" t="s">
        <v>177</v>
      </c>
      <c r="D1343" s="15" t="s">
        <v>28</v>
      </c>
      <c r="E1343" s="15" t="s">
        <v>923</v>
      </c>
      <c r="F1343" s="15"/>
      <c r="G1343" s="74">
        <f t="shared" ref="G1343:I1344" si="360">G1344</f>
        <v>1150000</v>
      </c>
      <c r="H1343" s="74">
        <f t="shared" si="360"/>
        <v>0</v>
      </c>
      <c r="I1343" s="74">
        <f t="shared" si="360"/>
        <v>0</v>
      </c>
      <c r="J1343" s="1"/>
    </row>
    <row r="1344" spans="1:10" ht="34.5" customHeight="1">
      <c r="A1344" s="16" t="s">
        <v>36</v>
      </c>
      <c r="B1344" s="14">
        <v>793</v>
      </c>
      <c r="C1344" s="15" t="s">
        <v>177</v>
      </c>
      <c r="D1344" s="15" t="s">
        <v>28</v>
      </c>
      <c r="E1344" s="15" t="s">
        <v>923</v>
      </c>
      <c r="F1344" s="15" t="s">
        <v>37</v>
      </c>
      <c r="G1344" s="74">
        <f t="shared" si="360"/>
        <v>1150000</v>
      </c>
      <c r="H1344" s="74">
        <f t="shared" si="360"/>
        <v>0</v>
      </c>
      <c r="I1344" s="74">
        <f t="shared" si="360"/>
        <v>0</v>
      </c>
      <c r="J1344" s="1"/>
    </row>
    <row r="1345" spans="1:10" ht="34.5" customHeight="1">
      <c r="A1345" s="16" t="s">
        <v>38</v>
      </c>
      <c r="B1345" s="14">
        <v>793</v>
      </c>
      <c r="C1345" s="15" t="s">
        <v>177</v>
      </c>
      <c r="D1345" s="15" t="s">
        <v>28</v>
      </c>
      <c r="E1345" s="15" t="s">
        <v>923</v>
      </c>
      <c r="F1345" s="15" t="s">
        <v>39</v>
      </c>
      <c r="G1345" s="74">
        <v>1150000</v>
      </c>
      <c r="H1345" s="74">
        <v>0</v>
      </c>
      <c r="I1345" s="74">
        <v>0</v>
      </c>
      <c r="J1345" s="1"/>
    </row>
    <row r="1346" spans="1:10" s="46" customFormat="1" ht="17.25" customHeight="1">
      <c r="A1346" s="16" t="s">
        <v>290</v>
      </c>
      <c r="B1346" s="49">
        <v>793</v>
      </c>
      <c r="C1346" s="15" t="s">
        <v>177</v>
      </c>
      <c r="D1346" s="15" t="s">
        <v>70</v>
      </c>
      <c r="E1346" s="15"/>
      <c r="F1346" s="15"/>
      <c r="G1346" s="74">
        <f>G1349</f>
        <v>884607</v>
      </c>
      <c r="H1346" s="74">
        <f t="shared" ref="H1346:I1346" si="361">H1349</f>
        <v>884703.07000000007</v>
      </c>
      <c r="I1346" s="74">
        <f t="shared" si="361"/>
        <v>884800.1</v>
      </c>
      <c r="J1346" s="270"/>
    </row>
    <row r="1347" spans="1:10" s="46" customFormat="1" ht="17.25" hidden="1" customHeight="1">
      <c r="A1347" s="16"/>
      <c r="B1347" s="49"/>
      <c r="C1347" s="15"/>
      <c r="D1347" s="15"/>
      <c r="E1347" s="15"/>
      <c r="F1347" s="15"/>
      <c r="G1347" s="74"/>
      <c r="H1347" s="74"/>
      <c r="I1347" s="74"/>
      <c r="J1347" s="270"/>
    </row>
    <row r="1348" spans="1:10" s="46" customFormat="1" ht="17.25" hidden="1" customHeight="1">
      <c r="A1348" s="16"/>
      <c r="B1348" s="49"/>
      <c r="C1348" s="15"/>
      <c r="D1348" s="15"/>
      <c r="E1348" s="15"/>
      <c r="F1348" s="15"/>
      <c r="G1348" s="74"/>
      <c r="H1348" s="74"/>
      <c r="I1348" s="74"/>
      <c r="J1348" s="270"/>
    </row>
    <row r="1349" spans="1:10" ht="51">
      <c r="A1349" s="16" t="s">
        <v>503</v>
      </c>
      <c r="B1349" s="49">
        <v>793</v>
      </c>
      <c r="C1349" s="15" t="s">
        <v>177</v>
      </c>
      <c r="D1349" s="15" t="s">
        <v>70</v>
      </c>
      <c r="E1349" s="15" t="s">
        <v>301</v>
      </c>
      <c r="F1349" s="15"/>
      <c r="G1349" s="74">
        <f>G1350+G1360+G1363+G1369+G1372</f>
        <v>884607</v>
      </c>
      <c r="H1349" s="74">
        <f>H1361+H1364+H1369+H1372</f>
        <v>884703.07000000007</v>
      </c>
      <c r="I1349" s="74">
        <f>I1361+I1364+I1369+I1372</f>
        <v>884800.1</v>
      </c>
      <c r="J1349" s="270"/>
    </row>
    <row r="1350" spans="1:10" s="46" customFormat="1" ht="17.25" customHeight="1">
      <c r="A1350" s="16" t="s">
        <v>388</v>
      </c>
      <c r="B1350" s="49">
        <v>793</v>
      </c>
      <c r="C1350" s="15" t="s">
        <v>177</v>
      </c>
      <c r="D1350" s="15" t="s">
        <v>70</v>
      </c>
      <c r="E1350" s="15" t="s">
        <v>387</v>
      </c>
      <c r="F1350" s="15"/>
      <c r="G1350" s="74">
        <f t="shared" ref="G1350:I1350" si="362">G1351</f>
        <v>109607</v>
      </c>
      <c r="H1350" s="74">
        <f t="shared" si="362"/>
        <v>109703.07</v>
      </c>
      <c r="I1350" s="74">
        <f t="shared" si="362"/>
        <v>109800.1</v>
      </c>
      <c r="J1350" s="270"/>
    </row>
    <row r="1351" spans="1:10" s="46" customFormat="1" ht="17.25" customHeight="1">
      <c r="A1351" s="16" t="s">
        <v>330</v>
      </c>
      <c r="B1351" s="49">
        <v>793</v>
      </c>
      <c r="C1351" s="15" t="s">
        <v>177</v>
      </c>
      <c r="D1351" s="15" t="s">
        <v>70</v>
      </c>
      <c r="E1351" s="15" t="s">
        <v>387</v>
      </c>
      <c r="F1351" s="15" t="s">
        <v>37</v>
      </c>
      <c r="G1351" s="74">
        <f>9607+100000</f>
        <v>109607</v>
      </c>
      <c r="H1351" s="74">
        <f>9703.07+100000</f>
        <v>109703.07</v>
      </c>
      <c r="I1351" s="74">
        <f>9800.1+100000</f>
        <v>109800.1</v>
      </c>
      <c r="J1351" s="274"/>
    </row>
    <row r="1352" spans="1:10" s="28" customFormat="1" ht="24.75" hidden="1" customHeight="1">
      <c r="A1352" s="37" t="s">
        <v>173</v>
      </c>
      <c r="B1352" s="49">
        <v>793</v>
      </c>
      <c r="C1352" s="15" t="s">
        <v>177</v>
      </c>
      <c r="D1352" s="15" t="s">
        <v>70</v>
      </c>
      <c r="E1352" s="15" t="s">
        <v>238</v>
      </c>
      <c r="F1352" s="39"/>
      <c r="G1352" s="74">
        <f t="shared" ref="G1352:I1352" si="363">G1353</f>
        <v>0</v>
      </c>
      <c r="H1352" s="74">
        <f t="shared" si="363"/>
        <v>0</v>
      </c>
      <c r="I1352" s="74">
        <f t="shared" si="363"/>
        <v>0</v>
      </c>
      <c r="J1352" s="270"/>
    </row>
    <row r="1353" spans="1:10" ht="25.5" hidden="1">
      <c r="A1353" s="37" t="s">
        <v>173</v>
      </c>
      <c r="B1353" s="49">
        <v>793</v>
      </c>
      <c r="C1353" s="15" t="s">
        <v>177</v>
      </c>
      <c r="D1353" s="15" t="s">
        <v>70</v>
      </c>
      <c r="E1353" s="15" t="s">
        <v>281</v>
      </c>
      <c r="F1353" s="15"/>
      <c r="G1353" s="74">
        <f>G1354+G1356</f>
        <v>0</v>
      </c>
      <c r="H1353" s="74">
        <f>H1354+H1356</f>
        <v>0</v>
      </c>
      <c r="I1353" s="74">
        <f>I1354+I1356</f>
        <v>0</v>
      </c>
      <c r="J1353" s="270"/>
    </row>
    <row r="1354" spans="1:10" hidden="1">
      <c r="A1354" s="16"/>
      <c r="B1354" s="49">
        <v>793</v>
      </c>
      <c r="C1354" s="15" t="s">
        <v>177</v>
      </c>
      <c r="D1354" s="15" t="s">
        <v>70</v>
      </c>
      <c r="E1354" s="15" t="s">
        <v>281</v>
      </c>
      <c r="F1354" s="15"/>
      <c r="G1354" s="74"/>
      <c r="H1354" s="74"/>
      <c r="I1354" s="74"/>
      <c r="J1354" s="270"/>
    </row>
    <row r="1355" spans="1:10" ht="30.75" hidden="1" customHeight="1">
      <c r="A1355" s="16"/>
      <c r="B1355" s="49">
        <v>793</v>
      </c>
      <c r="C1355" s="15" t="s">
        <v>177</v>
      </c>
      <c r="D1355" s="15" t="s">
        <v>70</v>
      </c>
      <c r="E1355" s="15" t="s">
        <v>281</v>
      </c>
      <c r="F1355" s="15"/>
      <c r="G1355" s="74"/>
      <c r="H1355" s="74"/>
      <c r="I1355" s="74"/>
      <c r="J1355" s="270"/>
    </row>
    <row r="1356" spans="1:10" ht="18" hidden="1" customHeight="1">
      <c r="A1356" s="16" t="s">
        <v>160</v>
      </c>
      <c r="B1356" s="49">
        <v>793</v>
      </c>
      <c r="C1356" s="15" t="s">
        <v>177</v>
      </c>
      <c r="D1356" s="15" t="s">
        <v>70</v>
      </c>
      <c r="E1356" s="15" t="s">
        <v>281</v>
      </c>
      <c r="F1356" s="15" t="s">
        <v>161</v>
      </c>
      <c r="G1356" s="74">
        <f>G1357</f>
        <v>0</v>
      </c>
      <c r="H1356" s="74">
        <f>H1357</f>
        <v>0</v>
      </c>
      <c r="I1356" s="74">
        <f>I1357</f>
        <v>0</v>
      </c>
      <c r="J1356" s="270"/>
    </row>
    <row r="1357" spans="1:10" ht="18" hidden="1" customHeight="1">
      <c r="A1357" s="16" t="s">
        <v>182</v>
      </c>
      <c r="B1357" s="49">
        <v>793</v>
      </c>
      <c r="C1357" s="15" t="s">
        <v>177</v>
      </c>
      <c r="D1357" s="15" t="s">
        <v>70</v>
      </c>
      <c r="E1357" s="15" t="s">
        <v>281</v>
      </c>
      <c r="F1357" s="15" t="s">
        <v>183</v>
      </c>
      <c r="G1357" s="74"/>
      <c r="H1357" s="74"/>
      <c r="I1357" s="74"/>
      <c r="J1357" s="270"/>
    </row>
    <row r="1358" spans="1:10" ht="51" hidden="1">
      <c r="A1358" s="16" t="s">
        <v>503</v>
      </c>
      <c r="B1358" s="49">
        <v>793</v>
      </c>
      <c r="C1358" s="15" t="s">
        <v>177</v>
      </c>
      <c r="D1358" s="15" t="s">
        <v>70</v>
      </c>
      <c r="E1358" s="15" t="s">
        <v>301</v>
      </c>
      <c r="F1358" s="15"/>
      <c r="G1358" s="74"/>
      <c r="H1358" s="74">
        <f t="shared" ref="H1358:I1358" si="364">H1359+H1362+H1367+H1370</f>
        <v>884703.07000000007</v>
      </c>
      <c r="I1358" s="74">
        <f t="shared" si="364"/>
        <v>884800.1</v>
      </c>
      <c r="J1358" s="270"/>
    </row>
    <row r="1359" spans="1:10" s="46" customFormat="1" ht="17.25" hidden="1" customHeight="1">
      <c r="A1359" s="16" t="s">
        <v>388</v>
      </c>
      <c r="B1359" s="49">
        <v>793</v>
      </c>
      <c r="C1359" s="15" t="s">
        <v>177</v>
      </c>
      <c r="D1359" s="15" t="s">
        <v>70</v>
      </c>
      <c r="E1359" s="15" t="s">
        <v>387</v>
      </c>
      <c r="F1359" s="15"/>
      <c r="G1359" s="74">
        <f t="shared" ref="G1359:I1360" si="365">G1360</f>
        <v>0</v>
      </c>
      <c r="H1359" s="74">
        <f t="shared" si="365"/>
        <v>109703.07</v>
      </c>
      <c r="I1359" s="74">
        <f t="shared" si="365"/>
        <v>109800.1</v>
      </c>
      <c r="J1359" s="270"/>
    </row>
    <row r="1360" spans="1:10" s="46" customFormat="1" ht="17.25" hidden="1" customHeight="1">
      <c r="A1360" s="16" t="s">
        <v>330</v>
      </c>
      <c r="B1360" s="49">
        <v>793</v>
      </c>
      <c r="C1360" s="15" t="s">
        <v>177</v>
      </c>
      <c r="D1360" s="15" t="s">
        <v>70</v>
      </c>
      <c r="E1360" s="15" t="s">
        <v>387</v>
      </c>
      <c r="F1360" s="15" t="s">
        <v>37</v>
      </c>
      <c r="G1360" s="74"/>
      <c r="H1360" s="74">
        <f t="shared" si="365"/>
        <v>109703.07</v>
      </c>
      <c r="I1360" s="74">
        <f t="shared" si="365"/>
        <v>109800.1</v>
      </c>
      <c r="J1360" s="270"/>
    </row>
    <row r="1361" spans="1:10" s="46" customFormat="1" ht="32.25" customHeight="1">
      <c r="A1361" s="16" t="s">
        <v>38</v>
      </c>
      <c r="B1361" s="49">
        <v>793</v>
      </c>
      <c r="C1361" s="15" t="s">
        <v>177</v>
      </c>
      <c r="D1361" s="15" t="s">
        <v>70</v>
      </c>
      <c r="E1361" s="15" t="s">
        <v>387</v>
      </c>
      <c r="F1361" s="15" t="s">
        <v>39</v>
      </c>
      <c r="G1361" s="74">
        <f>G1351</f>
        <v>109607</v>
      </c>
      <c r="H1361" s="74">
        <f t="shared" ref="H1361:I1361" si="366">H1351</f>
        <v>109703.07</v>
      </c>
      <c r="I1361" s="74">
        <f t="shared" si="366"/>
        <v>109800.1</v>
      </c>
      <c r="J1361" s="270"/>
    </row>
    <row r="1362" spans="1:10">
      <c r="A1362" s="16" t="s">
        <v>80</v>
      </c>
      <c r="B1362" s="49">
        <v>793</v>
      </c>
      <c r="C1362" s="15" t="s">
        <v>177</v>
      </c>
      <c r="D1362" s="15" t="s">
        <v>70</v>
      </c>
      <c r="E1362" s="15" t="s">
        <v>103</v>
      </c>
      <c r="F1362" s="15"/>
      <c r="G1362" s="74">
        <f>G1363+G1365</f>
        <v>505000</v>
      </c>
      <c r="H1362" s="74">
        <f>H1363+H1365</f>
        <v>505000</v>
      </c>
      <c r="I1362" s="74">
        <f>I1363+I1365</f>
        <v>505000</v>
      </c>
      <c r="J1362" s="270"/>
    </row>
    <row r="1363" spans="1:10" ht="25.5">
      <c r="A1363" s="16" t="s">
        <v>36</v>
      </c>
      <c r="B1363" s="49">
        <v>793</v>
      </c>
      <c r="C1363" s="15" t="s">
        <v>177</v>
      </c>
      <c r="D1363" s="15" t="s">
        <v>70</v>
      </c>
      <c r="E1363" s="15" t="s">
        <v>103</v>
      </c>
      <c r="F1363" s="15" t="s">
        <v>37</v>
      </c>
      <c r="G1363" s="74">
        <f>G1364</f>
        <v>505000</v>
      </c>
      <c r="H1363" s="74">
        <f>H1364</f>
        <v>505000</v>
      </c>
      <c r="I1363" s="74">
        <f>I1364</f>
        <v>505000</v>
      </c>
      <c r="J1363" s="270"/>
    </row>
    <row r="1364" spans="1:10" ht="30.75" customHeight="1">
      <c r="A1364" s="16" t="s">
        <v>38</v>
      </c>
      <c r="B1364" s="49">
        <v>793</v>
      </c>
      <c r="C1364" s="15" t="s">
        <v>177</v>
      </c>
      <c r="D1364" s="15" t="s">
        <v>70</v>
      </c>
      <c r="E1364" s="15" t="s">
        <v>103</v>
      </c>
      <c r="F1364" s="15" t="s">
        <v>39</v>
      </c>
      <c r="G1364" s="74">
        <v>505000</v>
      </c>
      <c r="H1364" s="74">
        <v>505000</v>
      </c>
      <c r="I1364" s="74">
        <v>505000</v>
      </c>
      <c r="J1364" s="270"/>
    </row>
    <row r="1365" spans="1:10" ht="18" hidden="1" customHeight="1">
      <c r="A1365" s="16" t="s">
        <v>160</v>
      </c>
      <c r="B1365" s="49">
        <v>793</v>
      </c>
      <c r="C1365" s="15" t="s">
        <v>177</v>
      </c>
      <c r="D1365" s="15" t="s">
        <v>70</v>
      </c>
      <c r="E1365" s="15" t="s">
        <v>103</v>
      </c>
      <c r="F1365" s="15" t="s">
        <v>161</v>
      </c>
      <c r="G1365" s="74">
        <f>G1366</f>
        <v>0</v>
      </c>
      <c r="H1365" s="74">
        <f>H1366</f>
        <v>0</v>
      </c>
      <c r="I1365" s="74">
        <f>I1366</f>
        <v>0</v>
      </c>
      <c r="J1365" s="270"/>
    </row>
    <row r="1366" spans="1:10" ht="18" hidden="1" customHeight="1">
      <c r="A1366" s="16" t="s">
        <v>182</v>
      </c>
      <c r="B1366" s="49">
        <v>793</v>
      </c>
      <c r="C1366" s="15" t="s">
        <v>177</v>
      </c>
      <c r="D1366" s="15" t="s">
        <v>70</v>
      </c>
      <c r="E1366" s="15" t="s">
        <v>103</v>
      </c>
      <c r="F1366" s="15" t="s">
        <v>183</v>
      </c>
      <c r="G1366" s="74"/>
      <c r="H1366" s="74"/>
      <c r="I1366" s="74"/>
      <c r="J1366" s="270"/>
    </row>
    <row r="1367" spans="1:10" ht="26.25" customHeight="1">
      <c r="A1367" s="16" t="s">
        <v>78</v>
      </c>
      <c r="B1367" s="49">
        <v>793</v>
      </c>
      <c r="C1367" s="15" t="s">
        <v>177</v>
      </c>
      <c r="D1367" s="15" t="s">
        <v>70</v>
      </c>
      <c r="E1367" s="15" t="s">
        <v>79</v>
      </c>
      <c r="F1367" s="15"/>
      <c r="G1367" s="74">
        <f t="shared" ref="G1367:I1368" si="367">G1368</f>
        <v>70000</v>
      </c>
      <c r="H1367" s="74">
        <f t="shared" si="367"/>
        <v>70000</v>
      </c>
      <c r="I1367" s="74">
        <f t="shared" si="367"/>
        <v>70000</v>
      </c>
      <c r="J1367" s="270"/>
    </row>
    <row r="1368" spans="1:10" ht="26.25" customHeight="1">
      <c r="A1368" s="16" t="s">
        <v>36</v>
      </c>
      <c r="B1368" s="49">
        <v>793</v>
      </c>
      <c r="C1368" s="15" t="s">
        <v>177</v>
      </c>
      <c r="D1368" s="15" t="s">
        <v>70</v>
      </c>
      <c r="E1368" s="15" t="s">
        <v>79</v>
      </c>
      <c r="F1368" s="15" t="s">
        <v>37</v>
      </c>
      <c r="G1368" s="74">
        <f t="shared" si="367"/>
        <v>70000</v>
      </c>
      <c r="H1368" s="74">
        <f t="shared" si="367"/>
        <v>70000</v>
      </c>
      <c r="I1368" s="74">
        <f t="shared" si="367"/>
        <v>70000</v>
      </c>
      <c r="J1368" s="270"/>
    </row>
    <row r="1369" spans="1:10" ht="25.5">
      <c r="A1369" s="86" t="s">
        <v>38</v>
      </c>
      <c r="B1369" s="49">
        <v>793</v>
      </c>
      <c r="C1369" s="15" t="s">
        <v>177</v>
      </c>
      <c r="D1369" s="15" t="s">
        <v>70</v>
      </c>
      <c r="E1369" s="15" t="s">
        <v>79</v>
      </c>
      <c r="F1369" s="15" t="s">
        <v>39</v>
      </c>
      <c r="G1369" s="74">
        <v>70000</v>
      </c>
      <c r="H1369" s="74">
        <v>70000</v>
      </c>
      <c r="I1369" s="74">
        <v>70000</v>
      </c>
      <c r="J1369" s="270"/>
    </row>
    <row r="1370" spans="1:10" ht="30.75" customHeight="1">
      <c r="A1370" s="86" t="s">
        <v>717</v>
      </c>
      <c r="B1370" s="49">
        <v>793</v>
      </c>
      <c r="C1370" s="15" t="s">
        <v>177</v>
      </c>
      <c r="D1370" s="15" t="s">
        <v>70</v>
      </c>
      <c r="E1370" s="15" t="s">
        <v>425</v>
      </c>
      <c r="F1370" s="15"/>
      <c r="G1370" s="74">
        <f t="shared" ref="G1370:I1371" si="368">G1371</f>
        <v>200000</v>
      </c>
      <c r="H1370" s="74">
        <f t="shared" si="368"/>
        <v>200000</v>
      </c>
      <c r="I1370" s="74">
        <f t="shared" si="368"/>
        <v>200000</v>
      </c>
      <c r="J1370" s="270"/>
    </row>
    <row r="1371" spans="1:10" ht="30.75" customHeight="1">
      <c r="A1371" s="16" t="s">
        <v>36</v>
      </c>
      <c r="B1371" s="49">
        <v>793</v>
      </c>
      <c r="C1371" s="15" t="s">
        <v>177</v>
      </c>
      <c r="D1371" s="15" t="s">
        <v>70</v>
      </c>
      <c r="E1371" s="15" t="s">
        <v>425</v>
      </c>
      <c r="F1371" s="15" t="s">
        <v>37</v>
      </c>
      <c r="G1371" s="74">
        <f t="shared" si="368"/>
        <v>200000</v>
      </c>
      <c r="H1371" s="74">
        <f t="shared" si="368"/>
        <v>200000</v>
      </c>
      <c r="I1371" s="74">
        <f t="shared" si="368"/>
        <v>200000</v>
      </c>
      <c r="J1371" s="270"/>
    </row>
    <row r="1372" spans="1:10" ht="30.75" customHeight="1">
      <c r="A1372" s="16" t="s">
        <v>38</v>
      </c>
      <c r="B1372" s="49">
        <v>793</v>
      </c>
      <c r="C1372" s="15" t="s">
        <v>177</v>
      </c>
      <c r="D1372" s="15" t="s">
        <v>70</v>
      </c>
      <c r="E1372" s="15" t="s">
        <v>425</v>
      </c>
      <c r="F1372" s="15" t="s">
        <v>39</v>
      </c>
      <c r="G1372" s="74">
        <v>200000</v>
      </c>
      <c r="H1372" s="74">
        <v>200000</v>
      </c>
      <c r="I1372" s="74">
        <v>200000</v>
      </c>
      <c r="J1372" s="270"/>
    </row>
    <row r="1373" spans="1:10" s="22" customFormat="1" ht="25.5">
      <c r="A1373" s="34" t="s">
        <v>598</v>
      </c>
      <c r="B1373" s="19">
        <v>793</v>
      </c>
      <c r="C1373" s="36" t="s">
        <v>177</v>
      </c>
      <c r="D1373" s="36" t="s">
        <v>177</v>
      </c>
      <c r="E1373" s="36"/>
      <c r="F1373" s="36"/>
      <c r="G1373" s="75">
        <f>G1395</f>
        <v>450000</v>
      </c>
      <c r="H1373" s="75">
        <f t="shared" ref="H1373:I1373" si="369">H1395</f>
        <v>0</v>
      </c>
      <c r="I1373" s="75">
        <f t="shared" si="369"/>
        <v>0</v>
      </c>
      <c r="J1373" s="283"/>
    </row>
    <row r="1374" spans="1:10" ht="54" hidden="1" customHeight="1">
      <c r="A1374" s="16" t="s">
        <v>503</v>
      </c>
      <c r="B1374" s="49">
        <v>793</v>
      </c>
      <c r="C1374" s="15" t="s">
        <v>177</v>
      </c>
      <c r="D1374" s="15" t="s">
        <v>177</v>
      </c>
      <c r="E1374" s="15" t="s">
        <v>301</v>
      </c>
      <c r="F1374" s="15"/>
      <c r="G1374" s="74">
        <f>G1375+G1382+G1387+G1416</f>
        <v>139000</v>
      </c>
      <c r="H1374" s="74">
        <f t="shared" ref="H1374:I1374" si="370">H1378+H1387+H1392+H1375</f>
        <v>0</v>
      </c>
      <c r="I1374" s="74">
        <f t="shared" si="370"/>
        <v>0</v>
      </c>
      <c r="J1374" s="270"/>
    </row>
    <row r="1375" spans="1:10" ht="73.5" hidden="1" customHeight="1">
      <c r="A1375" s="37" t="s">
        <v>728</v>
      </c>
      <c r="B1375" s="49">
        <v>793</v>
      </c>
      <c r="C1375" s="15" t="s">
        <v>177</v>
      </c>
      <c r="D1375" s="15" t="s">
        <v>177</v>
      </c>
      <c r="E1375" s="15" t="s">
        <v>735</v>
      </c>
      <c r="F1375" s="15"/>
      <c r="G1375" s="74">
        <f>G1376</f>
        <v>0</v>
      </c>
      <c r="H1375" s="8">
        <v>0</v>
      </c>
      <c r="I1375" s="8">
        <v>0</v>
      </c>
      <c r="J1375" s="272"/>
    </row>
    <row r="1376" spans="1:10" ht="21" hidden="1" customHeight="1">
      <c r="A1376" s="86" t="s">
        <v>160</v>
      </c>
      <c r="B1376" s="49">
        <v>793</v>
      </c>
      <c r="C1376" s="15" t="s">
        <v>177</v>
      </c>
      <c r="D1376" s="15" t="s">
        <v>177</v>
      </c>
      <c r="E1376" s="15" t="s">
        <v>735</v>
      </c>
      <c r="F1376" s="15" t="s">
        <v>161</v>
      </c>
      <c r="G1376" s="74">
        <f>G1377</f>
        <v>0</v>
      </c>
      <c r="H1376" s="8">
        <v>0</v>
      </c>
      <c r="I1376" s="8">
        <v>0</v>
      </c>
      <c r="J1376" s="272"/>
    </row>
    <row r="1377" spans="1:10" ht="20.25" hidden="1" customHeight="1">
      <c r="A1377" s="86" t="s">
        <v>174</v>
      </c>
      <c r="B1377" s="49">
        <v>793</v>
      </c>
      <c r="C1377" s="15" t="s">
        <v>177</v>
      </c>
      <c r="D1377" s="15" t="s">
        <v>177</v>
      </c>
      <c r="E1377" s="15" t="s">
        <v>735</v>
      </c>
      <c r="F1377" s="15" t="s">
        <v>175</v>
      </c>
      <c r="G1377" s="102"/>
      <c r="H1377" s="8"/>
      <c r="I1377" s="8"/>
      <c r="J1377" s="272"/>
    </row>
    <row r="1378" spans="1:10" ht="25.5" hidden="1" customHeight="1">
      <c r="A1378" s="37" t="s">
        <v>638</v>
      </c>
      <c r="B1378" s="49">
        <v>793</v>
      </c>
      <c r="C1378" s="15" t="s">
        <v>177</v>
      </c>
      <c r="D1378" s="15" t="s">
        <v>177</v>
      </c>
      <c r="E1378" s="15" t="s">
        <v>635</v>
      </c>
      <c r="F1378" s="15"/>
      <c r="G1378" s="102">
        <f>G1379</f>
        <v>0</v>
      </c>
      <c r="H1378" s="8">
        <v>0</v>
      </c>
      <c r="I1378" s="8">
        <v>0</v>
      </c>
      <c r="J1378" s="272"/>
    </row>
    <row r="1379" spans="1:10" ht="39.75" hidden="1" customHeight="1">
      <c r="A1379" s="37" t="s">
        <v>637</v>
      </c>
      <c r="B1379" s="49">
        <v>793</v>
      </c>
      <c r="C1379" s="15" t="s">
        <v>177</v>
      </c>
      <c r="D1379" s="15" t="s">
        <v>177</v>
      </c>
      <c r="E1379" s="15" t="s">
        <v>636</v>
      </c>
      <c r="F1379" s="15"/>
      <c r="G1379" s="102">
        <f>G1380</f>
        <v>0</v>
      </c>
      <c r="H1379" s="8">
        <v>0</v>
      </c>
      <c r="I1379" s="8">
        <v>0</v>
      </c>
      <c r="J1379" s="272"/>
    </row>
    <row r="1380" spans="1:10" ht="30.75" hidden="1" customHeight="1">
      <c r="A1380" s="16" t="s">
        <v>98</v>
      </c>
      <c r="B1380" s="49">
        <v>793</v>
      </c>
      <c r="C1380" s="15" t="s">
        <v>177</v>
      </c>
      <c r="D1380" s="15" t="s">
        <v>177</v>
      </c>
      <c r="E1380" s="15" t="s">
        <v>636</v>
      </c>
      <c r="F1380" s="15" t="s">
        <v>355</v>
      </c>
      <c r="G1380" s="102">
        <f>G1381</f>
        <v>0</v>
      </c>
      <c r="H1380" s="8">
        <v>0</v>
      </c>
      <c r="I1380" s="8">
        <v>0</v>
      </c>
      <c r="J1380" s="272"/>
    </row>
    <row r="1381" spans="1:10" ht="30.75" hidden="1" customHeight="1">
      <c r="A1381" s="16" t="s">
        <v>356</v>
      </c>
      <c r="B1381" s="49">
        <v>793</v>
      </c>
      <c r="C1381" s="15" t="s">
        <v>177</v>
      </c>
      <c r="D1381" s="15" t="s">
        <v>177</v>
      </c>
      <c r="E1381" s="15" t="s">
        <v>636</v>
      </c>
      <c r="F1381" s="15" t="s">
        <v>357</v>
      </c>
      <c r="G1381" s="102"/>
      <c r="H1381" s="8">
        <v>0</v>
      </c>
      <c r="I1381" s="8">
        <v>0</v>
      </c>
      <c r="J1381" s="272"/>
    </row>
    <row r="1382" spans="1:10" ht="55.5" hidden="1" customHeight="1">
      <c r="A1382" s="204" t="s">
        <v>756</v>
      </c>
      <c r="B1382" s="49">
        <v>793</v>
      </c>
      <c r="C1382" s="15" t="s">
        <v>177</v>
      </c>
      <c r="D1382" s="15" t="s">
        <v>177</v>
      </c>
      <c r="E1382" s="15" t="s">
        <v>737</v>
      </c>
      <c r="F1382" s="15"/>
      <c r="G1382" s="102">
        <f>G1383+G1385</f>
        <v>0</v>
      </c>
      <c r="H1382" s="74">
        <f t="shared" ref="H1382:I1382" si="371">H1383+H1385</f>
        <v>0</v>
      </c>
      <c r="I1382" s="74">
        <f t="shared" si="371"/>
        <v>0</v>
      </c>
      <c r="J1382" s="270"/>
    </row>
    <row r="1383" spans="1:10" ht="27" hidden="1" customHeight="1">
      <c r="A1383" s="16" t="s">
        <v>98</v>
      </c>
      <c r="B1383" s="49">
        <v>793</v>
      </c>
      <c r="C1383" s="15" t="s">
        <v>177</v>
      </c>
      <c r="D1383" s="15" t="s">
        <v>177</v>
      </c>
      <c r="E1383" s="15" t="s">
        <v>621</v>
      </c>
      <c r="F1383" s="15" t="s">
        <v>355</v>
      </c>
      <c r="G1383" s="102">
        <f>G1384</f>
        <v>0</v>
      </c>
      <c r="H1383" s="8">
        <f>H1384</f>
        <v>0</v>
      </c>
      <c r="I1383" s="8">
        <v>0</v>
      </c>
      <c r="J1383" s="272"/>
    </row>
    <row r="1384" spans="1:10" ht="18.75" hidden="1" customHeight="1">
      <c r="A1384" s="86" t="s">
        <v>356</v>
      </c>
      <c r="B1384" s="49">
        <v>793</v>
      </c>
      <c r="C1384" s="15" t="s">
        <v>177</v>
      </c>
      <c r="D1384" s="15" t="s">
        <v>177</v>
      </c>
      <c r="E1384" s="15" t="s">
        <v>621</v>
      </c>
      <c r="F1384" s="15" t="s">
        <v>357</v>
      </c>
      <c r="G1384" s="102"/>
      <c r="H1384" s="8"/>
      <c r="I1384" s="8">
        <v>0</v>
      </c>
      <c r="J1384" s="272"/>
    </row>
    <row r="1385" spans="1:10" ht="39.75" hidden="1" customHeight="1">
      <c r="A1385" s="86" t="s">
        <v>36</v>
      </c>
      <c r="B1385" s="49">
        <v>793</v>
      </c>
      <c r="C1385" s="15" t="s">
        <v>177</v>
      </c>
      <c r="D1385" s="15" t="s">
        <v>177</v>
      </c>
      <c r="E1385" s="15" t="s">
        <v>738</v>
      </c>
      <c r="F1385" s="15" t="s">
        <v>355</v>
      </c>
      <c r="G1385" s="102">
        <f>G1386</f>
        <v>0</v>
      </c>
      <c r="H1385" s="8"/>
      <c r="I1385" s="8"/>
      <c r="J1385" s="272"/>
    </row>
    <row r="1386" spans="1:10" ht="39" hidden="1" customHeight="1">
      <c r="A1386" s="16" t="s">
        <v>38</v>
      </c>
      <c r="B1386" s="49">
        <v>793</v>
      </c>
      <c r="C1386" s="15" t="s">
        <v>177</v>
      </c>
      <c r="D1386" s="15" t="s">
        <v>177</v>
      </c>
      <c r="E1386" s="15" t="s">
        <v>737</v>
      </c>
      <c r="F1386" s="15" t="s">
        <v>357</v>
      </c>
      <c r="G1386" s="102">
        <f>358104.72+400000-758104.72</f>
        <v>0</v>
      </c>
      <c r="H1386" s="8"/>
      <c r="I1386" s="8"/>
      <c r="J1386" s="272"/>
    </row>
    <row r="1387" spans="1:10" ht="57" hidden="1" customHeight="1">
      <c r="A1387" s="37" t="s">
        <v>756</v>
      </c>
      <c r="B1387" s="49">
        <v>793</v>
      </c>
      <c r="C1387" s="15" t="s">
        <v>177</v>
      </c>
      <c r="D1387" s="15" t="s">
        <v>177</v>
      </c>
      <c r="E1387" s="15" t="s">
        <v>621</v>
      </c>
      <c r="F1387" s="15"/>
      <c r="G1387" s="102">
        <f>G1388+G1390</f>
        <v>0</v>
      </c>
      <c r="H1387" s="74">
        <f t="shared" ref="H1387:I1387" si="372">H1388+H1390</f>
        <v>0</v>
      </c>
      <c r="I1387" s="74">
        <f t="shared" si="372"/>
        <v>0</v>
      </c>
      <c r="J1387" s="270"/>
    </row>
    <row r="1388" spans="1:10" ht="27" hidden="1" customHeight="1">
      <c r="A1388" s="16" t="s">
        <v>98</v>
      </c>
      <c r="B1388" s="49">
        <v>793</v>
      </c>
      <c r="C1388" s="15" t="s">
        <v>177</v>
      </c>
      <c r="D1388" s="15" t="s">
        <v>177</v>
      </c>
      <c r="E1388" s="15" t="s">
        <v>621</v>
      </c>
      <c r="F1388" s="15" t="s">
        <v>355</v>
      </c>
      <c r="G1388" s="102">
        <f>G1389</f>
        <v>0</v>
      </c>
      <c r="H1388" s="8">
        <f>H1389</f>
        <v>0</v>
      </c>
      <c r="I1388" s="8">
        <v>0</v>
      </c>
      <c r="J1388" s="272"/>
    </row>
    <row r="1389" spans="1:10" ht="18.75" hidden="1" customHeight="1">
      <c r="A1389" s="86" t="s">
        <v>356</v>
      </c>
      <c r="B1389" s="49">
        <v>793</v>
      </c>
      <c r="C1389" s="15" t="s">
        <v>177</v>
      </c>
      <c r="D1389" s="15" t="s">
        <v>177</v>
      </c>
      <c r="E1389" s="15" t="s">
        <v>621</v>
      </c>
      <c r="F1389" s="15" t="s">
        <v>357</v>
      </c>
      <c r="G1389" s="102"/>
      <c r="H1389" s="8"/>
      <c r="I1389" s="8">
        <v>0</v>
      </c>
      <c r="J1389" s="272"/>
    </row>
    <row r="1390" spans="1:10" ht="30" hidden="1" customHeight="1">
      <c r="A1390" s="86" t="s">
        <v>36</v>
      </c>
      <c r="B1390" s="49">
        <v>793</v>
      </c>
      <c r="C1390" s="15" t="s">
        <v>177</v>
      </c>
      <c r="D1390" s="15" t="s">
        <v>177</v>
      </c>
      <c r="E1390" s="15" t="s">
        <v>621</v>
      </c>
      <c r="F1390" s="15" t="s">
        <v>355</v>
      </c>
      <c r="G1390" s="102">
        <f>G1391</f>
        <v>0</v>
      </c>
      <c r="H1390" s="8">
        <v>0</v>
      </c>
      <c r="I1390" s="8">
        <v>0</v>
      </c>
      <c r="J1390" s="272"/>
    </row>
    <row r="1391" spans="1:10" ht="30.75" hidden="1" customHeight="1">
      <c r="A1391" s="16" t="s">
        <v>38</v>
      </c>
      <c r="B1391" s="49">
        <v>793</v>
      </c>
      <c r="C1391" s="15" t="s">
        <v>177</v>
      </c>
      <c r="D1391" s="15" t="s">
        <v>177</v>
      </c>
      <c r="E1391" s="15" t="s">
        <v>621</v>
      </c>
      <c r="F1391" s="15" t="s">
        <v>357</v>
      </c>
      <c r="G1391" s="102"/>
      <c r="H1391" s="8"/>
      <c r="I1391" s="8"/>
      <c r="J1391" s="272"/>
    </row>
    <row r="1392" spans="1:10" s="3" customFormat="1" ht="33.75" hidden="1" customHeight="1">
      <c r="A1392" s="16" t="s">
        <v>519</v>
      </c>
      <c r="B1392" s="49">
        <v>793</v>
      </c>
      <c r="C1392" s="15" t="s">
        <v>177</v>
      </c>
      <c r="D1392" s="15" t="s">
        <v>177</v>
      </c>
      <c r="E1392" s="15" t="s">
        <v>520</v>
      </c>
      <c r="F1392" s="15"/>
      <c r="G1392" s="102">
        <f>G1393</f>
        <v>0</v>
      </c>
      <c r="H1392" s="8">
        <v>0</v>
      </c>
      <c r="I1392" s="8">
        <v>0</v>
      </c>
      <c r="J1392" s="272"/>
    </row>
    <row r="1393" spans="1:17" s="3" customFormat="1" ht="38.25" hidden="1" customHeight="1">
      <c r="A1393" s="16" t="s">
        <v>36</v>
      </c>
      <c r="B1393" s="49">
        <v>793</v>
      </c>
      <c r="C1393" s="15" t="s">
        <v>177</v>
      </c>
      <c r="D1393" s="15" t="s">
        <v>177</v>
      </c>
      <c r="E1393" s="15" t="s">
        <v>520</v>
      </c>
      <c r="F1393" s="15" t="s">
        <v>37</v>
      </c>
      <c r="G1393" s="74">
        <f>G1394</f>
        <v>0</v>
      </c>
      <c r="H1393" s="8">
        <v>0</v>
      </c>
      <c r="I1393" s="8">
        <v>0</v>
      </c>
      <c r="J1393" s="272"/>
    </row>
    <row r="1394" spans="1:17" s="3" customFormat="1" ht="38.25" hidden="1" customHeight="1">
      <c r="A1394" s="16" t="s">
        <v>38</v>
      </c>
      <c r="B1394" s="49">
        <v>793</v>
      </c>
      <c r="C1394" s="15" t="s">
        <v>177</v>
      </c>
      <c r="D1394" s="15" t="s">
        <v>177</v>
      </c>
      <c r="E1394" s="15" t="s">
        <v>520</v>
      </c>
      <c r="F1394" s="15" t="s">
        <v>39</v>
      </c>
      <c r="G1394" s="74"/>
      <c r="H1394" s="8">
        <v>0</v>
      </c>
      <c r="I1394" s="8">
        <v>0</v>
      </c>
      <c r="J1394" s="272"/>
    </row>
    <row r="1395" spans="1:17" ht="57" customHeight="1">
      <c r="A1395" s="37" t="s">
        <v>900</v>
      </c>
      <c r="B1395" s="49">
        <v>793</v>
      </c>
      <c r="C1395" s="15" t="s">
        <v>177</v>
      </c>
      <c r="D1395" s="15" t="s">
        <v>177</v>
      </c>
      <c r="E1395" s="15" t="s">
        <v>899</v>
      </c>
      <c r="F1395" s="15"/>
      <c r="G1395" s="102">
        <f>G1396</f>
        <v>450000</v>
      </c>
      <c r="H1395" s="102">
        <f t="shared" ref="H1395:I1395" si="373">H1396</f>
        <v>0</v>
      </c>
      <c r="I1395" s="102">
        <f t="shared" si="373"/>
        <v>0</v>
      </c>
      <c r="J1395" s="276"/>
    </row>
    <row r="1396" spans="1:17" ht="27" customHeight="1">
      <c r="A1396" s="86" t="s">
        <v>63</v>
      </c>
      <c r="B1396" s="49">
        <v>793</v>
      </c>
      <c r="C1396" s="15" t="s">
        <v>177</v>
      </c>
      <c r="D1396" s="15" t="s">
        <v>177</v>
      </c>
      <c r="E1396" s="15" t="s">
        <v>899</v>
      </c>
      <c r="F1396" s="15" t="s">
        <v>64</v>
      </c>
      <c r="G1396" s="102">
        <f>G1397</f>
        <v>450000</v>
      </c>
      <c r="H1396" s="8">
        <f>H1397</f>
        <v>0</v>
      </c>
      <c r="I1396" s="8">
        <f>I1397</f>
        <v>0</v>
      </c>
      <c r="J1396" s="272"/>
    </row>
    <row r="1397" spans="1:17" ht="18.75" customHeight="1">
      <c r="A1397" s="86" t="s">
        <v>184</v>
      </c>
      <c r="B1397" s="49">
        <v>793</v>
      </c>
      <c r="C1397" s="15" t="s">
        <v>177</v>
      </c>
      <c r="D1397" s="15" t="s">
        <v>177</v>
      </c>
      <c r="E1397" s="15" t="s">
        <v>899</v>
      </c>
      <c r="F1397" s="15" t="s">
        <v>185</v>
      </c>
      <c r="G1397" s="102">
        <v>450000</v>
      </c>
      <c r="H1397" s="102">
        <v>0</v>
      </c>
      <c r="I1397" s="102">
        <v>0</v>
      </c>
      <c r="J1397" s="276"/>
    </row>
    <row r="1398" spans="1:17" s="22" customFormat="1" ht="22.5" customHeight="1">
      <c r="A1398" s="34" t="s">
        <v>2</v>
      </c>
      <c r="B1398" s="19">
        <v>793</v>
      </c>
      <c r="C1398" s="36" t="s">
        <v>165</v>
      </c>
      <c r="D1398" s="36"/>
      <c r="E1398" s="36"/>
      <c r="F1398" s="36"/>
      <c r="G1398" s="75">
        <f>G1399</f>
        <v>2050000</v>
      </c>
      <c r="H1398" s="75">
        <f t="shared" ref="H1398:I1399" si="374">H1399</f>
        <v>2050000</v>
      </c>
      <c r="I1398" s="75">
        <f t="shared" si="374"/>
        <v>2050000</v>
      </c>
      <c r="J1398" s="283"/>
      <c r="Q1398" s="21"/>
    </row>
    <row r="1399" spans="1:17" s="3" customFormat="1" ht="24.75" customHeight="1">
      <c r="A1399" s="16" t="s">
        <v>359</v>
      </c>
      <c r="B1399" s="49">
        <v>793</v>
      </c>
      <c r="C1399" s="15" t="s">
        <v>165</v>
      </c>
      <c r="D1399" s="15" t="s">
        <v>177</v>
      </c>
      <c r="E1399" s="15"/>
      <c r="F1399" s="15"/>
      <c r="G1399" s="74">
        <f>G1400</f>
        <v>2050000</v>
      </c>
      <c r="H1399" s="74">
        <f t="shared" si="374"/>
        <v>2050000</v>
      </c>
      <c r="I1399" s="74">
        <f t="shared" si="374"/>
        <v>2050000</v>
      </c>
      <c r="J1399" s="270"/>
    </row>
    <row r="1400" spans="1:17" s="3" customFormat="1" ht="38.25" customHeight="1">
      <c r="A1400" s="16" t="s">
        <v>488</v>
      </c>
      <c r="B1400" s="49">
        <v>793</v>
      </c>
      <c r="C1400" s="15" t="s">
        <v>165</v>
      </c>
      <c r="D1400" s="15" t="s">
        <v>177</v>
      </c>
      <c r="E1400" s="15" t="s">
        <v>266</v>
      </c>
      <c r="F1400" s="15"/>
      <c r="G1400" s="74">
        <f>G1403+G1409+G1412+G1414</f>
        <v>2050000</v>
      </c>
      <c r="H1400" s="74">
        <f t="shared" ref="H1400:I1400" si="375">H1403+H1409+H1412+H1414</f>
        <v>2050000</v>
      </c>
      <c r="I1400" s="74">
        <f t="shared" si="375"/>
        <v>2050000</v>
      </c>
      <c r="J1400" s="270"/>
    </row>
    <row r="1401" spans="1:17" s="3" customFormat="1" ht="38.25" customHeight="1">
      <c r="A1401" s="16" t="s">
        <v>543</v>
      </c>
      <c r="B1401" s="49">
        <v>793</v>
      </c>
      <c r="C1401" s="15" t="s">
        <v>165</v>
      </c>
      <c r="D1401" s="15" t="s">
        <v>177</v>
      </c>
      <c r="E1401" s="15" t="s">
        <v>544</v>
      </c>
      <c r="F1401" s="15"/>
      <c r="G1401" s="74">
        <f>G1402</f>
        <v>500000</v>
      </c>
      <c r="H1401" s="74">
        <f t="shared" ref="H1401:I1401" si="376">H1402</f>
        <v>500000</v>
      </c>
      <c r="I1401" s="74">
        <f t="shared" si="376"/>
        <v>500000</v>
      </c>
      <c r="J1401" s="272"/>
    </row>
    <row r="1402" spans="1:17" s="3" customFormat="1" ht="38.25" customHeight="1">
      <c r="A1402" s="16" t="s">
        <v>36</v>
      </c>
      <c r="B1402" s="49">
        <v>793</v>
      </c>
      <c r="C1402" s="15" t="s">
        <v>165</v>
      </c>
      <c r="D1402" s="15" t="s">
        <v>177</v>
      </c>
      <c r="E1402" s="15" t="s">
        <v>544</v>
      </c>
      <c r="F1402" s="15" t="s">
        <v>37</v>
      </c>
      <c r="G1402" s="74">
        <f>G1403</f>
        <v>500000</v>
      </c>
      <c r="H1402" s="74">
        <f t="shared" ref="H1402:I1402" si="377">H1403</f>
        <v>500000</v>
      </c>
      <c r="I1402" s="74">
        <f t="shared" si="377"/>
        <v>500000</v>
      </c>
      <c r="J1402" s="272"/>
    </row>
    <row r="1403" spans="1:17" s="3" customFormat="1" ht="38.25" customHeight="1">
      <c r="A1403" s="16" t="s">
        <v>38</v>
      </c>
      <c r="B1403" s="49">
        <v>793</v>
      </c>
      <c r="C1403" s="15" t="s">
        <v>165</v>
      </c>
      <c r="D1403" s="15" t="s">
        <v>177</v>
      </c>
      <c r="E1403" s="15" t="s">
        <v>544</v>
      </c>
      <c r="F1403" s="15" t="s">
        <v>39</v>
      </c>
      <c r="G1403" s="74">
        <v>500000</v>
      </c>
      <c r="H1403" s="74">
        <v>500000</v>
      </c>
      <c r="I1403" s="74">
        <v>500000</v>
      </c>
      <c r="J1403" s="270"/>
    </row>
    <row r="1404" spans="1:17" s="3" customFormat="1" ht="38.25" hidden="1" customHeight="1">
      <c r="A1404" s="16" t="s">
        <v>777</v>
      </c>
      <c r="B1404" s="49">
        <v>793</v>
      </c>
      <c r="C1404" s="15" t="s">
        <v>165</v>
      </c>
      <c r="D1404" s="15" t="s">
        <v>177</v>
      </c>
      <c r="E1404" s="15" t="s">
        <v>776</v>
      </c>
      <c r="F1404" s="15"/>
      <c r="G1404" s="74">
        <f t="shared" ref="G1404:I1405" si="378">G1405</f>
        <v>0</v>
      </c>
      <c r="H1404" s="74">
        <f t="shared" si="378"/>
        <v>0</v>
      </c>
      <c r="I1404" s="74">
        <f t="shared" si="378"/>
        <v>0</v>
      </c>
      <c r="J1404" s="270"/>
    </row>
    <row r="1405" spans="1:17" s="3" customFormat="1" ht="38.25" hidden="1" customHeight="1">
      <c r="A1405" s="16" t="s">
        <v>36</v>
      </c>
      <c r="B1405" s="49">
        <v>793</v>
      </c>
      <c r="C1405" s="15" t="s">
        <v>165</v>
      </c>
      <c r="D1405" s="15" t="s">
        <v>177</v>
      </c>
      <c r="E1405" s="15" t="s">
        <v>776</v>
      </c>
      <c r="F1405" s="15" t="s">
        <v>37</v>
      </c>
      <c r="G1405" s="74">
        <f t="shared" si="378"/>
        <v>0</v>
      </c>
      <c r="H1405" s="74">
        <f t="shared" si="378"/>
        <v>0</v>
      </c>
      <c r="I1405" s="74">
        <f t="shared" si="378"/>
        <v>0</v>
      </c>
      <c r="J1405" s="270"/>
    </row>
    <row r="1406" spans="1:17" s="3" customFormat="1" ht="38.25" hidden="1" customHeight="1">
      <c r="A1406" s="16" t="s">
        <v>38</v>
      </c>
      <c r="B1406" s="49">
        <v>793</v>
      </c>
      <c r="C1406" s="15" t="s">
        <v>165</v>
      </c>
      <c r="D1406" s="15" t="s">
        <v>177</v>
      </c>
      <c r="E1406" s="15" t="s">
        <v>776</v>
      </c>
      <c r="F1406" s="15" t="s">
        <v>39</v>
      </c>
      <c r="G1406" s="74"/>
      <c r="H1406" s="74"/>
      <c r="I1406" s="74"/>
      <c r="J1406" s="270"/>
    </row>
    <row r="1407" spans="1:17" s="3" customFormat="1" ht="38.25" customHeight="1">
      <c r="A1407" s="16" t="s">
        <v>497</v>
      </c>
      <c r="B1407" s="49">
        <v>793</v>
      </c>
      <c r="C1407" s="15" t="s">
        <v>165</v>
      </c>
      <c r="D1407" s="15" t="s">
        <v>177</v>
      </c>
      <c r="E1407" s="15" t="s">
        <v>383</v>
      </c>
      <c r="F1407" s="15"/>
      <c r="G1407" s="74">
        <f t="shared" ref="G1407:I1408" si="379">G1408</f>
        <v>500000</v>
      </c>
      <c r="H1407" s="74">
        <f t="shared" si="379"/>
        <v>500000</v>
      </c>
      <c r="I1407" s="74">
        <f t="shared" si="379"/>
        <v>500000</v>
      </c>
      <c r="J1407" s="270"/>
    </row>
    <row r="1408" spans="1:17" s="3" customFormat="1" ht="38.25" customHeight="1">
      <c r="A1408" s="16" t="s">
        <v>36</v>
      </c>
      <c r="B1408" s="49">
        <v>793</v>
      </c>
      <c r="C1408" s="15" t="s">
        <v>165</v>
      </c>
      <c r="D1408" s="15" t="s">
        <v>177</v>
      </c>
      <c r="E1408" s="15" t="s">
        <v>383</v>
      </c>
      <c r="F1408" s="15" t="s">
        <v>37</v>
      </c>
      <c r="G1408" s="74">
        <f t="shared" si="379"/>
        <v>500000</v>
      </c>
      <c r="H1408" s="74">
        <f t="shared" si="379"/>
        <v>500000</v>
      </c>
      <c r="I1408" s="74">
        <f t="shared" si="379"/>
        <v>500000</v>
      </c>
      <c r="J1408" s="270"/>
    </row>
    <row r="1409" spans="1:16" s="3" customFormat="1" ht="38.25" customHeight="1">
      <c r="A1409" s="16" t="s">
        <v>38</v>
      </c>
      <c r="B1409" s="49">
        <v>793</v>
      </c>
      <c r="C1409" s="15" t="s">
        <v>165</v>
      </c>
      <c r="D1409" s="15" t="s">
        <v>177</v>
      </c>
      <c r="E1409" s="15" t="s">
        <v>383</v>
      </c>
      <c r="F1409" s="15" t="s">
        <v>39</v>
      </c>
      <c r="G1409" s="74">
        <v>500000</v>
      </c>
      <c r="H1409" s="74">
        <v>500000</v>
      </c>
      <c r="I1409" s="74">
        <v>500000</v>
      </c>
      <c r="J1409" s="270"/>
    </row>
    <row r="1410" spans="1:16" s="3" customFormat="1" ht="38.25" customHeight="1">
      <c r="A1410" s="16" t="s">
        <v>386</v>
      </c>
      <c r="B1410" s="49">
        <v>793</v>
      </c>
      <c r="C1410" s="15" t="s">
        <v>165</v>
      </c>
      <c r="D1410" s="15" t="s">
        <v>177</v>
      </c>
      <c r="E1410" s="15" t="s">
        <v>384</v>
      </c>
      <c r="F1410" s="15"/>
      <c r="G1410" s="74">
        <f t="shared" ref="G1410:I1411" si="380">G1411</f>
        <v>1000000</v>
      </c>
      <c r="H1410" s="74">
        <f t="shared" si="380"/>
        <v>1000000</v>
      </c>
      <c r="I1410" s="74">
        <f t="shared" si="380"/>
        <v>1000000</v>
      </c>
      <c r="J1410" s="270"/>
    </row>
    <row r="1411" spans="1:16" s="3" customFormat="1" ht="38.25" customHeight="1">
      <c r="A1411" s="16" t="s">
        <v>36</v>
      </c>
      <c r="B1411" s="49">
        <v>793</v>
      </c>
      <c r="C1411" s="15" t="s">
        <v>165</v>
      </c>
      <c r="D1411" s="15" t="s">
        <v>177</v>
      </c>
      <c r="E1411" s="15" t="s">
        <v>384</v>
      </c>
      <c r="F1411" s="15" t="s">
        <v>37</v>
      </c>
      <c r="G1411" s="74">
        <f t="shared" si="380"/>
        <v>1000000</v>
      </c>
      <c r="H1411" s="74">
        <f t="shared" si="380"/>
        <v>1000000</v>
      </c>
      <c r="I1411" s="74">
        <f t="shared" si="380"/>
        <v>1000000</v>
      </c>
      <c r="J1411" s="270"/>
    </row>
    <row r="1412" spans="1:16" s="3" customFormat="1" ht="39.75" customHeight="1">
      <c r="A1412" s="16" t="s">
        <v>38</v>
      </c>
      <c r="B1412" s="49">
        <v>793</v>
      </c>
      <c r="C1412" s="15" t="s">
        <v>165</v>
      </c>
      <c r="D1412" s="15" t="s">
        <v>177</v>
      </c>
      <c r="E1412" s="15" t="s">
        <v>384</v>
      </c>
      <c r="F1412" s="15" t="s">
        <v>39</v>
      </c>
      <c r="G1412" s="74">
        <v>1000000</v>
      </c>
      <c r="H1412" s="74">
        <v>1000000</v>
      </c>
      <c r="I1412" s="74">
        <v>1000000</v>
      </c>
      <c r="J1412" s="270"/>
    </row>
    <row r="1413" spans="1:16" s="3" customFormat="1" ht="35.25" customHeight="1">
      <c r="A1413" s="16" t="s">
        <v>131</v>
      </c>
      <c r="B1413" s="49">
        <v>793</v>
      </c>
      <c r="C1413" s="15" t="s">
        <v>165</v>
      </c>
      <c r="D1413" s="15" t="s">
        <v>177</v>
      </c>
      <c r="E1413" s="15" t="s">
        <v>291</v>
      </c>
      <c r="F1413" s="15"/>
      <c r="G1413" s="74">
        <f>G1415</f>
        <v>50000</v>
      </c>
      <c r="H1413" s="74">
        <f>H1415</f>
        <v>50000</v>
      </c>
      <c r="I1413" s="74">
        <f>I1415</f>
        <v>50000</v>
      </c>
      <c r="J1413" s="270"/>
    </row>
    <row r="1414" spans="1:16" s="3" customFormat="1" ht="38.25" customHeight="1">
      <c r="A1414" s="16" t="s">
        <v>36</v>
      </c>
      <c r="B1414" s="49">
        <v>793</v>
      </c>
      <c r="C1414" s="15" t="s">
        <v>165</v>
      </c>
      <c r="D1414" s="15" t="s">
        <v>177</v>
      </c>
      <c r="E1414" s="15" t="s">
        <v>291</v>
      </c>
      <c r="F1414" s="15" t="s">
        <v>37</v>
      </c>
      <c r="G1414" s="74">
        <f>G1415</f>
        <v>50000</v>
      </c>
      <c r="H1414" s="74">
        <f>H1415</f>
        <v>50000</v>
      </c>
      <c r="I1414" s="299">
        <f>I1415</f>
        <v>50000</v>
      </c>
      <c r="J1414" s="270"/>
      <c r="K1414" s="63"/>
      <c r="L1414" s="63"/>
      <c r="M1414" s="63"/>
      <c r="N1414" s="63"/>
      <c r="O1414" s="63"/>
      <c r="P1414" s="63"/>
    </row>
    <row r="1415" spans="1:16" s="3" customFormat="1" ht="46.5" customHeight="1">
      <c r="A1415" s="16" t="s">
        <v>38</v>
      </c>
      <c r="B1415" s="49">
        <v>793</v>
      </c>
      <c r="C1415" s="15" t="s">
        <v>165</v>
      </c>
      <c r="D1415" s="15" t="s">
        <v>177</v>
      </c>
      <c r="E1415" s="15" t="s">
        <v>291</v>
      </c>
      <c r="F1415" s="15" t="s">
        <v>39</v>
      </c>
      <c r="G1415" s="74">
        <v>50000</v>
      </c>
      <c r="H1415" s="74">
        <v>50000</v>
      </c>
      <c r="I1415" s="299">
        <v>50000</v>
      </c>
      <c r="J1415" s="270"/>
      <c r="K1415" s="63"/>
      <c r="L1415" s="63"/>
      <c r="M1415" s="63"/>
      <c r="N1415" s="63"/>
      <c r="O1415" s="63"/>
      <c r="P1415" s="63"/>
    </row>
    <row r="1416" spans="1:16" ht="16.5" customHeight="1">
      <c r="A1416" s="11" t="s">
        <v>25</v>
      </c>
      <c r="B1416" s="7" t="s">
        <v>866</v>
      </c>
      <c r="C1416" s="7" t="s">
        <v>26</v>
      </c>
      <c r="D1416" s="7"/>
      <c r="E1416" s="7"/>
      <c r="F1416" s="7"/>
      <c r="G1416" s="12">
        <f>G1417</f>
        <v>139000</v>
      </c>
      <c r="H1416" s="12">
        <f t="shared" ref="H1416:I1416" si="381">H1417</f>
        <v>139000</v>
      </c>
      <c r="I1416" s="300">
        <f t="shared" si="381"/>
        <v>139000</v>
      </c>
      <c r="J1416" s="273"/>
      <c r="K1416" s="273"/>
      <c r="L1416" s="273"/>
      <c r="M1416" s="273"/>
      <c r="N1416" s="273"/>
      <c r="O1416" s="273"/>
      <c r="P1416" s="73"/>
    </row>
    <row r="1417" spans="1:16" ht="14.25" customHeight="1">
      <c r="A1417" s="16" t="s">
        <v>287</v>
      </c>
      <c r="B1417" s="14">
        <v>793</v>
      </c>
      <c r="C1417" s="15" t="s">
        <v>26</v>
      </c>
      <c r="D1417" s="15" t="s">
        <v>26</v>
      </c>
      <c r="E1417" s="15"/>
      <c r="F1417" s="14"/>
      <c r="G1417" s="74">
        <f>G1426+G1418</f>
        <v>139000</v>
      </c>
      <c r="H1417" s="74">
        <f t="shared" ref="H1417:I1417" si="382">H1426+H1418</f>
        <v>139000</v>
      </c>
      <c r="I1417" s="299">
        <f t="shared" si="382"/>
        <v>139000</v>
      </c>
      <c r="J1417" s="270"/>
      <c r="K1417" s="73"/>
      <c r="L1417" s="73"/>
      <c r="M1417" s="73"/>
      <c r="N1417" s="73"/>
      <c r="O1417" s="73"/>
      <c r="P1417" s="73"/>
    </row>
    <row r="1418" spans="1:16" ht="32.25" hidden="1" customHeight="1">
      <c r="A1418" s="16" t="s">
        <v>486</v>
      </c>
      <c r="B1418" s="14">
        <v>757</v>
      </c>
      <c r="C1418" s="15" t="s">
        <v>26</v>
      </c>
      <c r="D1418" s="15" t="s">
        <v>26</v>
      </c>
      <c r="E1418" s="15" t="s">
        <v>404</v>
      </c>
      <c r="F1418" s="15"/>
      <c r="G1418" s="74">
        <f>G1419</f>
        <v>0</v>
      </c>
      <c r="H1418" s="74">
        <f>H1420</f>
        <v>0</v>
      </c>
      <c r="I1418" s="299">
        <f>I1420</f>
        <v>0</v>
      </c>
      <c r="J1418" s="270"/>
      <c r="K1418" s="73"/>
      <c r="L1418" s="73"/>
      <c r="M1418" s="73"/>
      <c r="N1418" s="73"/>
      <c r="O1418" s="73"/>
      <c r="P1418" s="73"/>
    </row>
    <row r="1419" spans="1:16" ht="22.5" hidden="1" customHeight="1">
      <c r="A1419" s="16" t="s">
        <v>122</v>
      </c>
      <c r="B1419" s="14">
        <v>757</v>
      </c>
      <c r="C1419" s="15" t="s">
        <v>26</v>
      </c>
      <c r="D1419" s="15" t="s">
        <v>26</v>
      </c>
      <c r="E1419" s="15" t="s">
        <v>618</v>
      </c>
      <c r="F1419" s="15"/>
      <c r="G1419" s="74">
        <f>G1420+G1423</f>
        <v>0</v>
      </c>
      <c r="H1419" s="74">
        <f t="shared" ref="H1419:I1419" si="383">H1420+H1423</f>
        <v>0</v>
      </c>
      <c r="I1419" s="299">
        <f t="shared" si="383"/>
        <v>0</v>
      </c>
      <c r="J1419" s="270"/>
      <c r="K1419" s="73"/>
      <c r="L1419" s="73"/>
      <c r="M1419" s="73"/>
      <c r="N1419" s="73"/>
      <c r="O1419" s="73"/>
      <c r="P1419" s="73"/>
    </row>
    <row r="1420" spans="1:16" ht="51" hidden="1">
      <c r="A1420" s="16" t="s">
        <v>130</v>
      </c>
      <c r="B1420" s="14">
        <v>757</v>
      </c>
      <c r="C1420" s="15" t="s">
        <v>26</v>
      </c>
      <c r="D1420" s="15" t="s">
        <v>26</v>
      </c>
      <c r="E1420" s="15" t="s">
        <v>195</v>
      </c>
      <c r="F1420" s="15"/>
      <c r="G1420" s="74">
        <f t="shared" ref="G1420:I1421" si="384">G1421</f>
        <v>0</v>
      </c>
      <c r="H1420" s="74">
        <f t="shared" si="384"/>
        <v>0</v>
      </c>
      <c r="I1420" s="299">
        <f t="shared" si="384"/>
        <v>0</v>
      </c>
      <c r="J1420" s="270"/>
      <c r="K1420" s="73"/>
      <c r="L1420" s="73"/>
      <c r="M1420" s="73"/>
      <c r="N1420" s="73"/>
      <c r="O1420" s="73"/>
      <c r="P1420" s="73"/>
    </row>
    <row r="1421" spans="1:16" ht="25.5" hidden="1">
      <c r="A1421" s="16" t="s">
        <v>30</v>
      </c>
      <c r="B1421" s="14">
        <v>757</v>
      </c>
      <c r="C1421" s="15" t="s">
        <v>26</v>
      </c>
      <c r="D1421" s="15" t="s">
        <v>26</v>
      </c>
      <c r="E1421" s="15" t="s">
        <v>195</v>
      </c>
      <c r="F1421" s="15" t="s">
        <v>31</v>
      </c>
      <c r="G1421" s="74">
        <f t="shared" si="384"/>
        <v>0</v>
      </c>
      <c r="H1421" s="74">
        <f t="shared" si="384"/>
        <v>0</v>
      </c>
      <c r="I1421" s="299">
        <f t="shared" si="384"/>
        <v>0</v>
      </c>
      <c r="J1421" s="270"/>
      <c r="K1421" s="73"/>
      <c r="L1421" s="73"/>
      <c r="M1421" s="73"/>
      <c r="N1421" s="73"/>
      <c r="O1421" s="73"/>
      <c r="P1421" s="73"/>
    </row>
    <row r="1422" spans="1:16" ht="19.5" hidden="1" customHeight="1">
      <c r="A1422" s="16" t="s">
        <v>32</v>
      </c>
      <c r="B1422" s="14">
        <v>757</v>
      </c>
      <c r="C1422" s="15" t="s">
        <v>26</v>
      </c>
      <c r="D1422" s="15" t="s">
        <v>26</v>
      </c>
      <c r="E1422" s="15" t="s">
        <v>195</v>
      </c>
      <c r="F1422" s="15" t="s">
        <v>33</v>
      </c>
      <c r="G1422" s="74"/>
      <c r="H1422" s="74">
        <v>0</v>
      </c>
      <c r="I1422" s="299">
        <v>0</v>
      </c>
      <c r="J1422" s="270"/>
      <c r="K1422" s="73"/>
      <c r="L1422" s="73"/>
      <c r="M1422" s="73"/>
      <c r="N1422" s="73"/>
      <c r="O1422" s="73"/>
      <c r="P1422" s="73"/>
    </row>
    <row r="1423" spans="1:16" s="18" customFormat="1" ht="61.5" hidden="1" customHeight="1">
      <c r="A1423" s="13" t="s">
        <v>358</v>
      </c>
      <c r="B1423" s="15" t="s">
        <v>51</v>
      </c>
      <c r="C1423" s="15" t="s">
        <v>26</v>
      </c>
      <c r="D1423" s="15" t="s">
        <v>26</v>
      </c>
      <c r="E1423" s="15" t="s">
        <v>196</v>
      </c>
      <c r="F1423" s="15"/>
      <c r="G1423" s="74">
        <f>G1424</f>
        <v>0</v>
      </c>
      <c r="H1423" s="74">
        <f t="shared" ref="H1423:I1423" si="385">H1424</f>
        <v>0</v>
      </c>
      <c r="I1423" s="299">
        <f t="shared" si="385"/>
        <v>0</v>
      </c>
      <c r="J1423" s="270"/>
      <c r="K1423" s="301"/>
      <c r="L1423" s="301"/>
      <c r="M1423" s="301"/>
      <c r="N1423" s="301"/>
      <c r="O1423" s="301"/>
      <c r="P1423" s="301"/>
    </row>
    <row r="1424" spans="1:16" s="18" customFormat="1" ht="25.5" hidden="1">
      <c r="A1424" s="16" t="s">
        <v>30</v>
      </c>
      <c r="B1424" s="15" t="s">
        <v>51</v>
      </c>
      <c r="C1424" s="15" t="s">
        <v>26</v>
      </c>
      <c r="D1424" s="15" t="s">
        <v>26</v>
      </c>
      <c r="E1424" s="15" t="s">
        <v>196</v>
      </c>
      <c r="F1424" s="15" t="s">
        <v>31</v>
      </c>
      <c r="G1424" s="74">
        <f>G1425</f>
        <v>0</v>
      </c>
      <c r="H1424" s="74">
        <f>H1425</f>
        <v>0</v>
      </c>
      <c r="I1424" s="299">
        <f>I1425</f>
        <v>0</v>
      </c>
      <c r="J1424" s="270"/>
      <c r="K1424" s="301"/>
      <c r="L1424" s="301"/>
      <c r="M1424" s="301"/>
      <c r="N1424" s="301"/>
      <c r="O1424" s="301"/>
      <c r="P1424" s="301"/>
    </row>
    <row r="1425" spans="1:16" s="18" customFormat="1" hidden="1">
      <c r="A1425" s="16" t="s">
        <v>32</v>
      </c>
      <c r="B1425" s="15" t="s">
        <v>51</v>
      </c>
      <c r="C1425" s="15" t="s">
        <v>26</v>
      </c>
      <c r="D1425" s="15" t="s">
        <v>26</v>
      </c>
      <c r="E1425" s="15" t="s">
        <v>196</v>
      </c>
      <c r="F1425" s="15" t="s">
        <v>33</v>
      </c>
      <c r="G1425" s="74"/>
      <c r="H1425" s="74"/>
      <c r="I1425" s="299"/>
      <c r="J1425" s="270"/>
      <c r="K1425" s="301"/>
      <c r="L1425" s="301"/>
      <c r="M1425" s="301"/>
      <c r="N1425" s="301"/>
      <c r="O1425" s="301"/>
      <c r="P1425" s="301"/>
    </row>
    <row r="1426" spans="1:16" s="18" customFormat="1" ht="25.5">
      <c r="A1426" s="16" t="s">
        <v>490</v>
      </c>
      <c r="B1426" s="14">
        <v>793</v>
      </c>
      <c r="C1426" s="15" t="s">
        <v>26</v>
      </c>
      <c r="D1426" s="15" t="s">
        <v>26</v>
      </c>
      <c r="E1426" s="15" t="s">
        <v>201</v>
      </c>
      <c r="F1426" s="15"/>
      <c r="G1426" s="74">
        <f>G1427</f>
        <v>139000</v>
      </c>
      <c r="H1426" s="74">
        <f t="shared" ref="H1426:I1426" si="386">H1427</f>
        <v>139000</v>
      </c>
      <c r="I1426" s="299">
        <f t="shared" si="386"/>
        <v>139000</v>
      </c>
      <c r="J1426" s="270"/>
      <c r="K1426" s="270"/>
      <c r="L1426" s="270"/>
      <c r="M1426" s="270"/>
      <c r="N1426" s="270"/>
      <c r="O1426" s="301"/>
      <c r="P1426" s="301"/>
    </row>
    <row r="1427" spans="1:16" s="18" customFormat="1">
      <c r="A1427" s="16" t="s">
        <v>346</v>
      </c>
      <c r="B1427" s="14">
        <v>793</v>
      </c>
      <c r="C1427" s="15" t="s">
        <v>26</v>
      </c>
      <c r="D1427" s="15" t="s">
        <v>26</v>
      </c>
      <c r="E1427" s="15" t="s">
        <v>202</v>
      </c>
      <c r="F1427" s="15"/>
      <c r="G1427" s="74">
        <f>G1428+G1430</f>
        <v>139000</v>
      </c>
      <c r="H1427" s="74">
        <f>H1428+H1430</f>
        <v>139000</v>
      </c>
      <c r="I1427" s="299">
        <f>I1428+I1430</f>
        <v>139000</v>
      </c>
      <c r="J1427" s="270"/>
      <c r="K1427" s="301"/>
      <c r="L1427" s="301"/>
      <c r="M1427" s="301"/>
      <c r="N1427" s="301"/>
      <c r="O1427" s="301"/>
      <c r="P1427" s="301"/>
    </row>
    <row r="1428" spans="1:16" s="18" customFormat="1" ht="25.5">
      <c r="A1428" s="16" t="s">
        <v>36</v>
      </c>
      <c r="B1428" s="14">
        <v>793</v>
      </c>
      <c r="C1428" s="15" t="s">
        <v>26</v>
      </c>
      <c r="D1428" s="15" t="s">
        <v>26</v>
      </c>
      <c r="E1428" s="15" t="s">
        <v>202</v>
      </c>
      <c r="F1428" s="15" t="s">
        <v>37</v>
      </c>
      <c r="G1428" s="74">
        <f>G1429</f>
        <v>139000</v>
      </c>
      <c r="H1428" s="74">
        <f>H1429</f>
        <v>139000</v>
      </c>
      <c r="I1428" s="299">
        <f>I1429</f>
        <v>139000</v>
      </c>
      <c r="J1428" s="270"/>
      <c r="K1428" s="301"/>
      <c r="L1428" s="301"/>
      <c r="M1428" s="301"/>
      <c r="N1428" s="301"/>
      <c r="O1428" s="301"/>
      <c r="P1428" s="301"/>
    </row>
    <row r="1429" spans="1:16" s="18" customFormat="1" ht="25.5">
      <c r="A1429" s="16" t="s">
        <v>38</v>
      </c>
      <c r="B1429" s="14">
        <v>793</v>
      </c>
      <c r="C1429" s="15" t="s">
        <v>26</v>
      </c>
      <c r="D1429" s="15" t="s">
        <v>26</v>
      </c>
      <c r="E1429" s="15" t="s">
        <v>202</v>
      </c>
      <c r="F1429" s="15" t="s">
        <v>39</v>
      </c>
      <c r="G1429" s="74">
        <v>139000</v>
      </c>
      <c r="H1429" s="74">
        <v>139000</v>
      </c>
      <c r="I1429" s="74">
        <v>139000</v>
      </c>
      <c r="J1429" s="274"/>
    </row>
    <row r="1430" spans="1:16" s="18" customFormat="1" ht="25.5" hidden="1">
      <c r="A1430" s="86" t="s">
        <v>30</v>
      </c>
      <c r="B1430" s="15" t="s">
        <v>866</v>
      </c>
      <c r="C1430" s="15" t="s">
        <v>26</v>
      </c>
      <c r="D1430" s="15" t="s">
        <v>26</v>
      </c>
      <c r="E1430" s="15" t="s">
        <v>202</v>
      </c>
      <c r="F1430" s="15" t="s">
        <v>31</v>
      </c>
      <c r="G1430" s="74">
        <f>G1431</f>
        <v>0</v>
      </c>
      <c r="H1430" s="74">
        <f>H1431</f>
        <v>0</v>
      </c>
      <c r="I1430" s="74">
        <f>I1431</f>
        <v>0</v>
      </c>
      <c r="J1430" s="270"/>
    </row>
    <row r="1431" spans="1:16" s="18" customFormat="1" hidden="1">
      <c r="A1431" s="86" t="s">
        <v>32</v>
      </c>
      <c r="B1431" s="15" t="s">
        <v>866</v>
      </c>
      <c r="C1431" s="15" t="s">
        <v>26</v>
      </c>
      <c r="D1431" s="15" t="s">
        <v>26</v>
      </c>
      <c r="E1431" s="15" t="s">
        <v>202</v>
      </c>
      <c r="F1431" s="15" t="s">
        <v>33</v>
      </c>
      <c r="G1431" s="74"/>
      <c r="H1431" s="74"/>
      <c r="I1431" s="74"/>
      <c r="J1431" s="270"/>
    </row>
    <row r="1432" spans="1:16">
      <c r="A1432" s="11" t="s">
        <v>148</v>
      </c>
      <c r="B1432" s="19">
        <v>793</v>
      </c>
      <c r="C1432" s="7" t="s">
        <v>69</v>
      </c>
      <c r="D1432" s="7"/>
      <c r="E1432" s="15"/>
      <c r="F1432" s="7"/>
      <c r="G1432" s="38">
        <f>G1433+G1438+G1474</f>
        <v>35632229.099999994</v>
      </c>
      <c r="H1432" s="38">
        <f>H1433+H1438+H1474</f>
        <v>8612558.1400000006</v>
      </c>
      <c r="I1432" s="38">
        <f>I1433+I1438+I1474</f>
        <v>34611762.240000002</v>
      </c>
      <c r="J1432" s="269"/>
    </row>
    <row r="1433" spans="1:16">
      <c r="A1433" s="16" t="s">
        <v>149</v>
      </c>
      <c r="B1433" s="14">
        <v>793</v>
      </c>
      <c r="C1433" s="15" t="s">
        <v>69</v>
      </c>
      <c r="D1433" s="15" t="s">
        <v>19</v>
      </c>
      <c r="E1433" s="15"/>
      <c r="F1433" s="15"/>
      <c r="G1433" s="74">
        <f t="shared" ref="G1433:I1436" si="387">G1434</f>
        <v>320208</v>
      </c>
      <c r="H1433" s="74">
        <f t="shared" si="387"/>
        <v>320208</v>
      </c>
      <c r="I1433" s="74">
        <f t="shared" si="387"/>
        <v>320208</v>
      </c>
      <c r="J1433" s="270"/>
    </row>
    <row r="1434" spans="1:16" s="28" customFormat="1" ht="25.5">
      <c r="A1434" s="16" t="s">
        <v>495</v>
      </c>
      <c r="B1434" s="14">
        <v>793</v>
      </c>
      <c r="C1434" s="15" t="s">
        <v>69</v>
      </c>
      <c r="D1434" s="15" t="s">
        <v>19</v>
      </c>
      <c r="E1434" s="15" t="s">
        <v>292</v>
      </c>
      <c r="F1434" s="39"/>
      <c r="G1434" s="74">
        <f t="shared" si="387"/>
        <v>320208</v>
      </c>
      <c r="H1434" s="74">
        <f t="shared" si="387"/>
        <v>320208</v>
      </c>
      <c r="I1434" s="74">
        <f t="shared" si="387"/>
        <v>320208</v>
      </c>
      <c r="J1434" s="270"/>
    </row>
    <row r="1435" spans="1:16" s="28" customFormat="1">
      <c r="A1435" s="16" t="s">
        <v>150</v>
      </c>
      <c r="B1435" s="14">
        <v>793</v>
      </c>
      <c r="C1435" s="15" t="s">
        <v>69</v>
      </c>
      <c r="D1435" s="15" t="s">
        <v>19</v>
      </c>
      <c r="E1435" s="15" t="s">
        <v>296</v>
      </c>
      <c r="F1435" s="39"/>
      <c r="G1435" s="74">
        <f t="shared" si="387"/>
        <v>320208</v>
      </c>
      <c r="H1435" s="74">
        <f t="shared" si="387"/>
        <v>320208</v>
      </c>
      <c r="I1435" s="74">
        <f t="shared" si="387"/>
        <v>320208</v>
      </c>
      <c r="J1435" s="270"/>
    </row>
    <row r="1436" spans="1:16" s="28" customFormat="1">
      <c r="A1436" s="16" t="s">
        <v>151</v>
      </c>
      <c r="B1436" s="14">
        <v>793</v>
      </c>
      <c r="C1436" s="15" t="s">
        <v>69</v>
      </c>
      <c r="D1436" s="15" t="s">
        <v>19</v>
      </c>
      <c r="E1436" s="15" t="s">
        <v>296</v>
      </c>
      <c r="F1436" s="15" t="s">
        <v>152</v>
      </c>
      <c r="G1436" s="74">
        <f t="shared" si="387"/>
        <v>320208</v>
      </c>
      <c r="H1436" s="74">
        <f>H1437</f>
        <v>320208</v>
      </c>
      <c r="I1436" s="74">
        <f t="shared" si="387"/>
        <v>320208</v>
      </c>
      <c r="J1436" s="274"/>
    </row>
    <row r="1437" spans="1:16" s="28" customFormat="1" ht="25.5">
      <c r="A1437" s="16" t="s">
        <v>361</v>
      </c>
      <c r="B1437" s="14">
        <v>793</v>
      </c>
      <c r="C1437" s="15" t="s">
        <v>69</v>
      </c>
      <c r="D1437" s="15" t="s">
        <v>19</v>
      </c>
      <c r="E1437" s="15" t="s">
        <v>296</v>
      </c>
      <c r="F1437" s="15" t="s">
        <v>362</v>
      </c>
      <c r="G1437" s="74">
        <v>320208</v>
      </c>
      <c r="H1437" s="74">
        <v>320208</v>
      </c>
      <c r="I1437" s="74">
        <v>320208</v>
      </c>
      <c r="J1437" s="270"/>
    </row>
    <row r="1438" spans="1:16">
      <c r="A1438" s="16" t="s">
        <v>68</v>
      </c>
      <c r="B1438" s="14">
        <v>793</v>
      </c>
      <c r="C1438" s="15" t="s">
        <v>69</v>
      </c>
      <c r="D1438" s="15" t="s">
        <v>70</v>
      </c>
      <c r="E1438" s="15"/>
      <c r="F1438" s="15"/>
      <c r="G1438" s="74">
        <f>G1457+G1453+G1464+G1439+G1449+G1473</f>
        <v>1790789</v>
      </c>
      <c r="H1438" s="74">
        <f t="shared" ref="H1438:I1438" si="388">H1457+H1453+H1464+H1439+H1449</f>
        <v>1867174</v>
      </c>
      <c r="I1438" s="74">
        <f t="shared" si="388"/>
        <v>1895221</v>
      </c>
      <c r="J1438" s="270"/>
    </row>
    <row r="1439" spans="1:16" ht="27.75" customHeight="1">
      <c r="A1439" s="16" t="s">
        <v>848</v>
      </c>
      <c r="B1439" s="14">
        <v>793</v>
      </c>
      <c r="C1439" s="15" t="s">
        <v>69</v>
      </c>
      <c r="D1439" s="15" t="s">
        <v>70</v>
      </c>
      <c r="E1439" s="15" t="s">
        <v>267</v>
      </c>
      <c r="F1439" s="15"/>
      <c r="G1439" s="74">
        <f>G1440+G1443+G1446</f>
        <v>250000</v>
      </c>
      <c r="H1439" s="74">
        <f t="shared" ref="H1439:I1439" si="389">H1440+H1443+H1446</f>
        <v>300000</v>
      </c>
      <c r="I1439" s="74">
        <f t="shared" si="389"/>
        <v>300000</v>
      </c>
      <c r="J1439" s="270"/>
    </row>
    <row r="1440" spans="1:16" ht="28.5" customHeight="1">
      <c r="A1440" s="50" t="s">
        <v>525</v>
      </c>
      <c r="B1440" s="14">
        <v>793</v>
      </c>
      <c r="C1440" s="15" t="s">
        <v>69</v>
      </c>
      <c r="D1440" s="15" t="s">
        <v>70</v>
      </c>
      <c r="E1440" s="15" t="s">
        <v>532</v>
      </c>
      <c r="F1440" s="15"/>
      <c r="G1440" s="74">
        <f>G1441</f>
        <v>250000</v>
      </c>
      <c r="H1440" s="74">
        <f t="shared" ref="H1440:I1440" si="390">H1441</f>
        <v>300000</v>
      </c>
      <c r="I1440" s="74">
        <f t="shared" si="390"/>
        <v>300000</v>
      </c>
      <c r="J1440" s="270"/>
    </row>
    <row r="1441" spans="1:10" ht="21" customHeight="1">
      <c r="A1441" s="16" t="s">
        <v>151</v>
      </c>
      <c r="B1441" s="14">
        <v>793</v>
      </c>
      <c r="C1441" s="15" t="s">
        <v>69</v>
      </c>
      <c r="D1441" s="15" t="s">
        <v>70</v>
      </c>
      <c r="E1441" s="15" t="s">
        <v>532</v>
      </c>
      <c r="F1441" s="15" t="s">
        <v>152</v>
      </c>
      <c r="G1441" s="74">
        <f>G1442</f>
        <v>250000</v>
      </c>
      <c r="H1441" s="74">
        <f t="shared" ref="H1441:I1441" si="391">H1442</f>
        <v>300000</v>
      </c>
      <c r="I1441" s="74">
        <f t="shared" si="391"/>
        <v>300000</v>
      </c>
      <c r="J1441" s="270"/>
    </row>
    <row r="1442" spans="1:10" ht="30.75" customHeight="1">
      <c r="A1442" s="16" t="s">
        <v>153</v>
      </c>
      <c r="B1442" s="14">
        <v>793</v>
      </c>
      <c r="C1442" s="15" t="s">
        <v>69</v>
      </c>
      <c r="D1442" s="15" t="s">
        <v>70</v>
      </c>
      <c r="E1442" s="15" t="s">
        <v>532</v>
      </c>
      <c r="F1442" s="15" t="s">
        <v>154</v>
      </c>
      <c r="G1442" s="74">
        <v>250000</v>
      </c>
      <c r="H1442" s="74">
        <v>300000</v>
      </c>
      <c r="I1442" s="74">
        <v>300000</v>
      </c>
      <c r="J1442" s="274"/>
    </row>
    <row r="1443" spans="1:10" ht="39.75" hidden="1" customHeight="1">
      <c r="A1443" s="50" t="s">
        <v>279</v>
      </c>
      <c r="B1443" s="14">
        <v>793</v>
      </c>
      <c r="C1443" s="15" t="s">
        <v>69</v>
      </c>
      <c r="D1443" s="15" t="s">
        <v>70</v>
      </c>
      <c r="E1443" s="15" t="s">
        <v>278</v>
      </c>
      <c r="F1443" s="15"/>
      <c r="G1443" s="74">
        <f>G1444</f>
        <v>0</v>
      </c>
      <c r="H1443" s="74">
        <f t="shared" ref="H1443:I1443" si="392">H1444</f>
        <v>0</v>
      </c>
      <c r="I1443" s="74">
        <f t="shared" si="392"/>
        <v>0</v>
      </c>
      <c r="J1443" s="270"/>
    </row>
    <row r="1444" spans="1:10" ht="21" hidden="1" customHeight="1">
      <c r="A1444" s="16" t="s">
        <v>151</v>
      </c>
      <c r="B1444" s="14">
        <v>793</v>
      </c>
      <c r="C1444" s="15" t="s">
        <v>69</v>
      </c>
      <c r="D1444" s="15" t="s">
        <v>70</v>
      </c>
      <c r="E1444" s="15" t="s">
        <v>278</v>
      </c>
      <c r="F1444" s="15" t="s">
        <v>152</v>
      </c>
      <c r="G1444" s="74">
        <f>G1445</f>
        <v>0</v>
      </c>
      <c r="H1444" s="74">
        <f t="shared" ref="H1444:I1444" si="393">H1445</f>
        <v>0</v>
      </c>
      <c r="I1444" s="74">
        <f t="shared" si="393"/>
        <v>0</v>
      </c>
      <c r="J1444" s="270"/>
    </row>
    <row r="1445" spans="1:10" ht="30.75" hidden="1" customHeight="1">
      <c r="A1445" s="16" t="s">
        <v>153</v>
      </c>
      <c r="B1445" s="14">
        <v>793</v>
      </c>
      <c r="C1445" s="15" t="s">
        <v>69</v>
      </c>
      <c r="D1445" s="15" t="s">
        <v>70</v>
      </c>
      <c r="E1445" s="15" t="s">
        <v>278</v>
      </c>
      <c r="F1445" s="15" t="s">
        <v>154</v>
      </c>
      <c r="G1445" s="74"/>
      <c r="H1445" s="74"/>
      <c r="I1445" s="74"/>
      <c r="J1445" s="270"/>
    </row>
    <row r="1446" spans="1:10" ht="30.75" hidden="1" customHeight="1">
      <c r="A1446" s="16" t="s">
        <v>461</v>
      </c>
      <c r="B1446" s="14">
        <v>793</v>
      </c>
      <c r="C1446" s="15" t="s">
        <v>69</v>
      </c>
      <c r="D1446" s="15" t="s">
        <v>70</v>
      </c>
      <c r="E1446" s="15" t="s">
        <v>460</v>
      </c>
      <c r="F1446" s="15"/>
      <c r="G1446" s="74">
        <f>G1447</f>
        <v>0</v>
      </c>
      <c r="H1446" s="74">
        <f t="shared" ref="H1446:I1446" si="394">H1447</f>
        <v>0</v>
      </c>
      <c r="I1446" s="74">
        <f t="shared" si="394"/>
        <v>0</v>
      </c>
      <c r="J1446" s="270"/>
    </row>
    <row r="1447" spans="1:10" ht="17.25" hidden="1" customHeight="1">
      <c r="A1447" s="16" t="s">
        <v>63</v>
      </c>
      <c r="B1447" s="14">
        <v>793</v>
      </c>
      <c r="C1447" s="15" t="s">
        <v>69</v>
      </c>
      <c r="D1447" s="15" t="s">
        <v>70</v>
      </c>
      <c r="E1447" s="15" t="s">
        <v>460</v>
      </c>
      <c r="F1447" s="15" t="s">
        <v>64</v>
      </c>
      <c r="G1447" s="74">
        <f>G1448</f>
        <v>0</v>
      </c>
      <c r="H1447" s="74">
        <f t="shared" ref="H1447:I1447" si="395">H1448</f>
        <v>0</v>
      </c>
      <c r="I1447" s="74">
        <f t="shared" si="395"/>
        <v>0</v>
      </c>
      <c r="J1447" s="270"/>
    </row>
    <row r="1448" spans="1:10" ht="23.25" hidden="1" customHeight="1">
      <c r="A1448" s="16" t="s">
        <v>184</v>
      </c>
      <c r="B1448" s="14">
        <v>793</v>
      </c>
      <c r="C1448" s="15" t="s">
        <v>69</v>
      </c>
      <c r="D1448" s="15" t="s">
        <v>70</v>
      </c>
      <c r="E1448" s="15" t="s">
        <v>460</v>
      </c>
      <c r="F1448" s="15" t="s">
        <v>185</v>
      </c>
      <c r="G1448" s="74">
        <f>11000+17010+71990-99000-1000</f>
        <v>0</v>
      </c>
      <c r="H1448" s="74"/>
      <c r="I1448" s="74"/>
      <c r="J1448" s="270"/>
    </row>
    <row r="1449" spans="1:10" ht="27.75" hidden="1" customHeight="1">
      <c r="A1449" s="16" t="s">
        <v>688</v>
      </c>
      <c r="B1449" s="14">
        <v>793</v>
      </c>
      <c r="C1449" s="15" t="s">
        <v>69</v>
      </c>
      <c r="D1449" s="15" t="s">
        <v>70</v>
      </c>
      <c r="E1449" s="15" t="s">
        <v>689</v>
      </c>
      <c r="F1449" s="15"/>
      <c r="G1449" s="74">
        <f>G1450</f>
        <v>0</v>
      </c>
      <c r="H1449" s="74">
        <f t="shared" ref="H1449:I1449" si="396">H1450</f>
        <v>0</v>
      </c>
      <c r="I1449" s="74">
        <f t="shared" si="396"/>
        <v>0</v>
      </c>
      <c r="J1449" s="270"/>
    </row>
    <row r="1450" spans="1:10" ht="28.5" hidden="1" customHeight="1">
      <c r="A1450" s="50" t="s">
        <v>690</v>
      </c>
      <c r="B1450" s="14">
        <v>793</v>
      </c>
      <c r="C1450" s="15" t="s">
        <v>69</v>
      </c>
      <c r="D1450" s="15" t="s">
        <v>70</v>
      </c>
      <c r="E1450" s="15" t="s">
        <v>691</v>
      </c>
      <c r="F1450" s="15"/>
      <c r="G1450" s="74">
        <f>G1451</f>
        <v>0</v>
      </c>
      <c r="H1450" s="74">
        <f t="shared" ref="H1450:I1451" si="397">H1451</f>
        <v>0</v>
      </c>
      <c r="I1450" s="74">
        <f t="shared" si="397"/>
        <v>0</v>
      </c>
      <c r="J1450" s="270"/>
    </row>
    <row r="1451" spans="1:10" ht="21" hidden="1" customHeight="1">
      <c r="A1451" s="16" t="s">
        <v>151</v>
      </c>
      <c r="B1451" s="14">
        <v>793</v>
      </c>
      <c r="C1451" s="15" t="s">
        <v>69</v>
      </c>
      <c r="D1451" s="15" t="s">
        <v>70</v>
      </c>
      <c r="E1451" s="15" t="s">
        <v>691</v>
      </c>
      <c r="F1451" s="15" t="s">
        <v>152</v>
      </c>
      <c r="G1451" s="74">
        <f>G1452</f>
        <v>0</v>
      </c>
      <c r="H1451" s="74">
        <f t="shared" si="397"/>
        <v>0</v>
      </c>
      <c r="I1451" s="74">
        <f t="shared" si="397"/>
        <v>0</v>
      </c>
      <c r="J1451" s="270"/>
    </row>
    <row r="1452" spans="1:10" ht="30.75" hidden="1" customHeight="1">
      <c r="A1452" s="16" t="s">
        <v>153</v>
      </c>
      <c r="B1452" s="14">
        <v>793</v>
      </c>
      <c r="C1452" s="15" t="s">
        <v>69</v>
      </c>
      <c r="D1452" s="15" t="s">
        <v>70</v>
      </c>
      <c r="E1452" s="15" t="s">
        <v>691</v>
      </c>
      <c r="F1452" s="15" t="s">
        <v>154</v>
      </c>
      <c r="G1452" s="74"/>
      <c r="H1452" s="74"/>
      <c r="I1452" s="74"/>
      <c r="J1452" s="270"/>
    </row>
    <row r="1453" spans="1:10" s="18" customFormat="1" ht="25.5">
      <c r="A1453" s="13" t="s">
        <v>491</v>
      </c>
      <c r="B1453" s="14">
        <v>793</v>
      </c>
      <c r="C1453" s="15" t="s">
        <v>69</v>
      </c>
      <c r="D1453" s="15" t="s">
        <v>70</v>
      </c>
      <c r="E1453" s="15" t="s">
        <v>224</v>
      </c>
      <c r="F1453" s="15"/>
      <c r="G1453" s="74">
        <f t="shared" ref="G1453:I1455" si="398">G1454</f>
        <v>1260000</v>
      </c>
      <c r="H1453" s="74">
        <f t="shared" si="398"/>
        <v>1260000</v>
      </c>
      <c r="I1453" s="74">
        <f t="shared" si="398"/>
        <v>1260000</v>
      </c>
      <c r="J1453" s="270"/>
    </row>
    <row r="1454" spans="1:10" s="18" customFormat="1" ht="25.5">
      <c r="A1454" s="16" t="s">
        <v>102</v>
      </c>
      <c r="B1454" s="14">
        <v>793</v>
      </c>
      <c r="C1454" s="15" t="s">
        <v>69</v>
      </c>
      <c r="D1454" s="15" t="s">
        <v>70</v>
      </c>
      <c r="E1454" s="15" t="s">
        <v>225</v>
      </c>
      <c r="F1454" s="15"/>
      <c r="G1454" s="74">
        <f t="shared" si="398"/>
        <v>1260000</v>
      </c>
      <c r="H1454" s="74">
        <f t="shared" si="398"/>
        <v>1260000</v>
      </c>
      <c r="I1454" s="74">
        <f t="shared" si="398"/>
        <v>1260000</v>
      </c>
      <c r="J1454" s="270"/>
    </row>
    <row r="1455" spans="1:10" s="18" customFormat="1" ht="10.5" customHeight="1">
      <c r="A1455" s="196" t="s">
        <v>360</v>
      </c>
      <c r="B1455" s="14">
        <v>793</v>
      </c>
      <c r="C1455" s="15" t="s">
        <v>69</v>
      </c>
      <c r="D1455" s="15" t="s">
        <v>70</v>
      </c>
      <c r="E1455" s="15" t="s">
        <v>225</v>
      </c>
      <c r="F1455" s="15" t="s">
        <v>152</v>
      </c>
      <c r="G1455" s="74">
        <f t="shared" si="398"/>
        <v>1260000</v>
      </c>
      <c r="H1455" s="74">
        <f t="shared" si="398"/>
        <v>1260000</v>
      </c>
      <c r="I1455" s="74">
        <f t="shared" si="398"/>
        <v>1260000</v>
      </c>
      <c r="J1455" s="270"/>
    </row>
    <row r="1456" spans="1:10" s="18" customFormat="1" ht="29.25" customHeight="1">
      <c r="A1456" s="16" t="s">
        <v>153</v>
      </c>
      <c r="B1456" s="14">
        <v>793</v>
      </c>
      <c r="C1456" s="15" t="s">
        <v>69</v>
      </c>
      <c r="D1456" s="15" t="s">
        <v>70</v>
      </c>
      <c r="E1456" s="15" t="s">
        <v>225</v>
      </c>
      <c r="F1456" s="15" t="s">
        <v>154</v>
      </c>
      <c r="G1456" s="74">
        <v>1260000</v>
      </c>
      <c r="H1456" s="74">
        <v>1260000</v>
      </c>
      <c r="I1456" s="74">
        <v>1260000</v>
      </c>
      <c r="J1456" s="274"/>
    </row>
    <row r="1457" spans="1:10" s="28" customFormat="1" ht="27.75" customHeight="1">
      <c r="A1457" s="16" t="s">
        <v>495</v>
      </c>
      <c r="B1457" s="14">
        <v>793</v>
      </c>
      <c r="C1457" s="15" t="s">
        <v>69</v>
      </c>
      <c r="D1457" s="15" t="s">
        <v>70</v>
      </c>
      <c r="E1457" s="15" t="s">
        <v>292</v>
      </c>
      <c r="F1457" s="39"/>
      <c r="G1457" s="74">
        <f>G1458+G1461</f>
        <v>280789</v>
      </c>
      <c r="H1457" s="74">
        <f>H1458+H1461</f>
        <v>307174</v>
      </c>
      <c r="I1457" s="74">
        <f>I1458+I1461</f>
        <v>335221</v>
      </c>
      <c r="J1457" s="270"/>
    </row>
    <row r="1458" spans="1:10" s="28" customFormat="1" ht="54" hidden="1" customHeight="1">
      <c r="A1458" s="16" t="s">
        <v>363</v>
      </c>
      <c r="B1458" s="14">
        <v>793</v>
      </c>
      <c r="C1458" s="15" t="s">
        <v>69</v>
      </c>
      <c r="D1458" s="15" t="s">
        <v>70</v>
      </c>
      <c r="E1458" s="15" t="s">
        <v>382</v>
      </c>
      <c r="F1458" s="39"/>
      <c r="G1458" s="74">
        <f t="shared" ref="G1458:I1459" si="399">G1459</f>
        <v>0</v>
      </c>
      <c r="H1458" s="74">
        <f t="shared" si="399"/>
        <v>0</v>
      </c>
      <c r="I1458" s="74">
        <f t="shared" si="399"/>
        <v>0</v>
      </c>
      <c r="J1458" s="270"/>
    </row>
    <row r="1459" spans="1:10" s="28" customFormat="1" ht="16.5" hidden="1" customHeight="1">
      <c r="A1459" s="16" t="s">
        <v>63</v>
      </c>
      <c r="B1459" s="14">
        <v>793</v>
      </c>
      <c r="C1459" s="15" t="s">
        <v>69</v>
      </c>
      <c r="D1459" s="15" t="s">
        <v>70</v>
      </c>
      <c r="E1459" s="15" t="s">
        <v>382</v>
      </c>
      <c r="F1459" s="15" t="s">
        <v>64</v>
      </c>
      <c r="G1459" s="74">
        <f t="shared" si="399"/>
        <v>0</v>
      </c>
      <c r="H1459" s="74">
        <f t="shared" si="399"/>
        <v>0</v>
      </c>
      <c r="I1459" s="74">
        <f t="shared" si="399"/>
        <v>0</v>
      </c>
      <c r="J1459" s="270"/>
    </row>
    <row r="1460" spans="1:10" ht="38.25" hidden="1">
      <c r="A1460" s="16" t="s">
        <v>347</v>
      </c>
      <c r="B1460" s="14">
        <v>793</v>
      </c>
      <c r="C1460" s="15" t="s">
        <v>69</v>
      </c>
      <c r="D1460" s="15" t="s">
        <v>70</v>
      </c>
      <c r="E1460" s="15" t="s">
        <v>382</v>
      </c>
      <c r="F1460" s="15" t="s">
        <v>348</v>
      </c>
      <c r="G1460" s="74"/>
      <c r="H1460" s="74"/>
      <c r="I1460" s="74"/>
      <c r="J1460" s="270"/>
    </row>
    <row r="1461" spans="1:10" ht="25.5" customHeight="1">
      <c r="A1461" s="16" t="s">
        <v>675</v>
      </c>
      <c r="B1461" s="14">
        <v>793</v>
      </c>
      <c r="C1461" s="15" t="s">
        <v>69</v>
      </c>
      <c r="D1461" s="15" t="s">
        <v>70</v>
      </c>
      <c r="E1461" s="15" t="s">
        <v>698</v>
      </c>
      <c r="F1461" s="15"/>
      <c r="G1461" s="74">
        <f t="shared" ref="G1461:I1462" si="400">G1462</f>
        <v>280789</v>
      </c>
      <c r="H1461" s="74">
        <f t="shared" si="400"/>
        <v>307174</v>
      </c>
      <c r="I1461" s="74">
        <f t="shared" si="400"/>
        <v>335221</v>
      </c>
      <c r="J1461" s="270"/>
    </row>
    <row r="1462" spans="1:10" ht="15.75" customHeight="1">
      <c r="A1462" s="16" t="s">
        <v>365</v>
      </c>
      <c r="B1462" s="14">
        <v>793</v>
      </c>
      <c r="C1462" s="15" t="s">
        <v>69</v>
      </c>
      <c r="D1462" s="15" t="s">
        <v>70</v>
      </c>
      <c r="E1462" s="15" t="s">
        <v>698</v>
      </c>
      <c r="F1462" s="15" t="s">
        <v>152</v>
      </c>
      <c r="G1462" s="74">
        <f t="shared" si="400"/>
        <v>280789</v>
      </c>
      <c r="H1462" s="74">
        <f t="shared" si="400"/>
        <v>307174</v>
      </c>
      <c r="I1462" s="74">
        <f t="shared" si="400"/>
        <v>335221</v>
      </c>
      <c r="J1462" s="270"/>
    </row>
    <row r="1463" spans="1:10" ht="25.5" customHeight="1">
      <c r="A1463" s="16" t="s">
        <v>684</v>
      </c>
      <c r="B1463" s="14">
        <v>793</v>
      </c>
      <c r="C1463" s="15" t="s">
        <v>69</v>
      </c>
      <c r="D1463" s="15" t="s">
        <v>70</v>
      </c>
      <c r="E1463" s="15" t="s">
        <v>698</v>
      </c>
      <c r="F1463" s="15" t="s">
        <v>683</v>
      </c>
      <c r="G1463" s="74">
        <v>280789</v>
      </c>
      <c r="H1463" s="74">
        <v>307174</v>
      </c>
      <c r="I1463" s="74">
        <v>335221</v>
      </c>
      <c r="J1463" s="274"/>
    </row>
    <row r="1464" spans="1:10" ht="26.25" hidden="1" customHeight="1">
      <c r="A1464" s="16" t="s">
        <v>173</v>
      </c>
      <c r="B1464" s="14">
        <v>793</v>
      </c>
      <c r="C1464" s="15" t="s">
        <v>69</v>
      </c>
      <c r="D1464" s="15" t="s">
        <v>70</v>
      </c>
      <c r="E1464" s="15" t="s">
        <v>238</v>
      </c>
      <c r="F1464" s="15"/>
      <c r="G1464" s="74">
        <f>G1465</f>
        <v>0</v>
      </c>
      <c r="H1464" s="74">
        <f>H1465</f>
        <v>0</v>
      </c>
      <c r="I1464" s="74">
        <f>I1465</f>
        <v>0</v>
      </c>
      <c r="J1464" s="270"/>
    </row>
    <row r="1465" spans="1:10" ht="29.25" hidden="1" customHeight="1">
      <c r="A1465" s="16" t="s">
        <v>173</v>
      </c>
      <c r="B1465" s="14">
        <v>793</v>
      </c>
      <c r="C1465" s="15" t="s">
        <v>69</v>
      </c>
      <c r="D1465" s="15" t="s">
        <v>70</v>
      </c>
      <c r="E1465" s="15" t="s">
        <v>281</v>
      </c>
      <c r="F1465" s="15"/>
      <c r="G1465" s="74">
        <f>G1467</f>
        <v>0</v>
      </c>
      <c r="H1465" s="74">
        <f>H1467</f>
        <v>0</v>
      </c>
      <c r="I1465" s="74">
        <f>I1467</f>
        <v>0</v>
      </c>
      <c r="J1465" s="270"/>
    </row>
    <row r="1466" spans="1:10" ht="25.5" hidden="1" customHeight="1">
      <c r="A1466" s="16" t="s">
        <v>365</v>
      </c>
      <c r="B1466" s="14">
        <v>793</v>
      </c>
      <c r="C1466" s="15" t="s">
        <v>69</v>
      </c>
      <c r="D1466" s="15" t="s">
        <v>70</v>
      </c>
      <c r="E1466" s="15" t="s">
        <v>281</v>
      </c>
      <c r="F1466" s="15" t="s">
        <v>152</v>
      </c>
      <c r="G1466" s="74">
        <f>G1467</f>
        <v>0</v>
      </c>
      <c r="H1466" s="74">
        <f>H1467</f>
        <v>0</v>
      </c>
      <c r="I1466" s="74">
        <f>I1467</f>
        <v>0</v>
      </c>
      <c r="J1466" s="270"/>
    </row>
    <row r="1467" spans="1:10" ht="30.75" hidden="1" customHeight="1">
      <c r="A1467" s="16" t="s">
        <v>155</v>
      </c>
      <c r="B1467" s="14">
        <v>793</v>
      </c>
      <c r="C1467" s="15" t="s">
        <v>69</v>
      </c>
      <c r="D1467" s="15" t="s">
        <v>70</v>
      </c>
      <c r="E1467" s="15" t="s">
        <v>281</v>
      </c>
      <c r="F1467" s="15" t="s">
        <v>154</v>
      </c>
      <c r="G1467" s="74"/>
      <c r="H1467" s="74"/>
      <c r="I1467" s="74"/>
      <c r="J1467" s="270"/>
    </row>
    <row r="1468" spans="1:10" s="28" customFormat="1" ht="24.75" hidden="1" customHeight="1">
      <c r="A1468" s="37" t="s">
        <v>173</v>
      </c>
      <c r="B1468" s="14">
        <v>793</v>
      </c>
      <c r="C1468" s="15" t="s">
        <v>69</v>
      </c>
      <c r="D1468" s="15" t="s">
        <v>70</v>
      </c>
      <c r="E1468" s="15" t="s">
        <v>238</v>
      </c>
      <c r="F1468" s="39"/>
      <c r="G1468" s="74">
        <f t="shared" ref="G1468:I1468" si="401">G1469</f>
        <v>0</v>
      </c>
      <c r="H1468" s="74">
        <f t="shared" si="401"/>
        <v>0</v>
      </c>
      <c r="I1468" s="74">
        <f t="shared" si="401"/>
        <v>0</v>
      </c>
      <c r="J1468" s="270"/>
    </row>
    <row r="1469" spans="1:10" ht="25.5" hidden="1">
      <c r="A1469" s="37" t="s">
        <v>173</v>
      </c>
      <c r="B1469" s="14">
        <v>793</v>
      </c>
      <c r="C1469" s="15" t="s">
        <v>69</v>
      </c>
      <c r="D1469" s="15" t="s">
        <v>70</v>
      </c>
      <c r="E1469" s="15" t="s">
        <v>281</v>
      </c>
      <c r="F1469" s="15"/>
      <c r="G1469" s="74">
        <f>G1470+G1472</f>
        <v>0</v>
      </c>
      <c r="H1469" s="74">
        <f>H1470+H1472</f>
        <v>0</v>
      </c>
      <c r="I1469" s="74">
        <f>I1470+I1472</f>
        <v>0</v>
      </c>
      <c r="J1469" s="270"/>
    </row>
    <row r="1470" spans="1:10" hidden="1">
      <c r="A1470" s="16"/>
      <c r="B1470" s="14">
        <v>793</v>
      </c>
      <c r="C1470" s="15" t="s">
        <v>69</v>
      </c>
      <c r="D1470" s="15" t="s">
        <v>70</v>
      </c>
      <c r="E1470" s="15" t="s">
        <v>281</v>
      </c>
      <c r="F1470" s="15"/>
      <c r="G1470" s="74"/>
      <c r="H1470" s="74"/>
      <c r="I1470" s="74"/>
      <c r="J1470" s="270"/>
    </row>
    <row r="1471" spans="1:10" ht="30.75" hidden="1" customHeight="1">
      <c r="A1471" s="16"/>
      <c r="B1471" s="14">
        <v>793</v>
      </c>
      <c r="C1471" s="15" t="s">
        <v>69</v>
      </c>
      <c r="D1471" s="15" t="s">
        <v>70</v>
      </c>
      <c r="E1471" s="15" t="s">
        <v>281</v>
      </c>
      <c r="F1471" s="15"/>
      <c r="G1471" s="74"/>
      <c r="H1471" s="74"/>
      <c r="I1471" s="74"/>
      <c r="J1471" s="270"/>
    </row>
    <row r="1472" spans="1:10" ht="24" hidden="1" customHeight="1">
      <c r="A1472" s="196" t="s">
        <v>151</v>
      </c>
      <c r="B1472" s="14">
        <v>793</v>
      </c>
      <c r="C1472" s="15" t="s">
        <v>69</v>
      </c>
      <c r="D1472" s="15" t="s">
        <v>70</v>
      </c>
      <c r="E1472" s="15" t="s">
        <v>281</v>
      </c>
      <c r="F1472" s="15" t="s">
        <v>152</v>
      </c>
      <c r="G1472" s="74">
        <f>G1473</f>
        <v>0</v>
      </c>
      <c r="H1472" s="74">
        <f>H1473</f>
        <v>0</v>
      </c>
      <c r="I1472" s="74">
        <f>I1473</f>
        <v>0</v>
      </c>
      <c r="J1472" s="270"/>
    </row>
    <row r="1473" spans="1:10" ht="18" hidden="1" customHeight="1">
      <c r="A1473" s="16" t="s">
        <v>153</v>
      </c>
      <c r="B1473" s="14">
        <v>793</v>
      </c>
      <c r="C1473" s="15" t="s">
        <v>69</v>
      </c>
      <c r="D1473" s="15" t="s">
        <v>70</v>
      </c>
      <c r="E1473" s="15" t="s">
        <v>281</v>
      </c>
      <c r="F1473" s="15" t="s">
        <v>154</v>
      </c>
      <c r="G1473" s="74"/>
      <c r="H1473" s="74"/>
      <c r="I1473" s="74"/>
      <c r="J1473" s="270"/>
    </row>
    <row r="1474" spans="1:10">
      <c r="A1474" s="13" t="s">
        <v>156</v>
      </c>
      <c r="B1474" s="14">
        <v>793</v>
      </c>
      <c r="C1474" s="15" t="s">
        <v>69</v>
      </c>
      <c r="D1474" s="15" t="s">
        <v>54</v>
      </c>
      <c r="E1474" s="15"/>
      <c r="F1474" s="15"/>
      <c r="G1474" s="74">
        <f>G1480+G1476</f>
        <v>33521232.099999998</v>
      </c>
      <c r="H1474" s="74">
        <f t="shared" ref="H1474:I1474" si="402">H1480+H1476</f>
        <v>6425176.1399999997</v>
      </c>
      <c r="I1474" s="74">
        <f t="shared" si="402"/>
        <v>32396333.240000002</v>
      </c>
      <c r="J1474" s="270"/>
    </row>
    <row r="1475" spans="1:10" s="32" customFormat="1" ht="12.75" hidden="1" customHeight="1">
      <c r="A1475" s="11"/>
      <c r="B1475" s="14"/>
      <c r="C1475" s="7"/>
      <c r="D1475" s="15"/>
      <c r="E1475" s="15"/>
      <c r="F1475" s="15"/>
      <c r="G1475" s="74"/>
      <c r="H1475" s="74"/>
      <c r="I1475" s="74"/>
      <c r="J1475" s="270"/>
    </row>
    <row r="1476" spans="1:10" s="32" customFormat="1" ht="30.75" customHeight="1">
      <c r="A1476" s="144" t="s">
        <v>479</v>
      </c>
      <c r="B1476" s="14">
        <v>793</v>
      </c>
      <c r="C1476" s="15" t="s">
        <v>69</v>
      </c>
      <c r="D1476" s="15" t="s">
        <v>54</v>
      </c>
      <c r="E1476" s="15" t="s">
        <v>209</v>
      </c>
      <c r="F1476" s="15"/>
      <c r="G1476" s="74">
        <f>G1477+G308+G305</f>
        <v>3230071.73</v>
      </c>
      <c r="H1476" s="74">
        <f>H1477+H308</f>
        <v>0</v>
      </c>
      <c r="I1476" s="74">
        <f>I1477+I308</f>
        <v>0</v>
      </c>
      <c r="J1476" s="270"/>
    </row>
    <row r="1477" spans="1:10" ht="33" customHeight="1">
      <c r="A1477" s="16" t="s">
        <v>189</v>
      </c>
      <c r="B1477" s="14">
        <v>793</v>
      </c>
      <c r="C1477" s="15" t="s">
        <v>69</v>
      </c>
      <c r="D1477" s="15" t="s">
        <v>54</v>
      </c>
      <c r="E1477" s="15" t="s">
        <v>418</v>
      </c>
      <c r="F1477" s="15"/>
      <c r="G1477" s="74">
        <f t="shared" ref="G1477:I1478" si="403">G1478</f>
        <v>3230071.73</v>
      </c>
      <c r="H1477" s="74">
        <f t="shared" si="403"/>
        <v>0</v>
      </c>
      <c r="I1477" s="74">
        <f t="shared" si="403"/>
        <v>0</v>
      </c>
      <c r="J1477" s="270"/>
    </row>
    <row r="1478" spans="1:10" ht="33" customHeight="1">
      <c r="A1478" s="16" t="s">
        <v>151</v>
      </c>
      <c r="B1478" s="14">
        <v>793</v>
      </c>
      <c r="C1478" s="15" t="s">
        <v>69</v>
      </c>
      <c r="D1478" s="15" t="s">
        <v>54</v>
      </c>
      <c r="E1478" s="15" t="s">
        <v>418</v>
      </c>
      <c r="F1478" s="15" t="s">
        <v>152</v>
      </c>
      <c r="G1478" s="74">
        <f t="shared" si="403"/>
        <v>3230071.73</v>
      </c>
      <c r="H1478" s="74">
        <f t="shared" si="403"/>
        <v>0</v>
      </c>
      <c r="I1478" s="74">
        <f t="shared" si="403"/>
        <v>0</v>
      </c>
      <c r="J1478" s="270"/>
    </row>
    <row r="1479" spans="1:10" ht="33" customHeight="1">
      <c r="A1479" s="16" t="s">
        <v>153</v>
      </c>
      <c r="B1479" s="14">
        <v>793</v>
      </c>
      <c r="C1479" s="15" t="s">
        <v>69</v>
      </c>
      <c r="D1479" s="15" t="s">
        <v>54</v>
      </c>
      <c r="E1479" s="15" t="s">
        <v>418</v>
      </c>
      <c r="F1479" s="15" t="s">
        <v>154</v>
      </c>
      <c r="G1479" s="74">
        <v>3230071.73</v>
      </c>
      <c r="H1479" s="74">
        <v>0</v>
      </c>
      <c r="I1479" s="74">
        <v>0</v>
      </c>
      <c r="J1479" s="270"/>
    </row>
    <row r="1480" spans="1:10" s="46" customFormat="1" ht="25.5">
      <c r="A1480" s="16" t="s">
        <v>495</v>
      </c>
      <c r="B1480" s="14">
        <v>793</v>
      </c>
      <c r="C1480" s="15" t="s">
        <v>69</v>
      </c>
      <c r="D1480" s="15" t="s">
        <v>54</v>
      </c>
      <c r="E1480" s="15" t="s">
        <v>292</v>
      </c>
      <c r="F1480" s="15"/>
      <c r="G1480" s="74">
        <f>G1481+G1487+G1484</f>
        <v>30291160.369999997</v>
      </c>
      <c r="H1480" s="74">
        <f>H1481+H1487+H1484</f>
        <v>6425176.1399999997</v>
      </c>
      <c r="I1480" s="74">
        <f>I1481+I1487+I1484</f>
        <v>32396333.240000002</v>
      </c>
      <c r="J1480" s="270"/>
    </row>
    <row r="1481" spans="1:10" ht="58.5" customHeight="1">
      <c r="A1481" s="84" t="s">
        <v>294</v>
      </c>
      <c r="B1481" s="14">
        <v>793</v>
      </c>
      <c r="C1481" s="15" t="s">
        <v>69</v>
      </c>
      <c r="D1481" s="15" t="s">
        <v>54</v>
      </c>
      <c r="E1481" s="15" t="s">
        <v>293</v>
      </c>
      <c r="F1481" s="15"/>
      <c r="G1481" s="74">
        <f>G1482</f>
        <v>5925317.3300000001</v>
      </c>
      <c r="H1481" s="74">
        <f t="shared" ref="H1481:I1481" si="404">H1482</f>
        <v>6237176.1399999997</v>
      </c>
      <c r="I1481" s="74">
        <f t="shared" si="404"/>
        <v>6237176.1399999997</v>
      </c>
      <c r="J1481" s="270"/>
    </row>
    <row r="1482" spans="1:10" ht="38.25">
      <c r="A1482" s="16" t="s">
        <v>354</v>
      </c>
      <c r="B1482" s="14">
        <v>793</v>
      </c>
      <c r="C1482" s="15" t="s">
        <v>69</v>
      </c>
      <c r="D1482" s="15" t="s">
        <v>54</v>
      </c>
      <c r="E1482" s="15" t="s">
        <v>293</v>
      </c>
      <c r="F1482" s="15" t="s">
        <v>355</v>
      </c>
      <c r="G1482" s="74">
        <f>G1483</f>
        <v>5925317.3300000001</v>
      </c>
      <c r="H1482" s="74">
        <f>H1483</f>
        <v>6237176.1399999997</v>
      </c>
      <c r="I1482" s="74">
        <f>I1483</f>
        <v>6237176.1399999997</v>
      </c>
      <c r="J1482" s="270"/>
    </row>
    <row r="1483" spans="1:10">
      <c r="A1483" s="16" t="s">
        <v>356</v>
      </c>
      <c r="B1483" s="14">
        <v>793</v>
      </c>
      <c r="C1483" s="15" t="s">
        <v>69</v>
      </c>
      <c r="D1483" s="15" t="s">
        <v>54</v>
      </c>
      <c r="E1483" s="15" t="s">
        <v>293</v>
      </c>
      <c r="F1483" s="15" t="s">
        <v>357</v>
      </c>
      <c r="G1483" s="74">
        <v>5925317.3300000001</v>
      </c>
      <c r="H1483" s="74">
        <v>6237176.1399999997</v>
      </c>
      <c r="I1483" s="74">
        <v>6237176.1399999997</v>
      </c>
      <c r="J1483" s="274"/>
    </row>
    <row r="1484" spans="1:10" ht="55.5" customHeight="1">
      <c r="A1484" s="84" t="s">
        <v>295</v>
      </c>
      <c r="B1484" s="14">
        <v>793</v>
      </c>
      <c r="C1484" s="15" t="s">
        <v>69</v>
      </c>
      <c r="D1484" s="15" t="s">
        <v>54</v>
      </c>
      <c r="E1484" s="15" t="s">
        <v>380</v>
      </c>
      <c r="F1484" s="15"/>
      <c r="G1484" s="74">
        <f t="shared" ref="G1484:I1485" si="405">G1485</f>
        <v>24177843.039999999</v>
      </c>
      <c r="H1484" s="74">
        <f t="shared" si="405"/>
        <v>0</v>
      </c>
      <c r="I1484" s="74">
        <f t="shared" si="405"/>
        <v>25971157.100000001</v>
      </c>
      <c r="J1484" s="270"/>
    </row>
    <row r="1485" spans="1:10" ht="38.25">
      <c r="A1485" s="16" t="s">
        <v>354</v>
      </c>
      <c r="B1485" s="14">
        <v>793</v>
      </c>
      <c r="C1485" s="15" t="s">
        <v>69</v>
      </c>
      <c r="D1485" s="15" t="s">
        <v>54</v>
      </c>
      <c r="E1485" s="15" t="s">
        <v>380</v>
      </c>
      <c r="F1485" s="15" t="s">
        <v>355</v>
      </c>
      <c r="G1485" s="74">
        <f t="shared" si="405"/>
        <v>24177843.039999999</v>
      </c>
      <c r="H1485" s="74">
        <f t="shared" si="405"/>
        <v>0</v>
      </c>
      <c r="I1485" s="74">
        <f t="shared" si="405"/>
        <v>25971157.100000001</v>
      </c>
      <c r="J1485" s="270"/>
    </row>
    <row r="1486" spans="1:10">
      <c r="A1486" s="16" t="s">
        <v>356</v>
      </c>
      <c r="B1486" s="14">
        <v>793</v>
      </c>
      <c r="C1486" s="15" t="s">
        <v>69</v>
      </c>
      <c r="D1486" s="15" t="s">
        <v>54</v>
      </c>
      <c r="E1486" s="15" t="s">
        <v>380</v>
      </c>
      <c r="F1486" s="15" t="s">
        <v>357</v>
      </c>
      <c r="G1486" s="74">
        <v>24177843.039999999</v>
      </c>
      <c r="H1486" s="74">
        <v>0</v>
      </c>
      <c r="I1486" s="74">
        <v>25971157.100000001</v>
      </c>
      <c r="J1486" s="274"/>
    </row>
    <row r="1487" spans="1:10" s="18" customFormat="1" ht="25.5">
      <c r="A1487" s="16" t="s">
        <v>366</v>
      </c>
      <c r="B1487" s="14">
        <v>793</v>
      </c>
      <c r="C1487" s="15" t="s">
        <v>69</v>
      </c>
      <c r="D1487" s="15" t="s">
        <v>54</v>
      </c>
      <c r="E1487" s="15" t="s">
        <v>297</v>
      </c>
      <c r="F1487" s="15"/>
      <c r="G1487" s="74">
        <f t="shared" ref="G1487:I1488" si="406">G1488</f>
        <v>188000</v>
      </c>
      <c r="H1487" s="74">
        <f t="shared" si="406"/>
        <v>188000</v>
      </c>
      <c r="I1487" s="74">
        <f t="shared" si="406"/>
        <v>188000</v>
      </c>
      <c r="J1487" s="270"/>
    </row>
    <row r="1488" spans="1:10" s="18" customFormat="1" ht="25.5">
      <c r="A1488" s="16" t="s">
        <v>364</v>
      </c>
      <c r="B1488" s="14">
        <v>793</v>
      </c>
      <c r="C1488" s="15" t="s">
        <v>69</v>
      </c>
      <c r="D1488" s="15" t="s">
        <v>54</v>
      </c>
      <c r="E1488" s="15" t="s">
        <v>297</v>
      </c>
      <c r="F1488" s="15" t="s">
        <v>152</v>
      </c>
      <c r="G1488" s="74">
        <f t="shared" si="406"/>
        <v>188000</v>
      </c>
      <c r="H1488" s="74">
        <f t="shared" si="406"/>
        <v>188000</v>
      </c>
      <c r="I1488" s="74">
        <f t="shared" si="406"/>
        <v>188000</v>
      </c>
      <c r="J1488" s="270"/>
    </row>
    <row r="1489" spans="1:10" s="18" customFormat="1" ht="25.5">
      <c r="A1489" s="16" t="s">
        <v>361</v>
      </c>
      <c r="B1489" s="14">
        <v>793</v>
      </c>
      <c r="C1489" s="15" t="s">
        <v>69</v>
      </c>
      <c r="D1489" s="15" t="s">
        <v>54</v>
      </c>
      <c r="E1489" s="15" t="s">
        <v>297</v>
      </c>
      <c r="F1489" s="15" t="s">
        <v>362</v>
      </c>
      <c r="G1489" s="74">
        <v>188000</v>
      </c>
      <c r="H1489" s="74">
        <v>188000</v>
      </c>
      <c r="I1489" s="74">
        <v>188000</v>
      </c>
      <c r="J1489" s="274"/>
    </row>
    <row r="1490" spans="1:10" s="32" customFormat="1" ht="17.25" customHeight="1">
      <c r="A1490" s="5" t="s">
        <v>367</v>
      </c>
      <c r="B1490" s="35">
        <v>793</v>
      </c>
      <c r="C1490" s="36" t="s">
        <v>72</v>
      </c>
      <c r="D1490" s="36"/>
      <c r="E1490" s="36"/>
      <c r="F1490" s="36"/>
      <c r="G1490" s="75">
        <f>G1506+G1491</f>
        <v>445360</v>
      </c>
      <c r="H1490" s="75">
        <f>H1506+H1491</f>
        <v>445360</v>
      </c>
      <c r="I1490" s="75">
        <f>I1506+I1491</f>
        <v>445360</v>
      </c>
      <c r="J1490" s="283"/>
    </row>
    <row r="1491" spans="1:10" s="32" customFormat="1" ht="17.25" hidden="1" customHeight="1">
      <c r="A1491" s="161" t="s">
        <v>504</v>
      </c>
      <c r="B1491" s="14">
        <v>757</v>
      </c>
      <c r="C1491" s="15" t="s">
        <v>72</v>
      </c>
      <c r="D1491" s="15" t="s">
        <v>19</v>
      </c>
      <c r="E1491" s="36"/>
      <c r="F1491" s="36"/>
      <c r="G1491" s="75">
        <f>G1492+G1502</f>
        <v>0</v>
      </c>
      <c r="H1491" s="75">
        <f>H1492+H1502</f>
        <v>0</v>
      </c>
      <c r="I1491" s="75">
        <f>I1492+I1502</f>
        <v>0</v>
      </c>
      <c r="J1491" s="283"/>
    </row>
    <row r="1492" spans="1:10" ht="27.75" hidden="1" customHeight="1">
      <c r="A1492" s="37" t="s">
        <v>493</v>
      </c>
      <c r="B1492" s="14">
        <v>757</v>
      </c>
      <c r="C1492" s="15" t="s">
        <v>72</v>
      </c>
      <c r="D1492" s="15" t="s">
        <v>19</v>
      </c>
      <c r="E1492" s="15" t="s">
        <v>199</v>
      </c>
      <c r="F1492" s="15"/>
      <c r="G1492" s="74">
        <f>G1494+G1497+G1499</f>
        <v>0</v>
      </c>
      <c r="H1492" s="74">
        <f>H1494+H1497+H1499</f>
        <v>0</v>
      </c>
      <c r="I1492" s="74">
        <f>I1494+I1497+I1499</f>
        <v>0</v>
      </c>
      <c r="J1492" s="270"/>
    </row>
    <row r="1493" spans="1:10" ht="19.5" hidden="1" customHeight="1">
      <c r="A1493" s="16" t="s">
        <v>32</v>
      </c>
      <c r="B1493" s="14">
        <v>757</v>
      </c>
      <c r="C1493" s="15" t="s">
        <v>72</v>
      </c>
      <c r="D1493" s="15" t="s">
        <v>19</v>
      </c>
      <c r="E1493" s="15" t="s">
        <v>40</v>
      </c>
      <c r="F1493" s="15" t="s">
        <v>33</v>
      </c>
      <c r="G1493" s="74"/>
      <c r="H1493" s="74"/>
      <c r="I1493" s="74"/>
      <c r="J1493" s="270"/>
    </row>
    <row r="1494" spans="1:10" ht="39" hidden="1" customHeight="1">
      <c r="A1494" s="16" t="s">
        <v>115</v>
      </c>
      <c r="B1494" s="14">
        <v>757</v>
      </c>
      <c r="C1494" s="15" t="s">
        <v>72</v>
      </c>
      <c r="D1494" s="15" t="s">
        <v>19</v>
      </c>
      <c r="E1494" s="15" t="s">
        <v>200</v>
      </c>
      <c r="F1494" s="15"/>
      <c r="G1494" s="74">
        <f>G1495</f>
        <v>0</v>
      </c>
      <c r="H1494" s="74">
        <f t="shared" ref="H1494:I1494" si="407">H1495</f>
        <v>0</v>
      </c>
      <c r="I1494" s="74">
        <f t="shared" si="407"/>
        <v>0</v>
      </c>
      <c r="J1494" s="270"/>
    </row>
    <row r="1495" spans="1:10" ht="25.5" hidden="1">
      <c r="A1495" s="16" t="s">
        <v>30</v>
      </c>
      <c r="B1495" s="14">
        <v>757</v>
      </c>
      <c r="C1495" s="15" t="s">
        <v>72</v>
      </c>
      <c r="D1495" s="15" t="s">
        <v>19</v>
      </c>
      <c r="E1495" s="15" t="s">
        <v>200</v>
      </c>
      <c r="F1495" s="15" t="s">
        <v>31</v>
      </c>
      <c r="G1495" s="74">
        <f>G1496</f>
        <v>0</v>
      </c>
      <c r="H1495" s="74">
        <f>H1496</f>
        <v>0</v>
      </c>
      <c r="I1495" s="74">
        <f>I1496</f>
        <v>0</v>
      </c>
      <c r="J1495" s="270"/>
    </row>
    <row r="1496" spans="1:10" ht="19.5" hidden="1" customHeight="1">
      <c r="A1496" s="16" t="s">
        <v>32</v>
      </c>
      <c r="B1496" s="14">
        <v>757</v>
      </c>
      <c r="C1496" s="15" t="s">
        <v>72</v>
      </c>
      <c r="D1496" s="15" t="s">
        <v>19</v>
      </c>
      <c r="E1496" s="15" t="s">
        <v>200</v>
      </c>
      <c r="F1496" s="15" t="s">
        <v>33</v>
      </c>
      <c r="G1496" s="74"/>
      <c r="H1496" s="74"/>
      <c r="I1496" s="74"/>
      <c r="J1496" s="270"/>
    </row>
    <row r="1497" spans="1:10" s="32" customFormat="1" ht="25.5" hidden="1" customHeight="1">
      <c r="A1497" s="16" t="s">
        <v>30</v>
      </c>
      <c r="B1497" s="14">
        <v>757</v>
      </c>
      <c r="C1497" s="15" t="s">
        <v>72</v>
      </c>
      <c r="D1497" s="15" t="s">
        <v>19</v>
      </c>
      <c r="E1497" s="15" t="s">
        <v>557</v>
      </c>
      <c r="F1497" s="15" t="s">
        <v>31</v>
      </c>
      <c r="G1497" s="74">
        <f>G1498</f>
        <v>0</v>
      </c>
      <c r="H1497" s="74">
        <v>0</v>
      </c>
      <c r="I1497" s="74">
        <v>0</v>
      </c>
      <c r="J1497" s="270"/>
    </row>
    <row r="1498" spans="1:10" s="32" customFormat="1" ht="17.25" hidden="1" customHeight="1">
      <c r="A1498" s="16" t="s">
        <v>32</v>
      </c>
      <c r="B1498" s="14">
        <v>757</v>
      </c>
      <c r="C1498" s="15" t="s">
        <v>72</v>
      </c>
      <c r="D1498" s="15" t="s">
        <v>19</v>
      </c>
      <c r="E1498" s="15" t="s">
        <v>557</v>
      </c>
      <c r="F1498" s="15" t="s">
        <v>33</v>
      </c>
      <c r="G1498" s="74"/>
      <c r="H1498" s="74">
        <v>0</v>
      </c>
      <c r="I1498" s="74">
        <v>0</v>
      </c>
      <c r="J1498" s="270"/>
    </row>
    <row r="1499" spans="1:10" s="32" customFormat="1" ht="65.25" hidden="1" customHeight="1">
      <c r="A1499" s="16" t="s">
        <v>626</v>
      </c>
      <c r="B1499" s="14">
        <v>757</v>
      </c>
      <c r="C1499" s="15" t="s">
        <v>72</v>
      </c>
      <c r="D1499" s="15" t="s">
        <v>19</v>
      </c>
      <c r="E1499" s="15" t="s">
        <v>625</v>
      </c>
      <c r="F1499" s="15"/>
      <c r="G1499" s="74">
        <f>G1500</f>
        <v>0</v>
      </c>
      <c r="H1499" s="74">
        <f t="shared" ref="H1499:I1499" si="408">H1500</f>
        <v>0</v>
      </c>
      <c r="I1499" s="74">
        <f t="shared" si="408"/>
        <v>0</v>
      </c>
      <c r="J1499" s="270"/>
    </row>
    <row r="1500" spans="1:10" s="32" customFormat="1" ht="25.5" hidden="1" customHeight="1">
      <c r="A1500" s="16" t="s">
        <v>30</v>
      </c>
      <c r="B1500" s="14">
        <v>757</v>
      </c>
      <c r="C1500" s="15" t="s">
        <v>72</v>
      </c>
      <c r="D1500" s="15" t="s">
        <v>19</v>
      </c>
      <c r="E1500" s="15" t="s">
        <v>625</v>
      </c>
      <c r="F1500" s="15" t="s">
        <v>31</v>
      </c>
      <c r="G1500" s="74">
        <f>G1501</f>
        <v>0</v>
      </c>
      <c r="H1500" s="74">
        <v>0</v>
      </c>
      <c r="I1500" s="74">
        <v>0</v>
      </c>
      <c r="J1500" s="270"/>
    </row>
    <row r="1501" spans="1:10" s="32" customFormat="1" ht="17.25" hidden="1" customHeight="1">
      <c r="A1501" s="16" t="s">
        <v>32</v>
      </c>
      <c r="B1501" s="14">
        <v>757</v>
      </c>
      <c r="C1501" s="15" t="s">
        <v>72</v>
      </c>
      <c r="D1501" s="15" t="s">
        <v>19</v>
      </c>
      <c r="E1501" s="15" t="s">
        <v>625</v>
      </c>
      <c r="F1501" s="15" t="s">
        <v>33</v>
      </c>
      <c r="G1501" s="74"/>
      <c r="H1501" s="74">
        <v>0</v>
      </c>
      <c r="I1501" s="74">
        <v>0</v>
      </c>
      <c r="J1501" s="270"/>
    </row>
    <row r="1502" spans="1:10" s="18" customFormat="1" ht="25.5" hidden="1">
      <c r="A1502" s="16" t="s">
        <v>483</v>
      </c>
      <c r="B1502" s="14">
        <v>757</v>
      </c>
      <c r="C1502" s="15" t="s">
        <v>72</v>
      </c>
      <c r="D1502" s="15" t="s">
        <v>19</v>
      </c>
      <c r="E1502" s="15" t="s">
        <v>267</v>
      </c>
      <c r="F1502" s="15"/>
      <c r="G1502" s="74">
        <f>G1503</f>
        <v>0</v>
      </c>
      <c r="H1502" s="74">
        <f t="shared" ref="H1502:I1504" si="409">H1503</f>
        <v>0</v>
      </c>
      <c r="I1502" s="74">
        <f t="shared" si="409"/>
        <v>0</v>
      </c>
      <c r="J1502" s="270"/>
    </row>
    <row r="1503" spans="1:10" s="18" customFormat="1" ht="25.5" hidden="1">
      <c r="A1503" s="16" t="s">
        <v>482</v>
      </c>
      <c r="B1503" s="14">
        <v>757</v>
      </c>
      <c r="C1503" s="15" t="s">
        <v>72</v>
      </c>
      <c r="D1503" s="15" t="s">
        <v>19</v>
      </c>
      <c r="E1503" s="15" t="s">
        <v>454</v>
      </c>
      <c r="F1503" s="15"/>
      <c r="G1503" s="74">
        <f>G1504</f>
        <v>0</v>
      </c>
      <c r="H1503" s="74">
        <f t="shared" si="409"/>
        <v>0</v>
      </c>
      <c r="I1503" s="74">
        <f t="shared" si="409"/>
        <v>0</v>
      </c>
      <c r="J1503" s="270"/>
    </row>
    <row r="1504" spans="1:10" s="18" customFormat="1" ht="25.5" hidden="1">
      <c r="A1504" s="16" t="s">
        <v>98</v>
      </c>
      <c r="B1504" s="14">
        <v>757</v>
      </c>
      <c r="C1504" s="15" t="s">
        <v>72</v>
      </c>
      <c r="D1504" s="15" t="s">
        <v>19</v>
      </c>
      <c r="E1504" s="15" t="s">
        <v>454</v>
      </c>
      <c r="F1504" s="15" t="s">
        <v>355</v>
      </c>
      <c r="G1504" s="74">
        <f>G1505</f>
        <v>0</v>
      </c>
      <c r="H1504" s="74">
        <f t="shared" si="409"/>
        <v>0</v>
      </c>
      <c r="I1504" s="74">
        <f t="shared" si="409"/>
        <v>0</v>
      </c>
      <c r="J1504" s="270"/>
    </row>
    <row r="1505" spans="1:11" s="18" customFormat="1" ht="89.25" hidden="1">
      <c r="A1505" s="50" t="s">
        <v>428</v>
      </c>
      <c r="B1505" s="14">
        <v>757</v>
      </c>
      <c r="C1505" s="15" t="s">
        <v>72</v>
      </c>
      <c r="D1505" s="15" t="s">
        <v>19</v>
      </c>
      <c r="E1505" s="15" t="s">
        <v>454</v>
      </c>
      <c r="F1505" s="15" t="s">
        <v>427</v>
      </c>
      <c r="G1505" s="74">
        <f>50000-50000</f>
        <v>0</v>
      </c>
      <c r="H1505" s="74"/>
      <c r="I1505" s="74"/>
      <c r="J1505" s="270"/>
    </row>
    <row r="1506" spans="1:11" s="33" customFormat="1" ht="15" customHeight="1">
      <c r="A1506" s="16" t="s">
        <v>71</v>
      </c>
      <c r="B1506" s="14">
        <v>793</v>
      </c>
      <c r="C1506" s="15" t="s">
        <v>72</v>
      </c>
      <c r="D1506" s="15" t="s">
        <v>28</v>
      </c>
      <c r="E1506" s="39"/>
      <c r="F1506" s="39"/>
      <c r="G1506" s="29">
        <f>G1507</f>
        <v>445360</v>
      </c>
      <c r="H1506" s="29">
        <f>H1507+H1162</f>
        <v>445360</v>
      </c>
      <c r="I1506" s="29">
        <f>I1507+I1162</f>
        <v>445360</v>
      </c>
      <c r="J1506" s="281"/>
    </row>
    <row r="1507" spans="1:11" s="28" customFormat="1" ht="28.5" customHeight="1">
      <c r="A1507" s="37" t="s">
        <v>493</v>
      </c>
      <c r="B1507" s="14">
        <v>793</v>
      </c>
      <c r="C1507" s="15" t="s">
        <v>72</v>
      </c>
      <c r="D1507" s="15" t="s">
        <v>28</v>
      </c>
      <c r="E1507" s="15" t="s">
        <v>199</v>
      </c>
      <c r="F1507" s="15"/>
      <c r="G1507" s="74">
        <f>G1508+G1511+G1514</f>
        <v>445360</v>
      </c>
      <c r="H1507" s="74">
        <f t="shared" ref="H1507:I1507" si="410">H1508+H1511+H1514</f>
        <v>445360</v>
      </c>
      <c r="I1507" s="74">
        <f t="shared" si="410"/>
        <v>445360</v>
      </c>
      <c r="J1507" s="270"/>
    </row>
    <row r="1508" spans="1:11" s="28" customFormat="1" ht="27.75" customHeight="1">
      <c r="A1508" s="37" t="s">
        <v>73</v>
      </c>
      <c r="B1508" s="14">
        <v>793</v>
      </c>
      <c r="C1508" s="15" t="s">
        <v>72</v>
      </c>
      <c r="D1508" s="15" t="s">
        <v>28</v>
      </c>
      <c r="E1508" s="15" t="s">
        <v>210</v>
      </c>
      <c r="F1508" s="15"/>
      <c r="G1508" s="74">
        <f>G1509</f>
        <v>445360</v>
      </c>
      <c r="H1508" s="74">
        <f t="shared" ref="H1508:I1508" si="411">H1509</f>
        <v>445360</v>
      </c>
      <c r="I1508" s="74">
        <f t="shared" si="411"/>
        <v>445360</v>
      </c>
      <c r="J1508" s="270"/>
    </row>
    <row r="1509" spans="1:11" s="32" customFormat="1" ht="28.5" customHeight="1">
      <c r="A1509" s="16" t="s">
        <v>36</v>
      </c>
      <c r="B1509" s="14">
        <v>793</v>
      </c>
      <c r="C1509" s="15" t="s">
        <v>72</v>
      </c>
      <c r="D1509" s="15" t="s">
        <v>28</v>
      </c>
      <c r="E1509" s="15" t="s">
        <v>210</v>
      </c>
      <c r="F1509" s="15" t="s">
        <v>37</v>
      </c>
      <c r="G1509" s="74">
        <f>G1510</f>
        <v>445360</v>
      </c>
      <c r="H1509" s="74">
        <f>H1510</f>
        <v>445360</v>
      </c>
      <c r="I1509" s="74">
        <f>I1510</f>
        <v>445360</v>
      </c>
      <c r="J1509" s="270"/>
    </row>
    <row r="1510" spans="1:11" s="32" customFormat="1" ht="25.5">
      <c r="A1510" s="16" t="s">
        <v>38</v>
      </c>
      <c r="B1510" s="14">
        <v>793</v>
      </c>
      <c r="C1510" s="15" t="s">
        <v>72</v>
      </c>
      <c r="D1510" s="15" t="s">
        <v>28</v>
      </c>
      <c r="E1510" s="15" t="s">
        <v>210</v>
      </c>
      <c r="F1510" s="15" t="s">
        <v>39</v>
      </c>
      <c r="G1510" s="74">
        <v>445360</v>
      </c>
      <c r="H1510" s="74">
        <v>445360</v>
      </c>
      <c r="I1510" s="74">
        <v>445360</v>
      </c>
      <c r="J1510" s="274"/>
      <c r="K1510" s="31"/>
    </row>
    <row r="1511" spans="1:11" s="28" customFormat="1" ht="51" hidden="1" customHeight="1">
      <c r="A1511" s="37"/>
      <c r="B1511" s="14"/>
      <c r="C1511" s="15"/>
      <c r="D1511" s="15"/>
      <c r="E1511" s="15"/>
      <c r="F1511" s="15"/>
      <c r="G1511" s="74"/>
      <c r="H1511" s="74"/>
      <c r="I1511" s="74"/>
      <c r="J1511" s="270"/>
    </row>
    <row r="1512" spans="1:11" s="32" customFormat="1" ht="28.5" hidden="1" customHeight="1">
      <c r="A1512" s="16"/>
      <c r="B1512" s="14"/>
      <c r="C1512" s="15"/>
      <c r="D1512" s="15"/>
      <c r="E1512" s="15"/>
      <c r="F1512" s="15"/>
      <c r="G1512" s="74"/>
      <c r="H1512" s="74"/>
      <c r="I1512" s="74"/>
      <c r="J1512" s="270"/>
    </row>
    <row r="1513" spans="1:11" s="32" customFormat="1" hidden="1">
      <c r="A1513" s="16"/>
      <c r="B1513" s="14"/>
      <c r="C1513" s="15"/>
      <c r="D1513" s="15"/>
      <c r="E1513" s="15"/>
      <c r="F1513" s="15"/>
      <c r="G1513" s="74"/>
      <c r="H1513" s="74"/>
      <c r="I1513" s="74"/>
      <c r="J1513" s="274"/>
      <c r="K1513" s="31"/>
    </row>
    <row r="1514" spans="1:11" s="28" customFormat="1" ht="51" hidden="1" customHeight="1">
      <c r="A1514" s="37"/>
      <c r="B1514" s="14"/>
      <c r="C1514" s="15"/>
      <c r="D1514" s="15"/>
      <c r="E1514" s="15"/>
      <c r="F1514" s="15"/>
      <c r="G1514" s="74"/>
      <c r="H1514" s="74"/>
      <c r="I1514" s="74"/>
      <c r="J1514" s="270"/>
    </row>
    <row r="1515" spans="1:11" s="32" customFormat="1" ht="28.5" hidden="1" customHeight="1">
      <c r="A1515" s="16"/>
      <c r="B1515" s="14"/>
      <c r="C1515" s="15"/>
      <c r="D1515" s="15"/>
      <c r="E1515" s="15"/>
      <c r="F1515" s="15"/>
      <c r="G1515" s="74"/>
      <c r="H1515" s="74"/>
      <c r="I1515" s="74"/>
      <c r="J1515" s="270"/>
    </row>
    <row r="1516" spans="1:11" s="32" customFormat="1" hidden="1">
      <c r="A1516" s="16"/>
      <c r="B1516" s="14"/>
      <c r="C1516" s="15"/>
      <c r="D1516" s="15"/>
      <c r="E1516" s="15"/>
      <c r="F1516" s="15"/>
      <c r="G1516" s="74"/>
      <c r="H1516" s="74"/>
      <c r="I1516" s="74"/>
      <c r="J1516" s="274"/>
      <c r="K1516" s="31"/>
    </row>
    <row r="1517" spans="1:11" ht="25.5">
      <c r="A1517" s="54" t="s">
        <v>306</v>
      </c>
      <c r="B1517" s="19">
        <v>793</v>
      </c>
      <c r="C1517" s="7" t="s">
        <v>23</v>
      </c>
      <c r="D1517" s="7"/>
      <c r="E1517" s="7"/>
      <c r="F1517" s="7"/>
      <c r="G1517" s="38">
        <f t="shared" ref="G1517:G1522" si="412">G1518</f>
        <v>5130000</v>
      </c>
      <c r="H1517" s="38">
        <f t="shared" ref="H1517:I1522" si="413">H1518</f>
        <v>5130000</v>
      </c>
      <c r="I1517" s="38">
        <f t="shared" si="413"/>
        <v>5130000</v>
      </c>
      <c r="J1517" s="269"/>
    </row>
    <row r="1518" spans="1:11" ht="28.5" customHeight="1">
      <c r="A1518" s="13" t="s">
        <v>307</v>
      </c>
      <c r="B1518" s="14">
        <v>793</v>
      </c>
      <c r="C1518" s="15" t="s">
        <v>23</v>
      </c>
      <c r="D1518" s="15" t="s">
        <v>19</v>
      </c>
      <c r="E1518" s="36"/>
      <c r="F1518" s="36"/>
      <c r="G1518" s="74">
        <f t="shared" si="412"/>
        <v>5130000</v>
      </c>
      <c r="H1518" s="74">
        <f t="shared" si="413"/>
        <v>5130000</v>
      </c>
      <c r="I1518" s="74">
        <f t="shared" si="413"/>
        <v>5130000</v>
      </c>
      <c r="J1518" s="270"/>
    </row>
    <row r="1519" spans="1:11" s="28" customFormat="1" ht="38.25">
      <c r="A1519" s="16" t="s">
        <v>451</v>
      </c>
      <c r="B1519" s="14">
        <v>793</v>
      </c>
      <c r="C1519" s="15" t="s">
        <v>23</v>
      </c>
      <c r="D1519" s="15" t="s">
        <v>19</v>
      </c>
      <c r="E1519" s="15" t="s">
        <v>234</v>
      </c>
      <c r="F1519" s="39"/>
      <c r="G1519" s="74">
        <f t="shared" si="412"/>
        <v>5130000</v>
      </c>
      <c r="H1519" s="74">
        <f t="shared" si="413"/>
        <v>5130000</v>
      </c>
      <c r="I1519" s="74">
        <f t="shared" si="413"/>
        <v>5130000</v>
      </c>
      <c r="J1519" s="270"/>
    </row>
    <row r="1520" spans="1:11" s="28" customFormat="1" ht="25.5">
      <c r="A1520" s="16" t="s">
        <v>308</v>
      </c>
      <c r="B1520" s="14">
        <v>793</v>
      </c>
      <c r="C1520" s="15" t="s">
        <v>23</v>
      </c>
      <c r="D1520" s="15" t="s">
        <v>19</v>
      </c>
      <c r="E1520" s="15" t="s">
        <v>240</v>
      </c>
      <c r="F1520" s="39"/>
      <c r="G1520" s="74">
        <f t="shared" si="412"/>
        <v>5130000</v>
      </c>
      <c r="H1520" s="74">
        <f t="shared" si="413"/>
        <v>5130000</v>
      </c>
      <c r="I1520" s="74">
        <f t="shared" si="413"/>
        <v>5130000</v>
      </c>
      <c r="J1520" s="270"/>
    </row>
    <row r="1521" spans="1:17">
      <c r="A1521" s="16" t="s">
        <v>309</v>
      </c>
      <c r="B1521" s="14">
        <v>793</v>
      </c>
      <c r="C1521" s="15" t="s">
        <v>23</v>
      </c>
      <c r="D1521" s="15" t="s">
        <v>19</v>
      </c>
      <c r="E1521" s="15" t="s">
        <v>241</v>
      </c>
      <c r="F1521" s="15"/>
      <c r="G1521" s="74">
        <f t="shared" si="412"/>
        <v>5130000</v>
      </c>
      <c r="H1521" s="74">
        <f t="shared" si="413"/>
        <v>5130000</v>
      </c>
      <c r="I1521" s="74">
        <f t="shared" si="413"/>
        <v>5130000</v>
      </c>
      <c r="J1521" s="270"/>
    </row>
    <row r="1522" spans="1:17" ht="25.5">
      <c r="A1522" s="16" t="s">
        <v>310</v>
      </c>
      <c r="B1522" s="14">
        <v>793</v>
      </c>
      <c r="C1522" s="15" t="s">
        <v>23</v>
      </c>
      <c r="D1522" s="15" t="s">
        <v>19</v>
      </c>
      <c r="E1522" s="15" t="s">
        <v>241</v>
      </c>
      <c r="F1522" s="15" t="s">
        <v>311</v>
      </c>
      <c r="G1522" s="74">
        <f t="shared" si="412"/>
        <v>5130000</v>
      </c>
      <c r="H1522" s="74">
        <f t="shared" si="413"/>
        <v>5130000</v>
      </c>
      <c r="I1522" s="74">
        <f t="shared" si="413"/>
        <v>5130000</v>
      </c>
      <c r="J1522" s="270"/>
    </row>
    <row r="1523" spans="1:17">
      <c r="A1523" s="16" t="s">
        <v>312</v>
      </c>
      <c r="B1523" s="14">
        <v>793</v>
      </c>
      <c r="C1523" s="15" t="s">
        <v>23</v>
      </c>
      <c r="D1523" s="15" t="s">
        <v>19</v>
      </c>
      <c r="E1523" s="15" t="s">
        <v>241</v>
      </c>
      <c r="F1523" s="15" t="s">
        <v>313</v>
      </c>
      <c r="G1523" s="74">
        <v>5130000</v>
      </c>
      <c r="H1523" s="74">
        <v>5130000</v>
      </c>
      <c r="I1523" s="74">
        <v>5130000</v>
      </c>
      <c r="J1523" s="274"/>
    </row>
    <row r="1524" spans="1:17" s="181" customFormat="1">
      <c r="A1524" s="170" t="s">
        <v>74</v>
      </c>
      <c r="B1524" s="167"/>
      <c r="C1524" s="168"/>
      <c r="D1524" s="168"/>
      <c r="E1524" s="168"/>
      <c r="F1524" s="168"/>
      <c r="G1524" s="169">
        <f>G978++G1107+G1183+G1432+G1245+G1517+G1263+G1416+G1490+G1398</f>
        <v>485332719.56000006</v>
      </c>
      <c r="H1524" s="169">
        <f>H978++H1107+H1183+H1432+H1245+H1517+H1263+H1416+H1490+H1398</f>
        <v>506045979.12</v>
      </c>
      <c r="I1524" s="169">
        <f>I978++I1107+I1183+I1432+I1245+I1517+I1263+I1416+I1490+I1398</f>
        <v>612714822.69000006</v>
      </c>
      <c r="J1524" s="284"/>
      <c r="K1524" s="180"/>
      <c r="L1524" s="180"/>
      <c r="Q1524" s="180"/>
    </row>
    <row r="1525" spans="1:17" s="181" customFormat="1" hidden="1">
      <c r="A1525" s="170"/>
      <c r="B1525" s="167"/>
      <c r="C1525" s="168"/>
      <c r="D1525" s="168"/>
      <c r="E1525" s="168"/>
      <c r="F1525" s="168"/>
      <c r="G1525" s="169"/>
      <c r="H1525" s="169"/>
      <c r="I1525" s="169"/>
      <c r="J1525" s="284"/>
      <c r="K1525" s="180"/>
      <c r="L1525" s="180"/>
      <c r="Q1525" s="180"/>
    </row>
    <row r="1526" spans="1:17" s="181" customFormat="1" hidden="1">
      <c r="A1526" s="170"/>
      <c r="B1526" s="167"/>
      <c r="C1526" s="168"/>
      <c r="D1526" s="168"/>
      <c r="E1526" s="168"/>
      <c r="F1526" s="168"/>
      <c r="G1526" s="169"/>
      <c r="H1526" s="169"/>
      <c r="I1526" s="169"/>
      <c r="J1526" s="284"/>
      <c r="K1526" s="180"/>
      <c r="L1526" s="180"/>
      <c r="P1526" s="180"/>
      <c r="Q1526" s="180"/>
    </row>
    <row r="1527" spans="1:17" s="181" customFormat="1" hidden="1">
      <c r="A1527" s="170"/>
      <c r="B1527" s="167"/>
      <c r="C1527" s="168"/>
      <c r="D1527" s="168"/>
      <c r="E1527" s="168"/>
      <c r="F1527" s="168"/>
      <c r="G1527" s="169"/>
      <c r="H1527" s="169"/>
      <c r="I1527" s="169"/>
      <c r="J1527" s="284"/>
      <c r="K1527" s="180"/>
      <c r="L1527" s="180"/>
      <c r="P1527" s="180"/>
      <c r="Q1527" s="180"/>
    </row>
    <row r="1528" spans="1:17" s="181" customFormat="1" hidden="1">
      <c r="A1528" s="170"/>
      <c r="B1528" s="167"/>
      <c r="C1528" s="168"/>
      <c r="D1528" s="168"/>
      <c r="E1528" s="168"/>
      <c r="F1528" s="168"/>
      <c r="G1528" s="169"/>
      <c r="H1528" s="169"/>
      <c r="I1528" s="169"/>
      <c r="J1528" s="284"/>
      <c r="K1528" s="180"/>
      <c r="L1528" s="180"/>
      <c r="Q1528" s="180"/>
    </row>
    <row r="1529" spans="1:17" s="181" customFormat="1" hidden="1">
      <c r="A1529" s="170"/>
      <c r="B1529" s="167"/>
      <c r="C1529" s="168"/>
      <c r="D1529" s="168"/>
      <c r="E1529" s="168"/>
      <c r="F1529" s="168"/>
      <c r="G1529" s="169"/>
      <c r="H1529" s="169"/>
      <c r="I1529" s="169"/>
      <c r="J1529" s="284"/>
      <c r="K1529" s="180"/>
      <c r="L1529" s="180"/>
      <c r="Q1529" s="180"/>
    </row>
    <row r="1530" spans="1:17" s="181" customFormat="1" hidden="1">
      <c r="A1530" s="170"/>
      <c r="B1530" s="167"/>
      <c r="C1530" s="168"/>
      <c r="D1530" s="168"/>
      <c r="E1530" s="168"/>
      <c r="F1530" s="168"/>
      <c r="G1530" s="169"/>
      <c r="H1530" s="169"/>
      <c r="I1530" s="169"/>
      <c r="J1530" s="284"/>
      <c r="K1530" s="180"/>
      <c r="L1530" s="180"/>
      <c r="Q1530" s="180"/>
    </row>
    <row r="1531" spans="1:17" s="181" customFormat="1" hidden="1">
      <c r="A1531" s="170"/>
      <c r="B1531" s="167"/>
      <c r="C1531" s="168"/>
      <c r="D1531" s="168"/>
      <c r="E1531" s="168"/>
      <c r="F1531" s="168"/>
      <c r="G1531" s="169"/>
      <c r="H1531" s="169"/>
      <c r="I1531" s="169"/>
      <c r="J1531" s="284"/>
      <c r="K1531" s="180"/>
      <c r="L1531" s="180"/>
      <c r="Q1531" s="180"/>
    </row>
    <row r="1532" spans="1:17" s="181" customFormat="1" hidden="1">
      <c r="A1532" s="170"/>
      <c r="B1532" s="167"/>
      <c r="C1532" s="168"/>
      <c r="D1532" s="168"/>
      <c r="E1532" s="168"/>
      <c r="F1532" s="168"/>
      <c r="G1532" s="252"/>
      <c r="H1532" s="169"/>
      <c r="I1532" s="169"/>
      <c r="J1532" s="284"/>
      <c r="K1532" s="180"/>
      <c r="L1532" s="180"/>
      <c r="Q1532" s="180"/>
    </row>
    <row r="1533" spans="1:17" s="181" customFormat="1" hidden="1">
      <c r="A1533" s="170"/>
      <c r="B1533" s="167"/>
      <c r="C1533" s="168"/>
      <c r="D1533" s="168"/>
      <c r="E1533" s="168"/>
      <c r="F1533" s="168"/>
      <c r="G1533" s="169"/>
      <c r="H1533" s="169"/>
      <c r="I1533" s="169"/>
      <c r="J1533" s="284"/>
      <c r="K1533" s="180"/>
      <c r="L1533" s="180"/>
      <c r="Q1533" s="180"/>
    </row>
    <row r="1534" spans="1:17" s="105" customFormat="1" ht="25.5">
      <c r="A1534" s="98" t="s">
        <v>408</v>
      </c>
      <c r="B1534" s="91">
        <v>794</v>
      </c>
      <c r="C1534" s="97"/>
      <c r="D1534" s="97"/>
      <c r="E1534" s="97"/>
      <c r="F1534" s="97"/>
      <c r="G1534" s="96"/>
      <c r="H1534" s="96"/>
      <c r="I1534" s="96"/>
      <c r="J1534" s="285"/>
      <c r="K1534" s="185"/>
      <c r="Q1534" s="185"/>
    </row>
    <row r="1535" spans="1:17">
      <c r="A1535" s="59" t="s">
        <v>18</v>
      </c>
      <c r="B1535" s="19">
        <v>794</v>
      </c>
      <c r="C1535" s="7" t="s">
        <v>19</v>
      </c>
      <c r="D1535" s="7"/>
      <c r="E1535" s="7"/>
      <c r="F1535" s="7"/>
      <c r="G1535" s="38">
        <f>G1536+G1555</f>
        <v>3254488.71</v>
      </c>
      <c r="H1535" s="38">
        <f>H1536+H1555</f>
        <v>3280281.71</v>
      </c>
      <c r="I1535" s="38">
        <f>I1536+I1555</f>
        <v>3306331.71</v>
      </c>
      <c r="J1535" s="269"/>
    </row>
    <row r="1536" spans="1:17" ht="38.25">
      <c r="A1536" s="16" t="s">
        <v>368</v>
      </c>
      <c r="B1536" s="14">
        <v>794</v>
      </c>
      <c r="C1536" s="15" t="s">
        <v>19</v>
      </c>
      <c r="D1536" s="15" t="s">
        <v>70</v>
      </c>
      <c r="E1536" s="15"/>
      <c r="F1536" s="15"/>
      <c r="G1536" s="74">
        <f>G1537</f>
        <v>3254488.71</v>
      </c>
      <c r="H1536" s="74">
        <f>H1537</f>
        <v>3280281.71</v>
      </c>
      <c r="I1536" s="74">
        <f>I1537</f>
        <v>3306331.71</v>
      </c>
      <c r="J1536" s="270"/>
      <c r="K1536" s="2"/>
      <c r="L1536" s="2"/>
    </row>
    <row r="1537" spans="1:17" s="46" customFormat="1">
      <c r="A1537" s="16" t="s">
        <v>369</v>
      </c>
      <c r="B1537" s="14">
        <v>794</v>
      </c>
      <c r="C1537" s="15" t="s">
        <v>19</v>
      </c>
      <c r="D1537" s="15" t="s">
        <v>70</v>
      </c>
      <c r="E1537" s="15" t="s">
        <v>268</v>
      </c>
      <c r="F1537" s="15"/>
      <c r="G1537" s="74">
        <f>G1538+G1542+G1546</f>
        <v>3254488.71</v>
      </c>
      <c r="H1537" s="74">
        <f>H1538+H1542+H1546</f>
        <v>3280281.71</v>
      </c>
      <c r="I1537" s="74">
        <f>I1538+I1542+I1546</f>
        <v>3306331.71</v>
      </c>
      <c r="J1537" s="270"/>
    </row>
    <row r="1538" spans="1:17" s="33" customFormat="1" ht="25.5">
      <c r="A1538" s="16" t="s">
        <v>370</v>
      </c>
      <c r="B1538" s="14">
        <v>794</v>
      </c>
      <c r="C1538" s="15" t="s">
        <v>19</v>
      </c>
      <c r="D1538" s="15" t="s">
        <v>70</v>
      </c>
      <c r="E1538" s="15" t="s">
        <v>269</v>
      </c>
      <c r="F1538" s="39"/>
      <c r="G1538" s="74">
        <f t="shared" ref="G1538:I1540" si="414">G1539</f>
        <v>1176097</v>
      </c>
      <c r="H1538" s="74">
        <f t="shared" si="414"/>
        <v>1187858</v>
      </c>
      <c r="I1538" s="74">
        <f t="shared" si="414"/>
        <v>1199736</v>
      </c>
      <c r="J1538" s="270"/>
    </row>
    <row r="1539" spans="1:17" s="33" customFormat="1" ht="25.5">
      <c r="A1539" s="16" t="s">
        <v>77</v>
      </c>
      <c r="B1539" s="14">
        <v>794</v>
      </c>
      <c r="C1539" s="15" t="s">
        <v>19</v>
      </c>
      <c r="D1539" s="15" t="s">
        <v>70</v>
      </c>
      <c r="E1539" s="15" t="s">
        <v>270</v>
      </c>
      <c r="F1539" s="15"/>
      <c r="G1539" s="74">
        <f t="shared" si="414"/>
        <v>1176097</v>
      </c>
      <c r="H1539" s="74">
        <f t="shared" si="414"/>
        <v>1187858</v>
      </c>
      <c r="I1539" s="74">
        <f t="shared" si="414"/>
        <v>1199736</v>
      </c>
      <c r="J1539" s="270"/>
    </row>
    <row r="1540" spans="1:17" s="33" customFormat="1" ht="63.75">
      <c r="A1540" s="56" t="s">
        <v>55</v>
      </c>
      <c r="B1540" s="14">
        <v>794</v>
      </c>
      <c r="C1540" s="15" t="s">
        <v>19</v>
      </c>
      <c r="D1540" s="15" t="s">
        <v>70</v>
      </c>
      <c r="E1540" s="15" t="s">
        <v>270</v>
      </c>
      <c r="F1540" s="15" t="s">
        <v>58</v>
      </c>
      <c r="G1540" s="74">
        <f t="shared" si="414"/>
        <v>1176097</v>
      </c>
      <c r="H1540" s="74">
        <f t="shared" si="414"/>
        <v>1187858</v>
      </c>
      <c r="I1540" s="74">
        <f t="shared" si="414"/>
        <v>1199736</v>
      </c>
      <c r="J1540" s="270"/>
    </row>
    <row r="1541" spans="1:17" ht="25.5">
      <c r="A1541" s="56" t="s">
        <v>56</v>
      </c>
      <c r="B1541" s="14">
        <v>794</v>
      </c>
      <c r="C1541" s="15" t="s">
        <v>19</v>
      </c>
      <c r="D1541" s="15" t="s">
        <v>70</v>
      </c>
      <c r="E1541" s="15" t="s">
        <v>270</v>
      </c>
      <c r="F1541" s="15" t="s">
        <v>59</v>
      </c>
      <c r="G1541" s="74">
        <v>1176097</v>
      </c>
      <c r="H1541" s="74">
        <f>912333+275525</f>
        <v>1187858</v>
      </c>
      <c r="I1541" s="74">
        <f>921456+278280</f>
        <v>1199736</v>
      </c>
      <c r="J1541" s="270"/>
    </row>
    <row r="1542" spans="1:17" s="33" customFormat="1" ht="25.5">
      <c r="A1542" s="16" t="s">
        <v>371</v>
      </c>
      <c r="B1542" s="14">
        <v>794</v>
      </c>
      <c r="C1542" s="15" t="s">
        <v>19</v>
      </c>
      <c r="D1542" s="15" t="s">
        <v>70</v>
      </c>
      <c r="E1542" s="15" t="s">
        <v>271</v>
      </c>
      <c r="F1542" s="39"/>
      <c r="G1542" s="74">
        <f t="shared" ref="G1542:I1544" si="415">G1543</f>
        <v>505512</v>
      </c>
      <c r="H1542" s="74">
        <f t="shared" si="415"/>
        <v>505512</v>
      </c>
      <c r="I1542" s="74">
        <f t="shared" si="415"/>
        <v>505512</v>
      </c>
      <c r="J1542" s="270"/>
    </row>
    <row r="1543" spans="1:17" s="33" customFormat="1" ht="25.5">
      <c r="A1543" s="16" t="s">
        <v>77</v>
      </c>
      <c r="B1543" s="14">
        <v>794</v>
      </c>
      <c r="C1543" s="15" t="s">
        <v>19</v>
      </c>
      <c r="D1543" s="15" t="s">
        <v>70</v>
      </c>
      <c r="E1543" s="15" t="s">
        <v>272</v>
      </c>
      <c r="F1543" s="15"/>
      <c r="G1543" s="74">
        <f t="shared" si="415"/>
        <v>505512</v>
      </c>
      <c r="H1543" s="74">
        <f t="shared" si="415"/>
        <v>505512</v>
      </c>
      <c r="I1543" s="74">
        <f t="shared" si="415"/>
        <v>505512</v>
      </c>
      <c r="J1543" s="270"/>
    </row>
    <row r="1544" spans="1:17" s="33" customFormat="1" ht="63.75">
      <c r="A1544" s="56" t="s">
        <v>55</v>
      </c>
      <c r="B1544" s="14">
        <v>794</v>
      </c>
      <c r="C1544" s="15" t="s">
        <v>19</v>
      </c>
      <c r="D1544" s="15" t="s">
        <v>70</v>
      </c>
      <c r="E1544" s="15" t="s">
        <v>272</v>
      </c>
      <c r="F1544" s="15" t="s">
        <v>58</v>
      </c>
      <c r="G1544" s="74">
        <f t="shared" si="415"/>
        <v>505512</v>
      </c>
      <c r="H1544" s="74">
        <f t="shared" si="415"/>
        <v>505512</v>
      </c>
      <c r="I1544" s="74">
        <f t="shared" si="415"/>
        <v>505512</v>
      </c>
      <c r="J1544" s="270"/>
      <c r="K1544" s="154"/>
    </row>
    <row r="1545" spans="1:17" s="33" customFormat="1" ht="25.5">
      <c r="A1545" s="56" t="s">
        <v>56</v>
      </c>
      <c r="B1545" s="14">
        <v>794</v>
      </c>
      <c r="C1545" s="15" t="s">
        <v>19</v>
      </c>
      <c r="D1545" s="15" t="s">
        <v>70</v>
      </c>
      <c r="E1545" s="15" t="s">
        <v>272</v>
      </c>
      <c r="F1545" s="15" t="s">
        <v>59</v>
      </c>
      <c r="G1545" s="74">
        <f>505512</f>
        <v>505512</v>
      </c>
      <c r="H1545" s="74">
        <f>505512</f>
        <v>505512</v>
      </c>
      <c r="I1545" s="74">
        <f>505512</f>
        <v>505512</v>
      </c>
      <c r="J1545" s="270"/>
      <c r="M1545" s="154"/>
    </row>
    <row r="1546" spans="1:17" ht="25.5">
      <c r="A1546" s="56" t="s">
        <v>372</v>
      </c>
      <c r="B1546" s="14">
        <v>794</v>
      </c>
      <c r="C1546" s="15" t="s">
        <v>19</v>
      </c>
      <c r="D1546" s="15" t="s">
        <v>70</v>
      </c>
      <c r="E1546" s="15" t="s">
        <v>273</v>
      </c>
      <c r="F1546" s="15"/>
      <c r="G1546" s="74">
        <f>G1547</f>
        <v>1572879.71</v>
      </c>
      <c r="H1546" s="74">
        <f>H1547</f>
        <v>1586911.71</v>
      </c>
      <c r="I1546" s="74">
        <f>I1547</f>
        <v>1601083.71</v>
      </c>
      <c r="J1546" s="270"/>
      <c r="Q1546" s="33"/>
    </row>
    <row r="1547" spans="1:17" s="33" customFormat="1" ht="25.5">
      <c r="A1547" s="16" t="s">
        <v>77</v>
      </c>
      <c r="B1547" s="14">
        <v>794</v>
      </c>
      <c r="C1547" s="15" t="s">
        <v>19</v>
      </c>
      <c r="D1547" s="15" t="s">
        <v>70</v>
      </c>
      <c r="E1547" s="15" t="s">
        <v>274</v>
      </c>
      <c r="F1547" s="39"/>
      <c r="G1547" s="74">
        <f>G1548+G1550</f>
        <v>1572879.71</v>
      </c>
      <c r="H1547" s="74">
        <f t="shared" ref="H1547:I1547" si="416">H1548+H1550</f>
        <v>1586911.71</v>
      </c>
      <c r="I1547" s="74">
        <f t="shared" si="416"/>
        <v>1601083.71</v>
      </c>
      <c r="J1547" s="270"/>
    </row>
    <row r="1548" spans="1:17" ht="63.75">
      <c r="A1548" s="56" t="s">
        <v>55</v>
      </c>
      <c r="B1548" s="14">
        <v>794</v>
      </c>
      <c r="C1548" s="15" t="s">
        <v>19</v>
      </c>
      <c r="D1548" s="15" t="s">
        <v>70</v>
      </c>
      <c r="E1548" s="15" t="s">
        <v>274</v>
      </c>
      <c r="F1548" s="15" t="s">
        <v>58</v>
      </c>
      <c r="G1548" s="74">
        <f>G1549</f>
        <v>1218379.71</v>
      </c>
      <c r="H1548" s="74">
        <f>H1549</f>
        <v>1232411.71</v>
      </c>
      <c r="I1548" s="74">
        <f>I1549</f>
        <v>1246583.71</v>
      </c>
      <c r="J1548" s="270"/>
      <c r="Q1548" s="33"/>
    </row>
    <row r="1549" spans="1:17" ht="25.5">
      <c r="A1549" s="56" t="s">
        <v>56</v>
      </c>
      <c r="B1549" s="14">
        <v>794</v>
      </c>
      <c r="C1549" s="15" t="s">
        <v>19</v>
      </c>
      <c r="D1549" s="15" t="s">
        <v>70</v>
      </c>
      <c r="E1549" s="15" t="s">
        <v>274</v>
      </c>
      <c r="F1549" s="15" t="s">
        <v>59</v>
      </c>
      <c r="G1549" s="74">
        <f>1569173-350793.29</f>
        <v>1218379.71</v>
      </c>
      <c r="H1549" s="74">
        <f>166000+1088483+328722-350793.29</f>
        <v>1232411.71</v>
      </c>
      <c r="I1549" s="74">
        <f>166000+1099368+332009-350793.29</f>
        <v>1246583.71</v>
      </c>
      <c r="J1549" s="270"/>
      <c r="Q1549" s="33"/>
    </row>
    <row r="1550" spans="1:17" ht="25.5">
      <c r="A1550" s="16" t="s">
        <v>36</v>
      </c>
      <c r="B1550" s="14">
        <v>794</v>
      </c>
      <c r="C1550" s="15" t="s">
        <v>19</v>
      </c>
      <c r="D1550" s="15" t="s">
        <v>70</v>
      </c>
      <c r="E1550" s="15" t="s">
        <v>274</v>
      </c>
      <c r="F1550" s="15" t="s">
        <v>37</v>
      </c>
      <c r="G1550" s="74">
        <f>G1551</f>
        <v>354500</v>
      </c>
      <c r="H1550" s="74">
        <f>H1551</f>
        <v>354500</v>
      </c>
      <c r="I1550" s="74">
        <f>I1551</f>
        <v>354500</v>
      </c>
      <c r="J1550" s="270"/>
      <c r="Q1550" s="33"/>
    </row>
    <row r="1551" spans="1:17" ht="25.5">
      <c r="A1551" s="16" t="s">
        <v>38</v>
      </c>
      <c r="B1551" s="14">
        <v>794</v>
      </c>
      <c r="C1551" s="15" t="s">
        <v>19</v>
      </c>
      <c r="D1551" s="15" t="s">
        <v>70</v>
      </c>
      <c r="E1551" s="15" t="s">
        <v>274</v>
      </c>
      <c r="F1551" s="15" t="s">
        <v>39</v>
      </c>
      <c r="G1551" s="74">
        <v>354500</v>
      </c>
      <c r="H1551" s="74">
        <v>354500</v>
      </c>
      <c r="I1551" s="74">
        <v>354500</v>
      </c>
      <c r="J1551" s="270"/>
      <c r="Q1551" s="33"/>
    </row>
    <row r="1552" spans="1:17" s="181" customFormat="1">
      <c r="A1552" s="170" t="s">
        <v>74</v>
      </c>
      <c r="B1552" s="167"/>
      <c r="C1552" s="168"/>
      <c r="D1552" s="168"/>
      <c r="E1552" s="168"/>
      <c r="F1552" s="168"/>
      <c r="G1552" s="169">
        <f>G1535</f>
        <v>3254488.71</v>
      </c>
      <c r="H1552" s="169">
        <f t="shared" ref="H1552:I1552" si="417">H1535</f>
        <v>3280281.71</v>
      </c>
      <c r="I1552" s="169">
        <f t="shared" si="417"/>
        <v>3306331.71</v>
      </c>
      <c r="J1552" s="284"/>
    </row>
    <row r="1553" spans="1:17" s="105" customFormat="1" ht="25.5">
      <c r="A1553" s="98" t="s">
        <v>867</v>
      </c>
      <c r="B1553" s="91">
        <v>799</v>
      </c>
      <c r="C1553" s="97"/>
      <c r="D1553" s="97"/>
      <c r="E1553" s="97"/>
      <c r="F1553" s="97"/>
      <c r="G1553" s="96"/>
      <c r="H1553" s="96"/>
      <c r="I1553" s="96"/>
      <c r="J1553" s="285"/>
      <c r="K1553" s="185"/>
    </row>
    <row r="1554" spans="1:17" s="33" customFormat="1" ht="39" customHeight="1">
      <c r="A1554" s="30" t="s">
        <v>373</v>
      </c>
      <c r="B1554" s="14">
        <v>799</v>
      </c>
      <c r="C1554" s="15" t="s">
        <v>19</v>
      </c>
      <c r="D1554" s="15" t="s">
        <v>165</v>
      </c>
      <c r="E1554" s="15"/>
      <c r="F1554" s="15"/>
      <c r="G1554" s="74">
        <f>G1556</f>
        <v>2429370.29</v>
      </c>
      <c r="H1554" s="74">
        <f t="shared" ref="H1554:I1554" si="418">H1556</f>
        <v>2448139.29</v>
      </c>
      <c r="I1554" s="74">
        <f t="shared" si="418"/>
        <v>2467096.29</v>
      </c>
      <c r="J1554" s="270"/>
    </row>
    <row r="1555" spans="1:17" s="3" customFormat="1" ht="38.25" hidden="1">
      <c r="A1555" s="16" t="s">
        <v>164</v>
      </c>
      <c r="B1555" s="14"/>
      <c r="C1555" s="15" t="s">
        <v>19</v>
      </c>
      <c r="D1555" s="15" t="s">
        <v>165</v>
      </c>
      <c r="E1555" s="15"/>
      <c r="F1555" s="15"/>
      <c r="G1555" s="74"/>
      <c r="H1555" s="74"/>
      <c r="I1555" s="74"/>
      <c r="J1555" s="270"/>
    </row>
    <row r="1556" spans="1:17" s="46" customFormat="1" ht="25.5">
      <c r="A1556" s="16" t="s">
        <v>868</v>
      </c>
      <c r="B1556" s="14">
        <v>799</v>
      </c>
      <c r="C1556" s="15" t="s">
        <v>19</v>
      </c>
      <c r="D1556" s="15" t="s">
        <v>165</v>
      </c>
      <c r="E1556" s="15" t="s">
        <v>869</v>
      </c>
      <c r="F1556" s="15"/>
      <c r="G1556" s="74">
        <f>G1558</f>
        <v>2429370.29</v>
      </c>
      <c r="H1556" s="74">
        <f t="shared" ref="H1556:I1556" si="419">H1558</f>
        <v>2448139.29</v>
      </c>
      <c r="I1556" s="74">
        <f t="shared" si="419"/>
        <v>2467096.29</v>
      </c>
      <c r="J1556" s="270"/>
    </row>
    <row r="1557" spans="1:17" s="46" customFormat="1" hidden="1">
      <c r="A1557" s="56"/>
      <c r="B1557" s="14"/>
      <c r="C1557" s="15"/>
      <c r="D1557" s="15"/>
      <c r="E1557" s="15"/>
      <c r="F1557" s="15"/>
      <c r="G1557" s="74"/>
      <c r="H1557" s="74"/>
      <c r="I1557" s="74"/>
      <c r="J1557" s="270"/>
      <c r="P1557" s="1"/>
    </row>
    <row r="1558" spans="1:17" s="46" customFormat="1" ht="25.5">
      <c r="A1558" s="16" t="s">
        <v>77</v>
      </c>
      <c r="B1558" s="14">
        <v>799</v>
      </c>
      <c r="C1558" s="15" t="s">
        <v>19</v>
      </c>
      <c r="D1558" s="15" t="s">
        <v>165</v>
      </c>
      <c r="E1558" s="15" t="s">
        <v>870</v>
      </c>
      <c r="F1558" s="15"/>
      <c r="G1558" s="74">
        <f>G1559+G1561</f>
        <v>2429370.29</v>
      </c>
      <c r="H1558" s="74">
        <f t="shared" ref="H1558:I1558" si="420">H1559+H1561</f>
        <v>2448139.29</v>
      </c>
      <c r="I1558" s="74">
        <f t="shared" si="420"/>
        <v>2467096.29</v>
      </c>
      <c r="J1558" s="270"/>
    </row>
    <row r="1559" spans="1:17" s="3" customFormat="1" ht="63.75">
      <c r="A1559" s="56" t="s">
        <v>55</v>
      </c>
      <c r="B1559" s="14">
        <v>799</v>
      </c>
      <c r="C1559" s="15" t="s">
        <v>19</v>
      </c>
      <c r="D1559" s="15" t="s">
        <v>165</v>
      </c>
      <c r="E1559" s="15" t="s">
        <v>870</v>
      </c>
      <c r="F1559" s="15" t="s">
        <v>58</v>
      </c>
      <c r="G1559" s="74">
        <f>G1560</f>
        <v>2295770.29</v>
      </c>
      <c r="H1559" s="74">
        <f>H1560</f>
        <v>2314539.29</v>
      </c>
      <c r="I1559" s="74">
        <f>I1560</f>
        <v>2333496.29</v>
      </c>
      <c r="J1559" s="270"/>
      <c r="Q1559" s="46"/>
    </row>
    <row r="1560" spans="1:17" s="3" customFormat="1" ht="25.5">
      <c r="A1560" s="56" t="s">
        <v>56</v>
      </c>
      <c r="B1560" s="14">
        <v>799</v>
      </c>
      <c r="C1560" s="15" t="s">
        <v>19</v>
      </c>
      <c r="D1560" s="15" t="s">
        <v>165</v>
      </c>
      <c r="E1560" s="15" t="s">
        <v>870</v>
      </c>
      <c r="F1560" s="15" t="s">
        <v>59</v>
      </c>
      <c r="G1560" s="74">
        <f>1944977+350793.29</f>
        <v>2295770.29</v>
      </c>
      <c r="H1560" s="74">
        <f>1456026+439720+68000+350793.29</f>
        <v>2314539.29</v>
      </c>
      <c r="I1560" s="74">
        <f>1470586+444117+68000+350793.29</f>
        <v>2333496.29</v>
      </c>
      <c r="J1560" s="270"/>
      <c r="Q1560" s="46"/>
    </row>
    <row r="1561" spans="1:17" s="3" customFormat="1" ht="25.5">
      <c r="A1561" s="16" t="s">
        <v>36</v>
      </c>
      <c r="B1561" s="14">
        <v>799</v>
      </c>
      <c r="C1561" s="15" t="s">
        <v>19</v>
      </c>
      <c r="D1561" s="15" t="s">
        <v>165</v>
      </c>
      <c r="E1561" s="15" t="s">
        <v>870</v>
      </c>
      <c r="F1561" s="15" t="s">
        <v>37</v>
      </c>
      <c r="G1561" s="74">
        <f>G1562</f>
        <v>133600</v>
      </c>
      <c r="H1561" s="74">
        <f>H1562</f>
        <v>133600</v>
      </c>
      <c r="I1561" s="74">
        <f>I1562</f>
        <v>133600</v>
      </c>
      <c r="J1561" s="270"/>
      <c r="Q1561" s="46"/>
    </row>
    <row r="1562" spans="1:17" s="3" customFormat="1" ht="25.5">
      <c r="A1562" s="16" t="s">
        <v>38</v>
      </c>
      <c r="B1562" s="14">
        <v>799</v>
      </c>
      <c r="C1562" s="15" t="s">
        <v>19</v>
      </c>
      <c r="D1562" s="15" t="s">
        <v>165</v>
      </c>
      <c r="E1562" s="15" t="s">
        <v>870</v>
      </c>
      <c r="F1562" s="15" t="s">
        <v>39</v>
      </c>
      <c r="G1562" s="74">
        <v>133600</v>
      </c>
      <c r="H1562" s="74">
        <v>133600</v>
      </c>
      <c r="I1562" s="74">
        <v>133600</v>
      </c>
      <c r="J1562" s="270"/>
      <c r="Q1562" s="46"/>
    </row>
    <row r="1563" spans="1:17" s="3" customFormat="1" ht="66" hidden="1" customHeight="1">
      <c r="A1563" s="30" t="s">
        <v>143</v>
      </c>
      <c r="B1563" s="14">
        <v>794</v>
      </c>
      <c r="C1563" s="15" t="s">
        <v>19</v>
      </c>
      <c r="D1563" s="15" t="s">
        <v>165</v>
      </c>
      <c r="E1563" s="15" t="s">
        <v>280</v>
      </c>
      <c r="F1563" s="15"/>
      <c r="G1563" s="74">
        <f t="shared" ref="G1563:I1564" si="421">G1564</f>
        <v>0</v>
      </c>
      <c r="H1563" s="74">
        <f t="shared" si="421"/>
        <v>0</v>
      </c>
      <c r="I1563" s="74">
        <f t="shared" si="421"/>
        <v>0</v>
      </c>
      <c r="J1563" s="270"/>
    </row>
    <row r="1564" spans="1:17" s="3" customFormat="1" ht="25.5" hidden="1">
      <c r="A1564" s="16" t="s">
        <v>36</v>
      </c>
      <c r="B1564" s="14">
        <v>794</v>
      </c>
      <c r="C1564" s="15" t="s">
        <v>19</v>
      </c>
      <c r="D1564" s="15" t="s">
        <v>165</v>
      </c>
      <c r="E1564" s="15" t="s">
        <v>280</v>
      </c>
      <c r="F1564" s="15" t="s">
        <v>37</v>
      </c>
      <c r="G1564" s="74">
        <f t="shared" si="421"/>
        <v>0</v>
      </c>
      <c r="H1564" s="74">
        <f t="shared" si="421"/>
        <v>0</v>
      </c>
      <c r="I1564" s="74">
        <f t="shared" si="421"/>
        <v>0</v>
      </c>
      <c r="J1564" s="270"/>
    </row>
    <row r="1565" spans="1:17" s="3" customFormat="1" ht="25.5" hidden="1">
      <c r="A1565" s="16" t="s">
        <v>38</v>
      </c>
      <c r="B1565" s="14">
        <v>794</v>
      </c>
      <c r="C1565" s="15" t="s">
        <v>19</v>
      </c>
      <c r="D1565" s="15" t="s">
        <v>165</v>
      </c>
      <c r="E1565" s="15" t="s">
        <v>280</v>
      </c>
      <c r="F1565" s="15" t="s">
        <v>39</v>
      </c>
      <c r="G1565" s="74"/>
      <c r="H1565" s="74"/>
      <c r="I1565" s="74"/>
      <c r="J1565" s="270"/>
    </row>
    <row r="1566" spans="1:17" s="181" customFormat="1">
      <c r="A1566" s="170" t="s">
        <v>74</v>
      </c>
      <c r="B1566" s="167"/>
      <c r="C1566" s="168"/>
      <c r="D1566" s="168"/>
      <c r="E1566" s="168"/>
      <c r="F1566" s="168"/>
      <c r="G1566" s="169">
        <f>G1554</f>
        <v>2429370.29</v>
      </c>
      <c r="H1566" s="169">
        <f t="shared" ref="H1566:I1566" si="422">H1554</f>
        <v>2448139.29</v>
      </c>
      <c r="I1566" s="169">
        <f t="shared" si="422"/>
        <v>2467096.29</v>
      </c>
      <c r="J1566" s="284"/>
    </row>
    <row r="1567" spans="1:17" s="181" customFormat="1" ht="38.25" hidden="1">
      <c r="A1567" s="98" t="s">
        <v>409</v>
      </c>
      <c r="B1567" s="99">
        <v>795</v>
      </c>
      <c r="C1567" s="100"/>
      <c r="D1567" s="100"/>
      <c r="E1567" s="100"/>
      <c r="F1567" s="100"/>
      <c r="G1567" s="101"/>
      <c r="H1567" s="101"/>
      <c r="I1567" s="101"/>
      <c r="J1567" s="288"/>
    </row>
    <row r="1568" spans="1:17" hidden="1">
      <c r="A1568" s="5" t="s">
        <v>18</v>
      </c>
      <c r="B1568" s="19">
        <v>795</v>
      </c>
      <c r="C1568" s="7" t="s">
        <v>19</v>
      </c>
      <c r="D1568" s="7"/>
      <c r="E1568" s="7"/>
      <c r="F1568" s="7"/>
      <c r="G1568" s="38">
        <f>G1569</f>
        <v>0</v>
      </c>
      <c r="H1568" s="38">
        <f t="shared" ref="H1568:I1568" si="423">H1569</f>
        <v>0</v>
      </c>
      <c r="I1568" s="38">
        <f t="shared" si="423"/>
        <v>0</v>
      </c>
      <c r="J1568" s="269"/>
      <c r="K1568" s="22"/>
      <c r="L1568" s="22"/>
    </row>
    <row r="1569" spans="1:17" hidden="1">
      <c r="A1569" s="40" t="s">
        <v>22</v>
      </c>
      <c r="B1569" s="14">
        <v>795</v>
      </c>
      <c r="C1569" s="15" t="s">
        <v>19</v>
      </c>
      <c r="D1569" s="15" t="s">
        <v>23</v>
      </c>
      <c r="E1569" s="15"/>
      <c r="F1569" s="15"/>
      <c r="G1569" s="74">
        <f>G1570</f>
        <v>0</v>
      </c>
      <c r="H1569" s="74">
        <f t="shared" ref="H1569:I1569" si="424">H1570</f>
        <v>0</v>
      </c>
      <c r="I1569" s="74">
        <f t="shared" si="424"/>
        <v>0</v>
      </c>
      <c r="J1569" s="270"/>
      <c r="K1569" s="22"/>
      <c r="L1569" s="22"/>
    </row>
    <row r="1570" spans="1:17" ht="25.5" hidden="1" customHeight="1">
      <c r="A1570" s="16" t="s">
        <v>168</v>
      </c>
      <c r="B1570" s="49">
        <v>795</v>
      </c>
      <c r="C1570" s="15" t="s">
        <v>19</v>
      </c>
      <c r="D1570" s="15" t="s">
        <v>23</v>
      </c>
      <c r="E1570" s="15" t="s">
        <v>214</v>
      </c>
      <c r="F1570" s="15"/>
      <c r="G1570" s="74">
        <f t="shared" ref="G1570:I1571" si="425">G1571</f>
        <v>0</v>
      </c>
      <c r="H1570" s="74">
        <f t="shared" si="425"/>
        <v>0</v>
      </c>
      <c r="I1570" s="74">
        <f t="shared" si="425"/>
        <v>0</v>
      </c>
      <c r="J1570" s="270"/>
      <c r="K1570" s="22"/>
      <c r="L1570" s="22"/>
    </row>
    <row r="1571" spans="1:17" ht="27" hidden="1" customHeight="1">
      <c r="A1571" s="16" t="s">
        <v>413</v>
      </c>
      <c r="B1571" s="49">
        <v>795</v>
      </c>
      <c r="C1571" s="15" t="s">
        <v>19</v>
      </c>
      <c r="D1571" s="15" t="s">
        <v>23</v>
      </c>
      <c r="E1571" s="15" t="s">
        <v>412</v>
      </c>
      <c r="F1571" s="15"/>
      <c r="G1571" s="74">
        <f t="shared" si="425"/>
        <v>0</v>
      </c>
      <c r="H1571" s="74">
        <f t="shared" si="425"/>
        <v>0</v>
      </c>
      <c r="I1571" s="74">
        <f t="shared" si="425"/>
        <v>0</v>
      </c>
      <c r="J1571" s="270"/>
      <c r="K1571" s="22"/>
      <c r="L1571" s="22"/>
    </row>
    <row r="1572" spans="1:17" ht="19.5" hidden="1" customHeight="1">
      <c r="A1572" s="16" t="s">
        <v>63</v>
      </c>
      <c r="B1572" s="49">
        <v>795</v>
      </c>
      <c r="C1572" s="15" t="s">
        <v>19</v>
      </c>
      <c r="D1572" s="15" t="s">
        <v>23</v>
      </c>
      <c r="E1572" s="15" t="s">
        <v>412</v>
      </c>
      <c r="F1572" s="15" t="s">
        <v>64</v>
      </c>
      <c r="G1572" s="74">
        <f>G1573</f>
        <v>0</v>
      </c>
      <c r="H1572" s="74">
        <v>0</v>
      </c>
      <c r="I1572" s="74">
        <v>0</v>
      </c>
      <c r="J1572" s="270"/>
      <c r="K1572" s="22"/>
      <c r="L1572" s="22"/>
    </row>
    <row r="1573" spans="1:17" ht="18.75" hidden="1" customHeight="1">
      <c r="A1573" s="16" t="s">
        <v>335</v>
      </c>
      <c r="B1573" s="49">
        <v>795</v>
      </c>
      <c r="C1573" s="15" t="s">
        <v>19</v>
      </c>
      <c r="D1573" s="15" t="s">
        <v>23</v>
      </c>
      <c r="E1573" s="15" t="s">
        <v>412</v>
      </c>
      <c r="F1573" s="15" t="s">
        <v>334</v>
      </c>
      <c r="G1573" s="74"/>
      <c r="H1573" s="74">
        <v>0</v>
      </c>
      <c r="I1573" s="74">
        <v>0</v>
      </c>
      <c r="J1573" s="270"/>
      <c r="K1573" s="22"/>
      <c r="L1573" s="22"/>
    </row>
    <row r="1574" spans="1:17" s="22" customFormat="1" hidden="1">
      <c r="A1574" s="11" t="s">
        <v>87</v>
      </c>
      <c r="B1574" s="19">
        <v>795</v>
      </c>
      <c r="C1574" s="20" t="s">
        <v>54</v>
      </c>
      <c r="D1574" s="20"/>
      <c r="E1574" s="20"/>
      <c r="F1574" s="20"/>
      <c r="G1574" s="12">
        <f>G1660+G1575</f>
        <v>0</v>
      </c>
      <c r="H1574" s="12">
        <f>H1660+H1575</f>
        <v>0</v>
      </c>
      <c r="I1574" s="12">
        <f>I1660+I1575</f>
        <v>0</v>
      </c>
      <c r="J1574" s="273"/>
    </row>
    <row r="1575" spans="1:17" s="3" customFormat="1" hidden="1">
      <c r="A1575" s="81" t="s">
        <v>176</v>
      </c>
      <c r="B1575" s="19">
        <v>795</v>
      </c>
      <c r="C1575" s="36" t="s">
        <v>54</v>
      </c>
      <c r="D1575" s="36" t="s">
        <v>126</v>
      </c>
      <c r="E1575" s="36"/>
      <c r="F1575" s="36"/>
      <c r="G1575" s="75">
        <f>G1576+G1644+G1651+G1654</f>
        <v>0</v>
      </c>
      <c r="H1575" s="75">
        <f>H1576+H1644+H1648</f>
        <v>0</v>
      </c>
      <c r="I1575" s="75">
        <f>I1576+I1644</f>
        <v>0</v>
      </c>
      <c r="J1575" s="283"/>
      <c r="K1575" s="22"/>
      <c r="L1575" s="22"/>
    </row>
    <row r="1576" spans="1:17" s="18" customFormat="1" ht="27" hidden="1" customHeight="1">
      <c r="A1576" s="16" t="s">
        <v>498</v>
      </c>
      <c r="B1576" s="49">
        <v>795</v>
      </c>
      <c r="C1576" s="15" t="s">
        <v>54</v>
      </c>
      <c r="D1576" s="15" t="s">
        <v>126</v>
      </c>
      <c r="E1576" s="15" t="s">
        <v>239</v>
      </c>
      <c r="F1576" s="15"/>
      <c r="G1576" s="74">
        <f>G1577+G1605+G1632+G1626</f>
        <v>0</v>
      </c>
      <c r="H1576" s="74">
        <f t="shared" ref="H1576:I1576" si="426">H1577+H1605+H1632+H1626</f>
        <v>0</v>
      </c>
      <c r="I1576" s="74">
        <f t="shared" si="426"/>
        <v>0</v>
      </c>
      <c r="J1576" s="74"/>
      <c r="K1576" s="75"/>
      <c r="L1576" s="75"/>
      <c r="M1576" s="74"/>
      <c r="N1576" s="74"/>
      <c r="O1576" s="74"/>
      <c r="Q1576" s="17"/>
    </row>
    <row r="1577" spans="1:17" s="18" customFormat="1" ht="75" hidden="1" customHeight="1">
      <c r="A1577" s="50" t="s">
        <v>396</v>
      </c>
      <c r="B1577" s="49">
        <v>795</v>
      </c>
      <c r="C1577" s="15" t="s">
        <v>54</v>
      </c>
      <c r="D1577" s="15" t="s">
        <v>126</v>
      </c>
      <c r="E1577" s="15" t="s">
        <v>104</v>
      </c>
      <c r="F1577" s="15"/>
      <c r="G1577" s="74">
        <f>G1581+G1584+G1595+G1590+G1587+G1602+G1578</f>
        <v>0</v>
      </c>
      <c r="H1577" s="74">
        <f t="shared" ref="H1577" si="427">H1581+H1584+H1595+H1590+H1587+H1602+H1578</f>
        <v>0</v>
      </c>
      <c r="I1577" s="74">
        <f>I1581+I1584+I1595+I1590+I1587+I1602+I1578</f>
        <v>0</v>
      </c>
      <c r="J1577" s="270"/>
      <c r="K1577" s="295"/>
      <c r="L1577" s="295"/>
      <c r="Q1577" s="17"/>
    </row>
    <row r="1578" spans="1:17" s="18" customFormat="1" ht="76.5" hidden="1" customHeight="1">
      <c r="A1578" s="50" t="s">
        <v>680</v>
      </c>
      <c r="B1578" s="49">
        <v>795</v>
      </c>
      <c r="C1578" s="15" t="s">
        <v>54</v>
      </c>
      <c r="D1578" s="15" t="s">
        <v>126</v>
      </c>
      <c r="E1578" s="15" t="s">
        <v>679</v>
      </c>
      <c r="F1578" s="15"/>
      <c r="G1578" s="74">
        <f t="shared" ref="G1578:I1579" si="428">G1579</f>
        <v>0</v>
      </c>
      <c r="H1578" s="74">
        <f t="shared" si="428"/>
        <v>0</v>
      </c>
      <c r="I1578" s="74">
        <f t="shared" si="428"/>
        <v>0</v>
      </c>
      <c r="J1578" s="270"/>
      <c r="K1578" s="295"/>
      <c r="L1578" s="295"/>
    </row>
    <row r="1579" spans="1:17" s="18" customFormat="1" ht="15" hidden="1" customHeight="1">
      <c r="A1579" s="16" t="s">
        <v>330</v>
      </c>
      <c r="B1579" s="49">
        <v>795</v>
      </c>
      <c r="C1579" s="15" t="s">
        <v>54</v>
      </c>
      <c r="D1579" s="15" t="s">
        <v>126</v>
      </c>
      <c r="E1579" s="15" t="s">
        <v>679</v>
      </c>
      <c r="F1579" s="15" t="s">
        <v>37</v>
      </c>
      <c r="G1579" s="74">
        <f t="shared" si="428"/>
        <v>0</v>
      </c>
      <c r="H1579" s="74">
        <f t="shared" si="428"/>
        <v>0</v>
      </c>
      <c r="I1579" s="74">
        <f t="shared" si="428"/>
        <v>0</v>
      </c>
      <c r="J1579" s="270"/>
      <c r="K1579" s="295"/>
      <c r="L1579" s="295"/>
    </row>
    <row r="1580" spans="1:17" s="18" customFormat="1" ht="32.25" hidden="1" customHeight="1">
      <c r="A1580" s="16" t="s">
        <v>38</v>
      </c>
      <c r="B1580" s="49">
        <v>795</v>
      </c>
      <c r="C1580" s="15" t="s">
        <v>54</v>
      </c>
      <c r="D1580" s="15" t="s">
        <v>126</v>
      </c>
      <c r="E1580" s="15" t="s">
        <v>679</v>
      </c>
      <c r="F1580" s="15" t="s">
        <v>39</v>
      </c>
      <c r="G1580" s="74"/>
      <c r="H1580" s="74"/>
      <c r="I1580" s="74"/>
      <c r="J1580" s="270"/>
      <c r="K1580" s="295"/>
      <c r="L1580" s="295"/>
    </row>
    <row r="1581" spans="1:17" s="18" customFormat="1" ht="41.25" hidden="1" customHeight="1">
      <c r="A1581" s="50" t="s">
        <v>397</v>
      </c>
      <c r="B1581" s="49">
        <v>795</v>
      </c>
      <c r="C1581" s="15" t="s">
        <v>54</v>
      </c>
      <c r="D1581" s="15" t="s">
        <v>126</v>
      </c>
      <c r="E1581" s="15" t="s">
        <v>105</v>
      </c>
      <c r="F1581" s="15"/>
      <c r="G1581" s="74">
        <f t="shared" ref="G1581:I1582" si="429">G1582</f>
        <v>0</v>
      </c>
      <c r="H1581" s="74">
        <f t="shared" si="429"/>
        <v>0</v>
      </c>
      <c r="I1581" s="74">
        <f t="shared" si="429"/>
        <v>0</v>
      </c>
      <c r="J1581" s="270"/>
      <c r="K1581" s="295"/>
      <c r="L1581" s="295"/>
    </row>
    <row r="1582" spans="1:17" s="18" customFormat="1" ht="15" hidden="1" customHeight="1">
      <c r="A1582" s="16" t="s">
        <v>330</v>
      </c>
      <c r="B1582" s="49">
        <v>795</v>
      </c>
      <c r="C1582" s="15" t="s">
        <v>54</v>
      </c>
      <c r="D1582" s="15" t="s">
        <v>126</v>
      </c>
      <c r="E1582" s="15" t="s">
        <v>105</v>
      </c>
      <c r="F1582" s="15" t="s">
        <v>37</v>
      </c>
      <c r="G1582" s="74">
        <f t="shared" si="429"/>
        <v>0</v>
      </c>
      <c r="H1582" s="74">
        <f t="shared" si="429"/>
        <v>0</v>
      </c>
      <c r="I1582" s="74">
        <f t="shared" si="429"/>
        <v>0</v>
      </c>
      <c r="J1582" s="270"/>
      <c r="K1582" s="295"/>
      <c r="L1582" s="295"/>
    </row>
    <row r="1583" spans="1:17" s="18" customFormat="1" ht="32.25" hidden="1" customHeight="1">
      <c r="A1583" s="16" t="s">
        <v>38</v>
      </c>
      <c r="B1583" s="49">
        <v>795</v>
      </c>
      <c r="C1583" s="15" t="s">
        <v>54</v>
      </c>
      <c r="D1583" s="15" t="s">
        <v>126</v>
      </c>
      <c r="E1583" s="15" t="s">
        <v>105</v>
      </c>
      <c r="F1583" s="15" t="s">
        <v>39</v>
      </c>
      <c r="G1583" s="74"/>
      <c r="H1583" s="74"/>
      <c r="I1583" s="74"/>
      <c r="J1583" s="270"/>
      <c r="K1583" s="295"/>
      <c r="L1583" s="295"/>
    </row>
    <row r="1584" spans="1:17" ht="63" hidden="1" customHeight="1">
      <c r="A1584" s="198" t="s">
        <v>396</v>
      </c>
      <c r="B1584" s="49">
        <v>795</v>
      </c>
      <c r="C1584" s="15" t="s">
        <v>54</v>
      </c>
      <c r="D1584" s="15" t="s">
        <v>126</v>
      </c>
      <c r="E1584" s="15" t="s">
        <v>135</v>
      </c>
      <c r="F1584" s="15"/>
      <c r="G1584" s="74">
        <f>G1585</f>
        <v>0</v>
      </c>
      <c r="H1584" s="74">
        <f t="shared" ref="H1584:I1584" si="430">H1585</f>
        <v>0</v>
      </c>
      <c r="I1584" s="74">
        <f t="shared" si="430"/>
        <v>0</v>
      </c>
      <c r="J1584" s="270"/>
      <c r="K1584" s="22"/>
      <c r="L1584" s="22"/>
      <c r="M1584" s="2"/>
    </row>
    <row r="1585" spans="1:12" ht="15" hidden="1" customHeight="1">
      <c r="A1585" s="86" t="s">
        <v>160</v>
      </c>
      <c r="B1585" s="49">
        <v>795</v>
      </c>
      <c r="C1585" s="15" t="s">
        <v>54</v>
      </c>
      <c r="D1585" s="15" t="s">
        <v>126</v>
      </c>
      <c r="E1585" s="15" t="s">
        <v>133</v>
      </c>
      <c r="F1585" s="15" t="s">
        <v>161</v>
      </c>
      <c r="G1585" s="74">
        <f>G1586</f>
        <v>0</v>
      </c>
      <c r="H1585" s="74">
        <f>H1586</f>
        <v>0</v>
      </c>
      <c r="I1585" s="74">
        <f>I1586</f>
        <v>0</v>
      </c>
      <c r="J1585" s="270"/>
      <c r="K1585" s="22"/>
      <c r="L1585" s="22"/>
    </row>
    <row r="1586" spans="1:12" ht="15" hidden="1" customHeight="1">
      <c r="A1586" s="86" t="s">
        <v>182</v>
      </c>
      <c r="B1586" s="49">
        <v>795</v>
      </c>
      <c r="C1586" s="15" t="s">
        <v>54</v>
      </c>
      <c r="D1586" s="15" t="s">
        <v>126</v>
      </c>
      <c r="E1586" s="15" t="s">
        <v>133</v>
      </c>
      <c r="F1586" s="15" t="s">
        <v>183</v>
      </c>
      <c r="G1586" s="74"/>
      <c r="H1586" s="74"/>
      <c r="I1586" s="74"/>
      <c r="J1586" s="270"/>
      <c r="K1586" s="22"/>
      <c r="L1586" s="22"/>
    </row>
    <row r="1587" spans="1:12" ht="81.75" hidden="1" customHeight="1">
      <c r="A1587" s="198" t="s">
        <v>429</v>
      </c>
      <c r="B1587" s="49">
        <v>795</v>
      </c>
      <c r="C1587" s="15" t="s">
        <v>54</v>
      </c>
      <c r="D1587" s="15" t="s">
        <v>126</v>
      </c>
      <c r="E1587" s="15" t="s">
        <v>136</v>
      </c>
      <c r="F1587" s="15"/>
      <c r="G1587" s="74">
        <f>G1588</f>
        <v>0</v>
      </c>
      <c r="H1587" s="74">
        <v>0</v>
      </c>
      <c r="I1587" s="74">
        <v>0</v>
      </c>
      <c r="J1587" s="270"/>
      <c r="K1587" s="22"/>
      <c r="L1587" s="22"/>
    </row>
    <row r="1588" spans="1:12" ht="24" hidden="1" customHeight="1">
      <c r="A1588" s="86" t="s">
        <v>330</v>
      </c>
      <c r="B1588" s="49">
        <v>795</v>
      </c>
      <c r="C1588" s="15" t="s">
        <v>54</v>
      </c>
      <c r="D1588" s="15" t="s">
        <v>126</v>
      </c>
      <c r="E1588" s="15" t="s">
        <v>134</v>
      </c>
      <c r="F1588" s="15" t="s">
        <v>37</v>
      </c>
      <c r="G1588" s="74">
        <f>G1589</f>
        <v>0</v>
      </c>
      <c r="H1588" s="74">
        <v>0</v>
      </c>
      <c r="I1588" s="74">
        <v>0</v>
      </c>
      <c r="J1588" s="270"/>
      <c r="K1588" s="22"/>
      <c r="L1588" s="22"/>
    </row>
    <row r="1589" spans="1:12" ht="41.25" hidden="1" customHeight="1">
      <c r="A1589" s="16" t="s">
        <v>38</v>
      </c>
      <c r="B1589" s="49">
        <v>795</v>
      </c>
      <c r="C1589" s="15" t="s">
        <v>54</v>
      </c>
      <c r="D1589" s="15" t="s">
        <v>126</v>
      </c>
      <c r="E1589" s="15" t="s">
        <v>134</v>
      </c>
      <c r="F1589" s="15" t="s">
        <v>39</v>
      </c>
      <c r="G1589" s="74"/>
      <c r="H1589" s="74">
        <v>0</v>
      </c>
      <c r="I1589" s="74">
        <v>0</v>
      </c>
      <c r="J1589" s="270"/>
      <c r="K1589" s="22"/>
      <c r="L1589" s="22"/>
    </row>
    <row r="1590" spans="1:12" ht="78" hidden="1" customHeight="1">
      <c r="A1590" s="50" t="s">
        <v>541</v>
      </c>
      <c r="B1590" s="49">
        <v>795</v>
      </c>
      <c r="C1590" s="15" t="s">
        <v>54</v>
      </c>
      <c r="D1590" s="15" t="s">
        <v>126</v>
      </c>
      <c r="E1590" s="15" t="s">
        <v>540</v>
      </c>
      <c r="F1590" s="15"/>
      <c r="G1590" s="74">
        <f>G1591+G1593</f>
        <v>0</v>
      </c>
      <c r="H1590" s="74">
        <v>0</v>
      </c>
      <c r="I1590" s="74">
        <v>0</v>
      </c>
      <c r="J1590" s="270"/>
      <c r="K1590" s="22"/>
      <c r="L1590" s="22"/>
    </row>
    <row r="1591" spans="1:12" ht="18" hidden="1" customHeight="1">
      <c r="A1591" s="16" t="s">
        <v>330</v>
      </c>
      <c r="B1591" s="49">
        <v>795</v>
      </c>
      <c r="C1591" s="15" t="s">
        <v>54</v>
      </c>
      <c r="D1591" s="15" t="s">
        <v>126</v>
      </c>
      <c r="E1591" s="15" t="s">
        <v>539</v>
      </c>
      <c r="F1591" s="15" t="s">
        <v>37</v>
      </c>
      <c r="G1591" s="74">
        <f>G1592</f>
        <v>0</v>
      </c>
      <c r="H1591" s="74">
        <v>0</v>
      </c>
      <c r="I1591" s="74">
        <v>0</v>
      </c>
      <c r="J1591" s="270"/>
      <c r="K1591" s="22"/>
      <c r="L1591" s="22"/>
    </row>
    <row r="1592" spans="1:12" ht="27.75" hidden="1" customHeight="1">
      <c r="A1592" s="16" t="s">
        <v>38</v>
      </c>
      <c r="B1592" s="49">
        <v>795</v>
      </c>
      <c r="C1592" s="15" t="s">
        <v>54</v>
      </c>
      <c r="D1592" s="15" t="s">
        <v>126</v>
      </c>
      <c r="E1592" s="15" t="s">
        <v>539</v>
      </c>
      <c r="F1592" s="15" t="s">
        <v>39</v>
      </c>
      <c r="G1592" s="74"/>
      <c r="H1592" s="74">
        <v>0</v>
      </c>
      <c r="I1592" s="74">
        <v>0</v>
      </c>
      <c r="J1592" s="270"/>
      <c r="K1592" s="22"/>
      <c r="L1592" s="22"/>
    </row>
    <row r="1593" spans="1:12" ht="36.75" hidden="1" customHeight="1">
      <c r="A1593" s="16" t="s">
        <v>98</v>
      </c>
      <c r="B1593" s="49">
        <v>795</v>
      </c>
      <c r="C1593" s="15" t="s">
        <v>54</v>
      </c>
      <c r="D1593" s="15" t="s">
        <v>126</v>
      </c>
      <c r="E1593" s="15" t="s">
        <v>539</v>
      </c>
      <c r="F1593" s="15" t="s">
        <v>355</v>
      </c>
      <c r="G1593" s="74">
        <f>G1594</f>
        <v>0</v>
      </c>
      <c r="H1593" s="74">
        <v>0</v>
      </c>
      <c r="I1593" s="74">
        <v>0</v>
      </c>
      <c r="J1593" s="270"/>
      <c r="K1593" s="22"/>
      <c r="L1593" s="22"/>
    </row>
    <row r="1594" spans="1:12" ht="27.75" hidden="1" customHeight="1">
      <c r="A1594" s="16" t="s">
        <v>356</v>
      </c>
      <c r="B1594" s="49">
        <v>795</v>
      </c>
      <c r="C1594" s="15" t="s">
        <v>54</v>
      </c>
      <c r="D1594" s="15" t="s">
        <v>126</v>
      </c>
      <c r="E1594" s="15" t="s">
        <v>539</v>
      </c>
      <c r="F1594" s="15" t="s">
        <v>357</v>
      </c>
      <c r="G1594" s="74"/>
      <c r="H1594" s="74"/>
      <c r="I1594" s="74"/>
      <c r="J1594" s="270"/>
      <c r="K1594" s="22"/>
      <c r="L1594" s="22"/>
    </row>
    <row r="1595" spans="1:12" s="18" customFormat="1" ht="62.25" hidden="1" customHeight="1">
      <c r="A1595" s="16" t="s">
        <v>538</v>
      </c>
      <c r="B1595" s="49">
        <v>795</v>
      </c>
      <c r="C1595" s="15" t="s">
        <v>54</v>
      </c>
      <c r="D1595" s="15" t="s">
        <v>126</v>
      </c>
      <c r="E1595" s="15" t="s">
        <v>191</v>
      </c>
      <c r="F1595" s="15"/>
      <c r="G1595" s="74">
        <f>G1596+G1600+G1599</f>
        <v>0</v>
      </c>
      <c r="H1595" s="74">
        <v>0</v>
      </c>
      <c r="I1595" s="74">
        <v>0</v>
      </c>
      <c r="J1595" s="270"/>
      <c r="K1595" s="295"/>
      <c r="L1595" s="295"/>
    </row>
    <row r="1596" spans="1:12" s="18" customFormat="1" ht="32.25" hidden="1" customHeight="1">
      <c r="A1596" s="16" t="s">
        <v>330</v>
      </c>
      <c r="B1596" s="49">
        <v>795</v>
      </c>
      <c r="C1596" s="15" t="s">
        <v>54</v>
      </c>
      <c r="D1596" s="15" t="s">
        <v>126</v>
      </c>
      <c r="E1596" s="15" t="s">
        <v>191</v>
      </c>
      <c r="F1596" s="15" t="s">
        <v>37</v>
      </c>
      <c r="G1596" s="74">
        <f>G1597</f>
        <v>0</v>
      </c>
      <c r="H1596" s="74">
        <v>0</v>
      </c>
      <c r="I1596" s="74">
        <v>0</v>
      </c>
      <c r="J1596" s="270"/>
      <c r="K1596" s="295"/>
      <c r="L1596" s="295"/>
    </row>
    <row r="1597" spans="1:12" s="18" customFormat="1" ht="32.25" hidden="1" customHeight="1">
      <c r="A1597" s="16" t="s">
        <v>38</v>
      </c>
      <c r="B1597" s="49">
        <v>795</v>
      </c>
      <c r="C1597" s="15" t="s">
        <v>54</v>
      </c>
      <c r="D1597" s="15" t="s">
        <v>126</v>
      </c>
      <c r="E1597" s="15" t="s">
        <v>191</v>
      </c>
      <c r="F1597" s="15" t="s">
        <v>39</v>
      </c>
      <c r="G1597" s="74"/>
      <c r="H1597" s="74">
        <v>0</v>
      </c>
      <c r="I1597" s="74">
        <v>0</v>
      </c>
      <c r="J1597" s="270"/>
      <c r="K1597" s="295"/>
      <c r="L1597" s="295"/>
    </row>
    <row r="1598" spans="1:12" ht="18" hidden="1" customHeight="1">
      <c r="A1598" s="16" t="s">
        <v>330</v>
      </c>
      <c r="B1598" s="49">
        <v>795</v>
      </c>
      <c r="C1598" s="15" t="s">
        <v>54</v>
      </c>
      <c r="D1598" s="15" t="s">
        <v>126</v>
      </c>
      <c r="E1598" s="15" t="s">
        <v>191</v>
      </c>
      <c r="F1598" s="15" t="s">
        <v>37</v>
      </c>
      <c r="G1598" s="74">
        <f>G1599</f>
        <v>0</v>
      </c>
      <c r="H1598" s="74">
        <v>0</v>
      </c>
      <c r="I1598" s="74">
        <v>0</v>
      </c>
      <c r="J1598" s="270"/>
      <c r="K1598" s="22"/>
      <c r="L1598" s="22"/>
    </row>
    <row r="1599" spans="1:12" ht="29.25" hidden="1" customHeight="1">
      <c r="A1599" s="16" t="s">
        <v>38</v>
      </c>
      <c r="B1599" s="49">
        <v>795</v>
      </c>
      <c r="C1599" s="15" t="s">
        <v>54</v>
      </c>
      <c r="D1599" s="15" t="s">
        <v>126</v>
      </c>
      <c r="E1599" s="15" t="s">
        <v>191</v>
      </c>
      <c r="F1599" s="15" t="s">
        <v>39</v>
      </c>
      <c r="G1599" s="74"/>
      <c r="H1599" s="74"/>
      <c r="I1599" s="74"/>
      <c r="J1599" s="270"/>
      <c r="K1599" s="22"/>
      <c r="L1599" s="22"/>
    </row>
    <row r="1600" spans="1:12" ht="18" hidden="1" customHeight="1">
      <c r="A1600" s="16" t="s">
        <v>160</v>
      </c>
      <c r="B1600" s="49">
        <v>795</v>
      </c>
      <c r="C1600" s="15" t="s">
        <v>54</v>
      </c>
      <c r="D1600" s="15" t="s">
        <v>126</v>
      </c>
      <c r="E1600" s="15" t="s">
        <v>191</v>
      </c>
      <c r="F1600" s="15" t="s">
        <v>161</v>
      </c>
      <c r="G1600" s="74">
        <f>G1601</f>
        <v>0</v>
      </c>
      <c r="H1600" s="74">
        <v>0</v>
      </c>
      <c r="I1600" s="74">
        <v>0</v>
      </c>
      <c r="J1600" s="270"/>
      <c r="K1600" s="22"/>
      <c r="L1600" s="22"/>
    </row>
    <row r="1601" spans="1:13" ht="15" hidden="1" customHeight="1">
      <c r="A1601" s="16" t="s">
        <v>182</v>
      </c>
      <c r="B1601" s="49">
        <v>795</v>
      </c>
      <c r="C1601" s="15" t="s">
        <v>54</v>
      </c>
      <c r="D1601" s="15" t="s">
        <v>126</v>
      </c>
      <c r="E1601" s="15" t="s">
        <v>191</v>
      </c>
      <c r="F1601" s="15" t="s">
        <v>183</v>
      </c>
      <c r="G1601" s="74"/>
      <c r="H1601" s="74"/>
      <c r="I1601" s="74"/>
      <c r="J1601" s="270"/>
      <c r="K1601" s="22"/>
      <c r="L1601" s="22"/>
    </row>
    <row r="1602" spans="1:13" ht="78" hidden="1" customHeight="1">
      <c r="A1602" s="50" t="s">
        <v>669</v>
      </c>
      <c r="B1602" s="49">
        <v>795</v>
      </c>
      <c r="C1602" s="15" t="s">
        <v>54</v>
      </c>
      <c r="D1602" s="15" t="s">
        <v>126</v>
      </c>
      <c r="E1602" s="15" t="s">
        <v>671</v>
      </c>
      <c r="F1602" s="15"/>
      <c r="G1602" s="74">
        <f>G1603</f>
        <v>0</v>
      </c>
      <c r="H1602" s="74">
        <v>0</v>
      </c>
      <c r="I1602" s="74">
        <v>0</v>
      </c>
      <c r="J1602" s="270"/>
      <c r="K1602" s="22"/>
      <c r="L1602" s="22"/>
    </row>
    <row r="1603" spans="1:13" ht="18" hidden="1" customHeight="1">
      <c r="A1603" s="16" t="s">
        <v>160</v>
      </c>
      <c r="B1603" s="49">
        <v>795</v>
      </c>
      <c r="C1603" s="15" t="s">
        <v>54</v>
      </c>
      <c r="D1603" s="15" t="s">
        <v>126</v>
      </c>
      <c r="E1603" s="15" t="s">
        <v>671</v>
      </c>
      <c r="F1603" s="15" t="s">
        <v>161</v>
      </c>
      <c r="G1603" s="74">
        <f>G1604</f>
        <v>0</v>
      </c>
      <c r="H1603" s="74">
        <v>0</v>
      </c>
      <c r="I1603" s="74">
        <v>0</v>
      </c>
      <c r="J1603" s="270"/>
      <c r="K1603" s="22"/>
      <c r="L1603" s="22"/>
    </row>
    <row r="1604" spans="1:13" ht="27.75" hidden="1" customHeight="1">
      <c r="A1604" s="16" t="s">
        <v>182</v>
      </c>
      <c r="B1604" s="49">
        <v>795</v>
      </c>
      <c r="C1604" s="15" t="s">
        <v>54</v>
      </c>
      <c r="D1604" s="15" t="s">
        <v>126</v>
      </c>
      <c r="E1604" s="15" t="s">
        <v>671</v>
      </c>
      <c r="F1604" s="15" t="s">
        <v>183</v>
      </c>
      <c r="G1604" s="74"/>
      <c r="H1604" s="74">
        <v>0</v>
      </c>
      <c r="I1604" s="74">
        <v>0</v>
      </c>
      <c r="J1604" s="270"/>
      <c r="K1604" s="22"/>
      <c r="L1604" s="22"/>
    </row>
    <row r="1605" spans="1:13" ht="63.75" hidden="1" customHeight="1">
      <c r="A1605" s="86" t="s">
        <v>398</v>
      </c>
      <c r="B1605" s="49">
        <v>795</v>
      </c>
      <c r="C1605" s="15" t="s">
        <v>54</v>
      </c>
      <c r="D1605" s="15" t="s">
        <v>126</v>
      </c>
      <c r="E1605" s="15" t="s">
        <v>108</v>
      </c>
      <c r="F1605" s="15"/>
      <c r="G1605" s="74">
        <f>G1606+G1613+G1623+G1629+G1620</f>
        <v>0</v>
      </c>
      <c r="H1605" s="74">
        <f t="shared" ref="H1605:I1605" si="431">H1606+H1613+H1623</f>
        <v>0</v>
      </c>
      <c r="I1605" s="74">
        <f t="shared" si="431"/>
        <v>0</v>
      </c>
      <c r="J1605" s="270"/>
      <c r="K1605" s="22"/>
      <c r="L1605" s="22"/>
      <c r="M1605" s="2"/>
    </row>
    <row r="1606" spans="1:13" ht="48.75" hidden="1" customHeight="1">
      <c r="A1606" s="86" t="s">
        <v>399</v>
      </c>
      <c r="B1606" s="49">
        <v>795</v>
      </c>
      <c r="C1606" s="15" t="s">
        <v>54</v>
      </c>
      <c r="D1606" s="15" t="s">
        <v>126</v>
      </c>
      <c r="E1606" s="15" t="s">
        <v>109</v>
      </c>
      <c r="F1606" s="15"/>
      <c r="G1606" s="74">
        <f>G1607+G1609+G1611</f>
        <v>0</v>
      </c>
      <c r="H1606" s="74">
        <f t="shared" ref="H1606:I1606" si="432">H1607+H1609+H1611</f>
        <v>0</v>
      </c>
      <c r="I1606" s="74">
        <f t="shared" si="432"/>
        <v>0</v>
      </c>
      <c r="J1606" s="270"/>
      <c r="K1606" s="22"/>
      <c r="L1606" s="22"/>
      <c r="M1606" s="2"/>
    </row>
    <row r="1607" spans="1:13" s="18" customFormat="1" ht="15.75" hidden="1" customHeight="1">
      <c r="A1607" s="86" t="s">
        <v>63</v>
      </c>
      <c r="B1607" s="49">
        <v>795</v>
      </c>
      <c r="C1607" s="15" t="s">
        <v>54</v>
      </c>
      <c r="D1607" s="15" t="s">
        <v>126</v>
      </c>
      <c r="E1607" s="15" t="s">
        <v>109</v>
      </c>
      <c r="F1607" s="15" t="s">
        <v>64</v>
      </c>
      <c r="G1607" s="74">
        <f>G1608</f>
        <v>0</v>
      </c>
      <c r="H1607" s="165">
        <v>0</v>
      </c>
      <c r="I1607" s="165">
        <v>0</v>
      </c>
      <c r="J1607" s="289"/>
      <c r="K1607" s="296"/>
      <c r="L1607" s="295"/>
    </row>
    <row r="1608" spans="1:13" s="18" customFormat="1" ht="15.75" hidden="1" customHeight="1">
      <c r="A1608" s="86" t="s">
        <v>184</v>
      </c>
      <c r="B1608" s="49">
        <v>795</v>
      </c>
      <c r="C1608" s="15" t="s">
        <v>54</v>
      </c>
      <c r="D1608" s="15" t="s">
        <v>126</v>
      </c>
      <c r="E1608" s="15" t="s">
        <v>109</v>
      </c>
      <c r="F1608" s="15" t="s">
        <v>185</v>
      </c>
      <c r="G1608" s="74">
        <f>5198269.13-268287.5-423091+149078.6-4655969.23</f>
        <v>0</v>
      </c>
      <c r="H1608" s="165">
        <v>0</v>
      </c>
      <c r="I1608" s="165">
        <v>0</v>
      </c>
      <c r="J1608" s="289"/>
      <c r="K1608" s="296"/>
      <c r="L1608" s="295"/>
    </row>
    <row r="1609" spans="1:13" ht="22.5" hidden="1" customHeight="1">
      <c r="A1609" s="86" t="s">
        <v>160</v>
      </c>
      <c r="B1609" s="49">
        <v>795</v>
      </c>
      <c r="C1609" s="15" t="s">
        <v>54</v>
      </c>
      <c r="D1609" s="15" t="s">
        <v>126</v>
      </c>
      <c r="E1609" s="15" t="s">
        <v>109</v>
      </c>
      <c r="F1609" s="15" t="s">
        <v>161</v>
      </c>
      <c r="G1609" s="74">
        <f>G1610</f>
        <v>0</v>
      </c>
      <c r="H1609" s="74">
        <f>H1610</f>
        <v>0</v>
      </c>
      <c r="I1609" s="74">
        <f>I1610</f>
        <v>0</v>
      </c>
      <c r="J1609" s="270"/>
      <c r="K1609" s="22"/>
      <c r="L1609" s="22"/>
    </row>
    <row r="1610" spans="1:13" ht="16.5" hidden="1" customHeight="1">
      <c r="A1610" s="86" t="s">
        <v>182</v>
      </c>
      <c r="B1610" s="49">
        <v>795</v>
      </c>
      <c r="C1610" s="15" t="s">
        <v>54</v>
      </c>
      <c r="D1610" s="15" t="s">
        <v>126</v>
      </c>
      <c r="E1610" s="15" t="s">
        <v>109</v>
      </c>
      <c r="F1610" s="15" t="s">
        <v>183</v>
      </c>
      <c r="G1610" s="74"/>
      <c r="H1610" s="74"/>
      <c r="I1610" s="74"/>
      <c r="J1610" s="270"/>
      <c r="K1610" s="22"/>
      <c r="L1610" s="22"/>
    </row>
    <row r="1611" spans="1:13" ht="22.5" hidden="1" customHeight="1">
      <c r="A1611" s="86" t="s">
        <v>330</v>
      </c>
      <c r="B1611" s="49">
        <v>795</v>
      </c>
      <c r="C1611" s="15" t="s">
        <v>54</v>
      </c>
      <c r="D1611" s="15" t="s">
        <v>126</v>
      </c>
      <c r="E1611" s="15" t="s">
        <v>109</v>
      </c>
      <c r="F1611" s="15" t="s">
        <v>37</v>
      </c>
      <c r="G1611" s="74">
        <f>G1612</f>
        <v>0</v>
      </c>
      <c r="H1611" s="74">
        <f>H1612</f>
        <v>0</v>
      </c>
      <c r="I1611" s="74">
        <f>I1612</f>
        <v>0</v>
      </c>
      <c r="J1611" s="270"/>
      <c r="K1611" s="22"/>
      <c r="L1611" s="22"/>
    </row>
    <row r="1612" spans="1:13" ht="30.75" hidden="1" customHeight="1">
      <c r="A1612" s="86" t="s">
        <v>38</v>
      </c>
      <c r="B1612" s="49">
        <v>795</v>
      </c>
      <c r="C1612" s="15" t="s">
        <v>54</v>
      </c>
      <c r="D1612" s="15" t="s">
        <v>126</v>
      </c>
      <c r="E1612" s="15" t="s">
        <v>109</v>
      </c>
      <c r="F1612" s="15" t="s">
        <v>39</v>
      </c>
      <c r="G1612" s="74"/>
      <c r="H1612" s="74"/>
      <c r="I1612" s="74"/>
      <c r="J1612" s="270"/>
      <c r="K1612" s="22"/>
      <c r="L1612" s="22"/>
    </row>
    <row r="1613" spans="1:13" s="18" customFormat="1" ht="65.25" hidden="1" customHeight="1">
      <c r="A1613" s="16" t="s">
        <v>537</v>
      </c>
      <c r="B1613" s="49">
        <v>795</v>
      </c>
      <c r="C1613" s="15" t="s">
        <v>54</v>
      </c>
      <c r="D1613" s="15" t="s">
        <v>126</v>
      </c>
      <c r="E1613" s="15" t="s">
        <v>46</v>
      </c>
      <c r="F1613" s="15"/>
      <c r="G1613" s="74">
        <f>G1614+G1618+G1616</f>
        <v>0</v>
      </c>
      <c r="H1613" s="74">
        <v>0</v>
      </c>
      <c r="I1613" s="74">
        <v>0</v>
      </c>
      <c r="J1613" s="270"/>
      <c r="K1613" s="296"/>
      <c r="L1613" s="295"/>
    </row>
    <row r="1614" spans="1:13" s="18" customFormat="1" ht="32.25" hidden="1" customHeight="1">
      <c r="A1614" s="16" t="s">
        <v>330</v>
      </c>
      <c r="B1614" s="49">
        <v>795</v>
      </c>
      <c r="C1614" s="15" t="s">
        <v>54</v>
      </c>
      <c r="D1614" s="15" t="s">
        <v>126</v>
      </c>
      <c r="E1614" s="15" t="s">
        <v>46</v>
      </c>
      <c r="F1614" s="15" t="s">
        <v>37</v>
      </c>
      <c r="G1614" s="74">
        <f>G1615</f>
        <v>0</v>
      </c>
      <c r="H1614" s="74">
        <v>0</v>
      </c>
      <c r="I1614" s="74">
        <v>0</v>
      </c>
      <c r="J1614" s="270"/>
      <c r="K1614" s="296"/>
      <c r="L1614" s="295"/>
    </row>
    <row r="1615" spans="1:13" s="18" customFormat="1" ht="15.75" hidden="1" customHeight="1">
      <c r="A1615" s="16" t="s">
        <v>38</v>
      </c>
      <c r="B1615" s="49">
        <v>795</v>
      </c>
      <c r="C1615" s="15" t="s">
        <v>54</v>
      </c>
      <c r="D1615" s="15" t="s">
        <v>126</v>
      </c>
      <c r="E1615" s="15" t="s">
        <v>46</v>
      </c>
      <c r="F1615" s="15" t="s">
        <v>39</v>
      </c>
      <c r="G1615" s="74"/>
      <c r="H1615" s="74">
        <v>0</v>
      </c>
      <c r="I1615" s="74">
        <v>0</v>
      </c>
      <c r="J1615" s="270"/>
      <c r="K1615" s="296"/>
      <c r="L1615" s="295"/>
    </row>
    <row r="1616" spans="1:13" ht="22.5" hidden="1" customHeight="1">
      <c r="A1616" s="16" t="s">
        <v>330</v>
      </c>
      <c r="B1616" s="49">
        <v>795</v>
      </c>
      <c r="C1616" s="15" t="s">
        <v>54</v>
      </c>
      <c r="D1616" s="15" t="s">
        <v>126</v>
      </c>
      <c r="E1616" s="15" t="s">
        <v>46</v>
      </c>
      <c r="F1616" s="15" t="s">
        <v>37</v>
      </c>
      <c r="G1616" s="74">
        <f>G1617</f>
        <v>0</v>
      </c>
      <c r="H1616" s="74">
        <v>0</v>
      </c>
      <c r="I1616" s="74">
        <v>0</v>
      </c>
      <c r="J1616" s="270"/>
      <c r="K1616" s="22"/>
      <c r="L1616" s="22"/>
    </row>
    <row r="1617" spans="1:13" ht="16.5" hidden="1" customHeight="1">
      <c r="A1617" s="16" t="s">
        <v>38</v>
      </c>
      <c r="B1617" s="49">
        <v>795</v>
      </c>
      <c r="C1617" s="15" t="s">
        <v>54</v>
      </c>
      <c r="D1617" s="15" t="s">
        <v>126</v>
      </c>
      <c r="E1617" s="15" t="s">
        <v>46</v>
      </c>
      <c r="F1617" s="15" t="s">
        <v>39</v>
      </c>
      <c r="G1617" s="74"/>
      <c r="H1617" s="74"/>
      <c r="I1617" s="74"/>
      <c r="J1617" s="270"/>
      <c r="K1617" s="22"/>
      <c r="L1617" s="22"/>
    </row>
    <row r="1618" spans="1:13" ht="22.5" hidden="1" customHeight="1">
      <c r="A1618" s="16" t="s">
        <v>160</v>
      </c>
      <c r="B1618" s="49">
        <v>795</v>
      </c>
      <c r="C1618" s="15" t="s">
        <v>54</v>
      </c>
      <c r="D1618" s="15" t="s">
        <v>126</v>
      </c>
      <c r="E1618" s="15" t="s">
        <v>46</v>
      </c>
      <c r="F1618" s="15" t="s">
        <v>161</v>
      </c>
      <c r="G1618" s="74">
        <f>G1619</f>
        <v>0</v>
      </c>
      <c r="H1618" s="74">
        <v>0</v>
      </c>
      <c r="I1618" s="74">
        <v>0</v>
      </c>
      <c r="J1618" s="270"/>
      <c r="K1618" s="22"/>
      <c r="L1618" s="22"/>
    </row>
    <row r="1619" spans="1:13" ht="16.5" hidden="1" customHeight="1">
      <c r="A1619" s="16" t="s">
        <v>182</v>
      </c>
      <c r="B1619" s="49">
        <v>795</v>
      </c>
      <c r="C1619" s="15" t="s">
        <v>54</v>
      </c>
      <c r="D1619" s="15" t="s">
        <v>126</v>
      </c>
      <c r="E1619" s="15" t="s">
        <v>46</v>
      </c>
      <c r="F1619" s="15" t="s">
        <v>183</v>
      </c>
      <c r="G1619" s="74"/>
      <c r="H1619" s="74"/>
      <c r="I1619" s="74"/>
      <c r="J1619" s="270"/>
      <c r="K1619" s="22"/>
      <c r="L1619" s="22"/>
    </row>
    <row r="1620" spans="1:13" ht="62.25" hidden="1" customHeight="1">
      <c r="A1620" s="16" t="s">
        <v>726</v>
      </c>
      <c r="B1620" s="49">
        <v>795</v>
      </c>
      <c r="C1620" s="15" t="s">
        <v>54</v>
      </c>
      <c r="D1620" s="15" t="s">
        <v>126</v>
      </c>
      <c r="E1620" s="15" t="s">
        <v>725</v>
      </c>
      <c r="F1620" s="15"/>
      <c r="G1620" s="74">
        <f>G1621</f>
        <v>0</v>
      </c>
      <c r="H1620" s="74">
        <f t="shared" ref="H1620:I1620" si="433">H1621+H1623+H1625</f>
        <v>0</v>
      </c>
      <c r="I1620" s="74">
        <f t="shared" si="433"/>
        <v>0</v>
      </c>
      <c r="J1620" s="270"/>
      <c r="K1620" s="22"/>
      <c r="L1620" s="22"/>
      <c r="M1620" s="2"/>
    </row>
    <row r="1621" spans="1:13" s="18" customFormat="1" ht="15.75" hidden="1" customHeight="1">
      <c r="A1621" s="16" t="s">
        <v>330</v>
      </c>
      <c r="B1621" s="49">
        <v>795</v>
      </c>
      <c r="C1621" s="15" t="s">
        <v>54</v>
      </c>
      <c r="D1621" s="15" t="s">
        <v>126</v>
      </c>
      <c r="E1621" s="15" t="s">
        <v>725</v>
      </c>
      <c r="F1621" s="15" t="s">
        <v>37</v>
      </c>
      <c r="G1621" s="74">
        <f>G1622</f>
        <v>0</v>
      </c>
      <c r="H1621" s="165">
        <v>0</v>
      </c>
      <c r="I1621" s="165">
        <v>0</v>
      </c>
      <c r="J1621" s="289"/>
      <c r="K1621" s="296"/>
      <c r="L1621" s="295"/>
    </row>
    <row r="1622" spans="1:13" s="18" customFormat="1" ht="35.25" hidden="1" customHeight="1">
      <c r="A1622" s="16" t="s">
        <v>38</v>
      </c>
      <c r="B1622" s="49">
        <v>795</v>
      </c>
      <c r="C1622" s="15" t="s">
        <v>54</v>
      </c>
      <c r="D1622" s="15" t="s">
        <v>126</v>
      </c>
      <c r="E1622" s="15" t="s">
        <v>725</v>
      </c>
      <c r="F1622" s="15" t="s">
        <v>39</v>
      </c>
      <c r="G1622" s="74"/>
      <c r="H1622" s="165"/>
      <c r="I1622" s="165"/>
      <c r="J1622" s="289"/>
      <c r="K1622" s="296"/>
      <c r="L1622" s="295"/>
    </row>
    <row r="1623" spans="1:13" ht="68.25" hidden="1" customHeight="1">
      <c r="A1623" s="16" t="s">
        <v>430</v>
      </c>
      <c r="B1623" s="49">
        <v>795</v>
      </c>
      <c r="C1623" s="15" t="s">
        <v>54</v>
      </c>
      <c r="D1623" s="15" t="s">
        <v>126</v>
      </c>
      <c r="E1623" s="15" t="s">
        <v>10</v>
      </c>
      <c r="F1623" s="15"/>
      <c r="G1623" s="74">
        <f>G1624</f>
        <v>0</v>
      </c>
      <c r="H1623" s="74">
        <v>0</v>
      </c>
      <c r="I1623" s="74">
        <v>0</v>
      </c>
      <c r="J1623" s="270"/>
      <c r="K1623" s="22"/>
      <c r="L1623" s="22"/>
    </row>
    <row r="1624" spans="1:13" ht="22.5" hidden="1" customHeight="1">
      <c r="A1624" s="16" t="s">
        <v>160</v>
      </c>
      <c r="B1624" s="49">
        <v>795</v>
      </c>
      <c r="C1624" s="15" t="s">
        <v>54</v>
      </c>
      <c r="D1624" s="15" t="s">
        <v>126</v>
      </c>
      <c r="E1624" s="15" t="s">
        <v>10</v>
      </c>
      <c r="F1624" s="15" t="s">
        <v>161</v>
      </c>
      <c r="G1624" s="74">
        <f>G1625</f>
        <v>0</v>
      </c>
      <c r="H1624" s="74">
        <v>0</v>
      </c>
      <c r="I1624" s="74">
        <v>0</v>
      </c>
      <c r="J1624" s="270"/>
      <c r="K1624" s="22"/>
      <c r="L1624" s="22"/>
    </row>
    <row r="1625" spans="1:13" ht="16.5" hidden="1" customHeight="1">
      <c r="A1625" s="16" t="s">
        <v>182</v>
      </c>
      <c r="B1625" s="49">
        <v>795</v>
      </c>
      <c r="C1625" s="15" t="s">
        <v>54</v>
      </c>
      <c r="D1625" s="15" t="s">
        <v>126</v>
      </c>
      <c r="E1625" s="15" t="s">
        <v>10</v>
      </c>
      <c r="F1625" s="15" t="s">
        <v>183</v>
      </c>
      <c r="G1625" s="74"/>
      <c r="H1625" s="74"/>
      <c r="I1625" s="74"/>
      <c r="J1625" s="270"/>
      <c r="K1625" s="22"/>
      <c r="L1625" s="22"/>
    </row>
    <row r="1626" spans="1:13" ht="63" hidden="1" customHeight="1">
      <c r="A1626" s="16" t="s">
        <v>670</v>
      </c>
      <c r="B1626" s="49">
        <v>795</v>
      </c>
      <c r="C1626" s="15" t="s">
        <v>54</v>
      </c>
      <c r="D1626" s="15" t="s">
        <v>126</v>
      </c>
      <c r="E1626" s="15" t="s">
        <v>305</v>
      </c>
      <c r="F1626" s="15"/>
      <c r="G1626" s="74">
        <f>G1627</f>
        <v>0</v>
      </c>
      <c r="H1626" s="74"/>
      <c r="I1626" s="74"/>
      <c r="J1626" s="270"/>
      <c r="K1626" s="22"/>
      <c r="L1626" s="22"/>
    </row>
    <row r="1627" spans="1:13" ht="16.5" hidden="1" customHeight="1">
      <c r="A1627" s="16" t="s">
        <v>330</v>
      </c>
      <c r="B1627" s="49">
        <v>795</v>
      </c>
      <c r="C1627" s="15" t="s">
        <v>54</v>
      </c>
      <c r="D1627" s="15" t="s">
        <v>126</v>
      </c>
      <c r="E1627" s="15" t="s">
        <v>305</v>
      </c>
      <c r="F1627" s="15" t="s">
        <v>37</v>
      </c>
      <c r="G1627" s="74">
        <f>G1628</f>
        <v>0</v>
      </c>
      <c r="H1627" s="74"/>
      <c r="I1627" s="74"/>
      <c r="J1627" s="270"/>
      <c r="K1627" s="22"/>
      <c r="L1627" s="22"/>
    </row>
    <row r="1628" spans="1:13" ht="28.5" hidden="1" customHeight="1">
      <c r="A1628" s="16" t="s">
        <v>38</v>
      </c>
      <c r="B1628" s="49">
        <v>795</v>
      </c>
      <c r="C1628" s="15" t="s">
        <v>54</v>
      </c>
      <c r="D1628" s="15" t="s">
        <v>126</v>
      </c>
      <c r="E1628" s="15" t="s">
        <v>305</v>
      </c>
      <c r="F1628" s="15" t="s">
        <v>39</v>
      </c>
      <c r="G1628" s="74"/>
      <c r="H1628" s="74"/>
      <c r="I1628" s="74"/>
      <c r="J1628" s="270"/>
      <c r="K1628" s="22"/>
      <c r="L1628" s="22"/>
    </row>
    <row r="1629" spans="1:13" s="18" customFormat="1" ht="76.5" hidden="1" customHeight="1">
      <c r="A1629" s="50" t="s">
        <v>680</v>
      </c>
      <c r="B1629" s="49">
        <v>795</v>
      </c>
      <c r="C1629" s="15" t="s">
        <v>54</v>
      </c>
      <c r="D1629" s="15" t="s">
        <v>126</v>
      </c>
      <c r="E1629" s="15" t="s">
        <v>716</v>
      </c>
      <c r="F1629" s="15"/>
      <c r="G1629" s="74">
        <f t="shared" ref="G1629:I1630" si="434">G1630</f>
        <v>0</v>
      </c>
      <c r="H1629" s="74">
        <f t="shared" si="434"/>
        <v>0</v>
      </c>
      <c r="I1629" s="74">
        <f t="shared" si="434"/>
        <v>0</v>
      </c>
      <c r="J1629" s="270"/>
      <c r="K1629" s="295"/>
      <c r="L1629" s="295"/>
    </row>
    <row r="1630" spans="1:13" s="18" customFormat="1" ht="15" hidden="1" customHeight="1">
      <c r="A1630" s="16" t="s">
        <v>330</v>
      </c>
      <c r="B1630" s="49">
        <v>795</v>
      </c>
      <c r="C1630" s="15" t="s">
        <v>54</v>
      </c>
      <c r="D1630" s="15" t="s">
        <v>126</v>
      </c>
      <c r="E1630" s="15" t="s">
        <v>716</v>
      </c>
      <c r="F1630" s="15" t="s">
        <v>37</v>
      </c>
      <c r="G1630" s="74">
        <f t="shared" si="434"/>
        <v>0</v>
      </c>
      <c r="H1630" s="74">
        <f t="shared" si="434"/>
        <v>0</v>
      </c>
      <c r="I1630" s="74">
        <f t="shared" si="434"/>
        <v>0</v>
      </c>
      <c r="J1630" s="270"/>
      <c r="K1630" s="295"/>
      <c r="L1630" s="295"/>
    </row>
    <row r="1631" spans="1:13" s="18" customFormat="1" ht="32.25" hidden="1" customHeight="1">
      <c r="A1631" s="16" t="s">
        <v>38</v>
      </c>
      <c r="B1631" s="49">
        <v>795</v>
      </c>
      <c r="C1631" s="15" t="s">
        <v>54</v>
      </c>
      <c r="D1631" s="15" t="s">
        <v>126</v>
      </c>
      <c r="E1631" s="15" t="s">
        <v>716</v>
      </c>
      <c r="F1631" s="15" t="s">
        <v>39</v>
      </c>
      <c r="G1631" s="74">
        <f>600000-600000</f>
        <v>0</v>
      </c>
      <c r="H1631" s="74">
        <v>0</v>
      </c>
      <c r="I1631" s="74">
        <v>0</v>
      </c>
      <c r="J1631" s="270"/>
      <c r="K1631" s="295"/>
      <c r="L1631" s="295"/>
    </row>
    <row r="1632" spans="1:13" ht="87" hidden="1" customHeight="1">
      <c r="A1632" s="16" t="s">
        <v>685</v>
      </c>
      <c r="B1632" s="49">
        <v>795</v>
      </c>
      <c r="C1632" s="15" t="s">
        <v>54</v>
      </c>
      <c r="D1632" s="15" t="s">
        <v>126</v>
      </c>
      <c r="E1632" s="15" t="s">
        <v>11</v>
      </c>
      <c r="F1632" s="15"/>
      <c r="G1632" s="74">
        <f>G1633+G1636+G1639</f>
        <v>0</v>
      </c>
      <c r="H1632" s="74">
        <f>H1633+H1636+H1639</f>
        <v>0</v>
      </c>
      <c r="I1632" s="74">
        <f t="shared" ref="I1632" si="435">I1633+I1636+I1639</f>
        <v>0</v>
      </c>
      <c r="J1632" s="270"/>
      <c r="K1632" s="22"/>
      <c r="L1632" s="22"/>
    </row>
    <row r="1633" spans="1:12" ht="91.5" hidden="1" customHeight="1">
      <c r="A1633" s="16" t="s">
        <v>633</v>
      </c>
      <c r="B1633" s="49">
        <v>795</v>
      </c>
      <c r="C1633" s="15" t="s">
        <v>54</v>
      </c>
      <c r="D1633" s="15" t="s">
        <v>126</v>
      </c>
      <c r="E1633" s="88" t="s">
        <v>632</v>
      </c>
      <c r="F1633" s="15"/>
      <c r="G1633" s="74">
        <f>G1634</f>
        <v>0</v>
      </c>
      <c r="H1633" s="74">
        <v>0</v>
      </c>
      <c r="I1633" s="74">
        <v>0</v>
      </c>
      <c r="J1633" s="270"/>
      <c r="K1633" s="22"/>
      <c r="L1633" s="22"/>
    </row>
    <row r="1634" spans="1:12" ht="22.5" hidden="1" customHeight="1">
      <c r="A1634" s="16" t="s">
        <v>160</v>
      </c>
      <c r="B1634" s="49">
        <v>795</v>
      </c>
      <c r="C1634" s="15" t="s">
        <v>54</v>
      </c>
      <c r="D1634" s="15" t="s">
        <v>126</v>
      </c>
      <c r="E1634" s="88" t="s">
        <v>632</v>
      </c>
      <c r="F1634" s="15" t="s">
        <v>161</v>
      </c>
      <c r="G1634" s="74">
        <f>G1635</f>
        <v>0</v>
      </c>
      <c r="H1634" s="74">
        <v>0</v>
      </c>
      <c r="I1634" s="74">
        <v>0</v>
      </c>
      <c r="J1634" s="270"/>
      <c r="K1634" s="22"/>
      <c r="L1634" s="22"/>
    </row>
    <row r="1635" spans="1:12" ht="16.5" hidden="1" customHeight="1">
      <c r="A1635" s="16" t="s">
        <v>174</v>
      </c>
      <c r="B1635" s="49">
        <v>795</v>
      </c>
      <c r="C1635" s="15" t="s">
        <v>54</v>
      </c>
      <c r="D1635" s="15" t="s">
        <v>126</v>
      </c>
      <c r="E1635" s="88" t="s">
        <v>632</v>
      </c>
      <c r="F1635" s="15" t="s">
        <v>175</v>
      </c>
      <c r="G1635" s="74"/>
      <c r="H1635" s="74">
        <v>0</v>
      </c>
      <c r="I1635" s="74">
        <v>0</v>
      </c>
      <c r="J1635" s="270"/>
      <c r="K1635" s="22"/>
      <c r="L1635" s="22"/>
    </row>
    <row r="1636" spans="1:12" ht="48" hidden="1" customHeight="1">
      <c r="A1636" s="16" t="s">
        <v>617</v>
      </c>
      <c r="B1636" s="49">
        <v>795</v>
      </c>
      <c r="C1636" s="15" t="s">
        <v>54</v>
      </c>
      <c r="D1636" s="15" t="s">
        <v>126</v>
      </c>
      <c r="E1636" s="88" t="s">
        <v>414</v>
      </c>
      <c r="F1636" s="15"/>
      <c r="G1636" s="74">
        <f>G1637</f>
        <v>0</v>
      </c>
      <c r="H1636" s="74">
        <v>0</v>
      </c>
      <c r="I1636" s="74">
        <v>0</v>
      </c>
      <c r="J1636" s="270"/>
      <c r="K1636" s="22"/>
      <c r="L1636" s="22"/>
    </row>
    <row r="1637" spans="1:12" ht="22.5" hidden="1" customHeight="1">
      <c r="A1637" s="16" t="s">
        <v>160</v>
      </c>
      <c r="B1637" s="49">
        <v>795</v>
      </c>
      <c r="C1637" s="15" t="s">
        <v>54</v>
      </c>
      <c r="D1637" s="15" t="s">
        <v>126</v>
      </c>
      <c r="E1637" s="15" t="s">
        <v>414</v>
      </c>
      <c r="F1637" s="15" t="s">
        <v>161</v>
      </c>
      <c r="G1637" s="74">
        <f>G1638</f>
        <v>0</v>
      </c>
      <c r="H1637" s="74">
        <v>0</v>
      </c>
      <c r="I1637" s="74">
        <v>0</v>
      </c>
      <c r="J1637" s="270"/>
      <c r="K1637" s="22"/>
      <c r="L1637" s="22"/>
    </row>
    <row r="1638" spans="1:12" ht="16.5" hidden="1" customHeight="1">
      <c r="A1638" s="16" t="s">
        <v>174</v>
      </c>
      <c r="B1638" s="49">
        <v>795</v>
      </c>
      <c r="C1638" s="15" t="s">
        <v>54</v>
      </c>
      <c r="D1638" s="15" t="s">
        <v>126</v>
      </c>
      <c r="E1638" s="15" t="s">
        <v>414</v>
      </c>
      <c r="F1638" s="15" t="s">
        <v>175</v>
      </c>
      <c r="G1638" s="74"/>
      <c r="H1638" s="74">
        <v>0</v>
      </c>
      <c r="I1638" s="74">
        <v>0</v>
      </c>
      <c r="J1638" s="270"/>
      <c r="K1638" s="22"/>
      <c r="L1638" s="22"/>
    </row>
    <row r="1639" spans="1:12" s="18" customFormat="1" ht="122.25" hidden="1" customHeight="1">
      <c r="A1639" s="84" t="s">
        <v>686</v>
      </c>
      <c r="B1639" s="49">
        <v>795</v>
      </c>
      <c r="C1639" s="15" t="s">
        <v>54</v>
      </c>
      <c r="D1639" s="15" t="s">
        <v>126</v>
      </c>
      <c r="E1639" s="15" t="s">
        <v>634</v>
      </c>
      <c r="F1639" s="15"/>
      <c r="G1639" s="74">
        <f>G1640+G1642</f>
        <v>0</v>
      </c>
      <c r="H1639" s="74">
        <f t="shared" ref="H1639:I1639" si="436">H1640+H1642</f>
        <v>0</v>
      </c>
      <c r="I1639" s="74">
        <f t="shared" si="436"/>
        <v>0</v>
      </c>
      <c r="J1639" s="270"/>
      <c r="K1639" s="295"/>
      <c r="L1639" s="295"/>
    </row>
    <row r="1640" spans="1:12" s="18" customFormat="1" ht="24.75" hidden="1" customHeight="1">
      <c r="A1640" s="16" t="s">
        <v>330</v>
      </c>
      <c r="B1640" s="49">
        <v>795</v>
      </c>
      <c r="C1640" s="15" t="s">
        <v>54</v>
      </c>
      <c r="D1640" s="15" t="s">
        <v>126</v>
      </c>
      <c r="E1640" s="15" t="s">
        <v>634</v>
      </c>
      <c r="F1640" s="15" t="s">
        <v>37</v>
      </c>
      <c r="G1640" s="74">
        <f t="shared" ref="G1640:I1640" si="437">G1641</f>
        <v>0</v>
      </c>
      <c r="H1640" s="74">
        <f t="shared" si="437"/>
        <v>0</v>
      </c>
      <c r="I1640" s="74">
        <f t="shared" si="437"/>
        <v>0</v>
      </c>
      <c r="J1640" s="270"/>
      <c r="K1640" s="295"/>
      <c r="L1640" s="295"/>
    </row>
    <row r="1641" spans="1:12" s="18" customFormat="1" ht="30.75" hidden="1" customHeight="1">
      <c r="A1641" s="16" t="s">
        <v>38</v>
      </c>
      <c r="B1641" s="49">
        <v>795</v>
      </c>
      <c r="C1641" s="15" t="s">
        <v>54</v>
      </c>
      <c r="D1641" s="15" t="s">
        <v>126</v>
      </c>
      <c r="E1641" s="15" t="s">
        <v>634</v>
      </c>
      <c r="F1641" s="15" t="s">
        <v>39</v>
      </c>
      <c r="G1641" s="74">
        <f>5365800-50+268287.5-5634037.5</f>
        <v>0</v>
      </c>
      <c r="H1641" s="74"/>
      <c r="I1641" s="74"/>
      <c r="J1641" s="270"/>
      <c r="K1641" s="295"/>
      <c r="L1641" s="295"/>
    </row>
    <row r="1642" spans="1:12" s="105" customFormat="1" ht="22.5" hidden="1" customHeight="1">
      <c r="A1642" s="86" t="s">
        <v>160</v>
      </c>
      <c r="B1642" s="87">
        <v>795</v>
      </c>
      <c r="C1642" s="88" t="s">
        <v>54</v>
      </c>
      <c r="D1642" s="88" t="s">
        <v>126</v>
      </c>
      <c r="E1642" s="88" t="s">
        <v>634</v>
      </c>
      <c r="F1642" s="88" t="s">
        <v>161</v>
      </c>
      <c r="G1642" s="74">
        <f>G1643</f>
        <v>0</v>
      </c>
      <c r="H1642" s="74">
        <f t="shared" ref="H1642:I1642" si="438">H1643</f>
        <v>0</v>
      </c>
      <c r="I1642" s="74">
        <f t="shared" si="438"/>
        <v>0</v>
      </c>
      <c r="J1642" s="270"/>
      <c r="K1642" s="181"/>
      <c r="L1642" s="181"/>
    </row>
    <row r="1643" spans="1:12" s="105" customFormat="1" ht="16.5" hidden="1" customHeight="1">
      <c r="A1643" s="86" t="s">
        <v>182</v>
      </c>
      <c r="B1643" s="87">
        <v>795</v>
      </c>
      <c r="C1643" s="88" t="s">
        <v>54</v>
      </c>
      <c r="D1643" s="88" t="s">
        <v>126</v>
      </c>
      <c r="E1643" s="88" t="s">
        <v>634</v>
      </c>
      <c r="F1643" s="88" t="s">
        <v>183</v>
      </c>
      <c r="G1643" s="74"/>
      <c r="H1643" s="118"/>
      <c r="I1643" s="118"/>
      <c r="J1643" s="286"/>
      <c r="K1643" s="181"/>
      <c r="L1643" s="181"/>
    </row>
    <row r="1644" spans="1:12" s="18" customFormat="1" ht="32.25" hidden="1" customHeight="1">
      <c r="A1644" s="16" t="s">
        <v>529</v>
      </c>
      <c r="B1644" s="49">
        <v>795</v>
      </c>
      <c r="C1644" s="15" t="s">
        <v>54</v>
      </c>
      <c r="D1644" s="15" t="s">
        <v>126</v>
      </c>
      <c r="E1644" s="15" t="s">
        <v>206</v>
      </c>
      <c r="F1644" s="15"/>
      <c r="G1644" s="74">
        <f t="shared" ref="G1644:I1649" si="439">G1645</f>
        <v>0</v>
      </c>
      <c r="H1644" s="74">
        <f t="shared" si="439"/>
        <v>0</v>
      </c>
      <c r="I1644" s="74">
        <f>I1645+I1648</f>
        <v>0</v>
      </c>
      <c r="J1644" s="270"/>
      <c r="K1644" s="295"/>
      <c r="L1644" s="295"/>
    </row>
    <row r="1645" spans="1:12" s="18" customFormat="1" ht="56.25" hidden="1" customHeight="1">
      <c r="A1645" s="16" t="s">
        <v>811</v>
      </c>
      <c r="B1645" s="49">
        <v>795</v>
      </c>
      <c r="C1645" s="15" t="s">
        <v>54</v>
      </c>
      <c r="D1645" s="15" t="s">
        <v>126</v>
      </c>
      <c r="E1645" s="15" t="s">
        <v>426</v>
      </c>
      <c r="F1645" s="15"/>
      <c r="G1645" s="74">
        <f t="shared" si="439"/>
        <v>0</v>
      </c>
      <c r="H1645" s="74">
        <f t="shared" si="439"/>
        <v>0</v>
      </c>
      <c r="I1645" s="74">
        <f t="shared" si="439"/>
        <v>0</v>
      </c>
      <c r="J1645" s="270"/>
      <c r="K1645" s="295"/>
      <c r="L1645" s="295"/>
    </row>
    <row r="1646" spans="1:12" s="18" customFormat="1" ht="39" hidden="1" customHeight="1">
      <c r="A1646" s="16" t="s">
        <v>98</v>
      </c>
      <c r="B1646" s="49">
        <v>795</v>
      </c>
      <c r="C1646" s="15" t="s">
        <v>54</v>
      </c>
      <c r="D1646" s="15" t="s">
        <v>126</v>
      </c>
      <c r="E1646" s="15" t="s">
        <v>426</v>
      </c>
      <c r="F1646" s="15" t="s">
        <v>355</v>
      </c>
      <c r="G1646" s="74">
        <f t="shared" si="439"/>
        <v>0</v>
      </c>
      <c r="H1646" s="74">
        <f t="shared" si="439"/>
        <v>0</v>
      </c>
      <c r="I1646" s="74">
        <f t="shared" si="439"/>
        <v>0</v>
      </c>
      <c r="J1646" s="270"/>
      <c r="K1646" s="295"/>
      <c r="L1646" s="295"/>
    </row>
    <row r="1647" spans="1:12" s="18" customFormat="1" ht="15.75" hidden="1" customHeight="1">
      <c r="A1647" s="16" t="s">
        <v>356</v>
      </c>
      <c r="B1647" s="49">
        <v>795</v>
      </c>
      <c r="C1647" s="15" t="s">
        <v>54</v>
      </c>
      <c r="D1647" s="15" t="s">
        <v>126</v>
      </c>
      <c r="E1647" s="15" t="s">
        <v>426</v>
      </c>
      <c r="F1647" s="15" t="s">
        <v>357</v>
      </c>
      <c r="G1647" s="74"/>
      <c r="H1647" s="74"/>
      <c r="I1647" s="74"/>
      <c r="J1647" s="270"/>
      <c r="K1647" s="295"/>
      <c r="L1647" s="295"/>
    </row>
    <row r="1648" spans="1:12" s="18" customFormat="1" ht="70.5" hidden="1" customHeight="1">
      <c r="A1648" s="16" t="s">
        <v>605</v>
      </c>
      <c r="B1648" s="49">
        <v>795</v>
      </c>
      <c r="C1648" s="15" t="s">
        <v>54</v>
      </c>
      <c r="D1648" s="15" t="s">
        <v>126</v>
      </c>
      <c r="E1648" s="15" t="s">
        <v>604</v>
      </c>
      <c r="F1648" s="15"/>
      <c r="G1648" s="74">
        <f t="shared" si="439"/>
        <v>0</v>
      </c>
      <c r="H1648" s="74">
        <f t="shared" si="439"/>
        <v>0</v>
      </c>
      <c r="I1648" s="74">
        <f t="shared" si="439"/>
        <v>0</v>
      </c>
      <c r="J1648" s="270"/>
      <c r="K1648" s="295"/>
      <c r="L1648" s="295"/>
    </row>
    <row r="1649" spans="1:12" s="18" customFormat="1" ht="39" hidden="1" customHeight="1">
      <c r="A1649" s="16" t="s">
        <v>98</v>
      </c>
      <c r="B1649" s="49">
        <v>795</v>
      </c>
      <c r="C1649" s="15" t="s">
        <v>54</v>
      </c>
      <c r="D1649" s="15" t="s">
        <v>126</v>
      </c>
      <c r="E1649" s="15" t="s">
        <v>604</v>
      </c>
      <c r="F1649" s="15" t="s">
        <v>355</v>
      </c>
      <c r="G1649" s="74">
        <f t="shared" si="439"/>
        <v>0</v>
      </c>
      <c r="H1649" s="74">
        <f t="shared" si="439"/>
        <v>0</v>
      </c>
      <c r="I1649" s="74">
        <f t="shared" si="439"/>
        <v>0</v>
      </c>
      <c r="J1649" s="270"/>
      <c r="K1649" s="295"/>
      <c r="L1649" s="295"/>
    </row>
    <row r="1650" spans="1:12" s="18" customFormat="1" ht="15.75" hidden="1" customHeight="1">
      <c r="A1650" s="16" t="s">
        <v>356</v>
      </c>
      <c r="B1650" s="49">
        <v>795</v>
      </c>
      <c r="C1650" s="15" t="s">
        <v>54</v>
      </c>
      <c r="D1650" s="15" t="s">
        <v>126</v>
      </c>
      <c r="E1650" s="15" t="s">
        <v>604</v>
      </c>
      <c r="F1650" s="15" t="s">
        <v>357</v>
      </c>
      <c r="G1650" s="74"/>
      <c r="H1650" s="74"/>
      <c r="I1650" s="74"/>
      <c r="J1650" s="270"/>
      <c r="K1650" s="295"/>
      <c r="L1650" s="295"/>
    </row>
    <row r="1651" spans="1:12" ht="25.5" hidden="1">
      <c r="A1651" s="37" t="s">
        <v>173</v>
      </c>
      <c r="B1651" s="14">
        <v>793</v>
      </c>
      <c r="C1651" s="15" t="s">
        <v>54</v>
      </c>
      <c r="D1651" s="15" t="s">
        <v>126</v>
      </c>
      <c r="E1651" s="15" t="s">
        <v>238</v>
      </c>
      <c r="F1651" s="14"/>
      <c r="G1651" s="74">
        <f>G1652</f>
        <v>0</v>
      </c>
      <c r="H1651" s="74">
        <f t="shared" ref="H1651:I1651" si="440">H1652</f>
        <v>0</v>
      </c>
      <c r="I1651" s="74">
        <f t="shared" si="440"/>
        <v>0</v>
      </c>
      <c r="J1651" s="270"/>
      <c r="K1651" s="21"/>
      <c r="L1651" s="22"/>
    </row>
    <row r="1652" spans="1:12" ht="25.5" hidden="1">
      <c r="A1652" s="16" t="s">
        <v>330</v>
      </c>
      <c r="B1652" s="14">
        <v>793</v>
      </c>
      <c r="C1652" s="15" t="s">
        <v>54</v>
      </c>
      <c r="D1652" s="15" t="s">
        <v>126</v>
      </c>
      <c r="E1652" s="15" t="s">
        <v>281</v>
      </c>
      <c r="F1652" s="15" t="s">
        <v>37</v>
      </c>
      <c r="G1652" s="74">
        <f>G1653</f>
        <v>0</v>
      </c>
      <c r="H1652" s="74">
        <f>H1653</f>
        <v>0</v>
      </c>
      <c r="I1652" s="74">
        <f>I1653</f>
        <v>0</v>
      </c>
      <c r="J1652" s="270"/>
      <c r="K1652" s="21"/>
      <c r="L1652" s="22"/>
    </row>
    <row r="1653" spans="1:12" ht="35.25" hidden="1" customHeight="1">
      <c r="A1653" s="16" t="s">
        <v>38</v>
      </c>
      <c r="B1653" s="14">
        <v>793</v>
      </c>
      <c r="C1653" s="15" t="s">
        <v>54</v>
      </c>
      <c r="D1653" s="15" t="s">
        <v>126</v>
      </c>
      <c r="E1653" s="15" t="s">
        <v>281</v>
      </c>
      <c r="F1653" s="15" t="s">
        <v>39</v>
      </c>
      <c r="G1653" s="74"/>
      <c r="H1653" s="74"/>
      <c r="I1653" s="74"/>
      <c r="J1653" s="270"/>
      <c r="K1653" s="21"/>
      <c r="L1653" s="22"/>
    </row>
    <row r="1654" spans="1:12" s="28" customFormat="1" ht="24.75" hidden="1" customHeight="1">
      <c r="A1654" s="37" t="s">
        <v>173</v>
      </c>
      <c r="B1654" s="14">
        <v>793</v>
      </c>
      <c r="C1654" s="15" t="s">
        <v>54</v>
      </c>
      <c r="D1654" s="15" t="s">
        <v>126</v>
      </c>
      <c r="E1654" s="15" t="s">
        <v>238</v>
      </c>
      <c r="F1654" s="39"/>
      <c r="G1654" s="74">
        <f t="shared" ref="G1654:I1654" si="441">G1655</f>
        <v>0</v>
      </c>
      <c r="H1654" s="74">
        <f t="shared" si="441"/>
        <v>0</v>
      </c>
      <c r="I1654" s="74">
        <f t="shared" si="441"/>
        <v>0</v>
      </c>
      <c r="J1654" s="270"/>
      <c r="K1654" s="80"/>
      <c r="L1654" s="80"/>
    </row>
    <row r="1655" spans="1:12" ht="25.5" hidden="1">
      <c r="A1655" s="37" t="s">
        <v>173</v>
      </c>
      <c r="B1655" s="49">
        <v>795</v>
      </c>
      <c r="C1655" s="15" t="s">
        <v>54</v>
      </c>
      <c r="D1655" s="15" t="s">
        <v>126</v>
      </c>
      <c r="E1655" s="15" t="s">
        <v>281</v>
      </c>
      <c r="F1655" s="15"/>
      <c r="G1655" s="74">
        <f>G1656+G1658</f>
        <v>0</v>
      </c>
      <c r="H1655" s="74">
        <f>H1656+H1658</f>
        <v>0</v>
      </c>
      <c r="I1655" s="74">
        <f>I1656+I1658</f>
        <v>0</v>
      </c>
      <c r="J1655" s="270"/>
      <c r="K1655" s="22"/>
      <c r="L1655" s="22"/>
    </row>
    <row r="1656" spans="1:12" hidden="1">
      <c r="A1656" s="16"/>
      <c r="B1656" s="49"/>
      <c r="C1656" s="15" t="s">
        <v>54</v>
      </c>
      <c r="D1656" s="15" t="s">
        <v>126</v>
      </c>
      <c r="E1656" s="15" t="s">
        <v>281</v>
      </c>
      <c r="F1656" s="15"/>
      <c r="G1656" s="74"/>
      <c r="H1656" s="74"/>
      <c r="I1656" s="74"/>
      <c r="J1656" s="270"/>
      <c r="K1656" s="22"/>
      <c r="L1656" s="22"/>
    </row>
    <row r="1657" spans="1:12" ht="30.75" hidden="1" customHeight="1">
      <c r="A1657" s="16"/>
      <c r="B1657" s="49"/>
      <c r="C1657" s="15" t="s">
        <v>54</v>
      </c>
      <c r="D1657" s="15" t="s">
        <v>126</v>
      </c>
      <c r="E1657" s="15" t="s">
        <v>281</v>
      </c>
      <c r="F1657" s="15"/>
      <c r="G1657" s="74"/>
      <c r="H1657" s="74"/>
      <c r="I1657" s="74"/>
      <c r="J1657" s="270"/>
      <c r="K1657" s="22"/>
      <c r="L1657" s="22"/>
    </row>
    <row r="1658" spans="1:12" ht="30.75" hidden="1" customHeight="1">
      <c r="A1658" s="16" t="s">
        <v>36</v>
      </c>
      <c r="B1658" s="49">
        <v>795</v>
      </c>
      <c r="C1658" s="15" t="s">
        <v>54</v>
      </c>
      <c r="D1658" s="15" t="s">
        <v>126</v>
      </c>
      <c r="E1658" s="15" t="s">
        <v>281</v>
      </c>
      <c r="F1658" s="15" t="s">
        <v>37</v>
      </c>
      <c r="G1658" s="74">
        <f>G1659</f>
        <v>0</v>
      </c>
      <c r="H1658" s="74">
        <f>H1659</f>
        <v>0</v>
      </c>
      <c r="I1658" s="74">
        <f>I1659</f>
        <v>0</v>
      </c>
      <c r="J1658" s="270"/>
      <c r="K1658" s="22"/>
      <c r="L1658" s="22"/>
    </row>
    <row r="1659" spans="1:12" ht="35.25" hidden="1" customHeight="1">
      <c r="A1659" s="16" t="s">
        <v>38</v>
      </c>
      <c r="B1659" s="49">
        <v>795</v>
      </c>
      <c r="C1659" s="15" t="s">
        <v>54</v>
      </c>
      <c r="D1659" s="15" t="s">
        <v>126</v>
      </c>
      <c r="E1659" s="15" t="s">
        <v>281</v>
      </c>
      <c r="F1659" s="15" t="s">
        <v>39</v>
      </c>
      <c r="G1659" s="74"/>
      <c r="H1659" s="74"/>
      <c r="I1659" s="74"/>
      <c r="J1659" s="270"/>
      <c r="K1659" s="22"/>
      <c r="L1659" s="22"/>
    </row>
    <row r="1660" spans="1:12" s="46" customFormat="1" ht="23.25" hidden="1" customHeight="1">
      <c r="A1660" s="16" t="s">
        <v>88</v>
      </c>
      <c r="B1660" s="49">
        <v>795</v>
      </c>
      <c r="C1660" s="70" t="s">
        <v>54</v>
      </c>
      <c r="D1660" s="70" t="s">
        <v>89</v>
      </c>
      <c r="E1660" s="15"/>
      <c r="F1660" s="15"/>
      <c r="G1660" s="74">
        <f>G1661</f>
        <v>0</v>
      </c>
      <c r="H1660" s="74">
        <f t="shared" ref="H1660:I1660" si="442">H1661</f>
        <v>0</v>
      </c>
      <c r="I1660" s="74">
        <f t="shared" si="442"/>
        <v>0</v>
      </c>
      <c r="J1660" s="270"/>
      <c r="K1660" s="22"/>
      <c r="L1660" s="22"/>
    </row>
    <row r="1661" spans="1:12" s="22" customFormat="1" ht="57" hidden="1" customHeight="1">
      <c r="A1661" s="16" t="s">
        <v>503</v>
      </c>
      <c r="B1661" s="49">
        <v>795</v>
      </c>
      <c r="C1661" s="70" t="s">
        <v>54</v>
      </c>
      <c r="D1661" s="70" t="s">
        <v>89</v>
      </c>
      <c r="E1661" s="41" t="s">
        <v>301</v>
      </c>
      <c r="F1661" s="70"/>
      <c r="G1661" s="29">
        <f>G1662</f>
        <v>0</v>
      </c>
      <c r="H1661" s="29">
        <f>H1662</f>
        <v>0</v>
      </c>
      <c r="I1661" s="29">
        <f>I1662</f>
        <v>0</v>
      </c>
      <c r="J1661" s="281"/>
    </row>
    <row r="1662" spans="1:12" s="22" customFormat="1" ht="25.5" hidden="1">
      <c r="A1662" s="16" t="s">
        <v>77</v>
      </c>
      <c r="B1662" s="49">
        <v>795</v>
      </c>
      <c r="C1662" s="70" t="s">
        <v>54</v>
      </c>
      <c r="D1662" s="70" t="s">
        <v>89</v>
      </c>
      <c r="E1662" s="41" t="s">
        <v>288</v>
      </c>
      <c r="F1662" s="70"/>
      <c r="G1662" s="29">
        <f>G1663+G1666+G1667</f>
        <v>0</v>
      </c>
      <c r="H1662" s="29">
        <f t="shared" ref="H1662:I1662" si="443">H1663+H1666+H1667</f>
        <v>0</v>
      </c>
      <c r="I1662" s="29">
        <f t="shared" si="443"/>
        <v>0</v>
      </c>
      <c r="J1662" s="281"/>
    </row>
    <row r="1663" spans="1:12" s="22" customFormat="1" ht="63.75" hidden="1">
      <c r="A1663" s="56" t="s">
        <v>55</v>
      </c>
      <c r="B1663" s="49">
        <v>795</v>
      </c>
      <c r="C1663" s="70" t="s">
        <v>54</v>
      </c>
      <c r="D1663" s="70" t="s">
        <v>89</v>
      </c>
      <c r="E1663" s="41" t="s">
        <v>288</v>
      </c>
      <c r="F1663" s="41" t="s">
        <v>58</v>
      </c>
      <c r="G1663" s="29">
        <f>G1664</f>
        <v>0</v>
      </c>
      <c r="H1663" s="29">
        <f>H1664</f>
        <v>0</v>
      </c>
      <c r="I1663" s="29">
        <f>I1664</f>
        <v>0</v>
      </c>
      <c r="J1663" s="281"/>
    </row>
    <row r="1664" spans="1:12" s="22" customFormat="1" ht="25.5" hidden="1">
      <c r="A1664" s="56" t="s">
        <v>56</v>
      </c>
      <c r="B1664" s="49">
        <v>795</v>
      </c>
      <c r="C1664" s="70" t="s">
        <v>54</v>
      </c>
      <c r="D1664" s="70" t="s">
        <v>89</v>
      </c>
      <c r="E1664" s="41" t="s">
        <v>288</v>
      </c>
      <c r="F1664" s="41" t="s">
        <v>59</v>
      </c>
      <c r="G1664" s="29"/>
      <c r="H1664" s="29"/>
      <c r="I1664" s="29"/>
      <c r="J1664" s="281"/>
    </row>
    <row r="1665" spans="1:12" ht="25.5" hidden="1">
      <c r="A1665" s="16" t="s">
        <v>36</v>
      </c>
      <c r="B1665" s="49">
        <v>795</v>
      </c>
      <c r="C1665" s="70" t="s">
        <v>54</v>
      </c>
      <c r="D1665" s="70" t="s">
        <v>89</v>
      </c>
      <c r="E1665" s="41" t="s">
        <v>288</v>
      </c>
      <c r="F1665" s="15" t="s">
        <v>37</v>
      </c>
      <c r="G1665" s="74">
        <f>G1666</f>
        <v>0</v>
      </c>
      <c r="H1665" s="74">
        <f t="shared" ref="H1665:I1665" si="444">H1666</f>
        <v>0</v>
      </c>
      <c r="I1665" s="74">
        <f t="shared" si="444"/>
        <v>0</v>
      </c>
      <c r="J1665" s="270"/>
      <c r="K1665" s="22"/>
      <c r="L1665" s="22"/>
    </row>
    <row r="1666" spans="1:12" ht="25.5" hidden="1">
      <c r="A1666" s="16" t="s">
        <v>38</v>
      </c>
      <c r="B1666" s="49">
        <v>795</v>
      </c>
      <c r="C1666" s="70" t="s">
        <v>54</v>
      </c>
      <c r="D1666" s="70" t="s">
        <v>89</v>
      </c>
      <c r="E1666" s="41" t="s">
        <v>288</v>
      </c>
      <c r="F1666" s="15" t="s">
        <v>39</v>
      </c>
      <c r="G1666" s="74"/>
      <c r="H1666" s="74"/>
      <c r="I1666" s="74"/>
      <c r="J1666" s="270"/>
      <c r="K1666" s="22"/>
      <c r="L1666" s="22"/>
    </row>
    <row r="1667" spans="1:12" s="46" customFormat="1" hidden="1">
      <c r="A1667" s="16" t="s">
        <v>63</v>
      </c>
      <c r="B1667" s="14">
        <v>795</v>
      </c>
      <c r="C1667" s="70" t="s">
        <v>54</v>
      </c>
      <c r="D1667" s="70" t="s">
        <v>89</v>
      </c>
      <c r="E1667" s="41" t="s">
        <v>288</v>
      </c>
      <c r="F1667" s="15" t="s">
        <v>64</v>
      </c>
      <c r="G1667" s="74">
        <f>G1668</f>
        <v>0</v>
      </c>
      <c r="H1667" s="74">
        <f>H1668</f>
        <v>0</v>
      </c>
      <c r="I1667" s="74">
        <f>I1668</f>
        <v>0</v>
      </c>
      <c r="J1667" s="270"/>
      <c r="K1667" s="22"/>
      <c r="L1667" s="22"/>
    </row>
    <row r="1668" spans="1:12" s="46" customFormat="1" hidden="1">
      <c r="A1668" s="16" t="s">
        <v>147</v>
      </c>
      <c r="B1668" s="14">
        <v>795</v>
      </c>
      <c r="C1668" s="70" t="s">
        <v>54</v>
      </c>
      <c r="D1668" s="70" t="s">
        <v>89</v>
      </c>
      <c r="E1668" s="41" t="s">
        <v>288</v>
      </c>
      <c r="F1668" s="15" t="s">
        <v>67</v>
      </c>
      <c r="G1668" s="74"/>
      <c r="H1668" s="74"/>
      <c r="I1668" s="74"/>
      <c r="J1668" s="270"/>
      <c r="K1668" s="22"/>
      <c r="L1668" s="22"/>
    </row>
    <row r="1669" spans="1:12" hidden="1">
      <c r="A1669" s="54" t="s">
        <v>353</v>
      </c>
      <c r="B1669" s="19">
        <v>795</v>
      </c>
      <c r="C1669" s="7" t="s">
        <v>177</v>
      </c>
      <c r="D1669" s="7"/>
      <c r="E1669" s="7"/>
      <c r="F1669" s="7"/>
      <c r="G1669" s="38">
        <f>G1699+G1670+G1776+G1799</f>
        <v>0</v>
      </c>
      <c r="H1669" s="38">
        <f>H1699+H1670+H1776+H1799</f>
        <v>0</v>
      </c>
      <c r="I1669" s="38">
        <f>I1699+I1670+I1776+I1799</f>
        <v>0</v>
      </c>
      <c r="J1669" s="269"/>
      <c r="K1669" s="22"/>
      <c r="L1669" s="22"/>
    </row>
    <row r="1670" spans="1:12" hidden="1">
      <c r="A1670" s="197" t="s">
        <v>178</v>
      </c>
      <c r="B1670" s="49">
        <v>795</v>
      </c>
      <c r="C1670" s="10" t="s">
        <v>177</v>
      </c>
      <c r="D1670" s="10" t="s">
        <v>19</v>
      </c>
      <c r="E1670" s="7"/>
      <c r="F1670" s="7"/>
      <c r="G1670" s="27">
        <f>G1671+G1684+G1694</f>
        <v>0</v>
      </c>
      <c r="H1670" s="27">
        <f>H1671+H1684+H1694</f>
        <v>0</v>
      </c>
      <c r="I1670" s="27">
        <f>I1671+I1684+I1694</f>
        <v>0</v>
      </c>
      <c r="J1670" s="280"/>
      <c r="K1670" s="22"/>
      <c r="L1670" s="22"/>
    </row>
    <row r="1671" spans="1:12" s="3" customFormat="1" ht="52.5" hidden="1" customHeight="1">
      <c r="A1671" s="86" t="s">
        <v>503</v>
      </c>
      <c r="B1671" s="49">
        <v>795</v>
      </c>
      <c r="C1671" s="15" t="s">
        <v>177</v>
      </c>
      <c r="D1671" s="15" t="s">
        <v>19</v>
      </c>
      <c r="E1671" s="15" t="s">
        <v>301</v>
      </c>
      <c r="F1671" s="15"/>
      <c r="G1671" s="74">
        <f>G1672+G1675+G1678+G1681</f>
        <v>0</v>
      </c>
      <c r="H1671" s="74">
        <f t="shared" ref="H1671:I1671" si="445">H1672+H1675+H1678+H1681</f>
        <v>0</v>
      </c>
      <c r="I1671" s="74">
        <f t="shared" si="445"/>
        <v>0</v>
      </c>
      <c r="J1671" s="270"/>
      <c r="K1671" s="22"/>
      <c r="L1671" s="22"/>
    </row>
    <row r="1672" spans="1:12" s="18" customFormat="1" ht="63" hidden="1" customHeight="1">
      <c r="A1672" s="86" t="s">
        <v>82</v>
      </c>
      <c r="B1672" s="49">
        <v>795</v>
      </c>
      <c r="C1672" s="15" t="s">
        <v>177</v>
      </c>
      <c r="D1672" s="15" t="s">
        <v>19</v>
      </c>
      <c r="E1672" s="15" t="s">
        <v>81</v>
      </c>
      <c r="F1672" s="15"/>
      <c r="G1672" s="74">
        <f t="shared" ref="G1672:I1673" si="446">G1673</f>
        <v>0</v>
      </c>
      <c r="H1672" s="74">
        <f t="shared" si="446"/>
        <v>0</v>
      </c>
      <c r="I1672" s="74">
        <f t="shared" si="446"/>
        <v>0</v>
      </c>
      <c r="J1672" s="270"/>
      <c r="K1672" s="295"/>
      <c r="L1672" s="295"/>
    </row>
    <row r="1673" spans="1:12" ht="30.75" hidden="1" customHeight="1">
      <c r="A1673" s="16" t="s">
        <v>36</v>
      </c>
      <c r="B1673" s="49">
        <v>795</v>
      </c>
      <c r="C1673" s="15" t="s">
        <v>177</v>
      </c>
      <c r="D1673" s="15" t="s">
        <v>19</v>
      </c>
      <c r="E1673" s="15" t="s">
        <v>81</v>
      </c>
      <c r="F1673" s="15" t="s">
        <v>37</v>
      </c>
      <c r="G1673" s="74">
        <f t="shared" si="446"/>
        <v>0</v>
      </c>
      <c r="H1673" s="74">
        <f t="shared" si="446"/>
        <v>0</v>
      </c>
      <c r="I1673" s="74">
        <f t="shared" si="446"/>
        <v>0</v>
      </c>
      <c r="J1673" s="270"/>
      <c r="K1673" s="22"/>
      <c r="L1673" s="22"/>
    </row>
    <row r="1674" spans="1:12" s="18" customFormat="1" ht="34.5" hidden="1" customHeight="1">
      <c r="A1674" s="16" t="s">
        <v>38</v>
      </c>
      <c r="B1674" s="49">
        <v>795</v>
      </c>
      <c r="C1674" s="15" t="s">
        <v>177</v>
      </c>
      <c r="D1674" s="15" t="s">
        <v>19</v>
      </c>
      <c r="E1674" s="15" t="s">
        <v>81</v>
      </c>
      <c r="F1674" s="15" t="s">
        <v>39</v>
      </c>
      <c r="G1674" s="74"/>
      <c r="H1674" s="251"/>
      <c r="I1674" s="251"/>
      <c r="J1674" s="290"/>
      <c r="K1674" s="295"/>
      <c r="L1674" s="295"/>
    </row>
    <row r="1675" spans="1:12" s="18" customFormat="1" ht="20.25" hidden="1" customHeight="1">
      <c r="A1675" s="16" t="s">
        <v>84</v>
      </c>
      <c r="B1675" s="49">
        <v>795</v>
      </c>
      <c r="C1675" s="15" t="s">
        <v>177</v>
      </c>
      <c r="D1675" s="15" t="s">
        <v>19</v>
      </c>
      <c r="E1675" s="15" t="s">
        <v>83</v>
      </c>
      <c r="F1675" s="15"/>
      <c r="G1675" s="74">
        <f t="shared" ref="G1675:I1676" si="447">G1676</f>
        <v>0</v>
      </c>
      <c r="H1675" s="74">
        <f t="shared" si="447"/>
        <v>0</v>
      </c>
      <c r="I1675" s="74">
        <f t="shared" si="447"/>
        <v>0</v>
      </c>
      <c r="J1675" s="270"/>
      <c r="K1675" s="295"/>
      <c r="L1675" s="295"/>
    </row>
    <row r="1676" spans="1:12" ht="30.75" hidden="1" customHeight="1">
      <c r="A1676" s="16" t="s">
        <v>36</v>
      </c>
      <c r="B1676" s="49">
        <v>795</v>
      </c>
      <c r="C1676" s="15" t="s">
        <v>177</v>
      </c>
      <c r="D1676" s="15" t="s">
        <v>19</v>
      </c>
      <c r="E1676" s="15" t="s">
        <v>83</v>
      </c>
      <c r="F1676" s="15" t="s">
        <v>37</v>
      </c>
      <c r="G1676" s="74">
        <f t="shared" si="447"/>
        <v>0</v>
      </c>
      <c r="H1676" s="74">
        <f t="shared" si="447"/>
        <v>0</v>
      </c>
      <c r="I1676" s="74">
        <f t="shared" si="447"/>
        <v>0</v>
      </c>
      <c r="J1676" s="270"/>
      <c r="K1676" s="22"/>
      <c r="L1676" s="22"/>
    </row>
    <row r="1677" spans="1:12" s="18" customFormat="1" ht="34.5" hidden="1" customHeight="1">
      <c r="A1677" s="16" t="s">
        <v>38</v>
      </c>
      <c r="B1677" s="49">
        <v>795</v>
      </c>
      <c r="C1677" s="15" t="s">
        <v>177</v>
      </c>
      <c r="D1677" s="15" t="s">
        <v>19</v>
      </c>
      <c r="E1677" s="15" t="s">
        <v>83</v>
      </c>
      <c r="F1677" s="15" t="s">
        <v>39</v>
      </c>
      <c r="G1677" s="74"/>
      <c r="H1677" s="251"/>
      <c r="I1677" s="251"/>
      <c r="J1677" s="290"/>
      <c r="K1677" s="295"/>
      <c r="L1677" s="295"/>
    </row>
    <row r="1678" spans="1:12" s="18" customFormat="1" ht="20.25" hidden="1" customHeight="1">
      <c r="A1678" s="16" t="s">
        <v>86</v>
      </c>
      <c r="B1678" s="49">
        <v>795</v>
      </c>
      <c r="C1678" s="15" t="s">
        <v>177</v>
      </c>
      <c r="D1678" s="15" t="s">
        <v>19</v>
      </c>
      <c r="E1678" s="15" t="s">
        <v>85</v>
      </c>
      <c r="F1678" s="15"/>
      <c r="G1678" s="74">
        <f t="shared" ref="G1678:I1679" si="448">G1679</f>
        <v>0</v>
      </c>
      <c r="H1678" s="74">
        <f t="shared" si="448"/>
        <v>0</v>
      </c>
      <c r="I1678" s="74">
        <f t="shared" si="448"/>
        <v>0</v>
      </c>
      <c r="J1678" s="270"/>
      <c r="K1678" s="295"/>
      <c r="L1678" s="295"/>
    </row>
    <row r="1679" spans="1:12" ht="30.75" hidden="1" customHeight="1">
      <c r="A1679" s="16" t="s">
        <v>36</v>
      </c>
      <c r="B1679" s="49">
        <v>795</v>
      </c>
      <c r="C1679" s="15" t="s">
        <v>177</v>
      </c>
      <c r="D1679" s="15" t="s">
        <v>19</v>
      </c>
      <c r="E1679" s="15" t="s">
        <v>85</v>
      </c>
      <c r="F1679" s="15" t="s">
        <v>37</v>
      </c>
      <c r="G1679" s="74">
        <f t="shared" si="448"/>
        <v>0</v>
      </c>
      <c r="H1679" s="74">
        <f t="shared" si="448"/>
        <v>0</v>
      </c>
      <c r="I1679" s="74">
        <f t="shared" si="448"/>
        <v>0</v>
      </c>
      <c r="J1679" s="270"/>
      <c r="K1679" s="22"/>
      <c r="L1679" s="22"/>
    </row>
    <row r="1680" spans="1:12" s="18" customFormat="1" ht="34.5" hidden="1" customHeight="1">
      <c r="A1680" s="16" t="s">
        <v>38</v>
      </c>
      <c r="B1680" s="49">
        <v>795</v>
      </c>
      <c r="C1680" s="15" t="s">
        <v>177</v>
      </c>
      <c r="D1680" s="15" t="s">
        <v>19</v>
      </c>
      <c r="E1680" s="15" t="s">
        <v>85</v>
      </c>
      <c r="F1680" s="15" t="s">
        <v>39</v>
      </c>
      <c r="G1680" s="74"/>
      <c r="H1680" s="74"/>
      <c r="I1680" s="74"/>
      <c r="J1680" s="270"/>
      <c r="K1680" s="295"/>
      <c r="L1680" s="295"/>
    </row>
    <row r="1681" spans="1:12" s="46" customFormat="1" ht="24" hidden="1" customHeight="1">
      <c r="A1681" s="16" t="s">
        <v>548</v>
      </c>
      <c r="B1681" s="49">
        <v>795</v>
      </c>
      <c r="C1681" s="10" t="s">
        <v>177</v>
      </c>
      <c r="D1681" s="10" t="s">
        <v>19</v>
      </c>
      <c r="E1681" s="15" t="s">
        <v>547</v>
      </c>
      <c r="F1681" s="15"/>
      <c r="G1681" s="74">
        <f t="shared" ref="G1681:I1682" si="449">G1682</f>
        <v>0</v>
      </c>
      <c r="H1681" s="74">
        <f t="shared" si="449"/>
        <v>0</v>
      </c>
      <c r="I1681" s="74">
        <f t="shared" si="449"/>
        <v>0</v>
      </c>
      <c r="J1681" s="270"/>
      <c r="K1681" s="22"/>
      <c r="L1681" s="22"/>
    </row>
    <row r="1682" spans="1:12" s="46" customFormat="1" ht="28.5" hidden="1" customHeight="1">
      <c r="A1682" s="16" t="s">
        <v>330</v>
      </c>
      <c r="B1682" s="49">
        <v>795</v>
      </c>
      <c r="C1682" s="10" t="s">
        <v>177</v>
      </c>
      <c r="D1682" s="10" t="s">
        <v>19</v>
      </c>
      <c r="E1682" s="15" t="s">
        <v>547</v>
      </c>
      <c r="F1682" s="15" t="s">
        <v>37</v>
      </c>
      <c r="G1682" s="74">
        <f t="shared" si="449"/>
        <v>0</v>
      </c>
      <c r="H1682" s="74">
        <f t="shared" si="449"/>
        <v>0</v>
      </c>
      <c r="I1682" s="74">
        <f t="shared" si="449"/>
        <v>0</v>
      </c>
      <c r="J1682" s="270"/>
      <c r="K1682" s="22"/>
      <c r="L1682" s="22"/>
    </row>
    <row r="1683" spans="1:12" s="46" customFormat="1" ht="28.5" hidden="1" customHeight="1">
      <c r="A1683" s="16" t="s">
        <v>38</v>
      </c>
      <c r="B1683" s="49">
        <v>795</v>
      </c>
      <c r="C1683" s="10" t="s">
        <v>177</v>
      </c>
      <c r="D1683" s="10" t="s">
        <v>19</v>
      </c>
      <c r="E1683" s="15" t="s">
        <v>547</v>
      </c>
      <c r="F1683" s="15" t="s">
        <v>39</v>
      </c>
      <c r="G1683" s="74"/>
      <c r="H1683" s="74">
        <v>0</v>
      </c>
      <c r="I1683" s="74">
        <v>0</v>
      </c>
      <c r="J1683" s="270"/>
      <c r="K1683" s="22"/>
      <c r="L1683" s="22"/>
    </row>
    <row r="1684" spans="1:12" s="18" customFormat="1" ht="51" hidden="1">
      <c r="A1684" s="16" t="s">
        <v>523</v>
      </c>
      <c r="B1684" s="49">
        <v>795</v>
      </c>
      <c r="C1684" s="10" t="s">
        <v>177</v>
      </c>
      <c r="D1684" s="10" t="s">
        <v>19</v>
      </c>
      <c r="E1684" s="15" t="s">
        <v>218</v>
      </c>
      <c r="F1684" s="15"/>
      <c r="G1684" s="74">
        <f>G1685+G1691+G1688</f>
        <v>0</v>
      </c>
      <c r="H1684" s="74">
        <f t="shared" ref="H1684:I1684" si="450">H1685+H1691+H1688</f>
        <v>0</v>
      </c>
      <c r="I1684" s="74">
        <f t="shared" si="450"/>
        <v>0</v>
      </c>
      <c r="J1684" s="270"/>
      <c r="K1684" s="295"/>
      <c r="L1684" s="295"/>
    </row>
    <row r="1685" spans="1:12" s="18" customFormat="1" ht="89.25" hidden="1">
      <c r="A1685" s="16" t="s">
        <v>446</v>
      </c>
      <c r="B1685" s="49">
        <v>795</v>
      </c>
      <c r="C1685" s="10" t="s">
        <v>177</v>
      </c>
      <c r="D1685" s="10" t="s">
        <v>19</v>
      </c>
      <c r="E1685" s="15" t="s">
        <v>535</v>
      </c>
      <c r="F1685" s="15"/>
      <c r="G1685" s="74">
        <f>G1686</f>
        <v>0</v>
      </c>
      <c r="H1685" s="74">
        <f t="shared" ref="H1685:I1689" si="451">H1686</f>
        <v>0</v>
      </c>
      <c r="I1685" s="74">
        <f t="shared" si="451"/>
        <v>0</v>
      </c>
      <c r="J1685" s="270"/>
      <c r="K1685" s="295"/>
      <c r="L1685" s="295"/>
    </row>
    <row r="1686" spans="1:12" s="18" customFormat="1" ht="23.25" hidden="1" customHeight="1">
      <c r="A1686" s="86" t="s">
        <v>63</v>
      </c>
      <c r="B1686" s="49">
        <v>795</v>
      </c>
      <c r="C1686" s="10" t="s">
        <v>177</v>
      </c>
      <c r="D1686" s="10" t="s">
        <v>19</v>
      </c>
      <c r="E1686" s="15" t="s">
        <v>535</v>
      </c>
      <c r="F1686" s="15" t="s">
        <v>64</v>
      </c>
      <c r="G1686" s="74">
        <f>G1687</f>
        <v>0</v>
      </c>
      <c r="H1686" s="74">
        <f t="shared" si="451"/>
        <v>0</v>
      </c>
      <c r="I1686" s="74">
        <f t="shared" si="451"/>
        <v>0</v>
      </c>
      <c r="J1686" s="270"/>
      <c r="K1686" s="295"/>
      <c r="L1686" s="295"/>
    </row>
    <row r="1687" spans="1:12" s="18" customFormat="1" ht="20.25" hidden="1" customHeight="1">
      <c r="A1687" s="198" t="s">
        <v>147</v>
      </c>
      <c r="B1687" s="49">
        <v>795</v>
      </c>
      <c r="C1687" s="10" t="s">
        <v>177</v>
      </c>
      <c r="D1687" s="10" t="s">
        <v>19</v>
      </c>
      <c r="E1687" s="15" t="s">
        <v>535</v>
      </c>
      <c r="F1687" s="15" t="s">
        <v>67</v>
      </c>
      <c r="G1687" s="74"/>
      <c r="H1687" s="74"/>
      <c r="I1687" s="74"/>
      <c r="J1687" s="270"/>
      <c r="K1687" s="295"/>
      <c r="L1687" s="295"/>
    </row>
    <row r="1688" spans="1:12" s="18" customFormat="1" ht="76.5" hidden="1">
      <c r="A1688" s="86" t="s">
        <v>447</v>
      </c>
      <c r="B1688" s="49">
        <v>795</v>
      </c>
      <c r="C1688" s="10" t="s">
        <v>177</v>
      </c>
      <c r="D1688" s="10" t="s">
        <v>19</v>
      </c>
      <c r="E1688" s="15" t="s">
        <v>536</v>
      </c>
      <c r="F1688" s="15"/>
      <c r="G1688" s="74">
        <f>G1689</f>
        <v>0</v>
      </c>
      <c r="H1688" s="74">
        <f t="shared" si="451"/>
        <v>0</v>
      </c>
      <c r="I1688" s="74">
        <f t="shared" si="451"/>
        <v>0</v>
      </c>
      <c r="J1688" s="270"/>
      <c r="K1688" s="295"/>
      <c r="L1688" s="295"/>
    </row>
    <row r="1689" spans="1:12" s="18" customFormat="1" ht="22.5" hidden="1" customHeight="1">
      <c r="A1689" s="86" t="s">
        <v>63</v>
      </c>
      <c r="B1689" s="49">
        <v>795</v>
      </c>
      <c r="C1689" s="10" t="s">
        <v>177</v>
      </c>
      <c r="D1689" s="10" t="s">
        <v>19</v>
      </c>
      <c r="E1689" s="15" t="s">
        <v>536</v>
      </c>
      <c r="F1689" s="15" t="s">
        <v>64</v>
      </c>
      <c r="G1689" s="74">
        <f>G1690</f>
        <v>0</v>
      </c>
      <c r="H1689" s="74">
        <f t="shared" si="451"/>
        <v>0</v>
      </c>
      <c r="I1689" s="74">
        <f t="shared" si="451"/>
        <v>0</v>
      </c>
      <c r="J1689" s="270"/>
      <c r="K1689" s="295"/>
      <c r="L1689" s="295"/>
    </row>
    <row r="1690" spans="1:12" s="18" customFormat="1" ht="17.25" hidden="1" customHeight="1">
      <c r="A1690" s="198" t="s">
        <v>147</v>
      </c>
      <c r="B1690" s="49">
        <v>795</v>
      </c>
      <c r="C1690" s="10" t="s">
        <v>177</v>
      </c>
      <c r="D1690" s="10" t="s">
        <v>19</v>
      </c>
      <c r="E1690" s="15" t="s">
        <v>536</v>
      </c>
      <c r="F1690" s="15" t="s">
        <v>67</v>
      </c>
      <c r="G1690" s="74"/>
      <c r="H1690" s="74"/>
      <c r="I1690" s="74"/>
      <c r="J1690" s="270"/>
      <c r="K1690" s="295"/>
      <c r="L1690" s="295"/>
    </row>
    <row r="1691" spans="1:12" s="46" customFormat="1" ht="48.75" hidden="1" customHeight="1">
      <c r="A1691" s="16" t="s">
        <v>431</v>
      </c>
      <c r="B1691" s="49">
        <v>795</v>
      </c>
      <c r="C1691" s="10" t="s">
        <v>177</v>
      </c>
      <c r="D1691" s="10" t="s">
        <v>19</v>
      </c>
      <c r="E1691" s="15" t="s">
        <v>385</v>
      </c>
      <c r="F1691" s="15"/>
      <c r="G1691" s="74">
        <f>G1692+G1697</f>
        <v>0</v>
      </c>
      <c r="H1691" s="74">
        <f t="shared" ref="G1691:I1692" si="452">H1692</f>
        <v>0</v>
      </c>
      <c r="I1691" s="74">
        <f t="shared" si="452"/>
        <v>0</v>
      </c>
      <c r="J1691" s="270"/>
      <c r="K1691" s="22"/>
      <c r="L1691" s="22"/>
    </row>
    <row r="1692" spans="1:12" s="46" customFormat="1" ht="21" hidden="1" customHeight="1">
      <c r="A1692" s="16" t="s">
        <v>330</v>
      </c>
      <c r="B1692" s="49">
        <v>795</v>
      </c>
      <c r="C1692" s="10" t="s">
        <v>177</v>
      </c>
      <c r="D1692" s="10" t="s">
        <v>19</v>
      </c>
      <c r="E1692" s="15" t="s">
        <v>385</v>
      </c>
      <c r="F1692" s="15" t="s">
        <v>37</v>
      </c>
      <c r="G1692" s="74">
        <f t="shared" si="452"/>
        <v>0</v>
      </c>
      <c r="H1692" s="74">
        <f t="shared" si="452"/>
        <v>0</v>
      </c>
      <c r="I1692" s="74">
        <f t="shared" si="452"/>
        <v>0</v>
      </c>
      <c r="J1692" s="270"/>
      <c r="K1692" s="22"/>
      <c r="L1692" s="22"/>
    </row>
    <row r="1693" spans="1:12" s="46" customFormat="1" ht="28.5" hidden="1" customHeight="1">
      <c r="A1693" s="16" t="s">
        <v>38</v>
      </c>
      <c r="B1693" s="49">
        <v>795</v>
      </c>
      <c r="C1693" s="10" t="s">
        <v>177</v>
      </c>
      <c r="D1693" s="10" t="s">
        <v>19</v>
      </c>
      <c r="E1693" s="15" t="s">
        <v>385</v>
      </c>
      <c r="F1693" s="15" t="s">
        <v>39</v>
      </c>
      <c r="G1693" s="74"/>
      <c r="H1693" s="74"/>
      <c r="I1693" s="74"/>
      <c r="J1693" s="270"/>
      <c r="K1693" s="22"/>
      <c r="L1693" s="22"/>
    </row>
    <row r="1694" spans="1:12" ht="25.5" hidden="1">
      <c r="A1694" s="16" t="s">
        <v>173</v>
      </c>
      <c r="B1694" s="49">
        <v>795</v>
      </c>
      <c r="C1694" s="10" t="s">
        <v>177</v>
      </c>
      <c r="D1694" s="10" t="s">
        <v>19</v>
      </c>
      <c r="E1694" s="15" t="s">
        <v>281</v>
      </c>
      <c r="F1694" s="15"/>
      <c r="G1694" s="74">
        <f>G1695</f>
        <v>0</v>
      </c>
      <c r="H1694" s="74"/>
      <c r="I1694" s="74"/>
      <c r="J1694" s="270"/>
      <c r="K1694" s="22"/>
      <c r="L1694" s="22"/>
    </row>
    <row r="1695" spans="1:12" ht="25.5" hidden="1">
      <c r="A1695" s="16" t="s">
        <v>330</v>
      </c>
      <c r="B1695" s="49">
        <v>795</v>
      </c>
      <c r="C1695" s="10" t="s">
        <v>177</v>
      </c>
      <c r="D1695" s="10" t="s">
        <v>19</v>
      </c>
      <c r="E1695" s="15" t="s">
        <v>281</v>
      </c>
      <c r="F1695" s="15" t="s">
        <v>37</v>
      </c>
      <c r="G1695" s="74">
        <f>G1696</f>
        <v>0</v>
      </c>
      <c r="H1695" s="74"/>
      <c r="I1695" s="74"/>
      <c r="J1695" s="270"/>
      <c r="K1695" s="22"/>
      <c r="L1695" s="22"/>
    </row>
    <row r="1696" spans="1:12" ht="25.5" hidden="1">
      <c r="A1696" s="16" t="s">
        <v>38</v>
      </c>
      <c r="B1696" s="49">
        <v>795</v>
      </c>
      <c r="C1696" s="10" t="s">
        <v>177</v>
      </c>
      <c r="D1696" s="10" t="s">
        <v>19</v>
      </c>
      <c r="E1696" s="15" t="s">
        <v>281</v>
      </c>
      <c r="F1696" s="15" t="s">
        <v>39</v>
      </c>
      <c r="G1696" s="74"/>
      <c r="H1696" s="74">
        <v>0</v>
      </c>
      <c r="I1696" s="74">
        <v>0</v>
      </c>
      <c r="J1696" s="270"/>
      <c r="K1696" s="22"/>
      <c r="L1696" s="22"/>
    </row>
    <row r="1697" spans="1:12" ht="23.25" hidden="1" customHeight="1">
      <c r="A1697" s="86" t="s">
        <v>160</v>
      </c>
      <c r="B1697" s="49">
        <v>795</v>
      </c>
      <c r="C1697" s="15" t="s">
        <v>177</v>
      </c>
      <c r="D1697" s="15" t="s">
        <v>28</v>
      </c>
      <c r="E1697" s="15" t="s">
        <v>385</v>
      </c>
      <c r="F1697" s="15" t="s">
        <v>161</v>
      </c>
      <c r="G1697" s="74">
        <f>G1698</f>
        <v>0</v>
      </c>
      <c r="H1697" s="74">
        <f>H1698</f>
        <v>0</v>
      </c>
      <c r="I1697" s="74">
        <f>I1698</f>
        <v>0</v>
      </c>
      <c r="J1697" s="270"/>
      <c r="K1697" s="22"/>
      <c r="L1697" s="22"/>
    </row>
    <row r="1698" spans="1:12" ht="23.25" hidden="1" customHeight="1">
      <c r="A1698" s="86" t="s">
        <v>182</v>
      </c>
      <c r="B1698" s="49">
        <v>795</v>
      </c>
      <c r="C1698" s="15" t="s">
        <v>177</v>
      </c>
      <c r="D1698" s="15" t="s">
        <v>28</v>
      </c>
      <c r="E1698" s="15" t="s">
        <v>385</v>
      </c>
      <c r="F1698" s="15" t="s">
        <v>183</v>
      </c>
      <c r="G1698" s="74"/>
      <c r="H1698" s="74">
        <v>0</v>
      </c>
      <c r="I1698" s="74">
        <v>0</v>
      </c>
      <c r="J1698" s="270"/>
      <c r="K1698" s="22"/>
      <c r="L1698" s="22"/>
    </row>
    <row r="1699" spans="1:12" hidden="1">
      <c r="A1699" s="13" t="s">
        <v>179</v>
      </c>
      <c r="B1699" s="49">
        <v>795</v>
      </c>
      <c r="C1699" s="15" t="s">
        <v>177</v>
      </c>
      <c r="D1699" s="15" t="s">
        <v>28</v>
      </c>
      <c r="E1699" s="15"/>
      <c r="F1699" s="15"/>
      <c r="G1699" s="74">
        <f>G1700+G1758+G1770</f>
        <v>0</v>
      </c>
      <c r="H1699" s="74">
        <f>H1700+H1750+H1755</f>
        <v>0</v>
      </c>
      <c r="I1699" s="74">
        <f>I1700+I1750+I1755</f>
        <v>0</v>
      </c>
      <c r="J1699" s="270"/>
      <c r="K1699" s="22"/>
      <c r="L1699" s="22"/>
    </row>
    <row r="1700" spans="1:12" s="3" customFormat="1" ht="52.5" hidden="1" customHeight="1">
      <c r="A1700" s="16" t="s">
        <v>503</v>
      </c>
      <c r="B1700" s="49">
        <v>795</v>
      </c>
      <c r="C1700" s="15" t="s">
        <v>177</v>
      </c>
      <c r="D1700" s="15" t="s">
        <v>28</v>
      </c>
      <c r="E1700" s="15" t="s">
        <v>301</v>
      </c>
      <c r="F1700" s="15"/>
      <c r="G1700" s="74">
        <f>G1701+G1709+G1712+G1715+G1718+G1721+G1724+G1727+G1735</f>
        <v>0</v>
      </c>
      <c r="H1700" s="74">
        <f t="shared" ref="H1700:I1700" si="453">H1701+H1712+H1727+H1738+H1741+H1730+H1735+H1744+H1747+H1706</f>
        <v>0</v>
      </c>
      <c r="I1700" s="74">
        <f t="shared" si="453"/>
        <v>0</v>
      </c>
      <c r="J1700" s="270"/>
      <c r="K1700" s="22"/>
      <c r="L1700" s="22"/>
    </row>
    <row r="1701" spans="1:12" hidden="1">
      <c r="A1701" s="86" t="s">
        <v>773</v>
      </c>
      <c r="B1701" s="49">
        <v>795</v>
      </c>
      <c r="C1701" s="15" t="s">
        <v>177</v>
      </c>
      <c r="D1701" s="15" t="s">
        <v>28</v>
      </c>
      <c r="E1701" s="15" t="s">
        <v>302</v>
      </c>
      <c r="F1701" s="15"/>
      <c r="G1701" s="74">
        <f>G1702+G1704</f>
        <v>0</v>
      </c>
      <c r="H1701" s="74">
        <f t="shared" ref="G1701:I1710" si="454">H1702</f>
        <v>0</v>
      </c>
      <c r="I1701" s="74">
        <f t="shared" si="454"/>
        <v>0</v>
      </c>
      <c r="J1701" s="270"/>
      <c r="K1701" s="22"/>
      <c r="L1701" s="22"/>
    </row>
    <row r="1702" spans="1:12" ht="25.5" hidden="1">
      <c r="A1702" s="16" t="s">
        <v>36</v>
      </c>
      <c r="B1702" s="49">
        <v>795</v>
      </c>
      <c r="C1702" s="15" t="s">
        <v>177</v>
      </c>
      <c r="D1702" s="15" t="s">
        <v>28</v>
      </c>
      <c r="E1702" s="15" t="s">
        <v>302</v>
      </c>
      <c r="F1702" s="15" t="s">
        <v>37</v>
      </c>
      <c r="G1702" s="74">
        <f t="shared" si="454"/>
        <v>0</v>
      </c>
      <c r="H1702" s="74">
        <f t="shared" si="454"/>
        <v>0</v>
      </c>
      <c r="I1702" s="74">
        <f t="shared" si="454"/>
        <v>0</v>
      </c>
      <c r="J1702" s="270"/>
      <c r="K1702" s="22"/>
      <c r="L1702" s="22"/>
    </row>
    <row r="1703" spans="1:12" ht="25.5" hidden="1">
      <c r="A1703" s="16" t="s">
        <v>38</v>
      </c>
      <c r="B1703" s="49">
        <v>795</v>
      </c>
      <c r="C1703" s="15" t="s">
        <v>177</v>
      </c>
      <c r="D1703" s="15" t="s">
        <v>28</v>
      </c>
      <c r="E1703" s="15" t="s">
        <v>302</v>
      </c>
      <c r="F1703" s="15" t="s">
        <v>39</v>
      </c>
      <c r="G1703" s="74"/>
      <c r="H1703" s="74"/>
      <c r="I1703" s="74"/>
      <c r="J1703" s="270"/>
      <c r="K1703" s="22"/>
      <c r="L1703" s="22"/>
    </row>
    <row r="1704" spans="1:12" hidden="1">
      <c r="A1704" s="16" t="s">
        <v>63</v>
      </c>
      <c r="B1704" s="49">
        <v>795</v>
      </c>
      <c r="C1704" s="15" t="s">
        <v>177</v>
      </c>
      <c r="D1704" s="15" t="s">
        <v>28</v>
      </c>
      <c r="E1704" s="15" t="s">
        <v>302</v>
      </c>
      <c r="F1704" s="15" t="s">
        <v>64</v>
      </c>
      <c r="G1704" s="74">
        <f>G1705</f>
        <v>0</v>
      </c>
      <c r="H1704" s="74"/>
      <c r="I1704" s="74"/>
      <c r="J1704" s="270"/>
      <c r="K1704" s="22"/>
      <c r="L1704" s="22"/>
    </row>
    <row r="1705" spans="1:12" hidden="1">
      <c r="A1705" s="16" t="s">
        <v>184</v>
      </c>
      <c r="B1705" s="49">
        <v>795</v>
      </c>
      <c r="C1705" s="15" t="s">
        <v>177</v>
      </c>
      <c r="D1705" s="15" t="s">
        <v>28</v>
      </c>
      <c r="E1705" s="15" t="s">
        <v>302</v>
      </c>
      <c r="F1705" s="15" t="s">
        <v>185</v>
      </c>
      <c r="G1705" s="74">
        <v>0</v>
      </c>
      <c r="H1705" s="74"/>
      <c r="I1705" s="74"/>
      <c r="J1705" s="270"/>
      <c r="K1705" s="22"/>
      <c r="L1705" s="22"/>
    </row>
    <row r="1706" spans="1:12" hidden="1">
      <c r="A1706" s="16" t="s">
        <v>713</v>
      </c>
      <c r="B1706" s="49">
        <v>795</v>
      </c>
      <c r="C1706" s="15" t="s">
        <v>177</v>
      </c>
      <c r="D1706" s="15" t="s">
        <v>28</v>
      </c>
      <c r="E1706" s="15" t="s">
        <v>712</v>
      </c>
      <c r="F1706" s="15"/>
      <c r="G1706" s="74">
        <f t="shared" si="454"/>
        <v>0</v>
      </c>
      <c r="H1706" s="74">
        <f t="shared" si="454"/>
        <v>0</v>
      </c>
      <c r="I1706" s="74">
        <f t="shared" si="454"/>
        <v>0</v>
      </c>
      <c r="J1706" s="270"/>
      <c r="K1706" s="22"/>
      <c r="L1706" s="22"/>
    </row>
    <row r="1707" spans="1:12" ht="25.5" hidden="1">
      <c r="A1707" s="16" t="s">
        <v>36</v>
      </c>
      <c r="B1707" s="49">
        <v>795</v>
      </c>
      <c r="C1707" s="15" t="s">
        <v>177</v>
      </c>
      <c r="D1707" s="15" t="s">
        <v>28</v>
      </c>
      <c r="E1707" s="15" t="s">
        <v>712</v>
      </c>
      <c r="F1707" s="15" t="s">
        <v>37</v>
      </c>
      <c r="G1707" s="74">
        <f t="shared" si="454"/>
        <v>0</v>
      </c>
      <c r="H1707" s="74">
        <f t="shared" si="454"/>
        <v>0</v>
      </c>
      <c r="I1707" s="74">
        <f t="shared" si="454"/>
        <v>0</v>
      </c>
      <c r="J1707" s="270"/>
      <c r="K1707" s="22"/>
      <c r="L1707" s="22"/>
    </row>
    <row r="1708" spans="1:12" ht="25.5" hidden="1">
      <c r="A1708" s="16" t="s">
        <v>38</v>
      </c>
      <c r="B1708" s="49">
        <v>795</v>
      </c>
      <c r="C1708" s="15" t="s">
        <v>177</v>
      </c>
      <c r="D1708" s="15" t="s">
        <v>28</v>
      </c>
      <c r="E1708" s="15" t="s">
        <v>712</v>
      </c>
      <c r="F1708" s="15" t="s">
        <v>39</v>
      </c>
      <c r="G1708" s="74"/>
      <c r="H1708" s="74">
        <v>0</v>
      </c>
      <c r="I1708" s="74">
        <v>0</v>
      </c>
      <c r="J1708" s="270"/>
      <c r="K1708" s="22"/>
      <c r="L1708" s="22"/>
    </row>
    <row r="1709" spans="1:12" hidden="1">
      <c r="A1709" s="16" t="s">
        <v>763</v>
      </c>
      <c r="B1709" s="49">
        <v>795</v>
      </c>
      <c r="C1709" s="15" t="s">
        <v>177</v>
      </c>
      <c r="D1709" s="15" t="s">
        <v>28</v>
      </c>
      <c r="E1709" s="15" t="s">
        <v>762</v>
      </c>
      <c r="F1709" s="15"/>
      <c r="G1709" s="74">
        <f t="shared" si="454"/>
        <v>0</v>
      </c>
      <c r="H1709" s="74">
        <f t="shared" si="454"/>
        <v>0</v>
      </c>
      <c r="I1709" s="74">
        <f t="shared" si="454"/>
        <v>0</v>
      </c>
      <c r="J1709" s="270"/>
      <c r="K1709" s="22"/>
      <c r="L1709" s="22"/>
    </row>
    <row r="1710" spans="1:12" ht="25.5" hidden="1">
      <c r="A1710" s="16" t="s">
        <v>36</v>
      </c>
      <c r="B1710" s="49">
        <v>795</v>
      </c>
      <c r="C1710" s="15" t="s">
        <v>177</v>
      </c>
      <c r="D1710" s="15" t="s">
        <v>28</v>
      </c>
      <c r="E1710" s="15" t="s">
        <v>762</v>
      </c>
      <c r="F1710" s="15" t="s">
        <v>37</v>
      </c>
      <c r="G1710" s="74">
        <f t="shared" si="454"/>
        <v>0</v>
      </c>
      <c r="H1710" s="74">
        <f t="shared" si="454"/>
        <v>0</v>
      </c>
      <c r="I1710" s="74">
        <f t="shared" si="454"/>
        <v>0</v>
      </c>
      <c r="J1710" s="270"/>
      <c r="K1710" s="22"/>
      <c r="L1710" s="22"/>
    </row>
    <row r="1711" spans="1:12" ht="25.5" hidden="1">
      <c r="A1711" s="16" t="s">
        <v>38</v>
      </c>
      <c r="B1711" s="49">
        <v>795</v>
      </c>
      <c r="C1711" s="15" t="s">
        <v>177</v>
      </c>
      <c r="D1711" s="15" t="s">
        <v>28</v>
      </c>
      <c r="E1711" s="15" t="s">
        <v>762</v>
      </c>
      <c r="F1711" s="15" t="s">
        <v>39</v>
      </c>
      <c r="G1711" s="74"/>
      <c r="H1711" s="74"/>
      <c r="I1711" s="74"/>
      <c r="J1711" s="270"/>
      <c r="K1711" s="22"/>
      <c r="L1711" s="22"/>
    </row>
    <row r="1712" spans="1:12" s="3" customFormat="1" ht="67.5" hidden="1" customHeight="1">
      <c r="A1712" s="86" t="s">
        <v>327</v>
      </c>
      <c r="B1712" s="49">
        <v>795</v>
      </c>
      <c r="C1712" s="15" t="s">
        <v>177</v>
      </c>
      <c r="D1712" s="15" t="s">
        <v>28</v>
      </c>
      <c r="E1712" s="15" t="s">
        <v>328</v>
      </c>
      <c r="F1712" s="15"/>
      <c r="G1712" s="74">
        <f>G1714</f>
        <v>0</v>
      </c>
      <c r="H1712" s="74">
        <f>H1714</f>
        <v>0</v>
      </c>
      <c r="I1712" s="74">
        <f>I1714</f>
        <v>0</v>
      </c>
      <c r="J1712" s="270"/>
      <c r="K1712" s="22"/>
      <c r="L1712" s="22"/>
    </row>
    <row r="1713" spans="1:12" hidden="1">
      <c r="A1713" s="86" t="s">
        <v>160</v>
      </c>
      <c r="B1713" s="49">
        <v>795</v>
      </c>
      <c r="C1713" s="15" t="s">
        <v>177</v>
      </c>
      <c r="D1713" s="15" t="s">
        <v>28</v>
      </c>
      <c r="E1713" s="15" t="s">
        <v>328</v>
      </c>
      <c r="F1713" s="15" t="s">
        <v>161</v>
      </c>
      <c r="G1713" s="74">
        <f>G1714</f>
        <v>0</v>
      </c>
      <c r="H1713" s="74">
        <f>H1714</f>
        <v>0</v>
      </c>
      <c r="I1713" s="74">
        <f>I1714</f>
        <v>0</v>
      </c>
      <c r="J1713" s="270"/>
      <c r="K1713" s="22"/>
      <c r="L1713" s="22"/>
    </row>
    <row r="1714" spans="1:12" hidden="1">
      <c r="A1714" s="86" t="s">
        <v>182</v>
      </c>
      <c r="B1714" s="49">
        <v>795</v>
      </c>
      <c r="C1714" s="15" t="s">
        <v>177</v>
      </c>
      <c r="D1714" s="15" t="s">
        <v>28</v>
      </c>
      <c r="E1714" s="15" t="s">
        <v>328</v>
      </c>
      <c r="F1714" s="15" t="s">
        <v>183</v>
      </c>
      <c r="G1714" s="74"/>
      <c r="H1714" s="74"/>
      <c r="I1714" s="74"/>
      <c r="J1714" s="270"/>
      <c r="K1714" s="22"/>
      <c r="L1714" s="22"/>
    </row>
    <row r="1715" spans="1:12" ht="44.25" hidden="1" customHeight="1">
      <c r="A1715" s="86" t="s">
        <v>831</v>
      </c>
      <c r="B1715" s="49">
        <v>795</v>
      </c>
      <c r="C1715" s="15" t="s">
        <v>177</v>
      </c>
      <c r="D1715" s="15" t="s">
        <v>28</v>
      </c>
      <c r="E1715" s="15" t="s">
        <v>830</v>
      </c>
      <c r="F1715" s="15"/>
      <c r="G1715" s="74">
        <f t="shared" ref="G1715:I1725" si="455">G1716</f>
        <v>0</v>
      </c>
      <c r="H1715" s="74">
        <f t="shared" si="455"/>
        <v>0</v>
      </c>
      <c r="I1715" s="74">
        <f t="shared" si="455"/>
        <v>0</v>
      </c>
      <c r="J1715" s="270"/>
      <c r="K1715" s="22"/>
      <c r="L1715" s="22"/>
    </row>
    <row r="1716" spans="1:12" ht="34.5" hidden="1" customHeight="1">
      <c r="A1716" s="86" t="s">
        <v>36</v>
      </c>
      <c r="B1716" s="49">
        <v>795</v>
      </c>
      <c r="C1716" s="15" t="s">
        <v>177</v>
      </c>
      <c r="D1716" s="15" t="s">
        <v>28</v>
      </c>
      <c r="E1716" s="15" t="s">
        <v>830</v>
      </c>
      <c r="F1716" s="15" t="s">
        <v>355</v>
      </c>
      <c r="G1716" s="74">
        <f t="shared" si="455"/>
        <v>0</v>
      </c>
      <c r="H1716" s="74">
        <f t="shared" si="455"/>
        <v>0</v>
      </c>
      <c r="I1716" s="74">
        <f t="shared" si="455"/>
        <v>0</v>
      </c>
      <c r="J1716" s="270"/>
      <c r="K1716" s="22"/>
      <c r="L1716" s="22"/>
    </row>
    <row r="1717" spans="1:12" ht="34.5" hidden="1" customHeight="1">
      <c r="A1717" s="16" t="s">
        <v>38</v>
      </c>
      <c r="B1717" s="49">
        <v>795</v>
      </c>
      <c r="C1717" s="15" t="s">
        <v>177</v>
      </c>
      <c r="D1717" s="15" t="s">
        <v>28</v>
      </c>
      <c r="E1717" s="15" t="s">
        <v>830</v>
      </c>
      <c r="F1717" s="15" t="s">
        <v>357</v>
      </c>
      <c r="G1717" s="74"/>
      <c r="H1717" s="74"/>
      <c r="I1717" s="74"/>
      <c r="J1717" s="270"/>
      <c r="K1717" s="22"/>
      <c r="L1717" s="22"/>
    </row>
    <row r="1718" spans="1:12" ht="44.25" hidden="1" customHeight="1">
      <c r="A1718" s="86" t="s">
        <v>833</v>
      </c>
      <c r="B1718" s="49">
        <v>795</v>
      </c>
      <c r="C1718" s="15" t="s">
        <v>177</v>
      </c>
      <c r="D1718" s="15" t="s">
        <v>28</v>
      </c>
      <c r="E1718" s="15" t="s">
        <v>832</v>
      </c>
      <c r="F1718" s="15"/>
      <c r="G1718" s="74">
        <f t="shared" si="455"/>
        <v>0</v>
      </c>
      <c r="H1718" s="74">
        <f t="shared" si="455"/>
        <v>0</v>
      </c>
      <c r="I1718" s="74">
        <f t="shared" si="455"/>
        <v>0</v>
      </c>
      <c r="J1718" s="270"/>
      <c r="K1718" s="22"/>
      <c r="L1718" s="22"/>
    </row>
    <row r="1719" spans="1:12" ht="34.5" hidden="1" customHeight="1">
      <c r="A1719" s="86" t="s">
        <v>36</v>
      </c>
      <c r="B1719" s="49">
        <v>795</v>
      </c>
      <c r="C1719" s="15" t="s">
        <v>177</v>
      </c>
      <c r="D1719" s="15" t="s">
        <v>28</v>
      </c>
      <c r="E1719" s="15" t="s">
        <v>832</v>
      </c>
      <c r="F1719" s="15" t="s">
        <v>355</v>
      </c>
      <c r="G1719" s="74">
        <f t="shared" si="455"/>
        <v>0</v>
      </c>
      <c r="H1719" s="74">
        <f t="shared" si="455"/>
        <v>0</v>
      </c>
      <c r="I1719" s="74">
        <f t="shared" si="455"/>
        <v>0</v>
      </c>
      <c r="J1719" s="270"/>
      <c r="K1719" s="22"/>
      <c r="L1719" s="22"/>
    </row>
    <row r="1720" spans="1:12" ht="34.5" hidden="1" customHeight="1">
      <c r="A1720" s="16" t="s">
        <v>38</v>
      </c>
      <c r="B1720" s="49">
        <v>795</v>
      </c>
      <c r="C1720" s="15" t="s">
        <v>177</v>
      </c>
      <c r="D1720" s="15" t="s">
        <v>28</v>
      </c>
      <c r="E1720" s="15" t="s">
        <v>832</v>
      </c>
      <c r="F1720" s="15" t="s">
        <v>357</v>
      </c>
      <c r="G1720" s="74"/>
      <c r="H1720" s="74"/>
      <c r="I1720" s="74"/>
      <c r="J1720" s="270"/>
      <c r="K1720" s="22"/>
      <c r="L1720" s="22"/>
    </row>
    <row r="1721" spans="1:12" ht="44.25" hidden="1" customHeight="1">
      <c r="A1721" s="86" t="s">
        <v>835</v>
      </c>
      <c r="B1721" s="49">
        <v>795</v>
      </c>
      <c r="C1721" s="15" t="s">
        <v>177</v>
      </c>
      <c r="D1721" s="15" t="s">
        <v>28</v>
      </c>
      <c r="E1721" s="15" t="s">
        <v>834</v>
      </c>
      <c r="F1721" s="15"/>
      <c r="G1721" s="74">
        <f t="shared" si="455"/>
        <v>0</v>
      </c>
      <c r="H1721" s="74">
        <f t="shared" si="455"/>
        <v>0</v>
      </c>
      <c r="I1721" s="74">
        <f t="shared" si="455"/>
        <v>0</v>
      </c>
      <c r="J1721" s="270"/>
      <c r="K1721" s="22"/>
      <c r="L1721" s="22"/>
    </row>
    <row r="1722" spans="1:12" ht="34.5" hidden="1" customHeight="1">
      <c r="A1722" s="86" t="s">
        <v>36</v>
      </c>
      <c r="B1722" s="49">
        <v>795</v>
      </c>
      <c r="C1722" s="15" t="s">
        <v>177</v>
      </c>
      <c r="D1722" s="15" t="s">
        <v>28</v>
      </c>
      <c r="E1722" s="15" t="s">
        <v>834</v>
      </c>
      <c r="F1722" s="15" t="s">
        <v>355</v>
      </c>
      <c r="G1722" s="74">
        <f t="shared" si="455"/>
        <v>0</v>
      </c>
      <c r="H1722" s="74">
        <f t="shared" si="455"/>
        <v>0</v>
      </c>
      <c r="I1722" s="74">
        <f t="shared" si="455"/>
        <v>0</v>
      </c>
      <c r="J1722" s="270"/>
      <c r="K1722" s="22"/>
      <c r="L1722" s="22"/>
    </row>
    <row r="1723" spans="1:12" ht="34.5" hidden="1" customHeight="1">
      <c r="A1723" s="16" t="s">
        <v>38</v>
      </c>
      <c r="B1723" s="49">
        <v>795</v>
      </c>
      <c r="C1723" s="15" t="s">
        <v>177</v>
      </c>
      <c r="D1723" s="15" t="s">
        <v>28</v>
      </c>
      <c r="E1723" s="15" t="s">
        <v>834</v>
      </c>
      <c r="F1723" s="15" t="s">
        <v>357</v>
      </c>
      <c r="G1723" s="74"/>
      <c r="H1723" s="74"/>
      <c r="I1723" s="74"/>
      <c r="J1723" s="270"/>
      <c r="K1723" s="22"/>
      <c r="L1723" s="22"/>
    </row>
    <row r="1724" spans="1:12" ht="57" hidden="1" customHeight="1">
      <c r="A1724" s="86" t="s">
        <v>837</v>
      </c>
      <c r="B1724" s="49">
        <v>795</v>
      </c>
      <c r="C1724" s="15" t="s">
        <v>177</v>
      </c>
      <c r="D1724" s="15" t="s">
        <v>28</v>
      </c>
      <c r="E1724" s="15" t="s">
        <v>836</v>
      </c>
      <c r="F1724" s="15"/>
      <c r="G1724" s="74">
        <f t="shared" si="455"/>
        <v>0</v>
      </c>
      <c r="H1724" s="74">
        <f t="shared" si="455"/>
        <v>0</v>
      </c>
      <c r="I1724" s="74">
        <f t="shared" si="455"/>
        <v>0</v>
      </c>
      <c r="J1724" s="270"/>
      <c r="K1724" s="22"/>
      <c r="L1724" s="22"/>
    </row>
    <row r="1725" spans="1:12" ht="34.5" hidden="1" customHeight="1">
      <c r="A1725" s="86" t="s">
        <v>36</v>
      </c>
      <c r="B1725" s="49">
        <v>795</v>
      </c>
      <c r="C1725" s="15" t="s">
        <v>177</v>
      </c>
      <c r="D1725" s="15" t="s">
        <v>28</v>
      </c>
      <c r="E1725" s="15" t="s">
        <v>836</v>
      </c>
      <c r="F1725" s="15" t="s">
        <v>355</v>
      </c>
      <c r="G1725" s="74">
        <f t="shared" si="455"/>
        <v>0</v>
      </c>
      <c r="H1725" s="74">
        <f t="shared" si="455"/>
        <v>0</v>
      </c>
      <c r="I1725" s="74">
        <f t="shared" si="455"/>
        <v>0</v>
      </c>
      <c r="J1725" s="270"/>
      <c r="K1725" s="22"/>
      <c r="L1725" s="22"/>
    </row>
    <row r="1726" spans="1:12" ht="34.5" hidden="1" customHeight="1">
      <c r="A1726" s="16" t="s">
        <v>38</v>
      </c>
      <c r="B1726" s="49">
        <v>795</v>
      </c>
      <c r="C1726" s="15" t="s">
        <v>177</v>
      </c>
      <c r="D1726" s="15" t="s">
        <v>28</v>
      </c>
      <c r="E1726" s="15" t="s">
        <v>836</v>
      </c>
      <c r="F1726" s="15" t="s">
        <v>357</v>
      </c>
      <c r="G1726" s="74"/>
      <c r="H1726" s="74"/>
      <c r="I1726" s="74"/>
      <c r="J1726" s="270"/>
      <c r="K1726" s="22"/>
      <c r="L1726" s="22"/>
    </row>
    <row r="1727" spans="1:12" ht="75" hidden="1" customHeight="1">
      <c r="A1727" s="86" t="s">
        <v>843</v>
      </c>
      <c r="B1727" s="49">
        <v>795</v>
      </c>
      <c r="C1727" s="15" t="s">
        <v>177</v>
      </c>
      <c r="D1727" s="15" t="s">
        <v>28</v>
      </c>
      <c r="E1727" s="15" t="s">
        <v>734</v>
      </c>
      <c r="F1727" s="15"/>
      <c r="G1727" s="74">
        <f>G1728+G1733</f>
        <v>0</v>
      </c>
      <c r="H1727" s="74">
        <f t="shared" ref="G1727:I1739" si="456">H1728</f>
        <v>0</v>
      </c>
      <c r="I1727" s="74">
        <f t="shared" si="456"/>
        <v>0</v>
      </c>
      <c r="J1727" s="270"/>
      <c r="K1727" s="22"/>
      <c r="L1727" s="22"/>
    </row>
    <row r="1728" spans="1:12" ht="34.5" hidden="1" customHeight="1">
      <c r="A1728" s="86" t="s">
        <v>36</v>
      </c>
      <c r="B1728" s="49">
        <v>795</v>
      </c>
      <c r="C1728" s="15" t="s">
        <v>177</v>
      </c>
      <c r="D1728" s="15" t="s">
        <v>28</v>
      </c>
      <c r="E1728" s="15" t="s">
        <v>734</v>
      </c>
      <c r="F1728" s="15" t="s">
        <v>355</v>
      </c>
      <c r="G1728" s="74">
        <f t="shared" si="456"/>
        <v>0</v>
      </c>
      <c r="H1728" s="74">
        <f t="shared" si="456"/>
        <v>0</v>
      </c>
      <c r="I1728" s="74">
        <f t="shared" si="456"/>
        <v>0</v>
      </c>
      <c r="J1728" s="270"/>
      <c r="K1728" s="22"/>
      <c r="L1728" s="22"/>
    </row>
    <row r="1729" spans="1:12" ht="34.5" hidden="1" customHeight="1">
      <c r="A1729" s="16" t="s">
        <v>38</v>
      </c>
      <c r="B1729" s="49">
        <v>795</v>
      </c>
      <c r="C1729" s="15" t="s">
        <v>177</v>
      </c>
      <c r="D1729" s="15" t="s">
        <v>28</v>
      </c>
      <c r="E1729" s="15" t="s">
        <v>734</v>
      </c>
      <c r="F1729" s="15" t="s">
        <v>357</v>
      </c>
      <c r="G1729" s="74">
        <f>675000-675000</f>
        <v>0</v>
      </c>
      <c r="H1729" s="74">
        <f>832780-832780</f>
        <v>0</v>
      </c>
      <c r="I1729" s="74">
        <v>0</v>
      </c>
      <c r="J1729" s="270"/>
      <c r="K1729" s="22"/>
      <c r="L1729" s="22"/>
    </row>
    <row r="1730" spans="1:12" ht="34.5" hidden="1" customHeight="1">
      <c r="A1730" s="16" t="s">
        <v>519</v>
      </c>
      <c r="B1730" s="49">
        <v>795</v>
      </c>
      <c r="C1730" s="15" t="s">
        <v>177</v>
      </c>
      <c r="D1730" s="15" t="s">
        <v>28</v>
      </c>
      <c r="E1730" s="88" t="s">
        <v>520</v>
      </c>
      <c r="F1730" s="15"/>
      <c r="G1730" s="74">
        <f t="shared" si="456"/>
        <v>0</v>
      </c>
      <c r="H1730" s="74">
        <f t="shared" si="456"/>
        <v>0</v>
      </c>
      <c r="I1730" s="74">
        <f t="shared" si="456"/>
        <v>0</v>
      </c>
      <c r="J1730" s="270"/>
      <c r="K1730" s="22"/>
      <c r="L1730" s="22"/>
    </row>
    <row r="1731" spans="1:12" ht="34.5" hidden="1" customHeight="1">
      <c r="A1731" s="16" t="s">
        <v>36</v>
      </c>
      <c r="B1731" s="49">
        <v>795</v>
      </c>
      <c r="C1731" s="15" t="s">
        <v>177</v>
      </c>
      <c r="D1731" s="15" t="s">
        <v>28</v>
      </c>
      <c r="E1731" s="15" t="s">
        <v>520</v>
      </c>
      <c r="F1731" s="15" t="s">
        <v>37</v>
      </c>
      <c r="G1731" s="74">
        <f t="shared" si="456"/>
        <v>0</v>
      </c>
      <c r="H1731" s="74">
        <f t="shared" si="456"/>
        <v>0</v>
      </c>
      <c r="I1731" s="74">
        <f t="shared" si="456"/>
        <v>0</v>
      </c>
      <c r="J1731" s="270"/>
      <c r="K1731" s="22"/>
      <c r="L1731" s="22"/>
    </row>
    <row r="1732" spans="1:12" ht="34.5" hidden="1" customHeight="1">
      <c r="A1732" s="16" t="s">
        <v>38</v>
      </c>
      <c r="B1732" s="49">
        <v>795</v>
      </c>
      <c r="C1732" s="15" t="s">
        <v>177</v>
      </c>
      <c r="D1732" s="15" t="s">
        <v>28</v>
      </c>
      <c r="E1732" s="15" t="s">
        <v>520</v>
      </c>
      <c r="F1732" s="15" t="s">
        <v>39</v>
      </c>
      <c r="G1732" s="74">
        <v>0</v>
      </c>
      <c r="H1732" s="74">
        <f>167220-167220</f>
        <v>0</v>
      </c>
      <c r="I1732" s="74"/>
      <c r="J1732" s="270"/>
      <c r="K1732" s="22"/>
      <c r="L1732" s="22"/>
    </row>
    <row r="1733" spans="1:12" ht="18" hidden="1" customHeight="1">
      <c r="A1733" s="86" t="s">
        <v>160</v>
      </c>
      <c r="B1733" s="49">
        <v>795</v>
      </c>
      <c r="C1733" s="15" t="s">
        <v>177</v>
      </c>
      <c r="D1733" s="15" t="s">
        <v>28</v>
      </c>
      <c r="E1733" s="15" t="s">
        <v>734</v>
      </c>
      <c r="F1733" s="88" t="s">
        <v>161</v>
      </c>
      <c r="G1733" s="74">
        <f>G1734</f>
        <v>0</v>
      </c>
      <c r="H1733" s="74">
        <f>H1734</f>
        <v>0</v>
      </c>
      <c r="I1733" s="74">
        <f>I1734</f>
        <v>0</v>
      </c>
      <c r="J1733" s="270"/>
      <c r="K1733" s="22"/>
      <c r="L1733" s="22"/>
    </row>
    <row r="1734" spans="1:12" ht="18" hidden="1" customHeight="1">
      <c r="A1734" s="86" t="s">
        <v>182</v>
      </c>
      <c r="B1734" s="49">
        <v>795</v>
      </c>
      <c r="C1734" s="15" t="s">
        <v>177</v>
      </c>
      <c r="D1734" s="15" t="s">
        <v>28</v>
      </c>
      <c r="E1734" s="15" t="s">
        <v>734</v>
      </c>
      <c r="F1734" s="88" t="s">
        <v>183</v>
      </c>
      <c r="G1734" s="74"/>
      <c r="H1734" s="74">
        <v>0</v>
      </c>
      <c r="I1734" s="74">
        <v>0</v>
      </c>
      <c r="J1734" s="270"/>
      <c r="K1734" s="22"/>
      <c r="L1734" s="22"/>
    </row>
    <row r="1735" spans="1:12" ht="34.5" hidden="1" customHeight="1">
      <c r="A1735" s="16" t="s">
        <v>546</v>
      </c>
      <c r="B1735" s="49">
        <v>795</v>
      </c>
      <c r="C1735" s="15" t="s">
        <v>177</v>
      </c>
      <c r="D1735" s="15" t="s">
        <v>28</v>
      </c>
      <c r="E1735" s="15" t="s">
        <v>545</v>
      </c>
      <c r="F1735" s="15"/>
      <c r="G1735" s="74">
        <f t="shared" si="456"/>
        <v>0</v>
      </c>
      <c r="H1735" s="74">
        <f t="shared" si="456"/>
        <v>0</v>
      </c>
      <c r="I1735" s="74">
        <f t="shared" si="456"/>
        <v>0</v>
      </c>
      <c r="J1735" s="270"/>
      <c r="K1735" s="22"/>
      <c r="L1735" s="22"/>
    </row>
    <row r="1736" spans="1:12" ht="34.5" hidden="1" customHeight="1">
      <c r="A1736" s="16" t="s">
        <v>36</v>
      </c>
      <c r="B1736" s="49">
        <v>795</v>
      </c>
      <c r="C1736" s="15" t="s">
        <v>177</v>
      </c>
      <c r="D1736" s="15" t="s">
        <v>28</v>
      </c>
      <c r="E1736" s="15" t="s">
        <v>545</v>
      </c>
      <c r="F1736" s="15" t="s">
        <v>37</v>
      </c>
      <c r="G1736" s="74">
        <f t="shared" si="456"/>
        <v>0</v>
      </c>
      <c r="H1736" s="74">
        <f t="shared" si="456"/>
        <v>0</v>
      </c>
      <c r="I1736" s="74">
        <f t="shared" si="456"/>
        <v>0</v>
      </c>
      <c r="J1736" s="270"/>
      <c r="K1736" s="22"/>
      <c r="L1736" s="22"/>
    </row>
    <row r="1737" spans="1:12" ht="34.5" hidden="1" customHeight="1">
      <c r="A1737" s="16" t="s">
        <v>38</v>
      </c>
      <c r="B1737" s="49">
        <v>795</v>
      </c>
      <c r="C1737" s="15" t="s">
        <v>177</v>
      </c>
      <c r="D1737" s="15" t="s">
        <v>28</v>
      </c>
      <c r="E1737" s="15" t="s">
        <v>545</v>
      </c>
      <c r="F1737" s="15" t="s">
        <v>39</v>
      </c>
      <c r="G1737" s="74"/>
      <c r="H1737" s="74"/>
      <c r="I1737" s="74"/>
      <c r="J1737" s="270"/>
      <c r="K1737" s="22"/>
      <c r="L1737" s="22"/>
    </row>
    <row r="1738" spans="1:12" ht="34.5" hidden="1" customHeight="1">
      <c r="A1738" s="16" t="s">
        <v>473</v>
      </c>
      <c r="B1738" s="49">
        <v>795</v>
      </c>
      <c r="C1738" s="15" t="s">
        <v>177</v>
      </c>
      <c r="D1738" s="15" t="s">
        <v>28</v>
      </c>
      <c r="E1738" s="15" t="s">
        <v>472</v>
      </c>
      <c r="F1738" s="15"/>
      <c r="G1738" s="74">
        <f t="shared" si="456"/>
        <v>0</v>
      </c>
      <c r="H1738" s="74">
        <f t="shared" si="456"/>
        <v>0</v>
      </c>
      <c r="I1738" s="74">
        <f t="shared" si="456"/>
        <v>0</v>
      </c>
      <c r="J1738" s="270"/>
      <c r="K1738" s="22"/>
      <c r="L1738" s="22"/>
    </row>
    <row r="1739" spans="1:12" ht="34.5" hidden="1" customHeight="1">
      <c r="A1739" s="86" t="s">
        <v>36</v>
      </c>
      <c r="B1739" s="49">
        <v>795</v>
      </c>
      <c r="C1739" s="15" t="s">
        <v>177</v>
      </c>
      <c r="D1739" s="15" t="s">
        <v>28</v>
      </c>
      <c r="E1739" s="15" t="s">
        <v>472</v>
      </c>
      <c r="F1739" s="15" t="s">
        <v>37</v>
      </c>
      <c r="G1739" s="74">
        <f t="shared" si="456"/>
        <v>0</v>
      </c>
      <c r="H1739" s="74">
        <f t="shared" si="456"/>
        <v>0</v>
      </c>
      <c r="I1739" s="74">
        <f t="shared" si="456"/>
        <v>0</v>
      </c>
      <c r="J1739" s="270"/>
      <c r="K1739" s="22"/>
      <c r="L1739" s="22"/>
    </row>
    <row r="1740" spans="1:12" ht="34.5" hidden="1" customHeight="1">
      <c r="A1740" s="86" t="s">
        <v>38</v>
      </c>
      <c r="B1740" s="49">
        <v>795</v>
      </c>
      <c r="C1740" s="15" t="s">
        <v>177</v>
      </c>
      <c r="D1740" s="15" t="s">
        <v>28</v>
      </c>
      <c r="E1740" s="15" t="s">
        <v>472</v>
      </c>
      <c r="F1740" s="15" t="s">
        <v>39</v>
      </c>
      <c r="G1740" s="74">
        <f>200000-200000</f>
        <v>0</v>
      </c>
      <c r="H1740" s="74"/>
      <c r="I1740" s="74"/>
      <c r="J1740" s="270"/>
      <c r="K1740" s="22"/>
      <c r="L1740" s="22"/>
    </row>
    <row r="1741" spans="1:12" ht="34.5" hidden="1" customHeight="1">
      <c r="A1741" s="86" t="s">
        <v>513</v>
      </c>
      <c r="B1741" s="49">
        <v>795</v>
      </c>
      <c r="C1741" s="15" t="s">
        <v>177</v>
      </c>
      <c r="D1741" s="15" t="s">
        <v>28</v>
      </c>
      <c r="E1741" s="15" t="s">
        <v>512</v>
      </c>
      <c r="F1741" s="15"/>
      <c r="G1741" s="74">
        <f>G1742</f>
        <v>0</v>
      </c>
      <c r="H1741" s="74">
        <f t="shared" ref="H1741:I1741" si="457">H1742</f>
        <v>0</v>
      </c>
      <c r="I1741" s="74">
        <f t="shared" si="457"/>
        <v>0</v>
      </c>
      <c r="J1741" s="270"/>
      <c r="K1741" s="22"/>
      <c r="L1741" s="22"/>
    </row>
    <row r="1742" spans="1:12" ht="34.5" hidden="1" customHeight="1">
      <c r="A1742" s="86" t="s">
        <v>98</v>
      </c>
      <c r="B1742" s="49">
        <v>795</v>
      </c>
      <c r="C1742" s="15" t="s">
        <v>177</v>
      </c>
      <c r="D1742" s="15" t="s">
        <v>28</v>
      </c>
      <c r="E1742" s="15" t="s">
        <v>512</v>
      </c>
      <c r="F1742" s="15" t="s">
        <v>355</v>
      </c>
      <c r="G1742" s="74">
        <f>G1743</f>
        <v>0</v>
      </c>
      <c r="H1742" s="74">
        <f t="shared" ref="H1742:I1742" si="458">H1743</f>
        <v>0</v>
      </c>
      <c r="I1742" s="74">
        <f t="shared" si="458"/>
        <v>0</v>
      </c>
      <c r="J1742" s="270"/>
      <c r="K1742" s="22"/>
      <c r="L1742" s="22"/>
    </row>
    <row r="1743" spans="1:12" ht="34.5" hidden="1" customHeight="1">
      <c r="A1743" s="16" t="s">
        <v>356</v>
      </c>
      <c r="B1743" s="49">
        <v>795</v>
      </c>
      <c r="C1743" s="15" t="s">
        <v>177</v>
      </c>
      <c r="D1743" s="15" t="s">
        <v>28</v>
      </c>
      <c r="E1743" s="15" t="s">
        <v>512</v>
      </c>
      <c r="F1743" s="15" t="s">
        <v>357</v>
      </c>
      <c r="G1743" s="74"/>
      <c r="H1743" s="74">
        <v>0</v>
      </c>
      <c r="I1743" s="74">
        <v>0</v>
      </c>
      <c r="J1743" s="270"/>
      <c r="K1743" s="22"/>
      <c r="L1743" s="22"/>
    </row>
    <row r="1744" spans="1:12" ht="34.5" hidden="1" customHeight="1">
      <c r="A1744" s="16" t="s">
        <v>549</v>
      </c>
      <c r="B1744" s="49">
        <v>795</v>
      </c>
      <c r="C1744" s="15" t="s">
        <v>177</v>
      </c>
      <c r="D1744" s="15" t="s">
        <v>28</v>
      </c>
      <c r="E1744" s="15" t="s">
        <v>550</v>
      </c>
      <c r="F1744" s="15"/>
      <c r="G1744" s="74">
        <f>G1745</f>
        <v>0</v>
      </c>
      <c r="H1744" s="74">
        <v>0</v>
      </c>
      <c r="I1744" s="74">
        <v>0</v>
      </c>
      <c r="J1744" s="270"/>
      <c r="K1744" s="22"/>
      <c r="L1744" s="22"/>
    </row>
    <row r="1745" spans="1:12" ht="34.5" hidden="1" customHeight="1">
      <c r="A1745" s="16" t="s">
        <v>98</v>
      </c>
      <c r="B1745" s="49">
        <v>795</v>
      </c>
      <c r="C1745" s="15" t="s">
        <v>177</v>
      </c>
      <c r="D1745" s="15" t="s">
        <v>28</v>
      </c>
      <c r="E1745" s="15" t="s">
        <v>550</v>
      </c>
      <c r="F1745" s="15" t="s">
        <v>355</v>
      </c>
      <c r="G1745" s="74">
        <f>G1746</f>
        <v>0</v>
      </c>
      <c r="H1745" s="74">
        <v>0</v>
      </c>
      <c r="I1745" s="74">
        <v>0</v>
      </c>
      <c r="J1745" s="270"/>
      <c r="K1745" s="22"/>
      <c r="L1745" s="22"/>
    </row>
    <row r="1746" spans="1:12" ht="34.5" hidden="1" customHeight="1">
      <c r="A1746" s="16" t="s">
        <v>356</v>
      </c>
      <c r="B1746" s="49">
        <v>795</v>
      </c>
      <c r="C1746" s="15" t="s">
        <v>177</v>
      </c>
      <c r="D1746" s="15" t="s">
        <v>28</v>
      </c>
      <c r="E1746" s="15" t="s">
        <v>550</v>
      </c>
      <c r="F1746" s="15" t="s">
        <v>357</v>
      </c>
      <c r="G1746" s="74"/>
      <c r="H1746" s="74">
        <v>0</v>
      </c>
      <c r="I1746" s="74">
        <v>0</v>
      </c>
      <c r="J1746" s="270"/>
      <c r="K1746" s="22"/>
      <c r="L1746" s="22"/>
    </row>
    <row r="1747" spans="1:12" ht="20.25" hidden="1" customHeight="1">
      <c r="A1747" s="16" t="s">
        <v>643</v>
      </c>
      <c r="B1747" s="49">
        <v>795</v>
      </c>
      <c r="C1747" s="15" t="s">
        <v>177</v>
      </c>
      <c r="D1747" s="15" t="s">
        <v>28</v>
      </c>
      <c r="E1747" s="15" t="s">
        <v>642</v>
      </c>
      <c r="F1747" s="15"/>
      <c r="G1747" s="74">
        <f t="shared" ref="G1747:I1748" si="459">G1748</f>
        <v>0</v>
      </c>
      <c r="H1747" s="74">
        <f t="shared" si="459"/>
        <v>0</v>
      </c>
      <c r="I1747" s="74">
        <f t="shared" si="459"/>
        <v>0</v>
      </c>
      <c r="J1747" s="270"/>
      <c r="K1747" s="22"/>
      <c r="L1747" s="22"/>
    </row>
    <row r="1748" spans="1:12" ht="34.5" hidden="1" customHeight="1">
      <c r="A1748" s="16" t="s">
        <v>36</v>
      </c>
      <c r="B1748" s="49">
        <v>795</v>
      </c>
      <c r="C1748" s="15" t="s">
        <v>177</v>
      </c>
      <c r="D1748" s="15" t="s">
        <v>28</v>
      </c>
      <c r="E1748" s="15" t="s">
        <v>642</v>
      </c>
      <c r="F1748" s="15" t="s">
        <v>37</v>
      </c>
      <c r="G1748" s="74">
        <f t="shared" si="459"/>
        <v>0</v>
      </c>
      <c r="H1748" s="74">
        <f t="shared" si="459"/>
        <v>0</v>
      </c>
      <c r="I1748" s="74">
        <f t="shared" si="459"/>
        <v>0</v>
      </c>
      <c r="J1748" s="270"/>
      <c r="K1748" s="22"/>
      <c r="L1748" s="22"/>
    </row>
    <row r="1749" spans="1:12" ht="34.5" hidden="1" customHeight="1">
      <c r="A1749" s="16" t="s">
        <v>38</v>
      </c>
      <c r="B1749" s="49">
        <v>795</v>
      </c>
      <c r="C1749" s="15" t="s">
        <v>177</v>
      </c>
      <c r="D1749" s="15" t="s">
        <v>28</v>
      </c>
      <c r="E1749" s="15" t="s">
        <v>642</v>
      </c>
      <c r="F1749" s="15" t="s">
        <v>39</v>
      </c>
      <c r="G1749" s="74"/>
      <c r="H1749" s="74"/>
      <c r="I1749" s="74"/>
      <c r="J1749" s="270"/>
      <c r="K1749" s="22"/>
      <c r="L1749" s="22"/>
    </row>
    <row r="1750" spans="1:12" s="18" customFormat="1" ht="25.5" hidden="1">
      <c r="A1750" s="16" t="s">
        <v>483</v>
      </c>
      <c r="B1750" s="49">
        <v>795</v>
      </c>
      <c r="C1750" s="15" t="s">
        <v>177</v>
      </c>
      <c r="D1750" s="15" t="s">
        <v>28</v>
      </c>
      <c r="E1750" s="15" t="s">
        <v>267</v>
      </c>
      <c r="F1750" s="15"/>
      <c r="G1750" s="74">
        <f>G1751</f>
        <v>0</v>
      </c>
      <c r="H1750" s="74">
        <f>H1751</f>
        <v>0</v>
      </c>
      <c r="I1750" s="74">
        <f>I1751</f>
        <v>0</v>
      </c>
      <c r="J1750" s="270"/>
      <c r="K1750" s="295"/>
      <c r="L1750" s="295"/>
    </row>
    <row r="1751" spans="1:12" s="18" customFormat="1" ht="51.75" hidden="1" customHeight="1">
      <c r="A1751" s="16" t="s">
        <v>563</v>
      </c>
      <c r="B1751" s="49">
        <v>795</v>
      </c>
      <c r="C1751" s="15" t="s">
        <v>177</v>
      </c>
      <c r="D1751" s="15" t="s">
        <v>28</v>
      </c>
      <c r="E1751" s="15" t="s">
        <v>562</v>
      </c>
      <c r="F1751" s="15"/>
      <c r="G1751" s="74">
        <f>G1752</f>
        <v>0</v>
      </c>
      <c r="H1751" s="74">
        <f t="shared" ref="H1751:I1751" si="460">H1752</f>
        <v>0</v>
      </c>
      <c r="I1751" s="74">
        <f t="shared" si="460"/>
        <v>0</v>
      </c>
      <c r="J1751" s="270"/>
      <c r="K1751" s="295"/>
      <c r="L1751" s="295"/>
    </row>
    <row r="1752" spans="1:12" s="18" customFormat="1" ht="25.5" hidden="1" customHeight="1">
      <c r="A1752" s="16" t="s">
        <v>528</v>
      </c>
      <c r="B1752" s="49">
        <v>795</v>
      </c>
      <c r="C1752" s="15" t="s">
        <v>177</v>
      </c>
      <c r="D1752" s="15" t="s">
        <v>28</v>
      </c>
      <c r="E1752" s="15" t="s">
        <v>562</v>
      </c>
      <c r="F1752" s="15"/>
      <c r="G1752" s="74">
        <f>G1753</f>
        <v>0</v>
      </c>
      <c r="H1752" s="74">
        <f t="shared" ref="H1752:I1753" si="461">H1753</f>
        <v>0</v>
      </c>
      <c r="I1752" s="74">
        <f t="shared" si="461"/>
        <v>0</v>
      </c>
      <c r="J1752" s="270"/>
      <c r="K1752" s="295"/>
      <c r="L1752" s="295"/>
    </row>
    <row r="1753" spans="1:12" s="18" customFormat="1" hidden="1">
      <c r="A1753" s="16" t="s">
        <v>160</v>
      </c>
      <c r="B1753" s="49">
        <v>795</v>
      </c>
      <c r="C1753" s="15" t="s">
        <v>177</v>
      </c>
      <c r="D1753" s="15" t="s">
        <v>28</v>
      </c>
      <c r="E1753" s="15" t="s">
        <v>562</v>
      </c>
      <c r="F1753" s="15" t="s">
        <v>161</v>
      </c>
      <c r="G1753" s="74">
        <f>G1754</f>
        <v>0</v>
      </c>
      <c r="H1753" s="74">
        <f t="shared" si="461"/>
        <v>0</v>
      </c>
      <c r="I1753" s="74">
        <f t="shared" si="461"/>
        <v>0</v>
      </c>
      <c r="J1753" s="270"/>
      <c r="K1753" s="295"/>
      <c r="L1753" s="295"/>
    </row>
    <row r="1754" spans="1:12" s="18" customFormat="1" hidden="1">
      <c r="A1754" s="16" t="s">
        <v>174</v>
      </c>
      <c r="B1754" s="49">
        <v>795</v>
      </c>
      <c r="C1754" s="15" t="s">
        <v>177</v>
      </c>
      <c r="D1754" s="15" t="s">
        <v>28</v>
      </c>
      <c r="E1754" s="15" t="s">
        <v>562</v>
      </c>
      <c r="F1754" s="15" t="s">
        <v>175</v>
      </c>
      <c r="G1754" s="74"/>
      <c r="H1754" s="74">
        <v>0</v>
      </c>
      <c r="I1754" s="74">
        <v>0</v>
      </c>
      <c r="J1754" s="270"/>
      <c r="K1754" s="295"/>
      <c r="L1754" s="295"/>
    </row>
    <row r="1755" spans="1:12" ht="30.75" hidden="1" customHeight="1">
      <c r="A1755" s="16" t="s">
        <v>277</v>
      </c>
      <c r="B1755" s="49">
        <v>795</v>
      </c>
      <c r="C1755" s="15" t="s">
        <v>177</v>
      </c>
      <c r="D1755" s="15" t="s">
        <v>28</v>
      </c>
      <c r="E1755" s="15" t="s">
        <v>582</v>
      </c>
      <c r="F1755" s="15"/>
      <c r="G1755" s="74">
        <f>G1756</f>
        <v>0</v>
      </c>
      <c r="H1755" s="74">
        <v>0</v>
      </c>
      <c r="I1755" s="74">
        <v>0</v>
      </c>
      <c r="J1755" s="270"/>
      <c r="K1755" s="22"/>
      <c r="L1755" s="22"/>
    </row>
    <row r="1756" spans="1:12" ht="30.75" hidden="1" customHeight="1">
      <c r="A1756" s="16" t="s">
        <v>36</v>
      </c>
      <c r="B1756" s="49">
        <v>795</v>
      </c>
      <c r="C1756" s="15" t="s">
        <v>177</v>
      </c>
      <c r="D1756" s="15" t="s">
        <v>28</v>
      </c>
      <c r="E1756" s="15" t="s">
        <v>582</v>
      </c>
      <c r="F1756" s="15" t="s">
        <v>37</v>
      </c>
      <c r="G1756" s="74">
        <f>G1757</f>
        <v>0</v>
      </c>
      <c r="H1756" s="74">
        <v>0</v>
      </c>
      <c r="I1756" s="74">
        <v>0</v>
      </c>
      <c r="J1756" s="270"/>
      <c r="K1756" s="22"/>
      <c r="L1756" s="22"/>
    </row>
    <row r="1757" spans="1:12" ht="1.5" hidden="1" customHeight="1">
      <c r="A1757" s="16" t="s">
        <v>38</v>
      </c>
      <c r="B1757" s="49">
        <v>795</v>
      </c>
      <c r="C1757" s="15" t="s">
        <v>177</v>
      </c>
      <c r="D1757" s="15" t="s">
        <v>28</v>
      </c>
      <c r="E1757" s="15" t="s">
        <v>582</v>
      </c>
      <c r="F1757" s="15" t="s">
        <v>39</v>
      </c>
      <c r="G1757" s="74"/>
      <c r="H1757" s="74">
        <v>0</v>
      </c>
      <c r="I1757" s="74">
        <v>0</v>
      </c>
      <c r="J1757" s="270"/>
      <c r="K1757" s="22"/>
      <c r="L1757" s="22"/>
    </row>
    <row r="1758" spans="1:12" ht="30.75" hidden="1" customHeight="1">
      <c r="A1758" s="16" t="s">
        <v>277</v>
      </c>
      <c r="B1758" s="49">
        <v>795</v>
      </c>
      <c r="C1758" s="15" t="s">
        <v>177</v>
      </c>
      <c r="D1758" s="15" t="s">
        <v>28</v>
      </c>
      <c r="E1758" s="15" t="s">
        <v>581</v>
      </c>
      <c r="F1758" s="15"/>
      <c r="G1758" s="74">
        <f>G1759</f>
        <v>0</v>
      </c>
      <c r="H1758" s="74">
        <v>0</v>
      </c>
      <c r="I1758" s="74">
        <v>0</v>
      </c>
      <c r="J1758" s="270"/>
      <c r="K1758" s="22"/>
      <c r="L1758" s="22"/>
    </row>
    <row r="1759" spans="1:12" ht="30.75" hidden="1" customHeight="1">
      <c r="A1759" s="16" t="s">
        <v>277</v>
      </c>
      <c r="B1759" s="49">
        <v>795</v>
      </c>
      <c r="C1759" s="15" t="s">
        <v>177</v>
      </c>
      <c r="D1759" s="15" t="s">
        <v>28</v>
      </c>
      <c r="E1759" s="15" t="s">
        <v>582</v>
      </c>
      <c r="F1759" s="15"/>
      <c r="G1759" s="74">
        <f>G1766+G1768</f>
        <v>0</v>
      </c>
      <c r="H1759" s="74">
        <v>0</v>
      </c>
      <c r="I1759" s="74">
        <v>0</v>
      </c>
      <c r="J1759" s="270"/>
      <c r="K1759" s="22"/>
      <c r="L1759" s="22"/>
    </row>
    <row r="1760" spans="1:12" ht="30.75" hidden="1" customHeight="1">
      <c r="A1760" s="16" t="s">
        <v>36</v>
      </c>
      <c r="B1760" s="49">
        <v>795</v>
      </c>
      <c r="C1760" s="15" t="s">
        <v>177</v>
      </c>
      <c r="D1760" s="15" t="s">
        <v>28</v>
      </c>
      <c r="E1760" s="15" t="s">
        <v>582</v>
      </c>
      <c r="F1760" s="15" t="s">
        <v>37</v>
      </c>
      <c r="G1760" s="74" t="e">
        <f>G1761</f>
        <v>#REF!</v>
      </c>
      <c r="H1760" s="74">
        <v>0</v>
      </c>
      <c r="I1760" s="74">
        <v>0</v>
      </c>
      <c r="J1760" s="270"/>
      <c r="K1760" s="22"/>
      <c r="L1760" s="22"/>
    </row>
    <row r="1761" spans="1:12" ht="30.75" hidden="1" customHeight="1">
      <c r="A1761" s="16" t="s">
        <v>38</v>
      </c>
      <c r="B1761" s="49">
        <v>795</v>
      </c>
      <c r="C1761" s="15" t="s">
        <v>177</v>
      </c>
      <c r="D1761" s="15" t="s">
        <v>28</v>
      </c>
      <c r="E1761" s="15" t="s">
        <v>582</v>
      </c>
      <c r="F1761" s="15" t="s">
        <v>39</v>
      </c>
      <c r="G1761" s="74" t="e">
        <f>'прил 6'!#REF!</f>
        <v>#REF!</v>
      </c>
      <c r="H1761" s="74">
        <v>0</v>
      </c>
      <c r="I1761" s="74">
        <v>0</v>
      </c>
      <c r="J1761" s="270"/>
      <c r="K1761" s="22"/>
      <c r="L1761" s="22"/>
    </row>
    <row r="1762" spans="1:12" ht="23.25" hidden="1" customHeight="1">
      <c r="A1762" s="16" t="s">
        <v>151</v>
      </c>
      <c r="B1762" s="49">
        <v>795</v>
      </c>
      <c r="C1762" s="15" t="s">
        <v>177</v>
      </c>
      <c r="D1762" s="15" t="s">
        <v>28</v>
      </c>
      <c r="E1762" s="15" t="s">
        <v>582</v>
      </c>
      <c r="F1762" s="15" t="s">
        <v>152</v>
      </c>
      <c r="G1762" s="74">
        <f>G1763</f>
        <v>0</v>
      </c>
      <c r="H1762" s="74">
        <v>0</v>
      </c>
      <c r="I1762" s="74">
        <v>0</v>
      </c>
      <c r="J1762" s="270"/>
      <c r="K1762" s="22"/>
      <c r="L1762" s="22"/>
    </row>
    <row r="1763" spans="1:12" ht="30.75" hidden="1" customHeight="1">
      <c r="A1763" s="16" t="s">
        <v>153</v>
      </c>
      <c r="B1763" s="49">
        <v>795</v>
      </c>
      <c r="C1763" s="15" t="s">
        <v>177</v>
      </c>
      <c r="D1763" s="15" t="s">
        <v>28</v>
      </c>
      <c r="E1763" s="15" t="s">
        <v>582</v>
      </c>
      <c r="F1763" s="15" t="s">
        <v>154</v>
      </c>
      <c r="G1763" s="74">
        <f>'прил 6'!G1704</f>
        <v>0</v>
      </c>
      <c r="H1763" s="74">
        <v>0</v>
      </c>
      <c r="I1763" s="74">
        <v>0</v>
      </c>
      <c r="J1763" s="270"/>
      <c r="K1763" s="22"/>
      <c r="L1763" s="22"/>
    </row>
    <row r="1764" spans="1:12" ht="21.75" hidden="1" customHeight="1">
      <c r="A1764" s="16" t="s">
        <v>160</v>
      </c>
      <c r="B1764" s="49">
        <v>795</v>
      </c>
      <c r="C1764" s="15" t="s">
        <v>177</v>
      </c>
      <c r="D1764" s="15" t="s">
        <v>28</v>
      </c>
      <c r="E1764" s="15" t="s">
        <v>582</v>
      </c>
      <c r="F1764" s="15" t="s">
        <v>161</v>
      </c>
      <c r="G1764" s="74">
        <f>G1765</f>
        <v>0</v>
      </c>
      <c r="H1764" s="74">
        <v>0</v>
      </c>
      <c r="I1764" s="74">
        <v>0</v>
      </c>
      <c r="J1764" s="270"/>
      <c r="K1764" s="22"/>
      <c r="L1764" s="22"/>
    </row>
    <row r="1765" spans="1:12" ht="22.5" hidden="1" customHeight="1">
      <c r="A1765" s="16" t="s">
        <v>182</v>
      </c>
      <c r="B1765" s="49">
        <v>795</v>
      </c>
      <c r="C1765" s="15" t="s">
        <v>177</v>
      </c>
      <c r="D1765" s="15" t="s">
        <v>28</v>
      </c>
      <c r="E1765" s="15" t="s">
        <v>582</v>
      </c>
      <c r="F1765" s="15" t="s">
        <v>183</v>
      </c>
      <c r="G1765" s="74"/>
      <c r="H1765" s="74">
        <v>0</v>
      </c>
      <c r="I1765" s="74">
        <v>0</v>
      </c>
      <c r="J1765" s="270"/>
      <c r="K1765" s="22"/>
      <c r="L1765" s="22"/>
    </row>
    <row r="1766" spans="1:12" ht="25.5" hidden="1">
      <c r="A1766" s="16" t="s">
        <v>36</v>
      </c>
      <c r="B1766" s="49">
        <v>795</v>
      </c>
      <c r="C1766" s="15" t="s">
        <v>177</v>
      </c>
      <c r="D1766" s="15" t="s">
        <v>28</v>
      </c>
      <c r="E1766" s="15" t="s">
        <v>582</v>
      </c>
      <c r="F1766" s="15" t="s">
        <v>37</v>
      </c>
      <c r="G1766" s="89">
        <f t="shared" ref="G1766:I1768" si="462">G1767</f>
        <v>0</v>
      </c>
      <c r="H1766" s="8">
        <f t="shared" si="462"/>
        <v>0</v>
      </c>
      <c r="I1766" s="8">
        <f t="shared" si="462"/>
        <v>0</v>
      </c>
      <c r="J1766" s="272"/>
      <c r="K1766" s="22"/>
      <c r="L1766" s="22"/>
    </row>
    <row r="1767" spans="1:12" ht="25.5" hidden="1">
      <c r="A1767" s="16" t="s">
        <v>38</v>
      </c>
      <c r="B1767" s="49">
        <v>795</v>
      </c>
      <c r="C1767" s="15" t="s">
        <v>177</v>
      </c>
      <c r="D1767" s="15" t="s">
        <v>28</v>
      </c>
      <c r="E1767" s="15" t="s">
        <v>582</v>
      </c>
      <c r="F1767" s="15" t="s">
        <v>39</v>
      </c>
      <c r="G1767" s="8"/>
      <c r="H1767" s="8"/>
      <c r="I1767" s="8"/>
      <c r="J1767" s="272"/>
      <c r="K1767" s="22"/>
      <c r="L1767" s="22"/>
    </row>
    <row r="1768" spans="1:12" ht="25.5" hidden="1">
      <c r="A1768" s="16" t="s">
        <v>98</v>
      </c>
      <c r="B1768" s="49">
        <v>795</v>
      </c>
      <c r="C1768" s="15" t="s">
        <v>177</v>
      </c>
      <c r="D1768" s="15" t="s">
        <v>28</v>
      </c>
      <c r="E1768" s="15" t="s">
        <v>582</v>
      </c>
      <c r="F1768" s="15" t="s">
        <v>355</v>
      </c>
      <c r="G1768" s="89">
        <f t="shared" si="462"/>
        <v>0</v>
      </c>
      <c r="H1768" s="8">
        <f t="shared" si="462"/>
        <v>0</v>
      </c>
      <c r="I1768" s="8">
        <f t="shared" si="462"/>
        <v>0</v>
      </c>
      <c r="J1768" s="272"/>
      <c r="K1768" s="22"/>
      <c r="L1768" s="22"/>
    </row>
    <row r="1769" spans="1:12" hidden="1">
      <c r="A1769" s="16" t="s">
        <v>356</v>
      </c>
      <c r="B1769" s="49">
        <v>795</v>
      </c>
      <c r="C1769" s="15" t="s">
        <v>177</v>
      </c>
      <c r="D1769" s="15" t="s">
        <v>28</v>
      </c>
      <c r="E1769" s="15" t="s">
        <v>582</v>
      </c>
      <c r="F1769" s="15" t="s">
        <v>357</v>
      </c>
      <c r="G1769" s="8"/>
      <c r="H1769" s="8"/>
      <c r="I1769" s="8"/>
      <c r="J1769" s="272"/>
      <c r="K1769" s="22"/>
      <c r="L1769" s="22"/>
    </row>
    <row r="1770" spans="1:12" s="28" customFormat="1" ht="24.75" hidden="1" customHeight="1">
      <c r="A1770" s="37" t="s">
        <v>173</v>
      </c>
      <c r="B1770" s="14">
        <v>793</v>
      </c>
      <c r="C1770" s="15" t="s">
        <v>177</v>
      </c>
      <c r="D1770" s="15" t="s">
        <v>28</v>
      </c>
      <c r="E1770" s="15" t="s">
        <v>238</v>
      </c>
      <c r="F1770" s="39"/>
      <c r="G1770" s="74">
        <f t="shared" ref="G1770:I1770" si="463">G1771</f>
        <v>0</v>
      </c>
      <c r="H1770" s="74">
        <f t="shared" si="463"/>
        <v>0</v>
      </c>
      <c r="I1770" s="74">
        <f t="shared" si="463"/>
        <v>0</v>
      </c>
      <c r="J1770" s="270"/>
      <c r="K1770" s="80"/>
      <c r="L1770" s="80"/>
    </row>
    <row r="1771" spans="1:12" ht="25.5" hidden="1">
      <c r="A1771" s="37" t="s">
        <v>173</v>
      </c>
      <c r="B1771" s="49">
        <v>795</v>
      </c>
      <c r="C1771" s="15" t="s">
        <v>177</v>
      </c>
      <c r="D1771" s="15" t="s">
        <v>28</v>
      </c>
      <c r="E1771" s="15" t="s">
        <v>281</v>
      </c>
      <c r="F1771" s="15"/>
      <c r="G1771" s="74">
        <f>G1772+G1774</f>
        <v>0</v>
      </c>
      <c r="H1771" s="74">
        <f>H1772+H1774</f>
        <v>0</v>
      </c>
      <c r="I1771" s="74">
        <f>I1772+I1774</f>
        <v>0</v>
      </c>
      <c r="J1771" s="270"/>
      <c r="K1771" s="22"/>
      <c r="L1771" s="22"/>
    </row>
    <row r="1772" spans="1:12" hidden="1">
      <c r="A1772" s="16"/>
      <c r="B1772" s="49"/>
      <c r="C1772" s="15" t="s">
        <v>177</v>
      </c>
      <c r="D1772" s="15" t="s">
        <v>28</v>
      </c>
      <c r="E1772" s="15" t="s">
        <v>281</v>
      </c>
      <c r="F1772" s="15"/>
      <c r="G1772" s="74"/>
      <c r="H1772" s="74"/>
      <c r="I1772" s="74"/>
      <c r="J1772" s="270"/>
      <c r="K1772" s="22"/>
      <c r="L1772" s="22"/>
    </row>
    <row r="1773" spans="1:12" ht="30.75" hidden="1" customHeight="1">
      <c r="A1773" s="16"/>
      <c r="B1773" s="49"/>
      <c r="C1773" s="15" t="s">
        <v>177</v>
      </c>
      <c r="D1773" s="15" t="s">
        <v>28</v>
      </c>
      <c r="E1773" s="15" t="s">
        <v>281</v>
      </c>
      <c r="F1773" s="15"/>
      <c r="G1773" s="74"/>
      <c r="H1773" s="74"/>
      <c r="I1773" s="74"/>
      <c r="J1773" s="270"/>
      <c r="K1773" s="22"/>
      <c r="L1773" s="22"/>
    </row>
    <row r="1774" spans="1:12" ht="30.75" hidden="1" customHeight="1">
      <c r="A1774" s="16" t="s">
        <v>36</v>
      </c>
      <c r="B1774" s="49">
        <v>795</v>
      </c>
      <c r="C1774" s="15" t="s">
        <v>177</v>
      </c>
      <c r="D1774" s="15" t="s">
        <v>28</v>
      </c>
      <c r="E1774" s="15" t="s">
        <v>281</v>
      </c>
      <c r="F1774" s="15" t="s">
        <v>37</v>
      </c>
      <c r="G1774" s="74">
        <f>G1775</f>
        <v>0</v>
      </c>
      <c r="H1774" s="74">
        <f>H1775</f>
        <v>0</v>
      </c>
      <c r="I1774" s="74">
        <f>I1775</f>
        <v>0</v>
      </c>
      <c r="J1774" s="270"/>
      <c r="K1774" s="22"/>
      <c r="L1774" s="22"/>
    </row>
    <row r="1775" spans="1:12" ht="35.25" hidden="1" customHeight="1">
      <c r="A1775" s="16" t="s">
        <v>38</v>
      </c>
      <c r="B1775" s="49">
        <v>795</v>
      </c>
      <c r="C1775" s="15" t="s">
        <v>177</v>
      </c>
      <c r="D1775" s="15" t="s">
        <v>28</v>
      </c>
      <c r="E1775" s="15" t="s">
        <v>281</v>
      </c>
      <c r="F1775" s="15" t="s">
        <v>39</v>
      </c>
      <c r="G1775" s="74"/>
      <c r="H1775" s="74"/>
      <c r="I1775" s="74"/>
      <c r="J1775" s="270"/>
      <c r="K1775" s="22"/>
      <c r="L1775" s="22"/>
    </row>
    <row r="1776" spans="1:12" s="22" customFormat="1" ht="17.25" hidden="1" customHeight="1">
      <c r="A1776" s="34" t="s">
        <v>290</v>
      </c>
      <c r="B1776" s="19">
        <v>795</v>
      </c>
      <c r="C1776" s="36" t="s">
        <v>177</v>
      </c>
      <c r="D1776" s="36" t="s">
        <v>70</v>
      </c>
      <c r="E1776" s="36"/>
      <c r="F1776" s="36"/>
      <c r="G1776" s="75">
        <f>G1777+G1792</f>
        <v>0</v>
      </c>
      <c r="H1776" s="75">
        <f t="shared" ref="H1776:I1776" si="464">H1777+H1792</f>
        <v>0</v>
      </c>
      <c r="I1776" s="75">
        <f t="shared" si="464"/>
        <v>0</v>
      </c>
      <c r="J1776" s="283"/>
    </row>
    <row r="1777" spans="1:12" ht="51" hidden="1">
      <c r="A1777" s="16" t="s">
        <v>503</v>
      </c>
      <c r="B1777" s="49">
        <v>795</v>
      </c>
      <c r="C1777" s="15" t="s">
        <v>177</v>
      </c>
      <c r="D1777" s="15" t="s">
        <v>70</v>
      </c>
      <c r="E1777" s="15" t="s">
        <v>301</v>
      </c>
      <c r="F1777" s="15"/>
      <c r="G1777" s="74">
        <f>G1778+G1781+G1786+G1789</f>
        <v>0</v>
      </c>
      <c r="H1777" s="74">
        <f t="shared" ref="H1777:I1777" si="465">H1778+H1781+H1786+H1789</f>
        <v>0</v>
      </c>
      <c r="I1777" s="74">
        <f t="shared" si="465"/>
        <v>0</v>
      </c>
      <c r="J1777" s="270"/>
      <c r="K1777" s="22"/>
      <c r="L1777" s="22"/>
    </row>
    <row r="1778" spans="1:12" s="46" customFormat="1" ht="17.25" hidden="1" customHeight="1">
      <c r="A1778" s="16" t="s">
        <v>388</v>
      </c>
      <c r="B1778" s="49">
        <v>795</v>
      </c>
      <c r="C1778" s="15" t="s">
        <v>177</v>
      </c>
      <c r="D1778" s="15" t="s">
        <v>70</v>
      </c>
      <c r="E1778" s="15" t="s">
        <v>387</v>
      </c>
      <c r="F1778" s="15"/>
      <c r="G1778" s="74">
        <f t="shared" ref="G1778:I1779" si="466">G1779</f>
        <v>0</v>
      </c>
      <c r="H1778" s="74">
        <f t="shared" si="466"/>
        <v>0</v>
      </c>
      <c r="I1778" s="74">
        <f t="shared" si="466"/>
        <v>0</v>
      </c>
      <c r="J1778" s="270"/>
      <c r="K1778" s="22"/>
      <c r="L1778" s="22"/>
    </row>
    <row r="1779" spans="1:12" s="46" customFormat="1" ht="17.25" hidden="1" customHeight="1">
      <c r="A1779" s="16" t="s">
        <v>330</v>
      </c>
      <c r="B1779" s="49">
        <v>795</v>
      </c>
      <c r="C1779" s="15" t="s">
        <v>177</v>
      </c>
      <c r="D1779" s="15" t="s">
        <v>70</v>
      </c>
      <c r="E1779" s="15" t="s">
        <v>387</v>
      </c>
      <c r="F1779" s="15" t="s">
        <v>37</v>
      </c>
      <c r="G1779" s="74">
        <f t="shared" si="466"/>
        <v>0</v>
      </c>
      <c r="H1779" s="74">
        <f t="shared" si="466"/>
        <v>0</v>
      </c>
      <c r="I1779" s="74">
        <f t="shared" si="466"/>
        <v>0</v>
      </c>
      <c r="J1779" s="270"/>
      <c r="K1779" s="22"/>
      <c r="L1779" s="22"/>
    </row>
    <row r="1780" spans="1:12" s="46" customFormat="1" ht="32.25" hidden="1" customHeight="1">
      <c r="A1780" s="16" t="s">
        <v>38</v>
      </c>
      <c r="B1780" s="49">
        <v>795</v>
      </c>
      <c r="C1780" s="15" t="s">
        <v>177</v>
      </c>
      <c r="D1780" s="15" t="s">
        <v>70</v>
      </c>
      <c r="E1780" s="15" t="s">
        <v>387</v>
      </c>
      <c r="F1780" s="15" t="s">
        <v>39</v>
      </c>
      <c r="G1780" s="74"/>
      <c r="H1780" s="74"/>
      <c r="I1780" s="74"/>
      <c r="J1780" s="270"/>
      <c r="K1780" s="22"/>
      <c r="L1780" s="22"/>
    </row>
    <row r="1781" spans="1:12" hidden="1">
      <c r="A1781" s="16" t="s">
        <v>80</v>
      </c>
      <c r="B1781" s="49">
        <v>795</v>
      </c>
      <c r="C1781" s="15" t="s">
        <v>177</v>
      </c>
      <c r="D1781" s="15" t="s">
        <v>70</v>
      </c>
      <c r="E1781" s="15" t="s">
        <v>103</v>
      </c>
      <c r="F1781" s="15"/>
      <c r="G1781" s="74">
        <f>G1782+G1784</f>
        <v>0</v>
      </c>
      <c r="H1781" s="74">
        <f>H1782+H1784</f>
        <v>0</v>
      </c>
      <c r="I1781" s="74">
        <f>I1782+I1784</f>
        <v>0</v>
      </c>
      <c r="J1781" s="270"/>
      <c r="K1781" s="22"/>
      <c r="L1781" s="22"/>
    </row>
    <row r="1782" spans="1:12" ht="25.5" hidden="1">
      <c r="A1782" s="16" t="s">
        <v>36</v>
      </c>
      <c r="B1782" s="49">
        <v>795</v>
      </c>
      <c r="C1782" s="15" t="s">
        <v>177</v>
      </c>
      <c r="D1782" s="15" t="s">
        <v>70</v>
      </c>
      <c r="E1782" s="15" t="s">
        <v>103</v>
      </c>
      <c r="F1782" s="15" t="s">
        <v>37</v>
      </c>
      <c r="G1782" s="74">
        <f>G1783</f>
        <v>0</v>
      </c>
      <c r="H1782" s="74">
        <f>H1783</f>
        <v>0</v>
      </c>
      <c r="I1782" s="74">
        <f>I1783</f>
        <v>0</v>
      </c>
      <c r="J1782" s="270"/>
      <c r="K1782" s="22"/>
      <c r="L1782" s="22"/>
    </row>
    <row r="1783" spans="1:12" ht="30.75" hidden="1" customHeight="1">
      <c r="A1783" s="16" t="s">
        <v>38</v>
      </c>
      <c r="B1783" s="49">
        <v>795</v>
      </c>
      <c r="C1783" s="15" t="s">
        <v>177</v>
      </c>
      <c r="D1783" s="15" t="s">
        <v>70</v>
      </c>
      <c r="E1783" s="15" t="s">
        <v>103</v>
      </c>
      <c r="F1783" s="15" t="s">
        <v>39</v>
      </c>
      <c r="G1783" s="74"/>
      <c r="H1783" s="74"/>
      <c r="I1783" s="74"/>
      <c r="J1783" s="270"/>
      <c r="K1783" s="22"/>
      <c r="L1783" s="22"/>
    </row>
    <row r="1784" spans="1:12" ht="18" hidden="1" customHeight="1">
      <c r="A1784" s="16" t="s">
        <v>160</v>
      </c>
      <c r="B1784" s="49">
        <v>795</v>
      </c>
      <c r="C1784" s="15" t="s">
        <v>177</v>
      </c>
      <c r="D1784" s="15" t="s">
        <v>70</v>
      </c>
      <c r="E1784" s="15" t="s">
        <v>103</v>
      </c>
      <c r="F1784" s="15" t="s">
        <v>161</v>
      </c>
      <c r="G1784" s="74">
        <f>G1785</f>
        <v>0</v>
      </c>
      <c r="H1784" s="74">
        <f>H1785</f>
        <v>0</v>
      </c>
      <c r="I1784" s="74">
        <f>I1785</f>
        <v>0</v>
      </c>
      <c r="J1784" s="270"/>
      <c r="K1784" s="22"/>
      <c r="L1784" s="22"/>
    </row>
    <row r="1785" spans="1:12" ht="18" hidden="1" customHeight="1">
      <c r="A1785" s="16" t="s">
        <v>182</v>
      </c>
      <c r="B1785" s="49">
        <v>795</v>
      </c>
      <c r="C1785" s="15" t="s">
        <v>177</v>
      </c>
      <c r="D1785" s="15" t="s">
        <v>70</v>
      </c>
      <c r="E1785" s="15" t="s">
        <v>103</v>
      </c>
      <c r="F1785" s="15" t="s">
        <v>183</v>
      </c>
      <c r="G1785" s="74"/>
      <c r="H1785" s="74"/>
      <c r="I1785" s="74"/>
      <c r="J1785" s="270"/>
      <c r="K1785" s="22"/>
      <c r="L1785" s="22"/>
    </row>
    <row r="1786" spans="1:12" ht="26.25" hidden="1" customHeight="1">
      <c r="A1786" s="16" t="s">
        <v>78</v>
      </c>
      <c r="B1786" s="49">
        <v>795</v>
      </c>
      <c r="C1786" s="15" t="s">
        <v>177</v>
      </c>
      <c r="D1786" s="15" t="s">
        <v>70</v>
      </c>
      <c r="E1786" s="15" t="s">
        <v>79</v>
      </c>
      <c r="F1786" s="15"/>
      <c r="G1786" s="74">
        <f t="shared" ref="G1786:I1787" si="467">G1787</f>
        <v>0</v>
      </c>
      <c r="H1786" s="74">
        <f t="shared" si="467"/>
        <v>0</v>
      </c>
      <c r="I1786" s="74">
        <f t="shared" si="467"/>
        <v>0</v>
      </c>
      <c r="J1786" s="270"/>
      <c r="K1786" s="22"/>
      <c r="L1786" s="22"/>
    </row>
    <row r="1787" spans="1:12" ht="26.25" hidden="1" customHeight="1">
      <c r="A1787" s="16" t="s">
        <v>36</v>
      </c>
      <c r="B1787" s="49">
        <v>795</v>
      </c>
      <c r="C1787" s="15" t="s">
        <v>177</v>
      </c>
      <c r="D1787" s="15" t="s">
        <v>70</v>
      </c>
      <c r="E1787" s="15" t="s">
        <v>79</v>
      </c>
      <c r="F1787" s="15" t="s">
        <v>37</v>
      </c>
      <c r="G1787" s="74">
        <f t="shared" si="467"/>
        <v>0</v>
      </c>
      <c r="H1787" s="74">
        <f t="shared" si="467"/>
        <v>0</v>
      </c>
      <c r="I1787" s="74">
        <f t="shared" si="467"/>
        <v>0</v>
      </c>
      <c r="J1787" s="270"/>
      <c r="K1787" s="22"/>
      <c r="L1787" s="22"/>
    </row>
    <row r="1788" spans="1:12" ht="25.5" hidden="1">
      <c r="A1788" s="86" t="s">
        <v>38</v>
      </c>
      <c r="B1788" s="49">
        <v>795</v>
      </c>
      <c r="C1788" s="15" t="s">
        <v>177</v>
      </c>
      <c r="D1788" s="15" t="s">
        <v>70</v>
      </c>
      <c r="E1788" s="15" t="s">
        <v>79</v>
      </c>
      <c r="F1788" s="15" t="s">
        <v>39</v>
      </c>
      <c r="G1788" s="74"/>
      <c r="H1788" s="74"/>
      <c r="I1788" s="74"/>
      <c r="J1788" s="270"/>
      <c r="K1788" s="22"/>
      <c r="L1788" s="22"/>
    </row>
    <row r="1789" spans="1:12" ht="30.75" hidden="1" customHeight="1">
      <c r="A1789" s="86" t="s">
        <v>717</v>
      </c>
      <c r="B1789" s="49">
        <v>795</v>
      </c>
      <c r="C1789" s="15" t="s">
        <v>177</v>
      </c>
      <c r="D1789" s="15" t="s">
        <v>70</v>
      </c>
      <c r="E1789" s="15" t="s">
        <v>425</v>
      </c>
      <c r="F1789" s="15"/>
      <c r="G1789" s="74">
        <f t="shared" ref="G1789:I1790" si="468">G1790</f>
        <v>0</v>
      </c>
      <c r="H1789" s="74">
        <f t="shared" si="468"/>
        <v>0</v>
      </c>
      <c r="I1789" s="74">
        <f t="shared" si="468"/>
        <v>0</v>
      </c>
      <c r="J1789" s="270"/>
      <c r="K1789" s="22"/>
      <c r="L1789" s="22"/>
    </row>
    <row r="1790" spans="1:12" ht="30.75" hidden="1" customHeight="1">
      <c r="A1790" s="16" t="s">
        <v>36</v>
      </c>
      <c r="B1790" s="49">
        <v>795</v>
      </c>
      <c r="C1790" s="15" t="s">
        <v>177</v>
      </c>
      <c r="D1790" s="15" t="s">
        <v>70</v>
      </c>
      <c r="E1790" s="15" t="s">
        <v>425</v>
      </c>
      <c r="F1790" s="15" t="s">
        <v>37</v>
      </c>
      <c r="G1790" s="74">
        <f t="shared" si="468"/>
        <v>0</v>
      </c>
      <c r="H1790" s="74">
        <f t="shared" si="468"/>
        <v>0</v>
      </c>
      <c r="I1790" s="74">
        <f t="shared" si="468"/>
        <v>0</v>
      </c>
      <c r="J1790" s="270"/>
      <c r="K1790" s="22"/>
      <c r="L1790" s="22"/>
    </row>
    <row r="1791" spans="1:12" ht="30.75" hidden="1" customHeight="1">
      <c r="A1791" s="16" t="s">
        <v>38</v>
      </c>
      <c r="B1791" s="49">
        <v>795</v>
      </c>
      <c r="C1791" s="15" t="s">
        <v>177</v>
      </c>
      <c r="D1791" s="15" t="s">
        <v>70</v>
      </c>
      <c r="E1791" s="15" t="s">
        <v>425</v>
      </c>
      <c r="F1791" s="15" t="s">
        <v>39</v>
      </c>
      <c r="G1791" s="74"/>
      <c r="H1791" s="74"/>
      <c r="I1791" s="74"/>
      <c r="J1791" s="270"/>
      <c r="K1791" s="22"/>
      <c r="L1791" s="22"/>
    </row>
    <row r="1792" spans="1:12" ht="44.25" hidden="1" customHeight="1">
      <c r="A1792" s="16" t="s">
        <v>478</v>
      </c>
      <c r="B1792" s="49">
        <v>795</v>
      </c>
      <c r="C1792" s="15" t="s">
        <v>177</v>
      </c>
      <c r="D1792" s="15" t="s">
        <v>70</v>
      </c>
      <c r="E1792" s="15" t="s">
        <v>142</v>
      </c>
      <c r="F1792" s="15"/>
      <c r="G1792" s="74">
        <f>G1793+G1796</f>
        <v>0</v>
      </c>
      <c r="H1792" s="74">
        <f t="shared" ref="H1792:I1792" si="469">H1793+H1796</f>
        <v>0</v>
      </c>
      <c r="I1792" s="74">
        <f t="shared" si="469"/>
        <v>0</v>
      </c>
      <c r="J1792" s="270"/>
      <c r="K1792" s="22"/>
      <c r="L1792" s="22"/>
    </row>
    <row r="1793" spans="1:12" s="22" customFormat="1" ht="36" hidden="1" customHeight="1">
      <c r="A1793" s="16" t="s">
        <v>656</v>
      </c>
      <c r="B1793" s="14">
        <v>795</v>
      </c>
      <c r="C1793" s="15" t="s">
        <v>177</v>
      </c>
      <c r="D1793" s="15" t="s">
        <v>70</v>
      </c>
      <c r="E1793" s="15" t="s">
        <v>657</v>
      </c>
      <c r="F1793" s="36"/>
      <c r="G1793" s="74">
        <f>G1794</f>
        <v>0</v>
      </c>
      <c r="H1793" s="74">
        <f t="shared" ref="H1793:I1794" si="470">H1794</f>
        <v>0</v>
      </c>
      <c r="I1793" s="74">
        <f t="shared" si="470"/>
        <v>0</v>
      </c>
      <c r="J1793" s="270"/>
    </row>
    <row r="1794" spans="1:12" s="22" customFormat="1" ht="24" hidden="1" customHeight="1">
      <c r="A1794" s="16" t="s">
        <v>160</v>
      </c>
      <c r="B1794" s="14">
        <v>795</v>
      </c>
      <c r="C1794" s="15" t="s">
        <v>177</v>
      </c>
      <c r="D1794" s="15" t="s">
        <v>70</v>
      </c>
      <c r="E1794" s="15" t="s">
        <v>657</v>
      </c>
      <c r="F1794" s="15" t="s">
        <v>161</v>
      </c>
      <c r="G1794" s="74">
        <f>G1795</f>
        <v>0</v>
      </c>
      <c r="H1794" s="74">
        <f t="shared" si="470"/>
        <v>0</v>
      </c>
      <c r="I1794" s="74">
        <f t="shared" si="470"/>
        <v>0</v>
      </c>
      <c r="J1794" s="270"/>
    </row>
    <row r="1795" spans="1:12" s="22" customFormat="1" ht="24" hidden="1" customHeight="1">
      <c r="A1795" s="16" t="s">
        <v>182</v>
      </c>
      <c r="B1795" s="14">
        <v>795</v>
      </c>
      <c r="C1795" s="15" t="s">
        <v>177</v>
      </c>
      <c r="D1795" s="15" t="s">
        <v>70</v>
      </c>
      <c r="E1795" s="15" t="s">
        <v>657</v>
      </c>
      <c r="F1795" s="15" t="s">
        <v>183</v>
      </c>
      <c r="G1795" s="74"/>
      <c r="H1795" s="74">
        <v>0</v>
      </c>
      <c r="I1795" s="74">
        <v>0</v>
      </c>
      <c r="J1795" s="270"/>
    </row>
    <row r="1796" spans="1:12" ht="50.25" hidden="1" customHeight="1">
      <c r="A1796" s="16" t="s">
        <v>411</v>
      </c>
      <c r="B1796" s="49">
        <v>795</v>
      </c>
      <c r="C1796" s="15" t="s">
        <v>177</v>
      </c>
      <c r="D1796" s="15" t="s">
        <v>70</v>
      </c>
      <c r="E1796" s="15" t="s">
        <v>410</v>
      </c>
      <c r="F1796" s="15"/>
      <c r="G1796" s="74">
        <f>G1797</f>
        <v>0</v>
      </c>
      <c r="H1796" s="74">
        <f t="shared" ref="H1796:I1797" si="471">H1797</f>
        <v>0</v>
      </c>
      <c r="I1796" s="74">
        <f t="shared" si="471"/>
        <v>0</v>
      </c>
      <c r="J1796" s="270"/>
      <c r="K1796" s="22"/>
      <c r="L1796" s="22"/>
    </row>
    <row r="1797" spans="1:12" ht="23.25" hidden="1" customHeight="1">
      <c r="A1797" s="16" t="s">
        <v>160</v>
      </c>
      <c r="B1797" s="49">
        <v>795</v>
      </c>
      <c r="C1797" s="15" t="s">
        <v>177</v>
      </c>
      <c r="D1797" s="15" t="s">
        <v>70</v>
      </c>
      <c r="E1797" s="15" t="s">
        <v>410</v>
      </c>
      <c r="F1797" s="15" t="s">
        <v>161</v>
      </c>
      <c r="G1797" s="74">
        <f>G1798</f>
        <v>0</v>
      </c>
      <c r="H1797" s="74">
        <f t="shared" si="471"/>
        <v>0</v>
      </c>
      <c r="I1797" s="74">
        <f t="shared" si="471"/>
        <v>0</v>
      </c>
      <c r="J1797" s="270"/>
      <c r="K1797" s="22"/>
      <c r="L1797" s="22"/>
    </row>
    <row r="1798" spans="1:12" ht="23.25" hidden="1" customHeight="1">
      <c r="A1798" s="16" t="s">
        <v>182</v>
      </c>
      <c r="B1798" s="49">
        <v>795</v>
      </c>
      <c r="C1798" s="15" t="s">
        <v>177</v>
      </c>
      <c r="D1798" s="15" t="s">
        <v>70</v>
      </c>
      <c r="E1798" s="15" t="s">
        <v>410</v>
      </c>
      <c r="F1798" s="15" t="s">
        <v>183</v>
      </c>
      <c r="G1798" s="74"/>
      <c r="H1798" s="8"/>
      <c r="I1798" s="8"/>
      <c r="J1798" s="272"/>
      <c r="K1798" s="22"/>
      <c r="L1798" s="22"/>
    </row>
    <row r="1799" spans="1:12" s="22" customFormat="1" ht="25.5" hidden="1">
      <c r="A1799" s="34" t="s">
        <v>598</v>
      </c>
      <c r="B1799" s="19">
        <v>795</v>
      </c>
      <c r="C1799" s="36" t="s">
        <v>177</v>
      </c>
      <c r="D1799" s="36" t="s">
        <v>177</v>
      </c>
      <c r="E1799" s="36"/>
      <c r="F1799" s="36"/>
      <c r="G1799" s="75">
        <f>G1800+G1823</f>
        <v>0</v>
      </c>
      <c r="H1799" s="75">
        <f t="shared" ref="H1799:I1799" si="472">H1800</f>
        <v>0</v>
      </c>
      <c r="I1799" s="75">
        <f t="shared" si="472"/>
        <v>0</v>
      </c>
      <c r="J1799" s="283"/>
    </row>
    <row r="1800" spans="1:12" ht="54" hidden="1" customHeight="1">
      <c r="A1800" s="16" t="s">
        <v>503</v>
      </c>
      <c r="B1800" s="49">
        <v>795</v>
      </c>
      <c r="C1800" s="15" t="s">
        <v>177</v>
      </c>
      <c r="D1800" s="15" t="s">
        <v>177</v>
      </c>
      <c r="E1800" s="15" t="s">
        <v>301</v>
      </c>
      <c r="F1800" s="15"/>
      <c r="G1800" s="74">
        <f>G1801+G1808+G1813+G1824</f>
        <v>0</v>
      </c>
      <c r="H1800" s="74">
        <f t="shared" ref="H1800:I1800" si="473">H1804+H1813+H1818+H1801</f>
        <v>0</v>
      </c>
      <c r="I1800" s="74">
        <f t="shared" si="473"/>
        <v>0</v>
      </c>
      <c r="J1800" s="270"/>
      <c r="K1800" s="22"/>
      <c r="L1800" s="22"/>
    </row>
    <row r="1801" spans="1:12" ht="73.5" hidden="1" customHeight="1">
      <c r="A1801" s="37" t="s">
        <v>728</v>
      </c>
      <c r="B1801" s="49">
        <v>795</v>
      </c>
      <c r="C1801" s="15" t="s">
        <v>177</v>
      </c>
      <c r="D1801" s="15" t="s">
        <v>177</v>
      </c>
      <c r="E1801" s="15" t="s">
        <v>735</v>
      </c>
      <c r="F1801" s="15"/>
      <c r="G1801" s="74">
        <f>G1802</f>
        <v>0</v>
      </c>
      <c r="H1801" s="8">
        <v>0</v>
      </c>
      <c r="I1801" s="8">
        <v>0</v>
      </c>
      <c r="J1801" s="272"/>
      <c r="K1801" s="22"/>
      <c r="L1801" s="22"/>
    </row>
    <row r="1802" spans="1:12" ht="21" hidden="1" customHeight="1">
      <c r="A1802" s="86" t="s">
        <v>160</v>
      </c>
      <c r="B1802" s="49">
        <v>795</v>
      </c>
      <c r="C1802" s="15" t="s">
        <v>177</v>
      </c>
      <c r="D1802" s="15" t="s">
        <v>177</v>
      </c>
      <c r="E1802" s="15" t="s">
        <v>735</v>
      </c>
      <c r="F1802" s="15" t="s">
        <v>161</v>
      </c>
      <c r="G1802" s="74">
        <f>G1803</f>
        <v>0</v>
      </c>
      <c r="H1802" s="8">
        <v>0</v>
      </c>
      <c r="I1802" s="8">
        <v>0</v>
      </c>
      <c r="J1802" s="272"/>
      <c r="K1802" s="22"/>
      <c r="L1802" s="22"/>
    </row>
    <row r="1803" spans="1:12" ht="20.25" hidden="1" customHeight="1">
      <c r="A1803" s="86" t="s">
        <v>174</v>
      </c>
      <c r="B1803" s="49">
        <v>795</v>
      </c>
      <c r="C1803" s="15" t="s">
        <v>177</v>
      </c>
      <c r="D1803" s="15" t="s">
        <v>177</v>
      </c>
      <c r="E1803" s="15" t="s">
        <v>735</v>
      </c>
      <c r="F1803" s="15" t="s">
        <v>175</v>
      </c>
      <c r="G1803" s="102"/>
      <c r="H1803" s="8"/>
      <c r="I1803" s="8"/>
      <c r="J1803" s="272"/>
      <c r="K1803" s="22"/>
      <c r="L1803" s="22"/>
    </row>
    <row r="1804" spans="1:12" ht="25.5" hidden="1" customHeight="1">
      <c r="A1804" s="37" t="s">
        <v>638</v>
      </c>
      <c r="B1804" s="49">
        <v>795</v>
      </c>
      <c r="C1804" s="15" t="s">
        <v>177</v>
      </c>
      <c r="D1804" s="15" t="s">
        <v>177</v>
      </c>
      <c r="E1804" s="15" t="s">
        <v>635</v>
      </c>
      <c r="F1804" s="15"/>
      <c r="G1804" s="102">
        <f>G1805</f>
        <v>0</v>
      </c>
      <c r="H1804" s="8">
        <v>0</v>
      </c>
      <c r="I1804" s="8">
        <v>0</v>
      </c>
      <c r="J1804" s="272"/>
      <c r="K1804" s="22"/>
      <c r="L1804" s="22"/>
    </row>
    <row r="1805" spans="1:12" ht="39.75" hidden="1" customHeight="1">
      <c r="A1805" s="37" t="s">
        <v>637</v>
      </c>
      <c r="B1805" s="49">
        <v>795</v>
      </c>
      <c r="C1805" s="15" t="s">
        <v>177</v>
      </c>
      <c r="D1805" s="15" t="s">
        <v>177</v>
      </c>
      <c r="E1805" s="15" t="s">
        <v>636</v>
      </c>
      <c r="F1805" s="15"/>
      <c r="G1805" s="102">
        <f>G1806</f>
        <v>0</v>
      </c>
      <c r="H1805" s="8">
        <v>0</v>
      </c>
      <c r="I1805" s="8">
        <v>0</v>
      </c>
      <c r="J1805" s="272"/>
      <c r="K1805" s="22"/>
      <c r="L1805" s="22"/>
    </row>
    <row r="1806" spans="1:12" ht="30.75" hidden="1" customHeight="1">
      <c r="A1806" s="16" t="s">
        <v>98</v>
      </c>
      <c r="B1806" s="49">
        <v>795</v>
      </c>
      <c r="C1806" s="15" t="s">
        <v>177</v>
      </c>
      <c r="D1806" s="15" t="s">
        <v>177</v>
      </c>
      <c r="E1806" s="15" t="s">
        <v>636</v>
      </c>
      <c r="F1806" s="15" t="s">
        <v>355</v>
      </c>
      <c r="G1806" s="102">
        <f>G1807</f>
        <v>0</v>
      </c>
      <c r="H1806" s="8">
        <v>0</v>
      </c>
      <c r="I1806" s="8">
        <v>0</v>
      </c>
      <c r="J1806" s="272"/>
      <c r="K1806" s="22"/>
      <c r="L1806" s="22"/>
    </row>
    <row r="1807" spans="1:12" ht="30.75" hidden="1" customHeight="1">
      <c r="A1807" s="16" t="s">
        <v>356</v>
      </c>
      <c r="B1807" s="49">
        <v>795</v>
      </c>
      <c r="C1807" s="15" t="s">
        <v>177</v>
      </c>
      <c r="D1807" s="15" t="s">
        <v>177</v>
      </c>
      <c r="E1807" s="15" t="s">
        <v>636</v>
      </c>
      <c r="F1807" s="15" t="s">
        <v>357</v>
      </c>
      <c r="G1807" s="102"/>
      <c r="H1807" s="8">
        <v>0</v>
      </c>
      <c r="I1807" s="8">
        <v>0</v>
      </c>
      <c r="J1807" s="272"/>
      <c r="K1807" s="22"/>
      <c r="L1807" s="22"/>
    </row>
    <row r="1808" spans="1:12" ht="55.5" hidden="1" customHeight="1">
      <c r="A1808" s="204" t="s">
        <v>756</v>
      </c>
      <c r="B1808" s="49">
        <v>795</v>
      </c>
      <c r="C1808" s="15" t="s">
        <v>177</v>
      </c>
      <c r="D1808" s="15" t="s">
        <v>177</v>
      </c>
      <c r="E1808" s="15" t="s">
        <v>737</v>
      </c>
      <c r="F1808" s="15"/>
      <c r="G1808" s="102">
        <f>G1809+G1811</f>
        <v>0</v>
      </c>
      <c r="H1808" s="74">
        <f t="shared" ref="H1808:I1808" si="474">H1809+H1811</f>
        <v>0</v>
      </c>
      <c r="I1808" s="74">
        <f t="shared" si="474"/>
        <v>0</v>
      </c>
      <c r="J1808" s="270"/>
      <c r="K1808" s="22"/>
      <c r="L1808" s="22"/>
    </row>
    <row r="1809" spans="1:12" ht="27" hidden="1" customHeight="1">
      <c r="A1809" s="16" t="s">
        <v>98</v>
      </c>
      <c r="B1809" s="49">
        <v>795</v>
      </c>
      <c r="C1809" s="15" t="s">
        <v>177</v>
      </c>
      <c r="D1809" s="15" t="s">
        <v>177</v>
      </c>
      <c r="E1809" s="15" t="s">
        <v>621</v>
      </c>
      <c r="F1809" s="15" t="s">
        <v>355</v>
      </c>
      <c r="G1809" s="102">
        <f>G1810</f>
        <v>0</v>
      </c>
      <c r="H1809" s="8">
        <f>H1810</f>
        <v>0</v>
      </c>
      <c r="I1809" s="8">
        <v>0</v>
      </c>
      <c r="J1809" s="272"/>
      <c r="K1809" s="22"/>
      <c r="L1809" s="22"/>
    </row>
    <row r="1810" spans="1:12" ht="18.75" hidden="1" customHeight="1">
      <c r="A1810" s="86" t="s">
        <v>356</v>
      </c>
      <c r="B1810" s="49">
        <v>795</v>
      </c>
      <c r="C1810" s="15" t="s">
        <v>177</v>
      </c>
      <c r="D1810" s="15" t="s">
        <v>177</v>
      </c>
      <c r="E1810" s="15" t="s">
        <v>621</v>
      </c>
      <c r="F1810" s="15" t="s">
        <v>357</v>
      </c>
      <c r="G1810" s="102"/>
      <c r="H1810" s="8"/>
      <c r="I1810" s="8">
        <v>0</v>
      </c>
      <c r="J1810" s="272"/>
      <c r="K1810" s="22"/>
      <c r="L1810" s="22"/>
    </row>
    <row r="1811" spans="1:12" ht="39.75" hidden="1" customHeight="1">
      <c r="A1811" s="86" t="s">
        <v>36</v>
      </c>
      <c r="B1811" s="49">
        <v>795</v>
      </c>
      <c r="C1811" s="15" t="s">
        <v>177</v>
      </c>
      <c r="D1811" s="15" t="s">
        <v>177</v>
      </c>
      <c r="E1811" s="15" t="s">
        <v>738</v>
      </c>
      <c r="F1811" s="15" t="s">
        <v>355</v>
      </c>
      <c r="G1811" s="102">
        <f>G1812</f>
        <v>0</v>
      </c>
      <c r="H1811" s="8"/>
      <c r="I1811" s="8"/>
      <c r="J1811" s="272"/>
      <c r="K1811" s="22"/>
      <c r="L1811" s="22"/>
    </row>
    <row r="1812" spans="1:12" ht="39" hidden="1" customHeight="1">
      <c r="A1812" s="16" t="s">
        <v>38</v>
      </c>
      <c r="B1812" s="49">
        <v>795</v>
      </c>
      <c r="C1812" s="15" t="s">
        <v>177</v>
      </c>
      <c r="D1812" s="15" t="s">
        <v>177</v>
      </c>
      <c r="E1812" s="15" t="s">
        <v>737</v>
      </c>
      <c r="F1812" s="15" t="s">
        <v>357</v>
      </c>
      <c r="G1812" s="102">
        <f>358104.72+400000-758104.72</f>
        <v>0</v>
      </c>
      <c r="H1812" s="8"/>
      <c r="I1812" s="8"/>
      <c r="J1812" s="272"/>
      <c r="K1812" s="22"/>
      <c r="L1812" s="22"/>
    </row>
    <row r="1813" spans="1:12" ht="57" hidden="1" customHeight="1">
      <c r="A1813" s="37" t="s">
        <v>756</v>
      </c>
      <c r="B1813" s="49">
        <v>795</v>
      </c>
      <c r="C1813" s="15" t="s">
        <v>177</v>
      </c>
      <c r="D1813" s="15" t="s">
        <v>177</v>
      </c>
      <c r="E1813" s="15" t="s">
        <v>621</v>
      </c>
      <c r="F1813" s="15"/>
      <c r="G1813" s="102">
        <f>G1814+G1816</f>
        <v>0</v>
      </c>
      <c r="H1813" s="74">
        <f t="shared" ref="H1813:I1813" si="475">H1814+H1816</f>
        <v>0</v>
      </c>
      <c r="I1813" s="74">
        <f t="shared" si="475"/>
        <v>0</v>
      </c>
      <c r="J1813" s="270"/>
      <c r="K1813" s="22"/>
      <c r="L1813" s="22"/>
    </row>
    <row r="1814" spans="1:12" ht="27" hidden="1" customHeight="1">
      <c r="A1814" s="16" t="s">
        <v>98</v>
      </c>
      <c r="B1814" s="49">
        <v>795</v>
      </c>
      <c r="C1814" s="15" t="s">
        <v>177</v>
      </c>
      <c r="D1814" s="15" t="s">
        <v>177</v>
      </c>
      <c r="E1814" s="15" t="s">
        <v>621</v>
      </c>
      <c r="F1814" s="15" t="s">
        <v>355</v>
      </c>
      <c r="G1814" s="102">
        <f>G1815</f>
        <v>0</v>
      </c>
      <c r="H1814" s="8">
        <f>H1815</f>
        <v>0</v>
      </c>
      <c r="I1814" s="8">
        <v>0</v>
      </c>
      <c r="J1814" s="272"/>
      <c r="K1814" s="22"/>
      <c r="L1814" s="22"/>
    </row>
    <row r="1815" spans="1:12" ht="18.75" hidden="1" customHeight="1">
      <c r="A1815" s="86" t="s">
        <v>356</v>
      </c>
      <c r="B1815" s="49">
        <v>795</v>
      </c>
      <c r="C1815" s="15" t="s">
        <v>177</v>
      </c>
      <c r="D1815" s="15" t="s">
        <v>177</v>
      </c>
      <c r="E1815" s="15" t="s">
        <v>621</v>
      </c>
      <c r="F1815" s="15" t="s">
        <v>357</v>
      </c>
      <c r="G1815" s="102"/>
      <c r="H1815" s="8"/>
      <c r="I1815" s="8">
        <v>0</v>
      </c>
      <c r="J1815" s="272"/>
      <c r="K1815" s="22"/>
      <c r="L1815" s="22"/>
    </row>
    <row r="1816" spans="1:12" ht="30" hidden="1" customHeight="1">
      <c r="A1816" s="86" t="s">
        <v>36</v>
      </c>
      <c r="B1816" s="49">
        <v>795</v>
      </c>
      <c r="C1816" s="15" t="s">
        <v>177</v>
      </c>
      <c r="D1816" s="15" t="s">
        <v>177</v>
      </c>
      <c r="E1816" s="15" t="s">
        <v>621</v>
      </c>
      <c r="F1816" s="15" t="s">
        <v>355</v>
      </c>
      <c r="G1816" s="102">
        <f>G1817</f>
        <v>0</v>
      </c>
      <c r="H1816" s="8">
        <v>0</v>
      </c>
      <c r="I1816" s="8">
        <v>0</v>
      </c>
      <c r="J1816" s="272"/>
      <c r="K1816" s="22"/>
      <c r="L1816" s="22"/>
    </row>
    <row r="1817" spans="1:12" ht="30.75" hidden="1" customHeight="1">
      <c r="A1817" s="16" t="s">
        <v>38</v>
      </c>
      <c r="B1817" s="49">
        <v>795</v>
      </c>
      <c r="C1817" s="15" t="s">
        <v>177</v>
      </c>
      <c r="D1817" s="15" t="s">
        <v>177</v>
      </c>
      <c r="E1817" s="15" t="s">
        <v>621</v>
      </c>
      <c r="F1817" s="15" t="s">
        <v>357</v>
      </c>
      <c r="G1817" s="102"/>
      <c r="H1817" s="8"/>
      <c r="I1817" s="8"/>
      <c r="J1817" s="272"/>
      <c r="K1817" s="22"/>
      <c r="L1817" s="22"/>
    </row>
    <row r="1818" spans="1:12" s="3" customFormat="1" ht="33.75" hidden="1" customHeight="1">
      <c r="A1818" s="16" t="s">
        <v>519</v>
      </c>
      <c r="B1818" s="49">
        <v>795</v>
      </c>
      <c r="C1818" s="15" t="s">
        <v>177</v>
      </c>
      <c r="D1818" s="15" t="s">
        <v>177</v>
      </c>
      <c r="E1818" s="15" t="s">
        <v>520</v>
      </c>
      <c r="F1818" s="15"/>
      <c r="G1818" s="102">
        <f>G1819</f>
        <v>0</v>
      </c>
      <c r="H1818" s="8">
        <v>0</v>
      </c>
      <c r="I1818" s="8">
        <v>0</v>
      </c>
      <c r="J1818" s="272"/>
      <c r="K1818" s="22"/>
      <c r="L1818" s="22"/>
    </row>
    <row r="1819" spans="1:12" s="3" customFormat="1" ht="38.25" hidden="1" customHeight="1">
      <c r="A1819" s="16" t="s">
        <v>36</v>
      </c>
      <c r="B1819" s="49">
        <v>795</v>
      </c>
      <c r="C1819" s="15" t="s">
        <v>177</v>
      </c>
      <c r="D1819" s="15" t="s">
        <v>177</v>
      </c>
      <c r="E1819" s="15" t="s">
        <v>520</v>
      </c>
      <c r="F1819" s="15" t="s">
        <v>37</v>
      </c>
      <c r="G1819" s="74">
        <f>G1820</f>
        <v>0</v>
      </c>
      <c r="H1819" s="8">
        <v>0</v>
      </c>
      <c r="I1819" s="8">
        <v>0</v>
      </c>
      <c r="J1819" s="272"/>
      <c r="K1819" s="22"/>
      <c r="L1819" s="22"/>
    </row>
    <row r="1820" spans="1:12" s="3" customFormat="1" ht="38.25" hidden="1" customHeight="1">
      <c r="A1820" s="16" t="s">
        <v>38</v>
      </c>
      <c r="B1820" s="49">
        <v>795</v>
      </c>
      <c r="C1820" s="15" t="s">
        <v>177</v>
      </c>
      <c r="D1820" s="15" t="s">
        <v>177</v>
      </c>
      <c r="E1820" s="15" t="s">
        <v>520</v>
      </c>
      <c r="F1820" s="15" t="s">
        <v>39</v>
      </c>
      <c r="G1820" s="74"/>
      <c r="H1820" s="8">
        <v>0</v>
      </c>
      <c r="I1820" s="8">
        <v>0</v>
      </c>
      <c r="J1820" s="272"/>
      <c r="K1820" s="22"/>
      <c r="L1820" s="22"/>
    </row>
    <row r="1821" spans="1:12" ht="57" hidden="1" customHeight="1">
      <c r="A1821" s="37" t="s">
        <v>900</v>
      </c>
      <c r="B1821" s="49">
        <v>795</v>
      </c>
      <c r="C1821" s="15" t="s">
        <v>177</v>
      </c>
      <c r="D1821" s="15" t="s">
        <v>177</v>
      </c>
      <c r="E1821" s="15" t="s">
        <v>899</v>
      </c>
      <c r="F1821" s="15"/>
      <c r="G1821" s="102">
        <f>G1822</f>
        <v>0</v>
      </c>
      <c r="H1821" s="74">
        <f t="shared" ref="H1821:I1821" si="476">H1822+H1824</f>
        <v>0</v>
      </c>
      <c r="I1821" s="74">
        <f t="shared" si="476"/>
        <v>0</v>
      </c>
      <c r="J1821" s="270"/>
      <c r="K1821" s="22"/>
      <c r="L1821" s="22"/>
    </row>
    <row r="1822" spans="1:12" ht="27" hidden="1" customHeight="1">
      <c r="A1822" s="86" t="s">
        <v>63</v>
      </c>
      <c r="B1822" s="49">
        <v>795</v>
      </c>
      <c r="C1822" s="15" t="s">
        <v>177</v>
      </c>
      <c r="D1822" s="15" t="s">
        <v>177</v>
      </c>
      <c r="E1822" s="15" t="s">
        <v>899</v>
      </c>
      <c r="F1822" s="15" t="s">
        <v>64</v>
      </c>
      <c r="G1822" s="102">
        <f>G1823</f>
        <v>0</v>
      </c>
      <c r="H1822" s="8">
        <f>H1823</f>
        <v>0</v>
      </c>
      <c r="I1822" s="8">
        <v>0</v>
      </c>
      <c r="J1822" s="272"/>
      <c r="K1822" s="22"/>
      <c r="L1822" s="22"/>
    </row>
    <row r="1823" spans="1:12" ht="18.75" hidden="1" customHeight="1">
      <c r="A1823" s="86" t="s">
        <v>184</v>
      </c>
      <c r="B1823" s="49">
        <v>795</v>
      </c>
      <c r="C1823" s="15" t="s">
        <v>177</v>
      </c>
      <c r="D1823" s="15" t="s">
        <v>177</v>
      </c>
      <c r="E1823" s="15" t="s">
        <v>899</v>
      </c>
      <c r="F1823" s="15" t="s">
        <v>185</v>
      </c>
      <c r="G1823" s="102"/>
      <c r="H1823" s="8"/>
      <c r="I1823" s="8">
        <v>0</v>
      </c>
      <c r="J1823" s="272"/>
      <c r="K1823" s="22"/>
      <c r="L1823" s="22"/>
    </row>
    <row r="1824" spans="1:12" s="3" customFormat="1" ht="72" hidden="1" customHeight="1">
      <c r="A1824" s="86" t="s">
        <v>843</v>
      </c>
      <c r="B1824" s="49">
        <v>795</v>
      </c>
      <c r="C1824" s="15" t="s">
        <v>177</v>
      </c>
      <c r="D1824" s="15" t="s">
        <v>177</v>
      </c>
      <c r="E1824" s="15" t="s">
        <v>734</v>
      </c>
      <c r="F1824" s="15"/>
      <c r="G1824" s="74"/>
      <c r="H1824" s="8">
        <f>H1825</f>
        <v>0</v>
      </c>
      <c r="I1824" s="8">
        <f>I1825</f>
        <v>0</v>
      </c>
      <c r="J1824" s="272"/>
      <c r="K1824" s="22"/>
      <c r="L1824" s="22"/>
    </row>
    <row r="1825" spans="1:12" s="3" customFormat="1" ht="38.25" hidden="1" customHeight="1">
      <c r="A1825" s="86" t="s">
        <v>160</v>
      </c>
      <c r="B1825" s="49">
        <v>795</v>
      </c>
      <c r="C1825" s="15" t="s">
        <v>177</v>
      </c>
      <c r="D1825" s="15" t="s">
        <v>177</v>
      </c>
      <c r="E1825" s="15" t="s">
        <v>734</v>
      </c>
      <c r="F1825" s="88" t="s">
        <v>161</v>
      </c>
      <c r="G1825" s="74">
        <f>G1826</f>
        <v>0</v>
      </c>
      <c r="H1825" s="8">
        <f>H1826</f>
        <v>0</v>
      </c>
      <c r="I1825" s="8">
        <f>I1826</f>
        <v>0</v>
      </c>
      <c r="J1825" s="272"/>
      <c r="K1825" s="22"/>
      <c r="L1825" s="22"/>
    </row>
    <row r="1826" spans="1:12" s="3" customFormat="1" ht="38.25" hidden="1" customHeight="1">
      <c r="A1826" s="86" t="s">
        <v>182</v>
      </c>
      <c r="B1826" s="49">
        <v>795</v>
      </c>
      <c r="C1826" s="15" t="s">
        <v>177</v>
      </c>
      <c r="D1826" s="15" t="s">
        <v>177</v>
      </c>
      <c r="E1826" s="15" t="s">
        <v>734</v>
      </c>
      <c r="F1826" s="88" t="s">
        <v>183</v>
      </c>
      <c r="G1826" s="74"/>
      <c r="H1826" s="8"/>
      <c r="I1826" s="8"/>
      <c r="J1826" s="272"/>
      <c r="K1826" s="22"/>
      <c r="L1826" s="22"/>
    </row>
    <row r="1827" spans="1:12" s="22" customFormat="1" ht="22.5" hidden="1" customHeight="1">
      <c r="A1827" s="34" t="s">
        <v>2</v>
      </c>
      <c r="B1827" s="19">
        <v>795</v>
      </c>
      <c r="C1827" s="36" t="s">
        <v>165</v>
      </c>
      <c r="D1827" s="36"/>
      <c r="E1827" s="36"/>
      <c r="F1827" s="36"/>
      <c r="G1827" s="75">
        <f t="shared" ref="G1827:I1828" si="477">G1828</f>
        <v>0</v>
      </c>
      <c r="H1827" s="75">
        <f t="shared" si="477"/>
        <v>0</v>
      </c>
      <c r="I1827" s="75">
        <f t="shared" si="477"/>
        <v>0</v>
      </c>
      <c r="J1827" s="283"/>
    </row>
    <row r="1828" spans="1:12" s="3" customFormat="1" ht="24.75" hidden="1" customHeight="1">
      <c r="A1828" s="16" t="s">
        <v>359</v>
      </c>
      <c r="B1828" s="49">
        <v>795</v>
      </c>
      <c r="C1828" s="15" t="s">
        <v>165</v>
      </c>
      <c r="D1828" s="15" t="s">
        <v>177</v>
      </c>
      <c r="E1828" s="15"/>
      <c r="F1828" s="15"/>
      <c r="G1828" s="74">
        <f t="shared" si="477"/>
        <v>0</v>
      </c>
      <c r="H1828" s="74">
        <f t="shared" si="477"/>
        <v>0</v>
      </c>
      <c r="I1828" s="74">
        <f t="shared" si="477"/>
        <v>0</v>
      </c>
      <c r="J1828" s="270"/>
      <c r="K1828" s="22"/>
      <c r="L1828" s="22"/>
    </row>
    <row r="1829" spans="1:12" s="3" customFormat="1" ht="38.25" hidden="1" customHeight="1">
      <c r="A1829" s="16" t="s">
        <v>488</v>
      </c>
      <c r="B1829" s="49">
        <v>795</v>
      </c>
      <c r="C1829" s="15" t="s">
        <v>165</v>
      </c>
      <c r="D1829" s="15" t="s">
        <v>177</v>
      </c>
      <c r="E1829" s="15" t="s">
        <v>266</v>
      </c>
      <c r="F1829" s="15"/>
      <c r="G1829" s="74">
        <f>G1836+G1839+G1842+G1845+G1856+G1830+G1868+G1859+G1862+G1848+G1853+G1867+G1871+G1833+G1874</f>
        <v>0</v>
      </c>
      <c r="H1829" s="74">
        <f t="shared" ref="H1829:I1829" si="478">H1836+H1839+H1842+H1845+H1856+H1830+H1868+H1859+H1862+H1848+H1853+H1867+H1871+H1833+H1874</f>
        <v>0</v>
      </c>
      <c r="I1829" s="74">
        <f t="shared" si="478"/>
        <v>0</v>
      </c>
      <c r="J1829" s="270"/>
      <c r="K1829" s="22"/>
      <c r="L1829" s="22"/>
    </row>
    <row r="1830" spans="1:12" s="3" customFormat="1" ht="38.25" hidden="1" customHeight="1">
      <c r="A1830" s="16" t="s">
        <v>543</v>
      </c>
      <c r="B1830" s="49">
        <v>795</v>
      </c>
      <c r="C1830" s="15" t="s">
        <v>165</v>
      </c>
      <c r="D1830" s="15" t="s">
        <v>177</v>
      </c>
      <c r="E1830" s="15" t="s">
        <v>544</v>
      </c>
      <c r="F1830" s="15"/>
      <c r="G1830" s="74">
        <f>G1831</f>
        <v>0</v>
      </c>
      <c r="H1830" s="8">
        <v>0</v>
      </c>
      <c r="I1830" s="8">
        <v>0</v>
      </c>
      <c r="J1830" s="272"/>
      <c r="K1830" s="22"/>
      <c r="L1830" s="22"/>
    </row>
    <row r="1831" spans="1:12" s="3" customFormat="1" ht="38.25" hidden="1" customHeight="1">
      <c r="A1831" s="16" t="s">
        <v>36</v>
      </c>
      <c r="B1831" s="49">
        <v>795</v>
      </c>
      <c r="C1831" s="15" t="s">
        <v>165</v>
      </c>
      <c r="D1831" s="15" t="s">
        <v>177</v>
      </c>
      <c r="E1831" s="15" t="s">
        <v>544</v>
      </c>
      <c r="F1831" s="15" t="s">
        <v>37</v>
      </c>
      <c r="G1831" s="74">
        <f>G1832</f>
        <v>0</v>
      </c>
      <c r="H1831" s="8">
        <v>0</v>
      </c>
      <c r="I1831" s="8">
        <v>0</v>
      </c>
      <c r="J1831" s="272"/>
      <c r="K1831" s="22"/>
      <c r="L1831" s="22"/>
    </row>
    <row r="1832" spans="1:12" s="3" customFormat="1" ht="38.25" hidden="1" customHeight="1">
      <c r="A1832" s="16" t="s">
        <v>38</v>
      </c>
      <c r="B1832" s="49">
        <v>795</v>
      </c>
      <c r="C1832" s="15" t="s">
        <v>165</v>
      </c>
      <c r="D1832" s="15" t="s">
        <v>177</v>
      </c>
      <c r="E1832" s="15" t="s">
        <v>544</v>
      </c>
      <c r="F1832" s="15" t="s">
        <v>39</v>
      </c>
      <c r="G1832" s="74"/>
      <c r="H1832" s="8">
        <v>0</v>
      </c>
      <c r="I1832" s="8">
        <v>0</v>
      </c>
      <c r="J1832" s="272"/>
      <c r="K1832" s="22"/>
      <c r="L1832" s="22"/>
    </row>
    <row r="1833" spans="1:12" s="3" customFormat="1" ht="38.25" hidden="1" customHeight="1">
      <c r="A1833" s="16" t="s">
        <v>777</v>
      </c>
      <c r="B1833" s="49">
        <v>795</v>
      </c>
      <c r="C1833" s="15" t="s">
        <v>165</v>
      </c>
      <c r="D1833" s="15" t="s">
        <v>177</v>
      </c>
      <c r="E1833" s="15" t="s">
        <v>776</v>
      </c>
      <c r="F1833" s="15"/>
      <c r="G1833" s="74">
        <f t="shared" ref="G1833:I1834" si="479">G1834</f>
        <v>0</v>
      </c>
      <c r="H1833" s="74">
        <f t="shared" si="479"/>
        <v>0</v>
      </c>
      <c r="I1833" s="74">
        <f t="shared" si="479"/>
        <v>0</v>
      </c>
      <c r="J1833" s="270"/>
      <c r="K1833" s="22"/>
      <c r="L1833" s="22"/>
    </row>
    <row r="1834" spans="1:12" s="3" customFormat="1" ht="38.25" hidden="1" customHeight="1">
      <c r="A1834" s="16" t="s">
        <v>36</v>
      </c>
      <c r="B1834" s="49">
        <v>795</v>
      </c>
      <c r="C1834" s="15" t="s">
        <v>165</v>
      </c>
      <c r="D1834" s="15" t="s">
        <v>177</v>
      </c>
      <c r="E1834" s="15" t="s">
        <v>776</v>
      </c>
      <c r="F1834" s="15" t="s">
        <v>37</v>
      </c>
      <c r="G1834" s="74">
        <f t="shared" si="479"/>
        <v>0</v>
      </c>
      <c r="H1834" s="74">
        <f t="shared" si="479"/>
        <v>0</v>
      </c>
      <c r="I1834" s="74">
        <f t="shared" si="479"/>
        <v>0</v>
      </c>
      <c r="J1834" s="270"/>
      <c r="K1834" s="22"/>
      <c r="L1834" s="22"/>
    </row>
    <row r="1835" spans="1:12" s="3" customFormat="1" ht="38.25" hidden="1" customHeight="1">
      <c r="A1835" s="16" t="s">
        <v>38</v>
      </c>
      <c r="B1835" s="49">
        <v>795</v>
      </c>
      <c r="C1835" s="15" t="s">
        <v>165</v>
      </c>
      <c r="D1835" s="15" t="s">
        <v>177</v>
      </c>
      <c r="E1835" s="15" t="s">
        <v>776</v>
      </c>
      <c r="F1835" s="15" t="s">
        <v>39</v>
      </c>
      <c r="G1835" s="74"/>
      <c r="H1835" s="74"/>
      <c r="I1835" s="74"/>
      <c r="J1835" s="270"/>
      <c r="K1835" s="22"/>
      <c r="L1835" s="22"/>
    </row>
    <row r="1836" spans="1:12" s="3" customFormat="1" ht="38.25" hidden="1" customHeight="1">
      <c r="A1836" s="16" t="s">
        <v>497</v>
      </c>
      <c r="B1836" s="49">
        <v>795</v>
      </c>
      <c r="C1836" s="15" t="s">
        <v>165</v>
      </c>
      <c r="D1836" s="15" t="s">
        <v>177</v>
      </c>
      <c r="E1836" s="15" t="s">
        <v>383</v>
      </c>
      <c r="F1836" s="15"/>
      <c r="G1836" s="74">
        <f t="shared" ref="G1836:I1837" si="480">G1837</f>
        <v>0</v>
      </c>
      <c r="H1836" s="74">
        <f t="shared" si="480"/>
        <v>0</v>
      </c>
      <c r="I1836" s="74">
        <f t="shared" si="480"/>
        <v>0</v>
      </c>
      <c r="J1836" s="270"/>
      <c r="K1836" s="22"/>
      <c r="L1836" s="22"/>
    </row>
    <row r="1837" spans="1:12" s="3" customFormat="1" ht="38.25" hidden="1" customHeight="1">
      <c r="A1837" s="16" t="s">
        <v>36</v>
      </c>
      <c r="B1837" s="49">
        <v>795</v>
      </c>
      <c r="C1837" s="15" t="s">
        <v>165</v>
      </c>
      <c r="D1837" s="15" t="s">
        <v>177</v>
      </c>
      <c r="E1837" s="15" t="s">
        <v>383</v>
      </c>
      <c r="F1837" s="15" t="s">
        <v>37</v>
      </c>
      <c r="G1837" s="74">
        <f t="shared" si="480"/>
        <v>0</v>
      </c>
      <c r="H1837" s="74">
        <f t="shared" si="480"/>
        <v>0</v>
      </c>
      <c r="I1837" s="74">
        <f t="shared" si="480"/>
        <v>0</v>
      </c>
      <c r="J1837" s="270"/>
      <c r="K1837" s="22"/>
      <c r="L1837" s="22"/>
    </row>
    <row r="1838" spans="1:12" s="3" customFormat="1" ht="38.25" hidden="1" customHeight="1">
      <c r="A1838" s="16" t="s">
        <v>38</v>
      </c>
      <c r="B1838" s="49">
        <v>795</v>
      </c>
      <c r="C1838" s="15" t="s">
        <v>165</v>
      </c>
      <c r="D1838" s="15" t="s">
        <v>177</v>
      </c>
      <c r="E1838" s="15" t="s">
        <v>383</v>
      </c>
      <c r="F1838" s="15" t="s">
        <v>39</v>
      </c>
      <c r="G1838" s="74"/>
      <c r="H1838" s="74"/>
      <c r="I1838" s="74"/>
      <c r="J1838" s="270"/>
      <c r="K1838" s="22"/>
      <c r="L1838" s="22"/>
    </row>
    <row r="1839" spans="1:12" s="3" customFormat="1" ht="38.25" hidden="1" customHeight="1">
      <c r="A1839" s="16" t="s">
        <v>386</v>
      </c>
      <c r="B1839" s="49">
        <v>795</v>
      </c>
      <c r="C1839" s="15" t="s">
        <v>165</v>
      </c>
      <c r="D1839" s="15" t="s">
        <v>177</v>
      </c>
      <c r="E1839" s="15" t="s">
        <v>384</v>
      </c>
      <c r="F1839" s="15"/>
      <c r="G1839" s="74">
        <f t="shared" ref="G1839:I1840" si="481">G1840</f>
        <v>0</v>
      </c>
      <c r="H1839" s="74">
        <f t="shared" si="481"/>
        <v>0</v>
      </c>
      <c r="I1839" s="74">
        <f t="shared" si="481"/>
        <v>0</v>
      </c>
      <c r="J1839" s="270"/>
      <c r="K1839" s="22"/>
      <c r="L1839" s="22"/>
    </row>
    <row r="1840" spans="1:12" s="3" customFormat="1" ht="38.25" hidden="1" customHeight="1">
      <c r="A1840" s="16" t="s">
        <v>36</v>
      </c>
      <c r="B1840" s="49">
        <v>795</v>
      </c>
      <c r="C1840" s="15" t="s">
        <v>165</v>
      </c>
      <c r="D1840" s="15" t="s">
        <v>177</v>
      </c>
      <c r="E1840" s="15" t="s">
        <v>384</v>
      </c>
      <c r="F1840" s="15" t="s">
        <v>37</v>
      </c>
      <c r="G1840" s="74">
        <f t="shared" si="481"/>
        <v>0</v>
      </c>
      <c r="H1840" s="74">
        <f t="shared" si="481"/>
        <v>0</v>
      </c>
      <c r="I1840" s="74">
        <f t="shared" si="481"/>
        <v>0</v>
      </c>
      <c r="J1840" s="270"/>
      <c r="K1840" s="22"/>
      <c r="L1840" s="22"/>
    </row>
    <row r="1841" spans="1:12" s="3" customFormat="1" ht="39.75" hidden="1" customHeight="1">
      <c r="A1841" s="16" t="s">
        <v>38</v>
      </c>
      <c r="B1841" s="49">
        <v>795</v>
      </c>
      <c r="C1841" s="15" t="s">
        <v>165</v>
      </c>
      <c r="D1841" s="15" t="s">
        <v>177</v>
      </c>
      <c r="E1841" s="15" t="s">
        <v>384</v>
      </c>
      <c r="F1841" s="15" t="s">
        <v>39</v>
      </c>
      <c r="G1841" s="74"/>
      <c r="H1841" s="74"/>
      <c r="I1841" s="74"/>
      <c r="J1841" s="270"/>
      <c r="K1841" s="22"/>
      <c r="L1841" s="22"/>
    </row>
    <row r="1842" spans="1:12" s="3" customFormat="1" ht="35.25" hidden="1" customHeight="1">
      <c r="A1842" s="16" t="s">
        <v>131</v>
      </c>
      <c r="B1842" s="49">
        <v>795</v>
      </c>
      <c r="C1842" s="15" t="s">
        <v>165</v>
      </c>
      <c r="D1842" s="15" t="s">
        <v>177</v>
      </c>
      <c r="E1842" s="15" t="s">
        <v>291</v>
      </c>
      <c r="F1842" s="15"/>
      <c r="G1842" s="74">
        <f>G1844</f>
        <v>0</v>
      </c>
      <c r="H1842" s="74">
        <f>H1844</f>
        <v>0</v>
      </c>
      <c r="I1842" s="74">
        <f>I1844</f>
        <v>0</v>
      </c>
      <c r="J1842" s="270"/>
      <c r="K1842" s="22"/>
      <c r="L1842" s="22"/>
    </row>
    <row r="1843" spans="1:12" s="3" customFormat="1" ht="38.25" hidden="1" customHeight="1">
      <c r="A1843" s="16" t="s">
        <v>36</v>
      </c>
      <c r="B1843" s="49">
        <v>795</v>
      </c>
      <c r="C1843" s="15" t="s">
        <v>165</v>
      </c>
      <c r="D1843" s="15" t="s">
        <v>177</v>
      </c>
      <c r="E1843" s="15" t="s">
        <v>291</v>
      </c>
      <c r="F1843" s="15" t="s">
        <v>37</v>
      </c>
      <c r="G1843" s="74">
        <f>G1844</f>
        <v>0</v>
      </c>
      <c r="H1843" s="74">
        <f>H1844</f>
        <v>0</v>
      </c>
      <c r="I1843" s="74">
        <f>I1844</f>
        <v>0</v>
      </c>
      <c r="J1843" s="270"/>
      <c r="K1843" s="22"/>
      <c r="L1843" s="22"/>
    </row>
    <row r="1844" spans="1:12" s="3" customFormat="1" ht="38.25" hidden="1" customHeight="1">
      <c r="A1844" s="16" t="s">
        <v>38</v>
      </c>
      <c r="B1844" s="49">
        <v>795</v>
      </c>
      <c r="C1844" s="15" t="s">
        <v>165</v>
      </c>
      <c r="D1844" s="15" t="s">
        <v>177</v>
      </c>
      <c r="E1844" s="15" t="s">
        <v>291</v>
      </c>
      <c r="F1844" s="15" t="s">
        <v>39</v>
      </c>
      <c r="G1844" s="74"/>
      <c r="H1844" s="74"/>
      <c r="I1844" s="74"/>
      <c r="J1844" s="270"/>
      <c r="K1844" s="22"/>
      <c r="L1844" s="22"/>
    </row>
    <row r="1845" spans="1:12" s="3" customFormat="1" ht="31.5" hidden="1" customHeight="1">
      <c r="A1845" s="86" t="s">
        <v>543</v>
      </c>
      <c r="B1845" s="49">
        <v>795</v>
      </c>
      <c r="C1845" s="15" t="s">
        <v>165</v>
      </c>
      <c r="D1845" s="15" t="s">
        <v>177</v>
      </c>
      <c r="E1845" s="15" t="s">
        <v>544</v>
      </c>
      <c r="F1845" s="15"/>
      <c r="G1845" s="74">
        <f>G1846</f>
        <v>0</v>
      </c>
      <c r="H1845" s="74">
        <f t="shared" ref="H1845:I1845" si="482">H1846</f>
        <v>0</v>
      </c>
      <c r="I1845" s="74">
        <f t="shared" si="482"/>
        <v>0</v>
      </c>
      <c r="J1845" s="270"/>
      <c r="K1845" s="22"/>
      <c r="L1845" s="22"/>
    </row>
    <row r="1846" spans="1:12" s="3" customFormat="1" ht="38.25" hidden="1" customHeight="1">
      <c r="A1846" s="16" t="s">
        <v>36</v>
      </c>
      <c r="B1846" s="49">
        <v>795</v>
      </c>
      <c r="C1846" s="15" t="s">
        <v>165</v>
      </c>
      <c r="D1846" s="15" t="s">
        <v>177</v>
      </c>
      <c r="E1846" s="15" t="s">
        <v>544</v>
      </c>
      <c r="F1846" s="15" t="s">
        <v>37</v>
      </c>
      <c r="G1846" s="74">
        <f>G1847</f>
        <v>0</v>
      </c>
      <c r="H1846" s="74">
        <f t="shared" ref="H1846:I1846" si="483">H1847</f>
        <v>0</v>
      </c>
      <c r="I1846" s="74">
        <f t="shared" si="483"/>
        <v>0</v>
      </c>
      <c r="J1846" s="270"/>
      <c r="K1846" s="22"/>
      <c r="L1846" s="22"/>
    </row>
    <row r="1847" spans="1:12" s="3" customFormat="1" ht="38.25" hidden="1" customHeight="1">
      <c r="A1847" s="16" t="s">
        <v>38</v>
      </c>
      <c r="B1847" s="49">
        <v>795</v>
      </c>
      <c r="C1847" s="15" t="s">
        <v>165</v>
      </c>
      <c r="D1847" s="15" t="s">
        <v>177</v>
      </c>
      <c r="E1847" s="15" t="s">
        <v>544</v>
      </c>
      <c r="F1847" s="15" t="s">
        <v>39</v>
      </c>
      <c r="G1847" s="74"/>
      <c r="H1847" s="74"/>
      <c r="I1847" s="74"/>
      <c r="J1847" s="270"/>
      <c r="K1847" s="22"/>
      <c r="L1847" s="22"/>
    </row>
    <row r="1848" spans="1:12" s="3" customFormat="1" ht="38.25" hidden="1" customHeight="1">
      <c r="A1848" s="16" t="s">
        <v>543</v>
      </c>
      <c r="B1848" s="49">
        <v>795</v>
      </c>
      <c r="C1848" s="15" t="s">
        <v>165</v>
      </c>
      <c r="D1848" s="15" t="s">
        <v>177</v>
      </c>
      <c r="E1848" s="15" t="s">
        <v>572</v>
      </c>
      <c r="F1848" s="15"/>
      <c r="G1848" s="74">
        <f>G1849+G1851</f>
        <v>0</v>
      </c>
      <c r="H1848" s="74">
        <f t="shared" ref="H1848:I1854" si="484">H1849</f>
        <v>0</v>
      </c>
      <c r="I1848" s="74">
        <f t="shared" si="484"/>
        <v>0</v>
      </c>
      <c r="J1848" s="270"/>
      <c r="K1848" s="22"/>
      <c r="L1848" s="22"/>
    </row>
    <row r="1849" spans="1:12" s="3" customFormat="1" ht="38.25" hidden="1" customHeight="1">
      <c r="A1849" s="16" t="s">
        <v>36</v>
      </c>
      <c r="B1849" s="49">
        <v>795</v>
      </c>
      <c r="C1849" s="15" t="s">
        <v>165</v>
      </c>
      <c r="D1849" s="15" t="s">
        <v>177</v>
      </c>
      <c r="E1849" s="15" t="s">
        <v>572</v>
      </c>
      <c r="F1849" s="15" t="s">
        <v>37</v>
      </c>
      <c r="G1849" s="74">
        <f>G1850</f>
        <v>0</v>
      </c>
      <c r="H1849" s="74">
        <f t="shared" si="484"/>
        <v>0</v>
      </c>
      <c r="I1849" s="74">
        <f t="shared" si="484"/>
        <v>0</v>
      </c>
      <c r="J1849" s="270"/>
      <c r="K1849" s="22"/>
      <c r="L1849" s="22"/>
    </row>
    <row r="1850" spans="1:12" s="3" customFormat="1" ht="38.25" hidden="1" customHeight="1">
      <c r="A1850" s="16" t="s">
        <v>38</v>
      </c>
      <c r="B1850" s="49">
        <v>795</v>
      </c>
      <c r="C1850" s="15" t="s">
        <v>165</v>
      </c>
      <c r="D1850" s="15" t="s">
        <v>177</v>
      </c>
      <c r="E1850" s="15" t="s">
        <v>572</v>
      </c>
      <c r="F1850" s="15" t="s">
        <v>39</v>
      </c>
      <c r="G1850" s="74"/>
      <c r="H1850" s="74">
        <v>0</v>
      </c>
      <c r="I1850" s="74">
        <v>0</v>
      </c>
      <c r="J1850" s="270"/>
      <c r="K1850" s="22"/>
      <c r="L1850" s="22"/>
    </row>
    <row r="1851" spans="1:12" s="3" customFormat="1" ht="24.75" hidden="1" customHeight="1">
      <c r="A1851" s="16" t="s">
        <v>160</v>
      </c>
      <c r="B1851" s="49">
        <v>795</v>
      </c>
      <c r="C1851" s="15" t="s">
        <v>165</v>
      </c>
      <c r="D1851" s="15" t="s">
        <v>177</v>
      </c>
      <c r="E1851" s="15" t="s">
        <v>572</v>
      </c>
      <c r="F1851" s="15" t="s">
        <v>161</v>
      </c>
      <c r="G1851" s="74">
        <f>G1852</f>
        <v>0</v>
      </c>
      <c r="H1851" s="74">
        <v>0</v>
      </c>
      <c r="I1851" s="74">
        <v>0</v>
      </c>
      <c r="J1851" s="270"/>
      <c r="K1851" s="22"/>
      <c r="L1851" s="22"/>
    </row>
    <row r="1852" spans="1:12" s="3" customFormat="1" ht="32.25" hidden="1" customHeight="1">
      <c r="A1852" s="16" t="s">
        <v>174</v>
      </c>
      <c r="B1852" s="49">
        <v>795</v>
      </c>
      <c r="C1852" s="15" t="s">
        <v>165</v>
      </c>
      <c r="D1852" s="15" t="s">
        <v>177</v>
      </c>
      <c r="E1852" s="15" t="s">
        <v>572</v>
      </c>
      <c r="F1852" s="15" t="s">
        <v>175</v>
      </c>
      <c r="G1852" s="74"/>
      <c r="H1852" s="74">
        <v>0</v>
      </c>
      <c r="I1852" s="74">
        <v>0</v>
      </c>
      <c r="J1852" s="270"/>
      <c r="K1852" s="22"/>
      <c r="L1852" s="22"/>
    </row>
    <row r="1853" spans="1:12" s="3" customFormat="1" ht="38.25" hidden="1" customHeight="1">
      <c r="A1853" s="16" t="s">
        <v>574</v>
      </c>
      <c r="B1853" s="49">
        <v>795</v>
      </c>
      <c r="C1853" s="15" t="s">
        <v>165</v>
      </c>
      <c r="D1853" s="15" t="s">
        <v>177</v>
      </c>
      <c r="E1853" s="15" t="s">
        <v>573</v>
      </c>
      <c r="F1853" s="15"/>
      <c r="G1853" s="74">
        <f>G1854</f>
        <v>0</v>
      </c>
      <c r="H1853" s="74">
        <f t="shared" si="484"/>
        <v>0</v>
      </c>
      <c r="I1853" s="74">
        <f t="shared" si="484"/>
        <v>0</v>
      </c>
      <c r="J1853" s="270"/>
      <c r="K1853" s="22"/>
      <c r="L1853" s="22"/>
    </row>
    <row r="1854" spans="1:12" s="3" customFormat="1" ht="38.25" hidden="1" customHeight="1">
      <c r="A1854" s="16" t="s">
        <v>36</v>
      </c>
      <c r="B1854" s="49">
        <v>795</v>
      </c>
      <c r="C1854" s="15" t="s">
        <v>165</v>
      </c>
      <c r="D1854" s="15" t="s">
        <v>177</v>
      </c>
      <c r="E1854" s="15" t="s">
        <v>573</v>
      </c>
      <c r="F1854" s="15" t="s">
        <v>37</v>
      </c>
      <c r="G1854" s="74">
        <f>G1855</f>
        <v>0</v>
      </c>
      <c r="H1854" s="74">
        <f t="shared" si="484"/>
        <v>0</v>
      </c>
      <c r="I1854" s="74">
        <f t="shared" si="484"/>
        <v>0</v>
      </c>
      <c r="J1854" s="270"/>
      <c r="K1854" s="22"/>
      <c r="L1854" s="22"/>
    </row>
    <row r="1855" spans="1:12" s="3" customFormat="1" ht="38.25" hidden="1" customHeight="1">
      <c r="A1855" s="16" t="s">
        <v>38</v>
      </c>
      <c r="B1855" s="49">
        <v>795</v>
      </c>
      <c r="C1855" s="15" t="s">
        <v>165</v>
      </c>
      <c r="D1855" s="15" t="s">
        <v>177</v>
      </c>
      <c r="E1855" s="15" t="s">
        <v>573</v>
      </c>
      <c r="F1855" s="15" t="s">
        <v>39</v>
      </c>
      <c r="G1855" s="74"/>
      <c r="H1855" s="74">
        <v>0</v>
      </c>
      <c r="I1855" s="74">
        <v>0</v>
      </c>
      <c r="J1855" s="270"/>
      <c r="K1855" s="22"/>
      <c r="L1855" s="22"/>
    </row>
    <row r="1856" spans="1:12" s="3" customFormat="1" ht="38.25" hidden="1" customHeight="1">
      <c r="A1856" s="16" t="s">
        <v>469</v>
      </c>
      <c r="B1856" s="49">
        <v>795</v>
      </c>
      <c r="C1856" s="15" t="s">
        <v>165</v>
      </c>
      <c r="D1856" s="15" t="s">
        <v>177</v>
      </c>
      <c r="E1856" s="15" t="s">
        <v>470</v>
      </c>
      <c r="F1856" s="15"/>
      <c r="G1856" s="74">
        <f>G1857</f>
        <v>0</v>
      </c>
      <c r="H1856" s="74">
        <f>H1857</f>
        <v>0</v>
      </c>
      <c r="I1856" s="74">
        <f>I1857</f>
        <v>0</v>
      </c>
      <c r="J1856" s="270"/>
      <c r="K1856" s="22"/>
      <c r="L1856" s="22"/>
    </row>
    <row r="1857" spans="1:12" s="3" customFormat="1" ht="31.5" hidden="1" customHeight="1">
      <c r="A1857" s="16" t="s">
        <v>36</v>
      </c>
      <c r="B1857" s="49">
        <v>795</v>
      </c>
      <c r="C1857" s="15" t="s">
        <v>165</v>
      </c>
      <c r="D1857" s="15" t="s">
        <v>177</v>
      </c>
      <c r="E1857" s="15" t="s">
        <v>470</v>
      </c>
      <c r="F1857" s="15" t="s">
        <v>37</v>
      </c>
      <c r="G1857" s="74">
        <f>G1858</f>
        <v>0</v>
      </c>
      <c r="H1857" s="74">
        <v>0</v>
      </c>
      <c r="I1857" s="74">
        <v>0</v>
      </c>
      <c r="J1857" s="270"/>
      <c r="K1857" s="22"/>
      <c r="L1857" s="22"/>
    </row>
    <row r="1858" spans="1:12" s="3" customFormat="1" ht="33.75" hidden="1" customHeight="1">
      <c r="A1858" s="16" t="s">
        <v>38</v>
      </c>
      <c r="B1858" s="49">
        <v>795</v>
      </c>
      <c r="C1858" s="15" t="s">
        <v>165</v>
      </c>
      <c r="D1858" s="15" t="s">
        <v>177</v>
      </c>
      <c r="E1858" s="15" t="s">
        <v>470</v>
      </c>
      <c r="F1858" s="15" t="s">
        <v>39</v>
      </c>
      <c r="G1858" s="74"/>
      <c r="H1858" s="74">
        <v>0</v>
      </c>
      <c r="I1858" s="74">
        <v>0</v>
      </c>
      <c r="J1858" s="270"/>
      <c r="K1858" s="22"/>
      <c r="L1858" s="22"/>
    </row>
    <row r="1859" spans="1:12" s="3" customFormat="1" ht="38.25" hidden="1" customHeight="1">
      <c r="A1859" s="16" t="s">
        <v>571</v>
      </c>
      <c r="B1859" s="49">
        <v>795</v>
      </c>
      <c r="C1859" s="15" t="s">
        <v>165</v>
      </c>
      <c r="D1859" s="15" t="s">
        <v>177</v>
      </c>
      <c r="E1859" s="15" t="s">
        <v>570</v>
      </c>
      <c r="F1859" s="15"/>
      <c r="G1859" s="74">
        <f>G1860</f>
        <v>0</v>
      </c>
      <c r="H1859" s="74">
        <f t="shared" ref="H1859:I1863" si="485">H1860</f>
        <v>0</v>
      </c>
      <c r="I1859" s="74">
        <f t="shared" si="485"/>
        <v>0</v>
      </c>
      <c r="J1859" s="270"/>
      <c r="K1859" s="22"/>
      <c r="L1859" s="22"/>
    </row>
    <row r="1860" spans="1:12" s="3" customFormat="1" ht="38.25" hidden="1" customHeight="1">
      <c r="A1860" s="16" t="s">
        <v>36</v>
      </c>
      <c r="B1860" s="49">
        <v>795</v>
      </c>
      <c r="C1860" s="15" t="s">
        <v>165</v>
      </c>
      <c r="D1860" s="15" t="s">
        <v>177</v>
      </c>
      <c r="E1860" s="15" t="s">
        <v>570</v>
      </c>
      <c r="F1860" s="15" t="s">
        <v>37</v>
      </c>
      <c r="G1860" s="74">
        <f>G1861</f>
        <v>0</v>
      </c>
      <c r="H1860" s="74">
        <f t="shared" si="485"/>
        <v>0</v>
      </c>
      <c r="I1860" s="74">
        <f t="shared" si="485"/>
        <v>0</v>
      </c>
      <c r="J1860" s="270"/>
      <c r="K1860" s="22"/>
      <c r="L1860" s="22"/>
    </row>
    <row r="1861" spans="1:12" s="3" customFormat="1" ht="38.25" hidden="1" customHeight="1">
      <c r="A1861" s="16" t="s">
        <v>38</v>
      </c>
      <c r="B1861" s="49">
        <v>795</v>
      </c>
      <c r="C1861" s="15" t="s">
        <v>165</v>
      </c>
      <c r="D1861" s="15" t="s">
        <v>177</v>
      </c>
      <c r="E1861" s="15" t="s">
        <v>570</v>
      </c>
      <c r="F1861" s="15" t="s">
        <v>39</v>
      </c>
      <c r="G1861" s="74"/>
      <c r="H1861" s="74">
        <v>0</v>
      </c>
      <c r="I1861" s="74">
        <v>0</v>
      </c>
      <c r="J1861" s="270"/>
      <c r="K1861" s="22"/>
      <c r="L1861" s="22"/>
    </row>
    <row r="1862" spans="1:12" s="3" customFormat="1" ht="38.25" hidden="1" customHeight="1">
      <c r="A1862" s="16" t="s">
        <v>569</v>
      </c>
      <c r="B1862" s="49">
        <v>795</v>
      </c>
      <c r="C1862" s="15" t="s">
        <v>165</v>
      </c>
      <c r="D1862" s="15" t="s">
        <v>177</v>
      </c>
      <c r="E1862" s="15" t="s">
        <v>568</v>
      </c>
      <c r="F1862" s="15"/>
      <c r="G1862" s="74">
        <f>G1863</f>
        <v>0</v>
      </c>
      <c r="H1862" s="74">
        <f t="shared" si="485"/>
        <v>0</v>
      </c>
      <c r="I1862" s="74">
        <f t="shared" si="485"/>
        <v>0</v>
      </c>
      <c r="J1862" s="270"/>
      <c r="K1862" s="22"/>
      <c r="L1862" s="22"/>
    </row>
    <row r="1863" spans="1:12" s="3" customFormat="1" ht="38.25" hidden="1" customHeight="1">
      <c r="A1863" s="16" t="s">
        <v>36</v>
      </c>
      <c r="B1863" s="49">
        <v>795</v>
      </c>
      <c r="C1863" s="15" t="s">
        <v>165</v>
      </c>
      <c r="D1863" s="15" t="s">
        <v>177</v>
      </c>
      <c r="E1863" s="15" t="s">
        <v>568</v>
      </c>
      <c r="F1863" s="15" t="s">
        <v>37</v>
      </c>
      <c r="G1863" s="74">
        <f>G1864</f>
        <v>0</v>
      </c>
      <c r="H1863" s="74">
        <f t="shared" si="485"/>
        <v>0</v>
      </c>
      <c r="I1863" s="74">
        <f t="shared" si="485"/>
        <v>0</v>
      </c>
      <c r="J1863" s="270"/>
      <c r="K1863" s="22"/>
      <c r="L1863" s="22"/>
    </row>
    <row r="1864" spans="1:12" s="3" customFormat="1" ht="38.25" hidden="1" customHeight="1">
      <c r="A1864" s="86" t="s">
        <v>38</v>
      </c>
      <c r="B1864" s="49">
        <v>795</v>
      </c>
      <c r="C1864" s="15" t="s">
        <v>165</v>
      </c>
      <c r="D1864" s="15" t="s">
        <v>177</v>
      </c>
      <c r="E1864" s="15" t="s">
        <v>568</v>
      </c>
      <c r="F1864" s="15" t="s">
        <v>39</v>
      </c>
      <c r="G1864" s="74"/>
      <c r="H1864" s="74">
        <v>0</v>
      </c>
      <c r="I1864" s="74">
        <v>0</v>
      </c>
      <c r="J1864" s="270"/>
      <c r="K1864" s="22"/>
      <c r="L1864" s="22"/>
    </row>
    <row r="1865" spans="1:12" s="3" customFormat="1" ht="38.25" hidden="1" customHeight="1">
      <c r="A1865" s="86" t="s">
        <v>567</v>
      </c>
      <c r="B1865" s="49">
        <v>795</v>
      </c>
      <c r="C1865" s="15" t="s">
        <v>165</v>
      </c>
      <c r="D1865" s="15" t="s">
        <v>177</v>
      </c>
      <c r="E1865" s="15" t="s">
        <v>566</v>
      </c>
      <c r="F1865" s="15"/>
      <c r="G1865" s="74">
        <f>G1866</f>
        <v>0</v>
      </c>
      <c r="H1865" s="74">
        <f t="shared" ref="H1865:I1865" si="486">H1866</f>
        <v>0</v>
      </c>
      <c r="I1865" s="74">
        <f t="shared" si="486"/>
        <v>0</v>
      </c>
      <c r="J1865" s="270"/>
      <c r="K1865" s="22"/>
      <c r="L1865" s="22"/>
    </row>
    <row r="1866" spans="1:12" s="3" customFormat="1" ht="38.25" hidden="1" customHeight="1">
      <c r="A1866" s="16" t="s">
        <v>160</v>
      </c>
      <c r="B1866" s="49">
        <v>795</v>
      </c>
      <c r="C1866" s="15" t="s">
        <v>165</v>
      </c>
      <c r="D1866" s="15" t="s">
        <v>177</v>
      </c>
      <c r="E1866" s="15" t="s">
        <v>566</v>
      </c>
      <c r="F1866" s="15" t="s">
        <v>161</v>
      </c>
      <c r="G1866" s="74">
        <f>G1867</f>
        <v>0</v>
      </c>
      <c r="H1866" s="74">
        <f t="shared" ref="H1866:I1869" si="487">H1867</f>
        <v>0</v>
      </c>
      <c r="I1866" s="74">
        <f t="shared" si="487"/>
        <v>0</v>
      </c>
      <c r="J1866" s="270"/>
      <c r="K1866" s="22"/>
      <c r="L1866" s="22"/>
    </row>
    <row r="1867" spans="1:12" s="3" customFormat="1" ht="38.25" hidden="1" customHeight="1">
      <c r="A1867" s="16" t="s">
        <v>174</v>
      </c>
      <c r="B1867" s="49">
        <v>795</v>
      </c>
      <c r="C1867" s="15" t="s">
        <v>165</v>
      </c>
      <c r="D1867" s="15" t="s">
        <v>177</v>
      </c>
      <c r="E1867" s="15" t="s">
        <v>566</v>
      </c>
      <c r="F1867" s="15" t="s">
        <v>175</v>
      </c>
      <c r="G1867" s="74"/>
      <c r="H1867" s="74">
        <v>0</v>
      </c>
      <c r="I1867" s="74">
        <v>0</v>
      </c>
      <c r="J1867" s="270"/>
      <c r="K1867" s="22"/>
      <c r="L1867" s="22"/>
    </row>
    <row r="1868" spans="1:12" s="3" customFormat="1" ht="38.25" hidden="1" customHeight="1">
      <c r="A1868" s="16" t="s">
        <v>565</v>
      </c>
      <c r="B1868" s="49">
        <v>795</v>
      </c>
      <c r="C1868" s="15" t="s">
        <v>165</v>
      </c>
      <c r="D1868" s="15" t="s">
        <v>177</v>
      </c>
      <c r="E1868" s="15" t="s">
        <v>564</v>
      </c>
      <c r="F1868" s="15"/>
      <c r="G1868" s="74">
        <f>G1869</f>
        <v>0</v>
      </c>
      <c r="H1868" s="74">
        <f t="shared" ref="H1868:I1868" si="488">H1869</f>
        <v>0</v>
      </c>
      <c r="I1868" s="74">
        <f t="shared" si="488"/>
        <v>0</v>
      </c>
      <c r="J1868" s="270"/>
      <c r="K1868" s="22"/>
      <c r="L1868" s="22"/>
    </row>
    <row r="1869" spans="1:12" s="3" customFormat="1" ht="38.25" hidden="1" customHeight="1">
      <c r="A1869" s="16" t="s">
        <v>160</v>
      </c>
      <c r="B1869" s="49">
        <v>795</v>
      </c>
      <c r="C1869" s="15" t="s">
        <v>165</v>
      </c>
      <c r="D1869" s="15" t="s">
        <v>177</v>
      </c>
      <c r="E1869" s="15" t="s">
        <v>564</v>
      </c>
      <c r="F1869" s="15" t="s">
        <v>161</v>
      </c>
      <c r="G1869" s="74">
        <f>G1870</f>
        <v>0</v>
      </c>
      <c r="H1869" s="74">
        <f t="shared" si="487"/>
        <v>0</v>
      </c>
      <c r="I1869" s="74">
        <f t="shared" si="487"/>
        <v>0</v>
      </c>
      <c r="J1869" s="270"/>
      <c r="K1869" s="22"/>
      <c r="L1869" s="22"/>
    </row>
    <row r="1870" spans="1:12" s="3" customFormat="1" ht="38.25" hidden="1" customHeight="1">
      <c r="A1870" s="16" t="s">
        <v>174</v>
      </c>
      <c r="B1870" s="49">
        <v>795</v>
      </c>
      <c r="C1870" s="15" t="s">
        <v>165</v>
      </c>
      <c r="D1870" s="15" t="s">
        <v>177</v>
      </c>
      <c r="E1870" s="15" t="s">
        <v>564</v>
      </c>
      <c r="F1870" s="15" t="s">
        <v>175</v>
      </c>
      <c r="G1870" s="74"/>
      <c r="H1870" s="74">
        <v>0</v>
      </c>
      <c r="I1870" s="74">
        <v>0</v>
      </c>
      <c r="J1870" s="270"/>
      <c r="K1870" s="22"/>
      <c r="L1870" s="22"/>
    </row>
    <row r="1871" spans="1:12" s="3" customFormat="1" ht="38.25" hidden="1" customHeight="1">
      <c r="A1871" s="16" t="s">
        <v>719</v>
      </c>
      <c r="B1871" s="49">
        <v>795</v>
      </c>
      <c r="C1871" s="15" t="s">
        <v>165</v>
      </c>
      <c r="D1871" s="15" t="s">
        <v>177</v>
      </c>
      <c r="E1871" s="15" t="s">
        <v>718</v>
      </c>
      <c r="F1871" s="15"/>
      <c r="G1871" s="74">
        <f>G1872</f>
        <v>0</v>
      </c>
      <c r="H1871" s="74">
        <f t="shared" ref="H1871:I1875" si="489">H1872</f>
        <v>0</v>
      </c>
      <c r="I1871" s="74">
        <f t="shared" si="489"/>
        <v>0</v>
      </c>
      <c r="J1871" s="270"/>
      <c r="K1871" s="22"/>
      <c r="L1871" s="22"/>
    </row>
    <row r="1872" spans="1:12" s="3" customFormat="1" ht="38.25" hidden="1" customHeight="1">
      <c r="A1872" s="16" t="s">
        <v>36</v>
      </c>
      <c r="B1872" s="49">
        <v>795</v>
      </c>
      <c r="C1872" s="15" t="s">
        <v>165</v>
      </c>
      <c r="D1872" s="15" t="s">
        <v>177</v>
      </c>
      <c r="E1872" s="15" t="s">
        <v>718</v>
      </c>
      <c r="F1872" s="15" t="s">
        <v>37</v>
      </c>
      <c r="G1872" s="74">
        <f>G1873</f>
        <v>0</v>
      </c>
      <c r="H1872" s="74">
        <f t="shared" si="489"/>
        <v>0</v>
      </c>
      <c r="I1872" s="74">
        <f t="shared" si="489"/>
        <v>0</v>
      </c>
      <c r="J1872" s="270"/>
      <c r="K1872" s="22"/>
      <c r="L1872" s="22"/>
    </row>
    <row r="1873" spans="1:13" s="3" customFormat="1" ht="38.25" hidden="1" customHeight="1">
      <c r="A1873" s="16" t="s">
        <v>38</v>
      </c>
      <c r="B1873" s="49">
        <v>795</v>
      </c>
      <c r="C1873" s="15" t="s">
        <v>165</v>
      </c>
      <c r="D1873" s="15" t="s">
        <v>177</v>
      </c>
      <c r="E1873" s="15" t="s">
        <v>718</v>
      </c>
      <c r="F1873" s="15" t="s">
        <v>39</v>
      </c>
      <c r="G1873" s="74"/>
      <c r="H1873" s="74"/>
      <c r="I1873" s="74"/>
      <c r="J1873" s="270"/>
      <c r="K1873" s="22"/>
      <c r="L1873" s="22"/>
    </row>
    <row r="1874" spans="1:13" s="3" customFormat="1" ht="63" hidden="1" customHeight="1">
      <c r="A1874" s="16" t="s">
        <v>799</v>
      </c>
      <c r="B1874" s="49">
        <v>795</v>
      </c>
      <c r="C1874" s="15" t="s">
        <v>165</v>
      </c>
      <c r="D1874" s="15" t="s">
        <v>177</v>
      </c>
      <c r="E1874" s="15" t="s">
        <v>798</v>
      </c>
      <c r="F1874" s="15"/>
      <c r="G1874" s="74">
        <f>G1875</f>
        <v>0</v>
      </c>
      <c r="H1874" s="74">
        <f t="shared" si="489"/>
        <v>0</v>
      </c>
      <c r="I1874" s="74">
        <f t="shared" si="489"/>
        <v>0</v>
      </c>
      <c r="J1874" s="270"/>
      <c r="K1874" s="22"/>
      <c r="L1874" s="22"/>
    </row>
    <row r="1875" spans="1:13" s="3" customFormat="1" ht="38.25" hidden="1" customHeight="1">
      <c r="A1875" s="16" t="s">
        <v>36</v>
      </c>
      <c r="B1875" s="49">
        <v>795</v>
      </c>
      <c r="C1875" s="15" t="s">
        <v>165</v>
      </c>
      <c r="D1875" s="15" t="s">
        <v>177</v>
      </c>
      <c r="E1875" s="15" t="s">
        <v>798</v>
      </c>
      <c r="F1875" s="15" t="s">
        <v>37</v>
      </c>
      <c r="G1875" s="74">
        <f>G1876</f>
        <v>0</v>
      </c>
      <c r="H1875" s="74">
        <f t="shared" si="489"/>
        <v>0</v>
      </c>
      <c r="I1875" s="74">
        <f t="shared" si="489"/>
        <v>0</v>
      </c>
      <c r="J1875" s="270"/>
      <c r="K1875" s="22"/>
      <c r="L1875" s="22"/>
    </row>
    <row r="1876" spans="1:13" s="3" customFormat="1" ht="38.25" hidden="1" customHeight="1">
      <c r="A1876" s="16" t="s">
        <v>38</v>
      </c>
      <c r="B1876" s="49">
        <v>795</v>
      </c>
      <c r="C1876" s="15" t="s">
        <v>165</v>
      </c>
      <c r="D1876" s="15" t="s">
        <v>177</v>
      </c>
      <c r="E1876" s="15" t="s">
        <v>798</v>
      </c>
      <c r="F1876" s="15" t="s">
        <v>39</v>
      </c>
      <c r="G1876" s="74"/>
      <c r="H1876" s="74"/>
      <c r="I1876" s="74"/>
      <c r="J1876" s="270"/>
      <c r="K1876" s="22"/>
      <c r="L1876" s="22"/>
    </row>
    <row r="1877" spans="1:13" s="181" customFormat="1" ht="20.25" hidden="1" customHeight="1">
      <c r="A1877" s="170" t="s">
        <v>74</v>
      </c>
      <c r="B1877" s="167"/>
      <c r="C1877" s="171"/>
      <c r="D1877" s="171"/>
      <c r="E1877" s="171"/>
      <c r="F1877" s="171"/>
      <c r="G1877" s="172">
        <f>G1574+G1669+G1827+G1568</f>
        <v>0</v>
      </c>
      <c r="H1877" s="172">
        <f t="shared" ref="H1877:I1877" si="490">H1574+H1669+H1827+H1568</f>
        <v>0</v>
      </c>
      <c r="I1877" s="172">
        <f t="shared" si="490"/>
        <v>0</v>
      </c>
      <c r="J1877" s="291"/>
    </row>
    <row r="1878" spans="1:13" s="22" customFormat="1" ht="21" customHeight="1">
      <c r="A1878" s="186" t="s">
        <v>375</v>
      </c>
      <c r="B1878" s="183"/>
      <c r="C1878" s="183"/>
      <c r="D1878" s="183"/>
      <c r="E1878" s="183"/>
      <c r="F1878" s="183"/>
      <c r="G1878" s="184">
        <f>G332+G402+G908+G976+G1524+G1566+G1877++G1552</f>
        <v>1755993670.5100002</v>
      </c>
      <c r="H1878" s="184">
        <f>H332+H402+H908+H976+H1524+H1566+H1877++H1552</f>
        <v>1780967200.0599999</v>
      </c>
      <c r="I1878" s="184">
        <f>I332+I402+I908+I976+I1524+I1566+I1877++I1552</f>
        <v>1896042417.49</v>
      </c>
      <c r="J1878" s="292"/>
      <c r="K1878" s="21"/>
      <c r="L1878" s="21"/>
      <c r="M1878" s="21"/>
    </row>
    <row r="1879" spans="1:13">
      <c r="K1879" s="22"/>
      <c r="L1879" s="22"/>
    </row>
    <row r="1880" spans="1:13" hidden="1">
      <c r="G1880" s="61">
        <v>1693561408.47</v>
      </c>
      <c r="H1880" s="61">
        <v>1709224436.53</v>
      </c>
      <c r="I1880" s="61">
        <v>2194467213.0700002</v>
      </c>
      <c r="K1880" s="22"/>
      <c r="L1880" s="22"/>
    </row>
    <row r="1881" spans="1:13" hidden="1">
      <c r="K1881" s="22"/>
      <c r="L1881" s="22"/>
    </row>
    <row r="1882" spans="1:13" hidden="1">
      <c r="G1882" s="61">
        <f>G1878-G1880</f>
        <v>62432262.0400002</v>
      </c>
      <c r="H1882" s="61">
        <f t="shared" ref="H1882:I1882" si="491">H1878-H1880</f>
        <v>71742763.529999971</v>
      </c>
      <c r="I1882" s="61">
        <f t="shared" si="491"/>
        <v>-298424795.58000016</v>
      </c>
      <c r="K1882" s="22"/>
      <c r="L1882" s="22"/>
    </row>
    <row r="1883" spans="1:13" hidden="1">
      <c r="K1883" s="22"/>
      <c r="L1883" s="22"/>
    </row>
    <row r="1884" spans="1:13" hidden="1">
      <c r="G1884" s="61">
        <f>'прил 5 '!F57</f>
        <v>1755993670.51</v>
      </c>
      <c r="H1884" s="61">
        <f>'прил 5 '!G57</f>
        <v>1780967200.0599997</v>
      </c>
      <c r="I1884" s="61">
        <f>'прил 5 '!H57</f>
        <v>1896042417.49</v>
      </c>
      <c r="K1884" s="22"/>
      <c r="L1884" s="22"/>
    </row>
    <row r="1885" spans="1:13" hidden="1">
      <c r="K1885" s="22"/>
      <c r="L1885" s="22"/>
    </row>
    <row r="1886" spans="1:13" hidden="1">
      <c r="B1886" s="1"/>
      <c r="C1886" s="1"/>
      <c r="D1886" s="1"/>
      <c r="G1886" s="61">
        <f>'прил 7'!G1259</f>
        <v>1755993670.5099995</v>
      </c>
      <c r="H1886" s="61">
        <f>'прил 7'!H1259</f>
        <v>1780967200.0600002</v>
      </c>
      <c r="I1886" s="61">
        <f>'прил 7'!I1259</f>
        <v>1896042417.4899998</v>
      </c>
      <c r="K1886" s="22"/>
      <c r="L1886" s="22"/>
    </row>
    <row r="1887" spans="1:13" hidden="1">
      <c r="B1887" s="1"/>
      <c r="C1887" s="1"/>
      <c r="D1887" s="1"/>
      <c r="K1887" s="22"/>
      <c r="L1887" s="22"/>
    </row>
    <row r="1888" spans="1:13">
      <c r="B1888" s="1"/>
      <c r="C1888" s="1"/>
      <c r="D1888" s="1"/>
      <c r="K1888" s="21"/>
      <c r="L1888" s="22"/>
    </row>
    <row r="1890" spans="2:12">
      <c r="G1890" s="104"/>
      <c r="H1890" s="104"/>
      <c r="I1890" s="104"/>
      <c r="J1890" s="104"/>
    </row>
    <row r="1893" spans="2:12">
      <c r="B1893" s="1"/>
      <c r="C1893" s="1"/>
      <c r="D1893" s="1"/>
      <c r="E1893" s="1"/>
      <c r="F1893" s="1"/>
      <c r="G1893" s="1"/>
      <c r="H1893" s="1"/>
      <c r="I1893" s="1"/>
      <c r="J1893" s="1"/>
    </row>
    <row r="1894" spans="2:12">
      <c r="J1894" s="297"/>
    </row>
    <row r="1896" spans="2:12">
      <c r="K1896" s="61"/>
      <c r="L1896" s="61"/>
    </row>
    <row r="1909" spans="17:17">
      <c r="Q1909" s="2"/>
    </row>
    <row r="1910" spans="17:17">
      <c r="Q1910" s="2"/>
    </row>
  </sheetData>
  <mergeCells count="13">
    <mergeCell ref="B1:G1"/>
    <mergeCell ref="B2:G2"/>
    <mergeCell ref="A4:A6"/>
    <mergeCell ref="D4:D6"/>
    <mergeCell ref="C4:C6"/>
    <mergeCell ref="B4:B6"/>
    <mergeCell ref="A3:I3"/>
    <mergeCell ref="H5:H6"/>
    <mergeCell ref="I5:I6"/>
    <mergeCell ref="G4:I4"/>
    <mergeCell ref="F4:F6"/>
    <mergeCell ref="E4:E6"/>
    <mergeCell ref="G5:G6"/>
  </mergeCells>
  <phoneticPr fontId="0" type="noConversion"/>
  <pageMargins left="0.83" right="0.27559055118110237" top="0.22" bottom="0.25" header="0.19685039370078741" footer="0.19685039370078741"/>
  <pageSetup paperSize="9" scale="57" fitToHeight="3" orientation="portrait" r:id="rId1"/>
  <rowBreaks count="5" manualBreakCount="5">
    <brk id="1472" max="8" man="1"/>
    <brk id="1559" max="8" man="1"/>
    <brk id="1697" max="8" man="1"/>
    <brk id="1776" max="8" man="1"/>
    <brk id="188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286"/>
  <sheetViews>
    <sheetView tabSelected="1" view="pageBreakPreview" topLeftCell="E1198" zoomScaleNormal="100" zoomScaleSheetLayoutView="100" workbookViewId="0">
      <selection activeCell="R1259" sqref="R1259"/>
    </sheetView>
  </sheetViews>
  <sheetFormatPr defaultColWidth="9.140625" defaultRowHeight="12.75"/>
  <cols>
    <col min="1" max="1" width="54.5703125" style="1" customWidth="1"/>
    <col min="2" max="2" width="6.85546875" style="60" hidden="1" customWidth="1"/>
    <col min="3" max="3" width="4.5703125" style="60" hidden="1" customWidth="1"/>
    <col min="4" max="4" width="4.7109375" style="60" hidden="1" customWidth="1"/>
    <col min="5" max="5" width="20.42578125" style="60" customWidth="1"/>
    <col min="6" max="6" width="9.85546875" style="60" customWidth="1"/>
    <col min="7" max="7" width="26.28515625" style="104" customWidth="1"/>
    <col min="8" max="8" width="21.5703125" style="104" customWidth="1"/>
    <col min="9" max="9" width="29" style="104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ht="19.5" customHeight="1">
      <c r="B1" s="332" t="s">
        <v>377</v>
      </c>
      <c r="C1" s="333"/>
      <c r="D1" s="333"/>
      <c r="E1" s="334" t="s">
        <v>952</v>
      </c>
      <c r="F1" s="334"/>
      <c r="G1" s="334"/>
      <c r="H1" s="105"/>
      <c r="I1" s="1"/>
    </row>
    <row r="2" spans="1:20" ht="35.25" customHeight="1">
      <c r="B2" s="315" t="s">
        <v>729</v>
      </c>
      <c r="C2" s="315"/>
      <c r="D2" s="315" t="s">
        <v>954</v>
      </c>
      <c r="E2" s="315"/>
      <c r="F2" s="335"/>
      <c r="G2" s="335"/>
      <c r="H2" s="105"/>
      <c r="I2" s="1"/>
    </row>
    <row r="3" spans="1:20" ht="61.5" customHeight="1">
      <c r="A3" s="328" t="s">
        <v>857</v>
      </c>
      <c r="B3" s="328"/>
      <c r="C3" s="328"/>
      <c r="D3" s="328"/>
      <c r="E3" s="328"/>
      <c r="F3" s="328"/>
      <c r="G3" s="328"/>
      <c r="H3" s="329"/>
      <c r="I3" s="329"/>
    </row>
    <row r="4" spans="1:20" ht="14.25" customHeight="1">
      <c r="A4" s="324" t="s">
        <v>12</v>
      </c>
      <c r="B4" s="117"/>
      <c r="C4" s="117"/>
      <c r="D4" s="117"/>
      <c r="E4" s="326" t="s">
        <v>16</v>
      </c>
      <c r="F4" s="326" t="s">
        <v>17</v>
      </c>
      <c r="G4" s="336" t="s">
        <v>378</v>
      </c>
      <c r="H4" s="327"/>
      <c r="I4" s="327"/>
    </row>
    <row r="5" spans="1:20" s="3" customFormat="1" ht="23.25" customHeight="1">
      <c r="A5" s="327"/>
      <c r="B5" s="326" t="s">
        <v>13</v>
      </c>
      <c r="C5" s="326" t="s">
        <v>14</v>
      </c>
      <c r="D5" s="326" t="s">
        <v>15</v>
      </c>
      <c r="E5" s="325"/>
      <c r="F5" s="325"/>
      <c r="G5" s="330" t="s">
        <v>441</v>
      </c>
      <c r="H5" s="330" t="s">
        <v>672</v>
      </c>
      <c r="I5" s="330" t="s">
        <v>938</v>
      </c>
      <c r="J5" s="150"/>
      <c r="K5" s="105"/>
      <c r="P5" s="150"/>
      <c r="Q5" s="150"/>
      <c r="R5" s="150"/>
      <c r="S5" s="150"/>
      <c r="T5" s="150"/>
    </row>
    <row r="6" spans="1:20" s="3" customFormat="1" ht="69.75" customHeight="1">
      <c r="A6" s="327"/>
      <c r="B6" s="331"/>
      <c r="C6" s="331"/>
      <c r="D6" s="331"/>
      <c r="E6" s="325"/>
      <c r="F6" s="325"/>
      <c r="G6" s="321"/>
      <c r="H6" s="321"/>
      <c r="I6" s="321"/>
      <c r="J6" s="150"/>
      <c r="P6" s="150"/>
      <c r="Q6" s="150"/>
      <c r="R6" s="150"/>
      <c r="S6" s="150"/>
      <c r="T6" s="150"/>
    </row>
    <row r="7" spans="1:20" s="3" customFormat="1">
      <c r="A7" s="4">
        <v>1</v>
      </c>
      <c r="B7" s="4">
        <v>2</v>
      </c>
      <c r="C7" s="4">
        <v>3</v>
      </c>
      <c r="D7" s="4">
        <v>4</v>
      </c>
      <c r="E7" s="4">
        <v>2</v>
      </c>
      <c r="F7" s="4">
        <v>3</v>
      </c>
      <c r="G7" s="106">
        <v>4</v>
      </c>
      <c r="H7" s="106">
        <v>5</v>
      </c>
      <c r="I7" s="106">
        <v>6</v>
      </c>
      <c r="J7" s="150"/>
      <c r="P7" s="150"/>
      <c r="Q7" s="150"/>
      <c r="R7" s="150"/>
      <c r="S7" s="150"/>
      <c r="T7" s="150"/>
    </row>
    <row r="8" spans="1:20" s="78" customFormat="1" ht="42" customHeight="1">
      <c r="A8" s="82" t="s">
        <v>112</v>
      </c>
      <c r="B8" s="77"/>
      <c r="C8" s="77"/>
      <c r="D8" s="77"/>
      <c r="E8" s="77"/>
      <c r="F8" s="77"/>
      <c r="G8" s="107">
        <f>G10+G20+G46+G90+G120+G143+G248+G283+G566+G582+G634+G818+G843+G848+G857+G867+G873+G879+G909+G936+G946+G1071+G1090+G1100+G1104</f>
        <v>1680017354.0399995</v>
      </c>
      <c r="H8" s="107">
        <f>H10+H20+H46+H90+H120+H143+H248+H283+H566+H582+H634+H818+H843+H848+H857+H867+H873+H879+H909+H936+H946+H1071+H1090+H1100+H1104</f>
        <v>1704307727.6400001</v>
      </c>
      <c r="I8" s="107">
        <f>I10+I20+I46+I90+I120+I143+I248+I283+I566+I582+I634+I818+I843+I848+I857+I867+I873+I879+I909+I936+I946+I1071+I1090+I1100+I1104</f>
        <v>1818550592.0699997</v>
      </c>
      <c r="J8" s="151"/>
      <c r="P8" s="151"/>
      <c r="Q8" s="151"/>
      <c r="R8" s="151"/>
      <c r="S8" s="151"/>
      <c r="T8" s="151"/>
    </row>
    <row r="9" spans="1:20" s="3" customFormat="1">
      <c r="A9" s="4"/>
      <c r="B9" s="4"/>
      <c r="C9" s="4"/>
      <c r="D9" s="4"/>
      <c r="E9" s="4"/>
      <c r="F9" s="4"/>
      <c r="G9" s="106"/>
      <c r="H9" s="106"/>
      <c r="I9" s="106"/>
      <c r="J9" s="150"/>
      <c r="P9" s="150"/>
      <c r="Q9" s="150"/>
      <c r="R9" s="150"/>
      <c r="S9" s="150"/>
      <c r="T9" s="150"/>
    </row>
    <row r="10" spans="1:20" s="141" customFormat="1" ht="42" customHeight="1">
      <c r="A10" s="137" t="s">
        <v>479</v>
      </c>
      <c r="B10" s="138"/>
      <c r="C10" s="138"/>
      <c r="D10" s="138"/>
      <c r="E10" s="99" t="s">
        <v>113</v>
      </c>
      <c r="F10" s="139"/>
      <c r="G10" s="140">
        <f>G11+G17+G14</f>
        <v>3230071.73</v>
      </c>
      <c r="H10" s="140">
        <f>H11+H17</f>
        <v>0</v>
      </c>
      <c r="I10" s="140">
        <f>I11+I17</f>
        <v>0</v>
      </c>
      <c r="J10" s="152">
        <v>2271304</v>
      </c>
      <c r="P10" s="152"/>
      <c r="Q10" s="152"/>
      <c r="R10" s="152"/>
      <c r="S10" s="152"/>
      <c r="T10" s="152"/>
    </row>
    <row r="11" spans="1:20" ht="33" customHeight="1">
      <c r="A11" s="16" t="s">
        <v>189</v>
      </c>
      <c r="B11" s="14">
        <v>757</v>
      </c>
      <c r="C11" s="15" t="s">
        <v>69</v>
      </c>
      <c r="D11" s="15" t="s">
        <v>70</v>
      </c>
      <c r="E11" s="15" t="s">
        <v>418</v>
      </c>
      <c r="F11" s="15"/>
      <c r="G11" s="74">
        <f t="shared" ref="G11:I12" si="0">G12</f>
        <v>3230071.73</v>
      </c>
      <c r="H11" s="74">
        <f t="shared" si="0"/>
        <v>0</v>
      </c>
      <c r="I11" s="74">
        <f t="shared" si="0"/>
        <v>0</v>
      </c>
    </row>
    <row r="12" spans="1:20" ht="33" customHeight="1">
      <c r="A12" s="16" t="s">
        <v>151</v>
      </c>
      <c r="B12" s="14">
        <v>757</v>
      </c>
      <c r="C12" s="15" t="s">
        <v>69</v>
      </c>
      <c r="D12" s="15" t="s">
        <v>70</v>
      </c>
      <c r="E12" s="15" t="s">
        <v>418</v>
      </c>
      <c r="F12" s="15" t="s">
        <v>152</v>
      </c>
      <c r="G12" s="74">
        <f t="shared" si="0"/>
        <v>3230071.73</v>
      </c>
      <c r="H12" s="74">
        <f t="shared" si="0"/>
        <v>0</v>
      </c>
      <c r="I12" s="74">
        <f t="shared" si="0"/>
        <v>0</v>
      </c>
    </row>
    <row r="13" spans="1:20" ht="33" customHeight="1">
      <c r="A13" s="16" t="s">
        <v>153</v>
      </c>
      <c r="B13" s="14">
        <v>757</v>
      </c>
      <c r="C13" s="15" t="s">
        <v>69</v>
      </c>
      <c r="D13" s="15" t="s">
        <v>70</v>
      </c>
      <c r="E13" s="15" t="s">
        <v>418</v>
      </c>
      <c r="F13" s="15" t="s">
        <v>154</v>
      </c>
      <c r="G13" s="74">
        <f>'прил 6'!G1479</f>
        <v>3230071.73</v>
      </c>
      <c r="H13" s="74">
        <f>'прил 6'!H1479</f>
        <v>0</v>
      </c>
      <c r="I13" s="74">
        <f>'прил 6'!I1479</f>
        <v>0</v>
      </c>
    </row>
    <row r="14" spans="1:20" ht="33" hidden="1" customHeight="1">
      <c r="A14" s="16" t="s">
        <v>842</v>
      </c>
      <c r="B14" s="14">
        <v>757</v>
      </c>
      <c r="C14" s="15" t="s">
        <v>69</v>
      </c>
      <c r="D14" s="15" t="s">
        <v>54</v>
      </c>
      <c r="E14" s="15" t="s">
        <v>841</v>
      </c>
      <c r="F14" s="15"/>
      <c r="G14" s="74">
        <f t="shared" ref="G14:I15" si="1">G15</f>
        <v>0</v>
      </c>
      <c r="H14" s="74">
        <f t="shared" si="1"/>
        <v>0</v>
      </c>
      <c r="I14" s="74">
        <f t="shared" si="1"/>
        <v>0</v>
      </c>
      <c r="J14" s="1"/>
    </row>
    <row r="15" spans="1:20" ht="33" hidden="1" customHeight="1">
      <c r="A15" s="16" t="s">
        <v>151</v>
      </c>
      <c r="B15" s="14">
        <v>757</v>
      </c>
      <c r="C15" s="15" t="s">
        <v>69</v>
      </c>
      <c r="D15" s="15" t="s">
        <v>54</v>
      </c>
      <c r="E15" s="15" t="s">
        <v>841</v>
      </c>
      <c r="F15" s="15" t="s">
        <v>152</v>
      </c>
      <c r="G15" s="74">
        <f t="shared" si="1"/>
        <v>0</v>
      </c>
      <c r="H15" s="74">
        <f t="shared" si="1"/>
        <v>0</v>
      </c>
      <c r="I15" s="74">
        <f t="shared" si="1"/>
        <v>0</v>
      </c>
      <c r="J15" s="1"/>
    </row>
    <row r="16" spans="1:20" ht="33" hidden="1" customHeight="1">
      <c r="A16" s="16" t="s">
        <v>153</v>
      </c>
      <c r="B16" s="14">
        <v>757</v>
      </c>
      <c r="C16" s="15" t="s">
        <v>69</v>
      </c>
      <c r="D16" s="15" t="s">
        <v>54</v>
      </c>
      <c r="E16" s="15" t="s">
        <v>841</v>
      </c>
      <c r="F16" s="15" t="s">
        <v>154</v>
      </c>
      <c r="G16" s="74">
        <f>'прил 6'!G307</f>
        <v>0</v>
      </c>
      <c r="H16" s="74">
        <v>0</v>
      </c>
      <c r="I16" s="74">
        <v>0</v>
      </c>
      <c r="J16" s="1"/>
    </row>
    <row r="17" spans="1:20" ht="82.5" hidden="1" customHeight="1">
      <c r="A17" s="50" t="s">
        <v>420</v>
      </c>
      <c r="B17" s="14">
        <v>757</v>
      </c>
      <c r="C17" s="15" t="s">
        <v>69</v>
      </c>
      <c r="D17" s="15" t="s">
        <v>70</v>
      </c>
      <c r="E17" s="15" t="s">
        <v>419</v>
      </c>
      <c r="F17" s="15"/>
      <c r="G17" s="74">
        <f t="shared" ref="G17:I18" si="2">G18</f>
        <v>0</v>
      </c>
      <c r="H17" s="74">
        <f>H18</f>
        <v>0</v>
      </c>
      <c r="I17" s="74">
        <f t="shared" si="2"/>
        <v>0</v>
      </c>
    </row>
    <row r="18" spans="1:20" ht="33" hidden="1" customHeight="1">
      <c r="A18" s="16" t="s">
        <v>151</v>
      </c>
      <c r="B18" s="14">
        <v>757</v>
      </c>
      <c r="C18" s="15" t="s">
        <v>69</v>
      </c>
      <c r="D18" s="15" t="s">
        <v>70</v>
      </c>
      <c r="E18" s="15" t="s">
        <v>419</v>
      </c>
      <c r="F18" s="15" t="s">
        <v>152</v>
      </c>
      <c r="G18" s="74">
        <f t="shared" si="2"/>
        <v>0</v>
      </c>
      <c r="H18" s="74">
        <f t="shared" si="2"/>
        <v>0</v>
      </c>
      <c r="I18" s="74">
        <f t="shared" si="2"/>
        <v>0</v>
      </c>
    </row>
    <row r="19" spans="1:20" ht="33" hidden="1" customHeight="1">
      <c r="A19" s="16" t="s">
        <v>153</v>
      </c>
      <c r="B19" s="14">
        <v>757</v>
      </c>
      <c r="C19" s="15" t="s">
        <v>69</v>
      </c>
      <c r="D19" s="15" t="s">
        <v>70</v>
      </c>
      <c r="E19" s="15" t="s">
        <v>419</v>
      </c>
      <c r="F19" s="15" t="s">
        <v>154</v>
      </c>
      <c r="G19" s="74">
        <f>'прил 6'!G310</f>
        <v>0</v>
      </c>
      <c r="H19" s="74">
        <f>'прил 6'!AH310</f>
        <v>0</v>
      </c>
      <c r="I19" s="74">
        <f>'прил 6'!AI310</f>
        <v>0</v>
      </c>
    </row>
    <row r="20" spans="1:20" s="134" customFormat="1" ht="51">
      <c r="A20" s="131" t="s">
        <v>481</v>
      </c>
      <c r="B20" s="127">
        <v>793</v>
      </c>
      <c r="C20" s="128" t="s">
        <v>19</v>
      </c>
      <c r="D20" s="128" t="s">
        <v>23</v>
      </c>
      <c r="E20" s="127" t="s">
        <v>252</v>
      </c>
      <c r="F20" s="128"/>
      <c r="G20" s="129">
        <f>G21+G24+G36+G43+G31</f>
        <v>2737009.99</v>
      </c>
      <c r="H20" s="129">
        <f t="shared" ref="H20:I20" si="3">H21+H24+H36+H43+H31</f>
        <v>1262498.49</v>
      </c>
      <c r="I20" s="129">
        <f t="shared" si="3"/>
        <v>2222880.63</v>
      </c>
      <c r="J20" s="153">
        <v>465200</v>
      </c>
      <c r="P20" s="153"/>
      <c r="Q20" s="153"/>
      <c r="R20" s="153"/>
      <c r="S20" s="153"/>
      <c r="T20" s="153"/>
    </row>
    <row r="21" spans="1:20" s="33" customFormat="1" ht="27.75" customHeight="1">
      <c r="A21" s="16" t="s">
        <v>192</v>
      </c>
      <c r="B21" s="14">
        <v>793</v>
      </c>
      <c r="C21" s="15" t="s">
        <v>19</v>
      </c>
      <c r="D21" s="15" t="s">
        <v>23</v>
      </c>
      <c r="E21" s="15" t="s">
        <v>389</v>
      </c>
      <c r="F21" s="15"/>
      <c r="G21" s="102">
        <f t="shared" ref="G21:I22" si="4">G22</f>
        <v>500000</v>
      </c>
      <c r="H21" s="102">
        <f t="shared" si="4"/>
        <v>500000</v>
      </c>
      <c r="I21" s="102">
        <f t="shared" si="4"/>
        <v>500000</v>
      </c>
      <c r="J21" s="154"/>
      <c r="P21" s="154"/>
      <c r="Q21" s="154"/>
      <c r="R21" s="154"/>
      <c r="S21" s="154"/>
      <c r="T21" s="154"/>
    </row>
    <row r="22" spans="1:20" s="33" customFormat="1" ht="28.5" customHeight="1">
      <c r="A22" s="16" t="s">
        <v>30</v>
      </c>
      <c r="B22" s="14">
        <v>793</v>
      </c>
      <c r="C22" s="15" t="s">
        <v>19</v>
      </c>
      <c r="D22" s="15" t="s">
        <v>23</v>
      </c>
      <c r="E22" s="15" t="s">
        <v>389</v>
      </c>
      <c r="F22" s="15" t="s">
        <v>31</v>
      </c>
      <c r="G22" s="102">
        <f t="shared" si="4"/>
        <v>500000</v>
      </c>
      <c r="H22" s="102">
        <f t="shared" si="4"/>
        <v>500000</v>
      </c>
      <c r="I22" s="102">
        <f t="shared" si="4"/>
        <v>500000</v>
      </c>
      <c r="J22" s="154"/>
      <c r="P22" s="154"/>
      <c r="Q22" s="154"/>
      <c r="R22" s="154"/>
      <c r="S22" s="154"/>
      <c r="T22" s="154"/>
    </row>
    <row r="23" spans="1:20" s="33" customFormat="1" ht="31.5" customHeight="1">
      <c r="A23" s="16" t="s">
        <v>9</v>
      </c>
      <c r="B23" s="14">
        <v>793</v>
      </c>
      <c r="C23" s="15" t="s">
        <v>19</v>
      </c>
      <c r="D23" s="15" t="s">
        <v>23</v>
      </c>
      <c r="E23" s="15" t="s">
        <v>389</v>
      </c>
      <c r="F23" s="15" t="s">
        <v>8</v>
      </c>
      <c r="G23" s="102">
        <f>'прил 6'!G1038</f>
        <v>500000</v>
      </c>
      <c r="H23" s="102">
        <f>'прил 6'!H1038</f>
        <v>500000</v>
      </c>
      <c r="I23" s="102">
        <f>'прил 6'!I1038</f>
        <v>500000</v>
      </c>
      <c r="J23" s="154"/>
      <c r="P23" s="154"/>
      <c r="Q23" s="154"/>
      <c r="R23" s="154"/>
      <c r="S23" s="154"/>
      <c r="T23" s="154"/>
    </row>
    <row r="24" spans="1:20" ht="25.5">
      <c r="A24" s="16" t="s">
        <v>167</v>
      </c>
      <c r="B24" s="14">
        <v>793</v>
      </c>
      <c r="C24" s="15" t="s">
        <v>19</v>
      </c>
      <c r="D24" s="15" t="s">
        <v>23</v>
      </c>
      <c r="E24" s="15" t="s">
        <v>390</v>
      </c>
      <c r="F24" s="15"/>
      <c r="G24" s="102">
        <f>G29</f>
        <v>1982009.99</v>
      </c>
      <c r="H24" s="102">
        <f t="shared" ref="H24:I24" si="5">H29</f>
        <v>507498.49</v>
      </c>
      <c r="I24" s="102">
        <f t="shared" si="5"/>
        <v>1467880.63</v>
      </c>
      <c r="J24" s="2">
        <v>70000</v>
      </c>
    </row>
    <row r="25" spans="1:20" ht="25.5" hidden="1" customHeight="1">
      <c r="A25" s="16" t="s">
        <v>160</v>
      </c>
      <c r="B25" s="14">
        <v>793</v>
      </c>
      <c r="C25" s="15" t="s">
        <v>19</v>
      </c>
      <c r="D25" s="15" t="s">
        <v>23</v>
      </c>
      <c r="E25" s="15" t="s">
        <v>390</v>
      </c>
      <c r="F25" s="15" t="s">
        <v>161</v>
      </c>
      <c r="G25" s="74">
        <f>G26</f>
        <v>1982009.99</v>
      </c>
      <c r="H25" s="74">
        <f t="shared" ref="H25:I27" si="6">H26</f>
        <v>0</v>
      </c>
      <c r="I25" s="74">
        <f t="shared" si="6"/>
        <v>0</v>
      </c>
      <c r="J25" s="2">
        <v>35000</v>
      </c>
    </row>
    <row r="26" spans="1:20" ht="25.5" hidden="1" customHeight="1">
      <c r="A26" s="16" t="s">
        <v>174</v>
      </c>
      <c r="B26" s="14">
        <v>793</v>
      </c>
      <c r="C26" s="15" t="s">
        <v>19</v>
      </c>
      <c r="D26" s="15" t="s">
        <v>23</v>
      </c>
      <c r="E26" s="15" t="s">
        <v>390</v>
      </c>
      <c r="F26" s="15" t="s">
        <v>175</v>
      </c>
      <c r="G26" s="74">
        <f>'прил 6'!G1043</f>
        <v>1982009.99</v>
      </c>
      <c r="H26" s="118">
        <v>0</v>
      </c>
      <c r="I26" s="118">
        <v>0</v>
      </c>
      <c r="J26" s="2">
        <v>500000</v>
      </c>
    </row>
    <row r="27" spans="1:20" ht="25.5" hidden="1" customHeight="1">
      <c r="A27" s="16" t="s">
        <v>160</v>
      </c>
      <c r="B27" s="14">
        <v>793</v>
      </c>
      <c r="C27" s="15" t="s">
        <v>19</v>
      </c>
      <c r="D27" s="15" t="s">
        <v>23</v>
      </c>
      <c r="E27" s="15" t="s">
        <v>390</v>
      </c>
      <c r="F27" s="15" t="s">
        <v>161</v>
      </c>
      <c r="G27" s="74">
        <f>G28</f>
        <v>0</v>
      </c>
      <c r="H27" s="74">
        <f t="shared" si="6"/>
        <v>0</v>
      </c>
      <c r="I27" s="74">
        <f t="shared" si="6"/>
        <v>0</v>
      </c>
      <c r="J27" s="2">
        <v>35000</v>
      </c>
    </row>
    <row r="28" spans="1:20" ht="25.5" hidden="1" customHeight="1">
      <c r="A28" s="16" t="s">
        <v>182</v>
      </c>
      <c r="B28" s="14">
        <v>793</v>
      </c>
      <c r="C28" s="15" t="s">
        <v>19</v>
      </c>
      <c r="D28" s="15" t="s">
        <v>23</v>
      </c>
      <c r="E28" s="15" t="s">
        <v>390</v>
      </c>
      <c r="F28" s="15" t="s">
        <v>183</v>
      </c>
      <c r="G28" s="74">
        <f>'прил 6'!G1041</f>
        <v>0</v>
      </c>
      <c r="H28" s="118">
        <f>'прил 6'!H1041</f>
        <v>0</v>
      </c>
      <c r="I28" s="118">
        <f>'прил 6'!I1041</f>
        <v>0</v>
      </c>
      <c r="J28" s="2">
        <v>500000</v>
      </c>
    </row>
    <row r="29" spans="1:20" ht="16.5" customHeight="1">
      <c r="A29" s="86" t="s">
        <v>63</v>
      </c>
      <c r="B29" s="14">
        <v>793</v>
      </c>
      <c r="C29" s="15" t="s">
        <v>19</v>
      </c>
      <c r="D29" s="15" t="s">
        <v>23</v>
      </c>
      <c r="E29" s="15" t="s">
        <v>390</v>
      </c>
      <c r="F29" s="15" t="s">
        <v>64</v>
      </c>
      <c r="G29" s="74">
        <f>G30</f>
        <v>1982009.99</v>
      </c>
      <c r="H29" s="74">
        <f t="shared" ref="H29:I29" si="7">H30</f>
        <v>507498.49</v>
      </c>
      <c r="I29" s="74">
        <f t="shared" si="7"/>
        <v>1467880.63</v>
      </c>
      <c r="J29" s="1"/>
    </row>
    <row r="30" spans="1:20" ht="17.25" customHeight="1">
      <c r="A30" s="86" t="s">
        <v>184</v>
      </c>
      <c r="B30" s="14">
        <v>793</v>
      </c>
      <c r="C30" s="15" t="s">
        <v>19</v>
      </c>
      <c r="D30" s="15" t="s">
        <v>23</v>
      </c>
      <c r="E30" s="15" t="s">
        <v>390</v>
      </c>
      <c r="F30" s="15" t="s">
        <v>185</v>
      </c>
      <c r="G30" s="74">
        <f>'прил 6'!G1043</f>
        <v>1982009.99</v>
      </c>
      <c r="H30" s="74">
        <f>'прил 6'!H1043</f>
        <v>507498.49</v>
      </c>
      <c r="I30" s="74">
        <f>'прил 6'!I1043</f>
        <v>1467880.63</v>
      </c>
      <c r="J30" s="1"/>
    </row>
    <row r="31" spans="1:20" ht="27.75" customHeight="1">
      <c r="A31" s="119" t="s">
        <v>941</v>
      </c>
      <c r="B31" s="14">
        <v>793</v>
      </c>
      <c r="C31" s="15" t="s">
        <v>19</v>
      </c>
      <c r="D31" s="15" t="s">
        <v>23</v>
      </c>
      <c r="E31" s="15" t="s">
        <v>898</v>
      </c>
      <c r="F31" s="15"/>
      <c r="G31" s="74">
        <f>G32+G34</f>
        <v>100000</v>
      </c>
      <c r="H31" s="74">
        <f t="shared" ref="H31:I31" si="8">H32+H34</f>
        <v>100000</v>
      </c>
      <c r="I31" s="74">
        <f t="shared" si="8"/>
        <v>100000</v>
      </c>
      <c r="J31" s="1"/>
    </row>
    <row r="32" spans="1:20" ht="19.5" hidden="1" customHeight="1">
      <c r="A32" s="16" t="s">
        <v>160</v>
      </c>
      <c r="B32" s="14">
        <v>793</v>
      </c>
      <c r="C32" s="15" t="s">
        <v>19</v>
      </c>
      <c r="D32" s="15" t="s">
        <v>23</v>
      </c>
      <c r="E32" s="15" t="s">
        <v>390</v>
      </c>
      <c r="F32" s="15" t="s">
        <v>161</v>
      </c>
      <c r="G32" s="74">
        <f>G33</f>
        <v>0</v>
      </c>
      <c r="H32" s="74">
        <f t="shared" ref="H32:I34" si="9">H33</f>
        <v>0</v>
      </c>
      <c r="I32" s="74">
        <f t="shared" si="9"/>
        <v>0</v>
      </c>
      <c r="J32" s="1"/>
    </row>
    <row r="33" spans="1:20" ht="12" hidden="1" customHeight="1">
      <c r="A33" s="16" t="s">
        <v>182</v>
      </c>
      <c r="B33" s="14">
        <v>793</v>
      </c>
      <c r="C33" s="15" t="s">
        <v>19</v>
      </c>
      <c r="D33" s="15" t="s">
        <v>23</v>
      </c>
      <c r="E33" s="15" t="s">
        <v>390</v>
      </c>
      <c r="F33" s="15" t="s">
        <v>183</v>
      </c>
      <c r="G33" s="74"/>
      <c r="H33" s="74"/>
      <c r="I33" s="74"/>
      <c r="J33" s="1"/>
    </row>
    <row r="34" spans="1:20" ht="16.5" customHeight="1">
      <c r="A34" s="86" t="s">
        <v>63</v>
      </c>
      <c r="B34" s="14">
        <v>793</v>
      </c>
      <c r="C34" s="15" t="s">
        <v>19</v>
      </c>
      <c r="D34" s="15" t="s">
        <v>23</v>
      </c>
      <c r="E34" s="15" t="s">
        <v>898</v>
      </c>
      <c r="F34" s="15" t="s">
        <v>64</v>
      </c>
      <c r="G34" s="74">
        <f>G35</f>
        <v>100000</v>
      </c>
      <c r="H34" s="74">
        <f t="shared" si="9"/>
        <v>100000</v>
      </c>
      <c r="I34" s="74">
        <f t="shared" si="9"/>
        <v>100000</v>
      </c>
      <c r="J34" s="1"/>
    </row>
    <row r="35" spans="1:20" ht="17.25" customHeight="1">
      <c r="A35" s="86" t="s">
        <v>184</v>
      </c>
      <c r="B35" s="14">
        <v>793</v>
      </c>
      <c r="C35" s="15" t="s">
        <v>19</v>
      </c>
      <c r="D35" s="15" t="s">
        <v>23</v>
      </c>
      <c r="E35" s="15" t="s">
        <v>898</v>
      </c>
      <c r="F35" s="15" t="s">
        <v>185</v>
      </c>
      <c r="G35" s="74">
        <f>'прил 6'!G1048</f>
        <v>100000</v>
      </c>
      <c r="H35" s="74">
        <f>'прил 6'!H1048</f>
        <v>100000</v>
      </c>
      <c r="I35" s="74">
        <f>'прил 6'!I1048</f>
        <v>100000</v>
      </c>
      <c r="J35" s="1"/>
    </row>
    <row r="36" spans="1:20" ht="25.5" customHeight="1">
      <c r="A36" s="16" t="s">
        <v>123</v>
      </c>
      <c r="B36" s="14">
        <v>793</v>
      </c>
      <c r="C36" s="15" t="s">
        <v>19</v>
      </c>
      <c r="D36" s="15" t="s">
        <v>23</v>
      </c>
      <c r="E36" s="15" t="s">
        <v>253</v>
      </c>
      <c r="F36" s="15"/>
      <c r="G36" s="102">
        <f>G37+G41+G40</f>
        <v>105000</v>
      </c>
      <c r="H36" s="102">
        <f t="shared" ref="H36:I36" si="10">H37+H41+H40</f>
        <v>105000</v>
      </c>
      <c r="I36" s="102">
        <f t="shared" si="10"/>
        <v>105000</v>
      </c>
      <c r="J36" s="2">
        <v>50000</v>
      </c>
    </row>
    <row r="37" spans="1:20" ht="25.5" customHeight="1">
      <c r="A37" s="16" t="s">
        <v>330</v>
      </c>
      <c r="B37" s="14">
        <v>793</v>
      </c>
      <c r="C37" s="15" t="s">
        <v>19</v>
      </c>
      <c r="D37" s="15" t="s">
        <v>23</v>
      </c>
      <c r="E37" s="15" t="s">
        <v>253</v>
      </c>
      <c r="F37" s="15" t="s">
        <v>37</v>
      </c>
      <c r="G37" s="102">
        <f>G38</f>
        <v>70000</v>
      </c>
      <c r="H37" s="102">
        <f>H38</f>
        <v>70000</v>
      </c>
      <c r="I37" s="102">
        <f>I38</f>
        <v>70000</v>
      </c>
      <c r="J37" s="2">
        <f>SUM(J20:J36)</f>
        <v>1655200</v>
      </c>
    </row>
    <row r="38" spans="1:20" ht="25.5" customHeight="1">
      <c r="A38" s="16" t="s">
        <v>38</v>
      </c>
      <c r="B38" s="14">
        <v>793</v>
      </c>
      <c r="C38" s="15" t="s">
        <v>19</v>
      </c>
      <c r="D38" s="15" t="s">
        <v>23</v>
      </c>
      <c r="E38" s="15" t="s">
        <v>253</v>
      </c>
      <c r="F38" s="15" t="s">
        <v>39</v>
      </c>
      <c r="G38" s="102">
        <f>'прил 6'!G1051</f>
        <v>70000</v>
      </c>
      <c r="H38" s="102">
        <f>'прил 6'!H1051</f>
        <v>70000</v>
      </c>
      <c r="I38" s="102">
        <f>'прил 6'!I1051</f>
        <v>70000</v>
      </c>
    </row>
    <row r="39" spans="1:20" ht="25.5" hidden="1" customHeight="1">
      <c r="A39" s="16" t="s">
        <v>30</v>
      </c>
      <c r="B39" s="14">
        <v>793</v>
      </c>
      <c r="C39" s="15" t="s">
        <v>19</v>
      </c>
      <c r="D39" s="15" t="s">
        <v>23</v>
      </c>
      <c r="E39" s="15" t="s">
        <v>253</v>
      </c>
      <c r="F39" s="15" t="s">
        <v>31</v>
      </c>
      <c r="G39" s="74">
        <f>G40</f>
        <v>0</v>
      </c>
      <c r="H39" s="74">
        <f t="shared" ref="H39:I39" si="11">H40</f>
        <v>0</v>
      </c>
      <c r="I39" s="74">
        <f t="shared" si="11"/>
        <v>0</v>
      </c>
      <c r="J39" s="1"/>
    </row>
    <row r="40" spans="1:20" ht="25.5" hidden="1" customHeight="1">
      <c r="A40" s="16" t="s">
        <v>9</v>
      </c>
      <c r="B40" s="14">
        <v>793</v>
      </c>
      <c r="C40" s="15" t="s">
        <v>19</v>
      </c>
      <c r="D40" s="15" t="s">
        <v>23</v>
      </c>
      <c r="E40" s="15" t="s">
        <v>253</v>
      </c>
      <c r="F40" s="15" t="s">
        <v>8</v>
      </c>
      <c r="G40" s="74"/>
      <c r="H40" s="74"/>
      <c r="I40" s="74"/>
      <c r="J40" s="1"/>
    </row>
    <row r="41" spans="1:20" ht="25.5" customHeight="1">
      <c r="A41" s="16" t="s">
        <v>63</v>
      </c>
      <c r="B41" s="14">
        <v>793</v>
      </c>
      <c r="C41" s="15" t="s">
        <v>19</v>
      </c>
      <c r="D41" s="15" t="s">
        <v>23</v>
      </c>
      <c r="E41" s="15" t="s">
        <v>253</v>
      </c>
      <c r="F41" s="15" t="s">
        <v>64</v>
      </c>
      <c r="G41" s="102">
        <f>G42</f>
        <v>35000</v>
      </c>
      <c r="H41" s="102">
        <f>H42</f>
        <v>35000</v>
      </c>
      <c r="I41" s="102">
        <f>I42</f>
        <v>35000</v>
      </c>
    </row>
    <row r="42" spans="1:20" ht="25.5" customHeight="1">
      <c r="A42" s="16" t="s">
        <v>147</v>
      </c>
      <c r="B42" s="14">
        <v>793</v>
      </c>
      <c r="C42" s="15" t="s">
        <v>19</v>
      </c>
      <c r="D42" s="15" t="s">
        <v>23</v>
      </c>
      <c r="E42" s="15" t="s">
        <v>253</v>
      </c>
      <c r="F42" s="15" t="s">
        <v>67</v>
      </c>
      <c r="G42" s="102">
        <f>'прил 6'!G1055</f>
        <v>35000</v>
      </c>
      <c r="H42" s="102">
        <f>'прил 6'!H1055</f>
        <v>35000</v>
      </c>
      <c r="I42" s="102">
        <f>'прил 6'!I1055</f>
        <v>35000</v>
      </c>
    </row>
    <row r="43" spans="1:20" ht="25.5" customHeight="1">
      <c r="A43" s="16" t="s">
        <v>456</v>
      </c>
      <c r="B43" s="14">
        <v>793</v>
      </c>
      <c r="C43" s="15" t="s">
        <v>19</v>
      </c>
      <c r="D43" s="15" t="s">
        <v>23</v>
      </c>
      <c r="E43" s="15" t="s">
        <v>457</v>
      </c>
      <c r="F43" s="15"/>
      <c r="G43" s="74">
        <f t="shared" ref="G43:I44" si="12">G44</f>
        <v>50000</v>
      </c>
      <c r="H43" s="8">
        <f t="shared" si="12"/>
        <v>50000</v>
      </c>
      <c r="I43" s="8">
        <f t="shared" si="12"/>
        <v>50000</v>
      </c>
    </row>
    <row r="44" spans="1:20" ht="25.5" customHeight="1">
      <c r="A44" s="16" t="s">
        <v>330</v>
      </c>
      <c r="B44" s="14">
        <v>793</v>
      </c>
      <c r="C44" s="15" t="s">
        <v>19</v>
      </c>
      <c r="D44" s="15" t="s">
        <v>23</v>
      </c>
      <c r="E44" s="15" t="s">
        <v>457</v>
      </c>
      <c r="F44" s="15" t="s">
        <v>37</v>
      </c>
      <c r="G44" s="74">
        <f t="shared" si="12"/>
        <v>50000</v>
      </c>
      <c r="H44" s="8">
        <f t="shared" si="12"/>
        <v>50000</v>
      </c>
      <c r="I44" s="8">
        <f t="shared" si="12"/>
        <v>50000</v>
      </c>
    </row>
    <row r="45" spans="1:20" ht="25.5" customHeight="1">
      <c r="A45" s="16" t="s">
        <v>38</v>
      </c>
      <c r="B45" s="14">
        <v>793</v>
      </c>
      <c r="C45" s="15" t="s">
        <v>19</v>
      </c>
      <c r="D45" s="15" t="s">
        <v>23</v>
      </c>
      <c r="E45" s="15" t="s">
        <v>457</v>
      </c>
      <c r="F45" s="15" t="s">
        <v>39</v>
      </c>
      <c r="G45" s="74">
        <f>'прил 6'!G1058</f>
        <v>50000</v>
      </c>
      <c r="H45" s="8">
        <f>'прил 6'!H1058</f>
        <v>50000</v>
      </c>
      <c r="I45" s="8">
        <f>'прил 6'!I1058</f>
        <v>50000</v>
      </c>
    </row>
    <row r="46" spans="1:20" s="255" customFormat="1" ht="38.25">
      <c r="A46" s="131" t="s">
        <v>449</v>
      </c>
      <c r="B46" s="127">
        <v>763</v>
      </c>
      <c r="C46" s="128" t="s">
        <v>19</v>
      </c>
      <c r="D46" s="128" t="s">
        <v>54</v>
      </c>
      <c r="E46" s="128" t="s">
        <v>211</v>
      </c>
      <c r="F46" s="133"/>
      <c r="G46" s="129">
        <f>G47+G54+G60+G63+G66+G69+G72++G75+G78+G84+G81+G87</f>
        <v>12973285</v>
      </c>
      <c r="H46" s="129">
        <f>H47+H54+H57+H60+H63+H75</f>
        <v>13087275</v>
      </c>
      <c r="I46" s="129">
        <f>I47+I54+I57+I60+I63+I75</f>
        <v>13202404</v>
      </c>
      <c r="J46" s="254">
        <v>9155959</v>
      </c>
      <c r="L46" s="254">
        <f>G46+H46+I46-G47-H47-I47</f>
        <v>2370000</v>
      </c>
      <c r="P46" s="254"/>
      <c r="Q46" s="254"/>
      <c r="R46" s="254"/>
      <c r="S46" s="254"/>
      <c r="T46" s="254"/>
    </row>
    <row r="47" spans="1:20" s="33" customFormat="1" ht="25.5">
      <c r="A47" s="16" t="s">
        <v>77</v>
      </c>
      <c r="B47" s="14">
        <v>763</v>
      </c>
      <c r="C47" s="15" t="s">
        <v>19</v>
      </c>
      <c r="D47" s="15" t="s">
        <v>54</v>
      </c>
      <c r="E47" s="15" t="s">
        <v>212</v>
      </c>
      <c r="F47" s="39"/>
      <c r="G47" s="102">
        <f>G48+G50+G52</f>
        <v>12183285</v>
      </c>
      <c r="H47" s="102">
        <f t="shared" ref="H47:I47" si="13">H48+H50+H52</f>
        <v>12297275</v>
      </c>
      <c r="I47" s="102">
        <f t="shared" si="13"/>
        <v>12412404</v>
      </c>
      <c r="J47" s="154">
        <v>567396</v>
      </c>
      <c r="P47" s="154"/>
      <c r="Q47" s="154"/>
      <c r="R47" s="154"/>
      <c r="S47" s="154"/>
      <c r="T47" s="154"/>
    </row>
    <row r="48" spans="1:20" ht="51">
      <c r="A48" s="16" t="s">
        <v>55</v>
      </c>
      <c r="B48" s="14">
        <v>763</v>
      </c>
      <c r="C48" s="15" t="s">
        <v>19</v>
      </c>
      <c r="D48" s="15" t="s">
        <v>54</v>
      </c>
      <c r="E48" s="15" t="s">
        <v>212</v>
      </c>
      <c r="F48" s="15" t="s">
        <v>58</v>
      </c>
      <c r="G48" s="102">
        <f>SUM(G49)</f>
        <v>11480921</v>
      </c>
      <c r="H48" s="102">
        <f>SUM(H49)</f>
        <v>11598911</v>
      </c>
      <c r="I48" s="102">
        <f>SUM(I49)</f>
        <v>11714040</v>
      </c>
      <c r="J48" s="2">
        <v>15000</v>
      </c>
    </row>
    <row r="49" spans="1:10" ht="25.5">
      <c r="A49" s="16" t="s">
        <v>56</v>
      </c>
      <c r="B49" s="14">
        <v>763</v>
      </c>
      <c r="C49" s="15" t="s">
        <v>19</v>
      </c>
      <c r="D49" s="15" t="s">
        <v>54</v>
      </c>
      <c r="E49" s="15" t="s">
        <v>212</v>
      </c>
      <c r="F49" s="15" t="s">
        <v>59</v>
      </c>
      <c r="G49" s="102">
        <f>'прил 6'!G342</f>
        <v>11480921</v>
      </c>
      <c r="H49" s="102">
        <f>'прил 6'!AH342+'прил 6'!H342</f>
        <v>11598911</v>
      </c>
      <c r="I49" s="102">
        <f>'прил 6'!AI342+'прил 6'!I342</f>
        <v>11714040</v>
      </c>
      <c r="J49" s="2">
        <v>200000</v>
      </c>
    </row>
    <row r="50" spans="1:10" ht="25.5">
      <c r="A50" s="16" t="s">
        <v>36</v>
      </c>
      <c r="B50" s="14">
        <v>763</v>
      </c>
      <c r="C50" s="15" t="s">
        <v>19</v>
      </c>
      <c r="D50" s="15" t="s">
        <v>54</v>
      </c>
      <c r="E50" s="15" t="s">
        <v>212</v>
      </c>
      <c r="F50" s="15" t="s">
        <v>37</v>
      </c>
      <c r="G50" s="102">
        <f>SUM(G51)</f>
        <v>680364</v>
      </c>
      <c r="H50" s="102">
        <f>SUM(H51)</f>
        <v>680364</v>
      </c>
      <c r="I50" s="102">
        <f>SUM(I51)</f>
        <v>680364</v>
      </c>
      <c r="J50" s="2">
        <v>200000</v>
      </c>
    </row>
    <row r="51" spans="1:10" ht="25.5">
      <c r="A51" s="16" t="s">
        <v>38</v>
      </c>
      <c r="B51" s="14">
        <v>763</v>
      </c>
      <c r="C51" s="15" t="s">
        <v>19</v>
      </c>
      <c r="D51" s="15" t="s">
        <v>54</v>
      </c>
      <c r="E51" s="15" t="s">
        <v>212</v>
      </c>
      <c r="F51" s="15" t="s">
        <v>39</v>
      </c>
      <c r="G51" s="102">
        <f>'прил 6'!G344</f>
        <v>680364</v>
      </c>
      <c r="H51" s="102">
        <f>'прил 6'!AH344+'прил 6'!H344</f>
        <v>680364</v>
      </c>
      <c r="I51" s="102">
        <f>'прил 6'!AI344+'прил 6'!I344</f>
        <v>680364</v>
      </c>
      <c r="J51" s="2">
        <v>210000</v>
      </c>
    </row>
    <row r="52" spans="1:10">
      <c r="A52" s="16" t="s">
        <v>63</v>
      </c>
      <c r="B52" s="14"/>
      <c r="C52" s="15"/>
      <c r="D52" s="15"/>
      <c r="E52" s="15" t="s">
        <v>212</v>
      </c>
      <c r="F52" s="15" t="s">
        <v>64</v>
      </c>
      <c r="G52" s="102">
        <f>G53</f>
        <v>22000</v>
      </c>
      <c r="H52" s="102">
        <f>H53</f>
        <v>18000</v>
      </c>
      <c r="I52" s="102">
        <f>I53</f>
        <v>18000</v>
      </c>
      <c r="J52" s="2">
        <f>SUM(J46:J51)</f>
        <v>10348355</v>
      </c>
    </row>
    <row r="53" spans="1:10">
      <c r="A53" s="16" t="s">
        <v>147</v>
      </c>
      <c r="B53" s="14"/>
      <c r="C53" s="15"/>
      <c r="D53" s="15"/>
      <c r="E53" s="15" t="s">
        <v>212</v>
      </c>
      <c r="F53" s="15" t="s">
        <v>67</v>
      </c>
      <c r="G53" s="102">
        <f>'прил 6'!G346</f>
        <v>22000</v>
      </c>
      <c r="H53" s="102">
        <f>'прил 6'!AH346+'прил 6'!H346</f>
        <v>18000</v>
      </c>
      <c r="I53" s="102">
        <f>'прил 6'!AI346+'прил 6'!I346</f>
        <v>18000</v>
      </c>
    </row>
    <row r="54" spans="1:10" ht="33.75" customHeight="1">
      <c r="A54" s="16" t="s">
        <v>654</v>
      </c>
      <c r="B54" s="14">
        <v>763</v>
      </c>
      <c r="C54" s="15" t="s">
        <v>19</v>
      </c>
      <c r="D54" s="15" t="s">
        <v>23</v>
      </c>
      <c r="E54" s="15" t="s">
        <v>213</v>
      </c>
      <c r="F54" s="15"/>
      <c r="G54" s="102">
        <f>G55+G57</f>
        <v>230000</v>
      </c>
      <c r="H54" s="102">
        <f t="shared" ref="G54:I55" si="14">H55</f>
        <v>230000</v>
      </c>
      <c r="I54" s="102">
        <f t="shared" si="14"/>
        <v>230000</v>
      </c>
    </row>
    <row r="55" spans="1:10" ht="27.75" customHeight="1">
      <c r="A55" s="16" t="s">
        <v>36</v>
      </c>
      <c r="B55" s="14">
        <v>763</v>
      </c>
      <c r="C55" s="15" t="s">
        <v>19</v>
      </c>
      <c r="D55" s="15" t="s">
        <v>23</v>
      </c>
      <c r="E55" s="15" t="s">
        <v>213</v>
      </c>
      <c r="F55" s="15" t="s">
        <v>37</v>
      </c>
      <c r="G55" s="102">
        <f t="shared" si="14"/>
        <v>230000</v>
      </c>
      <c r="H55" s="102">
        <f t="shared" si="14"/>
        <v>230000</v>
      </c>
      <c r="I55" s="102">
        <f t="shared" si="14"/>
        <v>230000</v>
      </c>
    </row>
    <row r="56" spans="1:10" ht="28.5" customHeight="1">
      <c r="A56" s="16" t="s">
        <v>38</v>
      </c>
      <c r="B56" s="14">
        <v>763</v>
      </c>
      <c r="C56" s="15" t="s">
        <v>19</v>
      </c>
      <c r="D56" s="15" t="s">
        <v>23</v>
      </c>
      <c r="E56" s="15" t="s">
        <v>213</v>
      </c>
      <c r="F56" s="15" t="s">
        <v>39</v>
      </c>
      <c r="G56" s="102">
        <f>'прил 6'!G351</f>
        <v>230000</v>
      </c>
      <c r="H56" s="102">
        <f>'прил 6'!AH351+'прил 6'!H351</f>
        <v>230000</v>
      </c>
      <c r="I56" s="102">
        <f>'прил 6'!AI351+'прил 6'!I351</f>
        <v>230000</v>
      </c>
    </row>
    <row r="57" spans="1:10" hidden="1">
      <c r="A57" s="16" t="s">
        <v>63</v>
      </c>
      <c r="B57" s="14">
        <v>763</v>
      </c>
      <c r="C57" s="15" t="s">
        <v>19</v>
      </c>
      <c r="D57" s="15" t="s">
        <v>23</v>
      </c>
      <c r="E57" s="15" t="s">
        <v>213</v>
      </c>
      <c r="F57" s="15" t="s">
        <v>64</v>
      </c>
      <c r="G57" s="102">
        <f>G58</f>
        <v>0</v>
      </c>
      <c r="H57" s="74">
        <v>0</v>
      </c>
      <c r="I57" s="74">
        <v>0</v>
      </c>
    </row>
    <row r="58" spans="1:10" ht="15" hidden="1" customHeight="1">
      <c r="A58" s="16" t="s">
        <v>184</v>
      </c>
      <c r="B58" s="14">
        <v>763</v>
      </c>
      <c r="C58" s="15" t="s">
        <v>19</v>
      </c>
      <c r="D58" s="15" t="s">
        <v>23</v>
      </c>
      <c r="E58" s="15" t="s">
        <v>213</v>
      </c>
      <c r="F58" s="15" t="s">
        <v>185</v>
      </c>
      <c r="G58" s="102">
        <f>'прил 6'!G353</f>
        <v>0</v>
      </c>
      <c r="H58" s="74">
        <v>0</v>
      </c>
      <c r="I58" s="74">
        <v>0</v>
      </c>
    </row>
    <row r="59" spans="1:10" ht="28.5" hidden="1" customHeight="1">
      <c r="A59" s="16"/>
      <c r="B59" s="14"/>
      <c r="C59" s="15"/>
      <c r="D59" s="15"/>
      <c r="E59" s="15"/>
      <c r="F59" s="15"/>
      <c r="G59" s="74"/>
      <c r="H59" s="74"/>
      <c r="I59" s="74"/>
      <c r="J59" s="1"/>
    </row>
    <row r="60" spans="1:10" ht="125.25" customHeight="1">
      <c r="A60" s="16" t="s">
        <v>285</v>
      </c>
      <c r="B60" s="14">
        <v>763</v>
      </c>
      <c r="C60" s="15" t="s">
        <v>54</v>
      </c>
      <c r="D60" s="15" t="s">
        <v>89</v>
      </c>
      <c r="E60" s="15" t="s">
        <v>216</v>
      </c>
      <c r="F60" s="15"/>
      <c r="G60" s="102">
        <f>G61</f>
        <v>250000</v>
      </c>
      <c r="H60" s="102">
        <f t="shared" ref="H60:I60" si="15">H61</f>
        <v>250000</v>
      </c>
      <c r="I60" s="102">
        <f t="shared" si="15"/>
        <v>250000</v>
      </c>
    </row>
    <row r="61" spans="1:10" ht="25.5">
      <c r="A61" s="16" t="s">
        <v>36</v>
      </c>
      <c r="B61" s="14">
        <v>763</v>
      </c>
      <c r="C61" s="15" t="s">
        <v>54</v>
      </c>
      <c r="D61" s="15" t="s">
        <v>89</v>
      </c>
      <c r="E61" s="15" t="s">
        <v>216</v>
      </c>
      <c r="F61" s="15" t="s">
        <v>37</v>
      </c>
      <c r="G61" s="102">
        <f>SUM(G62)</f>
        <v>250000</v>
      </c>
      <c r="H61" s="102">
        <f>SUM(H62)</f>
        <v>250000</v>
      </c>
      <c r="I61" s="102">
        <f>SUM(I62)</f>
        <v>250000</v>
      </c>
    </row>
    <row r="62" spans="1:10" ht="25.5" customHeight="1">
      <c r="A62" s="16" t="s">
        <v>38</v>
      </c>
      <c r="B62" s="14">
        <v>763</v>
      </c>
      <c r="C62" s="15" t="s">
        <v>54</v>
      </c>
      <c r="D62" s="15" t="s">
        <v>89</v>
      </c>
      <c r="E62" s="15" t="s">
        <v>216</v>
      </c>
      <c r="F62" s="15" t="s">
        <v>39</v>
      </c>
      <c r="G62" s="102">
        <f>'прил 6'!G367</f>
        <v>250000</v>
      </c>
      <c r="H62" s="102">
        <f>'прил 6'!AH367+'прил 6'!H367</f>
        <v>250000</v>
      </c>
      <c r="I62" s="102">
        <f>'прил 6'!AI367+'прил 6'!I367</f>
        <v>250000</v>
      </c>
    </row>
    <row r="63" spans="1:10" ht="94.5" customHeight="1">
      <c r="A63" s="30" t="s">
        <v>655</v>
      </c>
      <c r="B63" s="14">
        <v>763</v>
      </c>
      <c r="C63" s="15" t="s">
        <v>54</v>
      </c>
      <c r="D63" s="15" t="s">
        <v>89</v>
      </c>
      <c r="E63" s="15" t="s">
        <v>217</v>
      </c>
      <c r="F63" s="15"/>
      <c r="G63" s="102">
        <f>G64</f>
        <v>270000</v>
      </c>
      <c r="H63" s="102">
        <f t="shared" ref="H63:I63" si="16">H64</f>
        <v>270000</v>
      </c>
      <c r="I63" s="102">
        <f t="shared" si="16"/>
        <v>270000</v>
      </c>
    </row>
    <row r="64" spans="1:10" ht="25.5">
      <c r="A64" s="16" t="s">
        <v>36</v>
      </c>
      <c r="B64" s="14">
        <v>763</v>
      </c>
      <c r="C64" s="15" t="s">
        <v>54</v>
      </c>
      <c r="D64" s="15" t="s">
        <v>89</v>
      </c>
      <c r="E64" s="15" t="s">
        <v>217</v>
      </c>
      <c r="F64" s="15" t="s">
        <v>37</v>
      </c>
      <c r="G64" s="102">
        <f>SUM(G65)</f>
        <v>270000</v>
      </c>
      <c r="H64" s="102">
        <f>SUM(H65)</f>
        <v>270000</v>
      </c>
      <c r="I64" s="102">
        <f>SUM(I65)</f>
        <v>270000</v>
      </c>
    </row>
    <row r="65" spans="1:10" ht="25.5" customHeight="1">
      <c r="A65" s="16" t="s">
        <v>38</v>
      </c>
      <c r="B65" s="14">
        <v>763</v>
      </c>
      <c r="C65" s="15" t="s">
        <v>54</v>
      </c>
      <c r="D65" s="15" t="s">
        <v>89</v>
      </c>
      <c r="E65" s="15" t="s">
        <v>217</v>
      </c>
      <c r="F65" s="15" t="s">
        <v>39</v>
      </c>
      <c r="G65" s="102">
        <f>'прил 6'!G370</f>
        <v>270000</v>
      </c>
      <c r="H65" s="102">
        <f>'прил 6'!AH370+'прил 6'!H370</f>
        <v>270000</v>
      </c>
      <c r="I65" s="102">
        <f>'прил 6'!AI370+'прил 6'!I370</f>
        <v>270000</v>
      </c>
    </row>
    <row r="66" spans="1:10" ht="81.75" hidden="1" customHeight="1">
      <c r="A66" s="30" t="s">
        <v>609</v>
      </c>
      <c r="B66" s="14">
        <v>763</v>
      </c>
      <c r="C66" s="15" t="s">
        <v>54</v>
      </c>
      <c r="D66" s="15" t="s">
        <v>89</v>
      </c>
      <c r="E66" s="15" t="s">
        <v>576</v>
      </c>
      <c r="F66" s="15"/>
      <c r="G66" s="74">
        <f>G67</f>
        <v>0</v>
      </c>
      <c r="H66" s="74">
        <v>0</v>
      </c>
      <c r="I66" s="74">
        <v>0</v>
      </c>
      <c r="J66" s="1"/>
    </row>
    <row r="67" spans="1:10" ht="25.5" hidden="1">
      <c r="A67" s="16" t="s">
        <v>36</v>
      </c>
      <c r="B67" s="14">
        <v>763</v>
      </c>
      <c r="C67" s="15" t="s">
        <v>54</v>
      </c>
      <c r="D67" s="15" t="s">
        <v>89</v>
      </c>
      <c r="E67" s="15" t="s">
        <v>576</v>
      </c>
      <c r="F67" s="15" t="s">
        <v>37</v>
      </c>
      <c r="G67" s="74">
        <f>SUM(G68)</f>
        <v>0</v>
      </c>
      <c r="H67" s="74">
        <f>SUM(H68)</f>
        <v>0</v>
      </c>
      <c r="I67" s="74">
        <f>SUM(I68)</f>
        <v>0</v>
      </c>
      <c r="J67" s="1"/>
    </row>
    <row r="68" spans="1:10" ht="25.5" hidden="1" customHeight="1">
      <c r="A68" s="16" t="s">
        <v>38</v>
      </c>
      <c r="B68" s="14">
        <v>763</v>
      </c>
      <c r="C68" s="15" t="s">
        <v>54</v>
      </c>
      <c r="D68" s="15" t="s">
        <v>89</v>
      </c>
      <c r="E68" s="15" t="s">
        <v>576</v>
      </c>
      <c r="F68" s="15" t="s">
        <v>39</v>
      </c>
      <c r="G68" s="74"/>
      <c r="H68" s="74">
        <v>0</v>
      </c>
      <c r="I68" s="74">
        <v>0</v>
      </c>
      <c r="J68" s="1"/>
    </row>
    <row r="69" spans="1:10" ht="23.25" hidden="1" customHeight="1">
      <c r="A69" s="173" t="s">
        <v>578</v>
      </c>
      <c r="B69" s="14">
        <v>763</v>
      </c>
      <c r="C69" s="15" t="s">
        <v>54</v>
      </c>
      <c r="D69" s="15" t="s">
        <v>89</v>
      </c>
      <c r="E69" s="15" t="s">
        <v>577</v>
      </c>
      <c r="F69" s="15"/>
      <c r="G69" s="74">
        <f>G70</f>
        <v>0</v>
      </c>
      <c r="H69" s="74">
        <v>0</v>
      </c>
      <c r="I69" s="74">
        <v>0</v>
      </c>
      <c r="J69" s="1"/>
    </row>
    <row r="70" spans="1:10" ht="25.5" hidden="1">
      <c r="A70" s="16" t="s">
        <v>36</v>
      </c>
      <c r="B70" s="14">
        <v>763</v>
      </c>
      <c r="C70" s="15" t="s">
        <v>54</v>
      </c>
      <c r="D70" s="15" t="s">
        <v>89</v>
      </c>
      <c r="E70" s="15" t="s">
        <v>577</v>
      </c>
      <c r="F70" s="15" t="s">
        <v>37</v>
      </c>
      <c r="G70" s="74">
        <f>SUM(G71)</f>
        <v>0</v>
      </c>
      <c r="H70" s="74">
        <f>SUM(H71)</f>
        <v>0</v>
      </c>
      <c r="I70" s="74">
        <f>SUM(I71)</f>
        <v>0</v>
      </c>
      <c r="J70" s="1"/>
    </row>
    <row r="71" spans="1:10" ht="25.5" hidden="1" customHeight="1">
      <c r="A71" s="16" t="s">
        <v>38</v>
      </c>
      <c r="B71" s="14">
        <v>763</v>
      </c>
      <c r="C71" s="15" t="s">
        <v>54</v>
      </c>
      <c r="D71" s="15" t="s">
        <v>89</v>
      </c>
      <c r="E71" s="15" t="s">
        <v>577</v>
      </c>
      <c r="F71" s="15" t="s">
        <v>39</v>
      </c>
      <c r="G71" s="74"/>
      <c r="H71" s="74">
        <v>0</v>
      </c>
      <c r="I71" s="74">
        <v>0</v>
      </c>
      <c r="J71" s="1"/>
    </row>
    <row r="72" spans="1:10" ht="23.25" hidden="1" customHeight="1">
      <c r="A72" s="173" t="s">
        <v>580</v>
      </c>
      <c r="B72" s="14">
        <v>763</v>
      </c>
      <c r="C72" s="15" t="s">
        <v>54</v>
      </c>
      <c r="D72" s="15" t="s">
        <v>89</v>
      </c>
      <c r="E72" s="15" t="s">
        <v>579</v>
      </c>
      <c r="F72" s="15"/>
      <c r="G72" s="74">
        <f>G73</f>
        <v>0</v>
      </c>
      <c r="H72" s="74">
        <v>0</v>
      </c>
      <c r="I72" s="74">
        <v>0</v>
      </c>
      <c r="J72" s="1"/>
    </row>
    <row r="73" spans="1:10" ht="25.5" hidden="1">
      <c r="A73" s="16" t="s">
        <v>36</v>
      </c>
      <c r="B73" s="14">
        <v>763</v>
      </c>
      <c r="C73" s="15" t="s">
        <v>54</v>
      </c>
      <c r="D73" s="15" t="s">
        <v>89</v>
      </c>
      <c r="E73" s="15" t="s">
        <v>579</v>
      </c>
      <c r="F73" s="15" t="s">
        <v>37</v>
      </c>
      <c r="G73" s="74">
        <f>SUM(G74)</f>
        <v>0</v>
      </c>
      <c r="H73" s="74">
        <f>SUM(H74)</f>
        <v>0</v>
      </c>
      <c r="I73" s="74">
        <f>SUM(I74)</f>
        <v>0</v>
      </c>
      <c r="J73" s="1"/>
    </row>
    <row r="74" spans="1:10" ht="25.5" hidden="1" customHeight="1">
      <c r="A74" s="16" t="s">
        <v>38</v>
      </c>
      <c r="B74" s="14">
        <v>763</v>
      </c>
      <c r="C74" s="15" t="s">
        <v>54</v>
      </c>
      <c r="D74" s="15" t="s">
        <v>89</v>
      </c>
      <c r="E74" s="15" t="s">
        <v>579</v>
      </c>
      <c r="F74" s="15" t="s">
        <v>39</v>
      </c>
      <c r="G74" s="74"/>
      <c r="H74" s="74">
        <v>0</v>
      </c>
      <c r="I74" s="74">
        <v>0</v>
      </c>
      <c r="J74" s="1"/>
    </row>
    <row r="75" spans="1:10" ht="34.5" customHeight="1">
      <c r="A75" s="16" t="s">
        <v>594</v>
      </c>
      <c r="B75" s="14">
        <v>763</v>
      </c>
      <c r="C75" s="15" t="s">
        <v>54</v>
      </c>
      <c r="D75" s="15" t="s">
        <v>89</v>
      </c>
      <c r="E75" s="15" t="s">
        <v>593</v>
      </c>
      <c r="F75" s="15"/>
      <c r="G75" s="74">
        <f>G76</f>
        <v>40000</v>
      </c>
      <c r="H75" s="74">
        <f t="shared" ref="H75:I75" si="17">H76</f>
        <v>40000</v>
      </c>
      <c r="I75" s="74">
        <f t="shared" si="17"/>
        <v>40000</v>
      </c>
      <c r="J75" s="1"/>
    </row>
    <row r="76" spans="1:10" ht="25.5">
      <c r="A76" s="16" t="s">
        <v>36</v>
      </c>
      <c r="B76" s="14">
        <v>763</v>
      </c>
      <c r="C76" s="15" t="s">
        <v>54</v>
      </c>
      <c r="D76" s="15" t="s">
        <v>89</v>
      </c>
      <c r="E76" s="15" t="s">
        <v>593</v>
      </c>
      <c r="F76" s="15" t="s">
        <v>37</v>
      </c>
      <c r="G76" s="74">
        <f>SUM(G77)</f>
        <v>40000</v>
      </c>
      <c r="H76" s="74">
        <f>SUM(H77)</f>
        <v>40000</v>
      </c>
      <c r="I76" s="74">
        <f>SUM(I77)</f>
        <v>40000</v>
      </c>
      <c r="J76" s="1"/>
    </row>
    <row r="77" spans="1:10" ht="30.75" customHeight="1">
      <c r="A77" s="16" t="s">
        <v>38</v>
      </c>
      <c r="B77" s="14">
        <v>763</v>
      </c>
      <c r="C77" s="15" t="s">
        <v>54</v>
      </c>
      <c r="D77" s="15" t="s">
        <v>89</v>
      </c>
      <c r="E77" s="15" t="s">
        <v>593</v>
      </c>
      <c r="F77" s="15" t="s">
        <v>39</v>
      </c>
      <c r="G77" s="74">
        <f>'прил 6'!G382</f>
        <v>40000</v>
      </c>
      <c r="H77" s="74">
        <f>'прил 6'!H382</f>
        <v>40000</v>
      </c>
      <c r="I77" s="74">
        <f>'прил 6'!I382</f>
        <v>40000</v>
      </c>
      <c r="J77" s="1"/>
    </row>
    <row r="78" spans="1:10" ht="34.5" hidden="1" customHeight="1">
      <c r="A78" s="16" t="s">
        <v>810</v>
      </c>
      <c r="B78" s="14">
        <v>763</v>
      </c>
      <c r="C78" s="15" t="s">
        <v>54</v>
      </c>
      <c r="D78" s="15" t="s">
        <v>89</v>
      </c>
      <c r="E78" s="15" t="s">
        <v>809</v>
      </c>
      <c r="F78" s="15"/>
      <c r="G78" s="74">
        <f>G79</f>
        <v>0</v>
      </c>
      <c r="H78" s="74">
        <f>SUM(H79)</f>
        <v>0</v>
      </c>
      <c r="I78" s="74">
        <f>SUM(I79)</f>
        <v>0</v>
      </c>
      <c r="J78" s="1"/>
    </row>
    <row r="79" spans="1:10" ht="25.5" hidden="1">
      <c r="A79" s="16" t="s">
        <v>36</v>
      </c>
      <c r="B79" s="14">
        <v>763</v>
      </c>
      <c r="C79" s="15" t="s">
        <v>54</v>
      </c>
      <c r="D79" s="15" t="s">
        <v>89</v>
      </c>
      <c r="E79" s="15" t="s">
        <v>809</v>
      </c>
      <c r="F79" s="15" t="s">
        <v>37</v>
      </c>
      <c r="G79" s="74">
        <f>SUM(G80)</f>
        <v>0</v>
      </c>
      <c r="H79" s="74">
        <f>SUM(H80)</f>
        <v>0</v>
      </c>
      <c r="I79" s="74">
        <f>SUM(I80)</f>
        <v>0</v>
      </c>
      <c r="J79" s="1"/>
    </row>
    <row r="80" spans="1:10" ht="30.75" hidden="1" customHeight="1">
      <c r="A80" s="16" t="s">
        <v>38</v>
      </c>
      <c r="B80" s="14">
        <v>763</v>
      </c>
      <c r="C80" s="15" t="s">
        <v>54</v>
      </c>
      <c r="D80" s="15" t="s">
        <v>89</v>
      </c>
      <c r="E80" s="15" t="s">
        <v>809</v>
      </c>
      <c r="F80" s="15" t="s">
        <v>39</v>
      </c>
      <c r="G80" s="74"/>
      <c r="H80" s="74">
        <v>0</v>
      </c>
      <c r="I80" s="74">
        <v>0</v>
      </c>
      <c r="J80" s="1"/>
    </row>
    <row r="81" spans="1:20" ht="34.5" hidden="1" customHeight="1">
      <c r="A81" s="16" t="s">
        <v>820</v>
      </c>
      <c r="B81" s="14">
        <v>763</v>
      </c>
      <c r="C81" s="15" t="s">
        <v>54</v>
      </c>
      <c r="D81" s="15" t="s">
        <v>89</v>
      </c>
      <c r="E81" s="15" t="s">
        <v>819</v>
      </c>
      <c r="F81" s="15"/>
      <c r="G81" s="74">
        <f>G82</f>
        <v>0</v>
      </c>
      <c r="H81" s="74">
        <f>SUM(H82)</f>
        <v>0</v>
      </c>
      <c r="I81" s="74">
        <f>SUM(I82)</f>
        <v>0</v>
      </c>
      <c r="J81" s="1"/>
    </row>
    <row r="82" spans="1:20" ht="25.5" hidden="1">
      <c r="A82" s="16" t="s">
        <v>36</v>
      </c>
      <c r="B82" s="14">
        <v>763</v>
      </c>
      <c r="C82" s="15" t="s">
        <v>54</v>
      </c>
      <c r="D82" s="15" t="s">
        <v>89</v>
      </c>
      <c r="E82" s="15" t="s">
        <v>819</v>
      </c>
      <c r="F82" s="15" t="s">
        <v>37</v>
      </c>
      <c r="G82" s="74">
        <f>SUM(G83)</f>
        <v>0</v>
      </c>
      <c r="H82" s="74">
        <f>SUM(H83)</f>
        <v>0</v>
      </c>
      <c r="I82" s="74">
        <f>SUM(I83)</f>
        <v>0</v>
      </c>
      <c r="J82" s="1"/>
    </row>
    <row r="83" spans="1:20" ht="30.75" hidden="1" customHeight="1">
      <c r="A83" s="16" t="s">
        <v>38</v>
      </c>
      <c r="B83" s="14">
        <v>763</v>
      </c>
      <c r="C83" s="15" t="s">
        <v>54</v>
      </c>
      <c r="D83" s="15" t="s">
        <v>89</v>
      </c>
      <c r="E83" s="15" t="s">
        <v>819</v>
      </c>
      <c r="F83" s="15" t="s">
        <v>39</v>
      </c>
      <c r="G83" s="74"/>
      <c r="H83" s="74"/>
      <c r="I83" s="74"/>
      <c r="J83" s="1"/>
    </row>
    <row r="84" spans="1:20" ht="40.5" hidden="1" customHeight="1">
      <c r="A84" s="16" t="s">
        <v>807</v>
      </c>
      <c r="B84" s="14">
        <v>763</v>
      </c>
      <c r="C84" s="15" t="s">
        <v>54</v>
      </c>
      <c r="D84" s="15" t="s">
        <v>177</v>
      </c>
      <c r="E84" s="14" t="s">
        <v>818</v>
      </c>
      <c r="F84" s="14"/>
      <c r="G84" s="74">
        <f>G85</f>
        <v>0</v>
      </c>
      <c r="H84" s="74">
        <f>H86</f>
        <v>0</v>
      </c>
      <c r="I84" s="74">
        <f>I86</f>
        <v>0</v>
      </c>
      <c r="J84" s="1"/>
    </row>
    <row r="85" spans="1:20" ht="25.5" hidden="1">
      <c r="A85" s="16" t="s">
        <v>36</v>
      </c>
      <c r="B85" s="14">
        <v>763</v>
      </c>
      <c r="C85" s="15" t="s">
        <v>54</v>
      </c>
      <c r="D85" s="15" t="s">
        <v>177</v>
      </c>
      <c r="E85" s="14" t="s">
        <v>818</v>
      </c>
      <c r="F85" s="14">
        <v>200</v>
      </c>
      <c r="G85" s="74">
        <f t="shared" ref="G85:I85" si="18">G86</f>
        <v>0</v>
      </c>
      <c r="H85" s="74">
        <f t="shared" si="18"/>
        <v>0</v>
      </c>
      <c r="I85" s="74">
        <f t="shared" si="18"/>
        <v>0</v>
      </c>
      <c r="J85" s="1"/>
    </row>
    <row r="86" spans="1:20" ht="48" hidden="1" customHeight="1">
      <c r="A86" s="16" t="s">
        <v>38</v>
      </c>
      <c r="B86" s="14">
        <v>763</v>
      </c>
      <c r="C86" s="15" t="s">
        <v>54</v>
      </c>
      <c r="D86" s="15" t="s">
        <v>177</v>
      </c>
      <c r="E86" s="14" t="s">
        <v>818</v>
      </c>
      <c r="F86" s="14">
        <v>240</v>
      </c>
      <c r="G86" s="74">
        <f>'прил 6'!G362</f>
        <v>0</v>
      </c>
      <c r="H86" s="8">
        <v>0</v>
      </c>
      <c r="I86" s="8">
        <v>0</v>
      </c>
      <c r="J86" s="1"/>
    </row>
    <row r="87" spans="1:20" ht="34.5" hidden="1" customHeight="1">
      <c r="A87" s="16" t="s">
        <v>823</v>
      </c>
      <c r="B87" s="14">
        <v>763</v>
      </c>
      <c r="C87" s="15" t="s">
        <v>54</v>
      </c>
      <c r="D87" s="15" t="s">
        <v>89</v>
      </c>
      <c r="E87" s="15" t="s">
        <v>822</v>
      </c>
      <c r="F87" s="15"/>
      <c r="G87" s="74">
        <f>G88</f>
        <v>0</v>
      </c>
      <c r="H87" s="74">
        <f>SUM(H88)</f>
        <v>0</v>
      </c>
      <c r="I87" s="74">
        <f>SUM(I88)</f>
        <v>0</v>
      </c>
      <c r="J87" s="1"/>
    </row>
    <row r="88" spans="1:20" ht="25.5" hidden="1">
      <c r="A88" s="16" t="s">
        <v>36</v>
      </c>
      <c r="B88" s="14">
        <v>763</v>
      </c>
      <c r="C88" s="15" t="s">
        <v>54</v>
      </c>
      <c r="D88" s="15" t="s">
        <v>89</v>
      </c>
      <c r="E88" s="15" t="s">
        <v>822</v>
      </c>
      <c r="F88" s="15" t="s">
        <v>37</v>
      </c>
      <c r="G88" s="74">
        <f>SUM(G89)</f>
        <v>0</v>
      </c>
      <c r="H88" s="74">
        <f>SUM(H89)</f>
        <v>0</v>
      </c>
      <c r="I88" s="74">
        <f>SUM(I89)</f>
        <v>0</v>
      </c>
      <c r="J88" s="1"/>
    </row>
    <row r="89" spans="1:20" ht="30.75" hidden="1" customHeight="1">
      <c r="A89" s="16" t="s">
        <v>38</v>
      </c>
      <c r="B89" s="14">
        <v>763</v>
      </c>
      <c r="C89" s="15" t="s">
        <v>54</v>
      </c>
      <c r="D89" s="15" t="s">
        <v>89</v>
      </c>
      <c r="E89" s="15" t="s">
        <v>822</v>
      </c>
      <c r="F89" s="15" t="s">
        <v>39</v>
      </c>
      <c r="G89" s="74"/>
      <c r="H89" s="74"/>
      <c r="I89" s="74"/>
      <c r="J89" s="1"/>
    </row>
    <row r="90" spans="1:20" s="136" customFormat="1" ht="48" customHeight="1">
      <c r="A90" s="131" t="s">
        <v>848</v>
      </c>
      <c r="B90" s="127">
        <v>793</v>
      </c>
      <c r="C90" s="128" t="s">
        <v>69</v>
      </c>
      <c r="D90" s="128" t="s">
        <v>70</v>
      </c>
      <c r="E90" s="128" t="s">
        <v>267</v>
      </c>
      <c r="F90" s="128"/>
      <c r="G90" s="129">
        <f>G108+G117</f>
        <v>570000</v>
      </c>
      <c r="H90" s="129">
        <f t="shared" ref="H90:I90" si="19">H108+H117</f>
        <v>300000</v>
      </c>
      <c r="I90" s="129">
        <f t="shared" si="19"/>
        <v>300000</v>
      </c>
      <c r="J90" s="155">
        <v>100000</v>
      </c>
      <c r="P90" s="155"/>
      <c r="Q90" s="155"/>
      <c r="R90" s="155"/>
      <c r="S90" s="155"/>
      <c r="T90" s="155"/>
    </row>
    <row r="91" spans="1:20" ht="42.75" hidden="1" customHeight="1">
      <c r="A91" s="16"/>
      <c r="B91" s="14"/>
      <c r="C91" s="15"/>
      <c r="D91" s="15"/>
      <c r="E91" s="15"/>
      <c r="F91" s="15"/>
      <c r="G91" s="102"/>
      <c r="H91" s="102"/>
      <c r="I91" s="102"/>
    </row>
    <row r="92" spans="1:20" s="18" customFormat="1" ht="25.5" hidden="1">
      <c r="A92" s="16" t="s">
        <v>482</v>
      </c>
      <c r="B92" s="15" t="s">
        <v>96</v>
      </c>
      <c r="C92" s="15" t="s">
        <v>26</v>
      </c>
      <c r="D92" s="15" t="s">
        <v>28</v>
      </c>
      <c r="E92" s="15" t="s">
        <v>454</v>
      </c>
      <c r="F92" s="15"/>
      <c r="G92" s="74">
        <f>G93</f>
        <v>0</v>
      </c>
      <c r="H92" s="74">
        <f t="shared" ref="H92:I92" si="20">H93</f>
        <v>0</v>
      </c>
      <c r="I92" s="74">
        <f t="shared" si="20"/>
        <v>0</v>
      </c>
      <c r="J92" s="17"/>
      <c r="P92" s="17"/>
      <c r="Q92" s="17"/>
      <c r="R92" s="17"/>
      <c r="S92" s="17"/>
      <c r="T92" s="17"/>
    </row>
    <row r="93" spans="1:20" s="18" customFormat="1" ht="25.5" hidden="1">
      <c r="A93" s="16" t="s">
        <v>98</v>
      </c>
      <c r="B93" s="15" t="s">
        <v>96</v>
      </c>
      <c r="C93" s="15" t="s">
        <v>26</v>
      </c>
      <c r="D93" s="15" t="s">
        <v>28</v>
      </c>
      <c r="E93" s="15" t="s">
        <v>454</v>
      </c>
      <c r="F93" s="15" t="s">
        <v>355</v>
      </c>
      <c r="G93" s="74">
        <f>G94</f>
        <v>0</v>
      </c>
      <c r="H93" s="74">
        <f>H94</f>
        <v>0</v>
      </c>
      <c r="I93" s="74">
        <f>I94</f>
        <v>0</v>
      </c>
      <c r="J93" s="17"/>
      <c r="P93" s="17"/>
      <c r="Q93" s="17"/>
      <c r="R93" s="17"/>
      <c r="S93" s="17"/>
      <c r="T93" s="17"/>
    </row>
    <row r="94" spans="1:20" s="18" customFormat="1" ht="89.25" hidden="1">
      <c r="A94" s="50" t="s">
        <v>428</v>
      </c>
      <c r="B94" s="15" t="s">
        <v>96</v>
      </c>
      <c r="C94" s="15" t="s">
        <v>26</v>
      </c>
      <c r="D94" s="15" t="s">
        <v>28</v>
      </c>
      <c r="E94" s="15" t="s">
        <v>454</v>
      </c>
      <c r="F94" s="15" t="s">
        <v>427</v>
      </c>
      <c r="G94" s="74">
        <f>'прил 6'!G642</f>
        <v>0</v>
      </c>
      <c r="H94" s="27">
        <f>'прил 6'!H642+'прил 6'!H642</f>
        <v>0</v>
      </c>
      <c r="I94" s="27">
        <f>'прил 6'!I642+'прил 6'!I642</f>
        <v>0</v>
      </c>
      <c r="J94" s="17"/>
      <c r="P94" s="17"/>
      <c r="Q94" s="17"/>
      <c r="R94" s="17"/>
      <c r="S94" s="17"/>
      <c r="T94" s="17"/>
    </row>
    <row r="95" spans="1:20" s="18" customFormat="1" ht="25.5" hidden="1" customHeight="1">
      <c r="A95" s="16" t="s">
        <v>528</v>
      </c>
      <c r="B95" s="49">
        <v>795</v>
      </c>
      <c r="C95" s="15" t="s">
        <v>177</v>
      </c>
      <c r="D95" s="15" t="s">
        <v>28</v>
      </c>
      <c r="E95" s="15" t="s">
        <v>527</v>
      </c>
      <c r="F95" s="15"/>
      <c r="G95" s="74">
        <f>G96</f>
        <v>0</v>
      </c>
      <c r="H95" s="74">
        <f t="shared" ref="H95:I95" si="21">H96</f>
        <v>0</v>
      </c>
      <c r="I95" s="74">
        <f t="shared" si="21"/>
        <v>0</v>
      </c>
      <c r="P95" s="17"/>
      <c r="Q95" s="17"/>
      <c r="R95" s="17"/>
      <c r="S95" s="17"/>
      <c r="T95" s="17"/>
    </row>
    <row r="96" spans="1:20" s="18" customFormat="1" ht="48" hidden="1" customHeight="1">
      <c r="A96" s="16" t="s">
        <v>563</v>
      </c>
      <c r="B96" s="49">
        <v>795</v>
      </c>
      <c r="C96" s="15" t="s">
        <v>177</v>
      </c>
      <c r="D96" s="15" t="s">
        <v>28</v>
      </c>
      <c r="E96" s="15" t="s">
        <v>562</v>
      </c>
      <c r="F96" s="15"/>
      <c r="G96" s="74">
        <f>G97</f>
        <v>0</v>
      </c>
      <c r="H96" s="74">
        <f t="shared" ref="H96:I97" si="22">H97</f>
        <v>0</v>
      </c>
      <c r="I96" s="74">
        <f t="shared" si="22"/>
        <v>0</v>
      </c>
      <c r="P96" s="17"/>
      <c r="Q96" s="17"/>
      <c r="R96" s="17"/>
      <c r="S96" s="17"/>
      <c r="T96" s="17"/>
    </row>
    <row r="97" spans="1:20" s="18" customFormat="1" hidden="1">
      <c r="A97" s="16" t="s">
        <v>160</v>
      </c>
      <c r="B97" s="49">
        <v>795</v>
      </c>
      <c r="C97" s="15" t="s">
        <v>177</v>
      </c>
      <c r="D97" s="15" t="s">
        <v>28</v>
      </c>
      <c r="E97" s="15" t="s">
        <v>562</v>
      </c>
      <c r="F97" s="15" t="s">
        <v>161</v>
      </c>
      <c r="G97" s="74">
        <f>G98</f>
        <v>0</v>
      </c>
      <c r="H97" s="74">
        <f t="shared" si="22"/>
        <v>0</v>
      </c>
      <c r="I97" s="74">
        <f t="shared" si="22"/>
        <v>0</v>
      </c>
      <c r="P97" s="17"/>
      <c r="Q97" s="17"/>
      <c r="R97" s="17"/>
      <c r="S97" s="17"/>
      <c r="T97" s="17"/>
    </row>
    <row r="98" spans="1:20" s="18" customFormat="1" hidden="1">
      <c r="A98" s="16" t="s">
        <v>174</v>
      </c>
      <c r="B98" s="49">
        <v>795</v>
      </c>
      <c r="C98" s="15" t="s">
        <v>177</v>
      </c>
      <c r="D98" s="15" t="s">
        <v>28</v>
      </c>
      <c r="E98" s="15" t="s">
        <v>562</v>
      </c>
      <c r="F98" s="15" t="s">
        <v>175</v>
      </c>
      <c r="G98" s="74">
        <f>'прил 6'!G1754</f>
        <v>0</v>
      </c>
      <c r="H98" s="74">
        <f>'прил 6'!H1754</f>
        <v>0</v>
      </c>
      <c r="I98" s="74">
        <v>0</v>
      </c>
      <c r="P98" s="17"/>
      <c r="Q98" s="17"/>
      <c r="R98" s="17"/>
      <c r="S98" s="17"/>
      <c r="T98" s="17"/>
    </row>
    <row r="99" spans="1:20" s="18" customFormat="1" ht="56.25" hidden="1" customHeight="1">
      <c r="A99" s="16" t="s">
        <v>607</v>
      </c>
      <c r="B99" s="14">
        <v>757</v>
      </c>
      <c r="C99" s="15" t="s">
        <v>44</v>
      </c>
      <c r="D99" s="15" t="s">
        <v>19</v>
      </c>
      <c r="E99" s="15" t="s">
        <v>606</v>
      </c>
      <c r="F99" s="15"/>
      <c r="G99" s="74">
        <f>G100</f>
        <v>0</v>
      </c>
      <c r="H99" s="74">
        <f t="shared" ref="H99:I100" si="23">H100</f>
        <v>0</v>
      </c>
      <c r="I99" s="74">
        <f t="shared" si="23"/>
        <v>0</v>
      </c>
      <c r="P99" s="17"/>
      <c r="Q99" s="17"/>
      <c r="R99" s="17"/>
      <c r="S99" s="17"/>
      <c r="T99" s="17"/>
    </row>
    <row r="100" spans="1:20" s="18" customFormat="1" ht="25.5" hidden="1">
      <c r="A100" s="16" t="s">
        <v>30</v>
      </c>
      <c r="B100" s="14">
        <v>757</v>
      </c>
      <c r="C100" s="15" t="s">
        <v>44</v>
      </c>
      <c r="D100" s="15" t="s">
        <v>19</v>
      </c>
      <c r="E100" s="15" t="s">
        <v>606</v>
      </c>
      <c r="F100" s="15" t="s">
        <v>31</v>
      </c>
      <c r="G100" s="74">
        <f>G101</f>
        <v>0</v>
      </c>
      <c r="H100" s="74">
        <f t="shared" si="23"/>
        <v>0</v>
      </c>
      <c r="I100" s="74">
        <f t="shared" si="23"/>
        <v>0</v>
      </c>
      <c r="P100" s="17"/>
      <c r="Q100" s="17"/>
      <c r="R100" s="17"/>
      <c r="S100" s="17"/>
      <c r="T100" s="17"/>
    </row>
    <row r="101" spans="1:20" s="18" customFormat="1" hidden="1">
      <c r="A101" s="16" t="s">
        <v>32</v>
      </c>
      <c r="B101" s="14">
        <v>757</v>
      </c>
      <c r="C101" s="15" t="s">
        <v>44</v>
      </c>
      <c r="D101" s="15" t="s">
        <v>19</v>
      </c>
      <c r="E101" s="15" t="s">
        <v>606</v>
      </c>
      <c r="F101" s="15" t="s">
        <v>33</v>
      </c>
      <c r="G101" s="74">
        <f>'прил 6'!G224</f>
        <v>0</v>
      </c>
      <c r="H101" s="74">
        <v>0</v>
      </c>
      <c r="I101" s="74">
        <v>0</v>
      </c>
      <c r="P101" s="17"/>
      <c r="Q101" s="17"/>
      <c r="R101" s="17"/>
      <c r="S101" s="17"/>
      <c r="T101" s="17"/>
    </row>
    <row r="102" spans="1:20" s="18" customFormat="1" ht="52.5" hidden="1" customHeight="1">
      <c r="A102" s="16" t="s">
        <v>559</v>
      </c>
      <c r="B102" s="15" t="s">
        <v>96</v>
      </c>
      <c r="C102" s="15" t="s">
        <v>26</v>
      </c>
      <c r="D102" s="15" t="s">
        <v>19</v>
      </c>
      <c r="E102" s="15" t="s">
        <v>558</v>
      </c>
      <c r="F102" s="15"/>
      <c r="G102" s="74">
        <f>G103</f>
        <v>0</v>
      </c>
      <c r="H102" s="74">
        <f t="shared" ref="H102:I103" si="24">H103</f>
        <v>0</v>
      </c>
      <c r="I102" s="74">
        <f t="shared" si="24"/>
        <v>0</v>
      </c>
      <c r="P102" s="17"/>
      <c r="Q102" s="17"/>
      <c r="R102" s="17"/>
      <c r="S102" s="17"/>
      <c r="T102" s="17"/>
    </row>
    <row r="103" spans="1:20" s="18" customFormat="1" ht="25.5" hidden="1">
      <c r="A103" s="16" t="s">
        <v>30</v>
      </c>
      <c r="B103" s="15" t="s">
        <v>96</v>
      </c>
      <c r="C103" s="15" t="s">
        <v>26</v>
      </c>
      <c r="D103" s="15" t="s">
        <v>19</v>
      </c>
      <c r="E103" s="15" t="s">
        <v>558</v>
      </c>
      <c r="F103" s="15" t="s">
        <v>31</v>
      </c>
      <c r="G103" s="74">
        <f>G104</f>
        <v>0</v>
      </c>
      <c r="H103" s="74">
        <f t="shared" si="24"/>
        <v>0</v>
      </c>
      <c r="I103" s="74">
        <f t="shared" si="24"/>
        <v>0</v>
      </c>
      <c r="P103" s="17"/>
      <c r="Q103" s="17"/>
      <c r="R103" s="17"/>
      <c r="S103" s="17"/>
      <c r="T103" s="17"/>
    </row>
    <row r="104" spans="1:20" s="18" customFormat="1" hidden="1">
      <c r="A104" s="16" t="s">
        <v>32</v>
      </c>
      <c r="B104" s="15" t="s">
        <v>96</v>
      </c>
      <c r="C104" s="15" t="s">
        <v>26</v>
      </c>
      <c r="D104" s="15" t="s">
        <v>19</v>
      </c>
      <c r="E104" s="15" t="s">
        <v>558</v>
      </c>
      <c r="F104" s="15" t="s">
        <v>33</v>
      </c>
      <c r="G104" s="74"/>
      <c r="H104" s="74">
        <v>0</v>
      </c>
      <c r="I104" s="74">
        <v>0</v>
      </c>
      <c r="P104" s="17"/>
      <c r="Q104" s="17"/>
      <c r="R104" s="17"/>
      <c r="S104" s="17"/>
      <c r="T104" s="17"/>
    </row>
    <row r="105" spans="1:20" ht="42.75" hidden="1" customHeight="1">
      <c r="A105" s="207" t="s">
        <v>853</v>
      </c>
      <c r="B105" s="14">
        <v>757</v>
      </c>
      <c r="C105" s="15" t="s">
        <v>44</v>
      </c>
      <c r="D105" s="15" t="s">
        <v>19</v>
      </c>
      <c r="E105" s="15" t="s">
        <v>852</v>
      </c>
      <c r="F105" s="14"/>
      <c r="G105" s="102">
        <f t="shared" ref="G105:I106" si="25">G106</f>
        <v>0</v>
      </c>
      <c r="H105" s="74">
        <f t="shared" si="25"/>
        <v>0</v>
      </c>
      <c r="I105" s="74">
        <f t="shared" si="25"/>
        <v>0</v>
      </c>
      <c r="J105" s="1"/>
    </row>
    <row r="106" spans="1:20" ht="25.5" hidden="1">
      <c r="A106" s="86" t="s">
        <v>30</v>
      </c>
      <c r="B106" s="14">
        <v>757</v>
      </c>
      <c r="C106" s="15" t="s">
        <v>44</v>
      </c>
      <c r="D106" s="15" t="s">
        <v>19</v>
      </c>
      <c r="E106" s="15" t="s">
        <v>852</v>
      </c>
      <c r="F106" s="15" t="s">
        <v>31</v>
      </c>
      <c r="G106" s="110">
        <f t="shared" si="25"/>
        <v>0</v>
      </c>
      <c r="H106" s="25">
        <f t="shared" si="25"/>
        <v>0</v>
      </c>
      <c r="I106" s="25">
        <f t="shared" si="25"/>
        <v>0</v>
      </c>
      <c r="J106" s="1"/>
    </row>
    <row r="107" spans="1:20" hidden="1">
      <c r="A107" s="86" t="s">
        <v>32</v>
      </c>
      <c r="B107" s="14">
        <v>757</v>
      </c>
      <c r="C107" s="15" t="s">
        <v>44</v>
      </c>
      <c r="D107" s="15" t="s">
        <v>19</v>
      </c>
      <c r="E107" s="15" t="s">
        <v>852</v>
      </c>
      <c r="F107" s="15" t="s">
        <v>33</v>
      </c>
      <c r="G107" s="25"/>
      <c r="H107" s="25">
        <v>0</v>
      </c>
      <c r="I107" s="25">
        <v>0</v>
      </c>
      <c r="J107" s="1"/>
    </row>
    <row r="108" spans="1:20" ht="34.5" customHeight="1">
      <c r="A108" s="50" t="s">
        <v>525</v>
      </c>
      <c r="B108" s="14">
        <v>793</v>
      </c>
      <c r="C108" s="15" t="s">
        <v>69</v>
      </c>
      <c r="D108" s="15" t="s">
        <v>70</v>
      </c>
      <c r="E108" s="15" t="s">
        <v>532</v>
      </c>
      <c r="F108" s="15"/>
      <c r="G108" s="74">
        <f>G109</f>
        <v>250000</v>
      </c>
      <c r="H108" s="74">
        <f t="shared" ref="H108:I108" si="26">H109</f>
        <v>300000</v>
      </c>
      <c r="I108" s="74">
        <f t="shared" si="26"/>
        <v>300000</v>
      </c>
      <c r="J108" s="1"/>
    </row>
    <row r="109" spans="1:20" ht="21" customHeight="1">
      <c r="A109" s="16" t="s">
        <v>151</v>
      </c>
      <c r="B109" s="14">
        <v>793</v>
      </c>
      <c r="C109" s="15" t="s">
        <v>69</v>
      </c>
      <c r="D109" s="15" t="s">
        <v>70</v>
      </c>
      <c r="E109" s="15" t="s">
        <v>532</v>
      </c>
      <c r="F109" s="15" t="s">
        <v>152</v>
      </c>
      <c r="G109" s="74">
        <f>G110</f>
        <v>250000</v>
      </c>
      <c r="H109" s="74">
        <f t="shared" ref="H109:I109" si="27">H110</f>
        <v>300000</v>
      </c>
      <c r="I109" s="74">
        <f t="shared" si="27"/>
        <v>300000</v>
      </c>
      <c r="J109" s="1"/>
    </row>
    <row r="110" spans="1:20" ht="30.75" customHeight="1">
      <c r="A110" s="16" t="s">
        <v>153</v>
      </c>
      <c r="B110" s="14">
        <v>793</v>
      </c>
      <c r="C110" s="15" t="s">
        <v>69</v>
      </c>
      <c r="D110" s="15" t="s">
        <v>70</v>
      </c>
      <c r="E110" s="15" t="s">
        <v>532</v>
      </c>
      <c r="F110" s="15" t="s">
        <v>154</v>
      </c>
      <c r="G110" s="74">
        <f>'прил 6'!G1441</f>
        <v>250000</v>
      </c>
      <c r="H110" s="74">
        <f>'прил 6'!H1441</f>
        <v>300000</v>
      </c>
      <c r="I110" s="74">
        <f>'прил 6'!I1441</f>
        <v>300000</v>
      </c>
      <c r="J110" s="1"/>
    </row>
    <row r="111" spans="1:20" ht="60" hidden="1" customHeight="1">
      <c r="A111" s="50" t="s">
        <v>279</v>
      </c>
      <c r="B111" s="14">
        <v>793</v>
      </c>
      <c r="C111" s="15" t="s">
        <v>69</v>
      </c>
      <c r="D111" s="15" t="s">
        <v>70</v>
      </c>
      <c r="E111" s="15" t="s">
        <v>278</v>
      </c>
      <c r="F111" s="15"/>
      <c r="G111" s="74">
        <f>G112</f>
        <v>0</v>
      </c>
      <c r="H111" s="74">
        <f t="shared" ref="H111:I111" si="28">H112</f>
        <v>0</v>
      </c>
      <c r="I111" s="74">
        <f t="shared" si="28"/>
        <v>0</v>
      </c>
      <c r="J111" s="1"/>
    </row>
    <row r="112" spans="1:20" ht="21" hidden="1" customHeight="1">
      <c r="A112" s="16" t="s">
        <v>151</v>
      </c>
      <c r="B112" s="14">
        <v>793</v>
      </c>
      <c r="C112" s="15" t="s">
        <v>69</v>
      </c>
      <c r="D112" s="15" t="s">
        <v>70</v>
      </c>
      <c r="E112" s="15" t="s">
        <v>278</v>
      </c>
      <c r="F112" s="15" t="s">
        <v>152</v>
      </c>
      <c r="G112" s="74">
        <f>G113</f>
        <v>0</v>
      </c>
      <c r="H112" s="74">
        <f t="shared" ref="H112:I112" si="29">H113</f>
        <v>0</v>
      </c>
      <c r="I112" s="74">
        <f t="shared" si="29"/>
        <v>0</v>
      </c>
      <c r="J112" s="1"/>
    </row>
    <row r="113" spans="1:20" ht="30.75" hidden="1" customHeight="1">
      <c r="A113" s="16" t="s">
        <v>153</v>
      </c>
      <c r="B113" s="14">
        <v>793</v>
      </c>
      <c r="C113" s="15" t="s">
        <v>69</v>
      </c>
      <c r="D113" s="15" t="s">
        <v>70</v>
      </c>
      <c r="E113" s="15" t="s">
        <v>278</v>
      </c>
      <c r="F113" s="15" t="s">
        <v>154</v>
      </c>
      <c r="G113" s="74">
        <f>'прил 6'!G1445</f>
        <v>0</v>
      </c>
      <c r="H113" s="74">
        <f>'прил 6'!H1445</f>
        <v>0</v>
      </c>
      <c r="I113" s="74">
        <f>'прил 6'!I1445</f>
        <v>0</v>
      </c>
      <c r="J113" s="1"/>
    </row>
    <row r="114" spans="1:20" ht="30.75" hidden="1" customHeight="1">
      <c r="A114" s="16" t="s">
        <v>461</v>
      </c>
      <c r="B114" s="14">
        <v>793</v>
      </c>
      <c r="C114" s="15" t="s">
        <v>69</v>
      </c>
      <c r="D114" s="15" t="s">
        <v>70</v>
      </c>
      <c r="E114" s="15" t="s">
        <v>460</v>
      </c>
      <c r="F114" s="15"/>
      <c r="G114" s="74">
        <f t="shared" ref="G114:I115" si="30">G115</f>
        <v>0</v>
      </c>
      <c r="H114" s="8">
        <f t="shared" si="30"/>
        <v>0</v>
      </c>
      <c r="I114" s="8">
        <f t="shared" si="30"/>
        <v>0</v>
      </c>
    </row>
    <row r="115" spans="1:20" ht="30.75" hidden="1" customHeight="1">
      <c r="A115" s="16" t="s">
        <v>63</v>
      </c>
      <c r="B115" s="14">
        <v>793</v>
      </c>
      <c r="C115" s="15" t="s">
        <v>69</v>
      </c>
      <c r="D115" s="15" t="s">
        <v>70</v>
      </c>
      <c r="E115" s="15" t="s">
        <v>460</v>
      </c>
      <c r="F115" s="15" t="s">
        <v>64</v>
      </c>
      <c r="G115" s="74">
        <f t="shared" si="30"/>
        <v>0</v>
      </c>
      <c r="H115" s="8">
        <f t="shared" si="30"/>
        <v>0</v>
      </c>
      <c r="I115" s="8">
        <f t="shared" si="30"/>
        <v>0</v>
      </c>
    </row>
    <row r="116" spans="1:20" ht="30.75" hidden="1" customHeight="1">
      <c r="A116" s="16" t="s">
        <v>184</v>
      </c>
      <c r="B116" s="14">
        <v>793</v>
      </c>
      <c r="C116" s="15" t="s">
        <v>69</v>
      </c>
      <c r="D116" s="15" t="s">
        <v>70</v>
      </c>
      <c r="E116" s="15" t="s">
        <v>460</v>
      </c>
      <c r="F116" s="15" t="s">
        <v>185</v>
      </c>
      <c r="G116" s="74">
        <f>'прил 6'!G1448</f>
        <v>0</v>
      </c>
      <c r="H116" s="8">
        <f>'прил 6'!H1448</f>
        <v>0</v>
      </c>
      <c r="I116" s="8">
        <f>'прил 6'!I1448</f>
        <v>0</v>
      </c>
    </row>
    <row r="117" spans="1:20" ht="42.75" customHeight="1">
      <c r="A117" s="84" t="s">
        <v>924</v>
      </c>
      <c r="B117" s="14">
        <v>757</v>
      </c>
      <c r="C117" s="15" t="s">
        <v>44</v>
      </c>
      <c r="D117" s="15" t="s">
        <v>19</v>
      </c>
      <c r="E117" s="15" t="s">
        <v>925</v>
      </c>
      <c r="F117" s="14"/>
      <c r="G117" s="74">
        <f t="shared" ref="G117:I118" si="31">G118</f>
        <v>320000</v>
      </c>
      <c r="H117" s="74">
        <f t="shared" si="31"/>
        <v>0</v>
      </c>
      <c r="I117" s="74">
        <f t="shared" si="31"/>
        <v>0</v>
      </c>
      <c r="J117" s="270"/>
      <c r="P117" s="1"/>
      <c r="Q117" s="1"/>
      <c r="R117" s="1"/>
      <c r="S117" s="1"/>
      <c r="T117" s="1"/>
    </row>
    <row r="118" spans="1:20" ht="25.5">
      <c r="A118" s="16" t="s">
        <v>30</v>
      </c>
      <c r="B118" s="14">
        <v>757</v>
      </c>
      <c r="C118" s="15" t="s">
        <v>44</v>
      </c>
      <c r="D118" s="15" t="s">
        <v>19</v>
      </c>
      <c r="E118" s="15" t="s">
        <v>925</v>
      </c>
      <c r="F118" s="15" t="s">
        <v>31</v>
      </c>
      <c r="G118" s="25">
        <f t="shared" si="31"/>
        <v>320000</v>
      </c>
      <c r="H118" s="25">
        <f t="shared" si="31"/>
        <v>0</v>
      </c>
      <c r="I118" s="25">
        <f t="shared" si="31"/>
        <v>0</v>
      </c>
      <c r="J118" s="65"/>
      <c r="P118" s="1"/>
      <c r="Q118" s="1"/>
      <c r="R118" s="1"/>
      <c r="S118" s="1"/>
      <c r="T118" s="1"/>
    </row>
    <row r="119" spans="1:20">
      <c r="A119" s="16" t="s">
        <v>32</v>
      </c>
      <c r="B119" s="14">
        <v>757</v>
      </c>
      <c r="C119" s="15" t="s">
        <v>44</v>
      </c>
      <c r="D119" s="15" t="s">
        <v>19</v>
      </c>
      <c r="E119" s="15" t="s">
        <v>925</v>
      </c>
      <c r="F119" s="15" t="s">
        <v>33</v>
      </c>
      <c r="G119" s="25">
        <v>320000</v>
      </c>
      <c r="H119" s="25">
        <v>0</v>
      </c>
      <c r="I119" s="25">
        <v>0</v>
      </c>
      <c r="J119" s="65"/>
      <c r="P119" s="1"/>
      <c r="Q119" s="1"/>
      <c r="R119" s="1"/>
      <c r="S119" s="1"/>
      <c r="T119" s="1"/>
    </row>
    <row r="120" spans="1:20" s="136" customFormat="1" ht="43.5" customHeight="1">
      <c r="A120" s="135" t="s">
        <v>727</v>
      </c>
      <c r="B120" s="127">
        <v>793</v>
      </c>
      <c r="C120" s="128" t="s">
        <v>19</v>
      </c>
      <c r="D120" s="128" t="s">
        <v>54</v>
      </c>
      <c r="E120" s="127" t="s">
        <v>247</v>
      </c>
      <c r="F120" s="127"/>
      <c r="G120" s="129">
        <f>G121+G127+G126+G140+G133+G130</f>
        <v>1149715</v>
      </c>
      <c r="H120" s="129">
        <f>H121+H127+H126+H140+H133</f>
        <v>969922</v>
      </c>
      <c r="I120" s="129">
        <f>I121+I127+I126+I140+I133</f>
        <v>967368</v>
      </c>
      <c r="J120" s="155">
        <v>25000</v>
      </c>
      <c r="P120" s="155"/>
      <c r="Q120" s="155"/>
      <c r="R120" s="155"/>
      <c r="S120" s="155"/>
      <c r="T120" s="155"/>
    </row>
    <row r="121" spans="1:20" ht="25.5">
      <c r="A121" s="16" t="s">
        <v>329</v>
      </c>
      <c r="B121" s="14">
        <v>793</v>
      </c>
      <c r="C121" s="15" t="s">
        <v>19</v>
      </c>
      <c r="D121" s="15" t="s">
        <v>54</v>
      </c>
      <c r="E121" s="15" t="s">
        <v>248</v>
      </c>
      <c r="F121" s="15"/>
      <c r="G121" s="74">
        <f t="shared" ref="G121:I122" si="32">G122</f>
        <v>35000</v>
      </c>
      <c r="H121" s="102">
        <f t="shared" si="32"/>
        <v>35000</v>
      </c>
      <c r="I121" s="102">
        <f t="shared" si="32"/>
        <v>35000</v>
      </c>
      <c r="J121" s="2">
        <v>190700</v>
      </c>
    </row>
    <row r="122" spans="1:20">
      <c r="A122" s="16" t="s">
        <v>330</v>
      </c>
      <c r="B122" s="14">
        <v>793</v>
      </c>
      <c r="C122" s="15" t="s">
        <v>19</v>
      </c>
      <c r="D122" s="15" t="s">
        <v>54</v>
      </c>
      <c r="E122" s="15" t="s">
        <v>248</v>
      </c>
      <c r="F122" s="15" t="s">
        <v>37</v>
      </c>
      <c r="G122" s="74">
        <f t="shared" si="32"/>
        <v>35000</v>
      </c>
      <c r="H122" s="102">
        <f t="shared" si="32"/>
        <v>35000</v>
      </c>
      <c r="I122" s="102">
        <f t="shared" si="32"/>
        <v>35000</v>
      </c>
      <c r="J122" s="2">
        <v>400000</v>
      </c>
    </row>
    <row r="123" spans="1:20" ht="25.5">
      <c r="A123" s="16" t="s">
        <v>38</v>
      </c>
      <c r="B123" s="14">
        <v>793</v>
      </c>
      <c r="C123" s="15" t="s">
        <v>19</v>
      </c>
      <c r="D123" s="15" t="s">
        <v>54</v>
      </c>
      <c r="E123" s="15" t="s">
        <v>248</v>
      </c>
      <c r="F123" s="15" t="s">
        <v>39</v>
      </c>
      <c r="G123" s="74">
        <f>'прил 6'!G989</f>
        <v>35000</v>
      </c>
      <c r="H123" s="102">
        <f>'прил 6'!H989</f>
        <v>35000</v>
      </c>
      <c r="I123" s="102">
        <f>'прил 6'!I989</f>
        <v>35000</v>
      </c>
      <c r="J123" s="2">
        <f>SUM(J120:J122)</f>
        <v>615700</v>
      </c>
    </row>
    <row r="124" spans="1:20" ht="30.75" customHeight="1">
      <c r="A124" s="16" t="s">
        <v>351</v>
      </c>
      <c r="B124" s="14">
        <v>793</v>
      </c>
      <c r="C124" s="15" t="s">
        <v>54</v>
      </c>
      <c r="D124" s="15" t="s">
        <v>89</v>
      </c>
      <c r="E124" s="14" t="s">
        <v>403</v>
      </c>
      <c r="F124" s="14"/>
      <c r="G124" s="74">
        <f>G126</f>
        <v>414715</v>
      </c>
      <c r="H124" s="102">
        <f>H126</f>
        <v>234922</v>
      </c>
      <c r="I124" s="102">
        <f>I126</f>
        <v>232368</v>
      </c>
    </row>
    <row r="125" spans="1:20">
      <c r="A125" s="16" t="s">
        <v>63</v>
      </c>
      <c r="B125" s="14">
        <v>793</v>
      </c>
      <c r="C125" s="15" t="s">
        <v>54</v>
      </c>
      <c r="D125" s="15" t="s">
        <v>89</v>
      </c>
      <c r="E125" s="14" t="s">
        <v>263</v>
      </c>
      <c r="F125" s="14">
        <v>800</v>
      </c>
      <c r="G125" s="74">
        <f t="shared" ref="G125:I128" si="33">G126</f>
        <v>414715</v>
      </c>
      <c r="H125" s="102">
        <f t="shared" si="33"/>
        <v>234922</v>
      </c>
      <c r="I125" s="102">
        <f t="shared" si="33"/>
        <v>232368</v>
      </c>
    </row>
    <row r="126" spans="1:20" ht="45.75" customHeight="1">
      <c r="A126" s="16" t="s">
        <v>347</v>
      </c>
      <c r="B126" s="14">
        <v>793</v>
      </c>
      <c r="C126" s="15" t="s">
        <v>54</v>
      </c>
      <c r="D126" s="15" t="s">
        <v>89</v>
      </c>
      <c r="E126" s="14" t="s">
        <v>403</v>
      </c>
      <c r="F126" s="14">
        <v>810</v>
      </c>
      <c r="G126" s="74">
        <f>'прил 6'!G1227</f>
        <v>414715</v>
      </c>
      <c r="H126" s="102">
        <f>'прил 6'!H1227</f>
        <v>234922</v>
      </c>
      <c r="I126" s="102">
        <f>'прил 6'!I1227</f>
        <v>232368</v>
      </c>
    </row>
    <row r="127" spans="1:20" ht="47.25" customHeight="1">
      <c r="A127" s="16" t="s">
        <v>114</v>
      </c>
      <c r="B127" s="14">
        <v>793</v>
      </c>
      <c r="C127" s="15" t="s">
        <v>54</v>
      </c>
      <c r="D127" s="15" t="s">
        <v>89</v>
      </c>
      <c r="E127" s="14" t="s">
        <v>263</v>
      </c>
      <c r="F127" s="14"/>
      <c r="G127" s="74">
        <f t="shared" si="33"/>
        <v>700000</v>
      </c>
      <c r="H127" s="102">
        <f t="shared" si="33"/>
        <v>700000</v>
      </c>
      <c r="I127" s="102">
        <f t="shared" si="33"/>
        <v>700000</v>
      </c>
    </row>
    <row r="128" spans="1:20">
      <c r="A128" s="16" t="s">
        <v>63</v>
      </c>
      <c r="B128" s="14">
        <v>793</v>
      </c>
      <c r="C128" s="15" t="s">
        <v>54</v>
      </c>
      <c r="D128" s="15" t="s">
        <v>89</v>
      </c>
      <c r="E128" s="14" t="s">
        <v>263</v>
      </c>
      <c r="F128" s="14">
        <v>800</v>
      </c>
      <c r="G128" s="74">
        <f t="shared" si="33"/>
        <v>700000</v>
      </c>
      <c r="H128" s="102">
        <f t="shared" si="33"/>
        <v>700000</v>
      </c>
      <c r="I128" s="102">
        <f t="shared" si="33"/>
        <v>700000</v>
      </c>
    </row>
    <row r="129" spans="1:20" ht="51" customHeight="1">
      <c r="A129" s="16" t="s">
        <v>347</v>
      </c>
      <c r="B129" s="14">
        <v>793</v>
      </c>
      <c r="C129" s="15" t="s">
        <v>54</v>
      </c>
      <c r="D129" s="15" t="s">
        <v>89</v>
      </c>
      <c r="E129" s="14" t="s">
        <v>263</v>
      </c>
      <c r="F129" s="14">
        <v>810</v>
      </c>
      <c r="G129" s="74">
        <f>'прил 6'!G1230</f>
        <v>700000</v>
      </c>
      <c r="H129" s="102">
        <f>'прил 6'!H1230</f>
        <v>700000</v>
      </c>
      <c r="I129" s="102">
        <f>'прил 6'!I1230</f>
        <v>700000</v>
      </c>
    </row>
    <row r="130" spans="1:20" ht="40.5" hidden="1" customHeight="1">
      <c r="A130" s="16" t="s">
        <v>807</v>
      </c>
      <c r="B130" s="14">
        <v>793</v>
      </c>
      <c r="C130" s="15" t="s">
        <v>54</v>
      </c>
      <c r="D130" s="15" t="s">
        <v>177</v>
      </c>
      <c r="E130" s="14" t="s">
        <v>653</v>
      </c>
      <c r="F130" s="14"/>
      <c r="G130" s="74">
        <f>G131</f>
        <v>0</v>
      </c>
      <c r="H130" s="74">
        <f>H132</f>
        <v>0</v>
      </c>
      <c r="I130" s="74">
        <f>I132</f>
        <v>0</v>
      </c>
      <c r="J130" s="1"/>
    </row>
    <row r="131" spans="1:20" hidden="1">
      <c r="A131" s="16" t="s">
        <v>63</v>
      </c>
      <c r="B131" s="14">
        <v>793</v>
      </c>
      <c r="C131" s="15" t="s">
        <v>54</v>
      </c>
      <c r="D131" s="15" t="s">
        <v>177</v>
      </c>
      <c r="E131" s="14" t="s">
        <v>653</v>
      </c>
      <c r="F131" s="14">
        <v>800</v>
      </c>
      <c r="G131" s="74">
        <f t="shared" ref="G131:I131" si="34">G132</f>
        <v>0</v>
      </c>
      <c r="H131" s="74">
        <f t="shared" si="34"/>
        <v>0</v>
      </c>
      <c r="I131" s="74">
        <f t="shared" si="34"/>
        <v>0</v>
      </c>
      <c r="J131" s="1"/>
    </row>
    <row r="132" spans="1:20" ht="31.5" hidden="1" customHeight="1">
      <c r="A132" s="16" t="s">
        <v>440</v>
      </c>
      <c r="B132" s="14">
        <v>793</v>
      </c>
      <c r="C132" s="15" t="s">
        <v>54</v>
      </c>
      <c r="D132" s="15" t="s">
        <v>177</v>
      </c>
      <c r="E132" s="14" t="s">
        <v>653</v>
      </c>
      <c r="F132" s="14">
        <v>810</v>
      </c>
      <c r="G132" s="74"/>
      <c r="H132" s="8">
        <v>0</v>
      </c>
      <c r="I132" s="8">
        <v>0</v>
      </c>
      <c r="J132" s="1"/>
    </row>
    <row r="133" spans="1:20" ht="47.25" hidden="1" customHeight="1">
      <c r="A133" s="16" t="s">
        <v>750</v>
      </c>
      <c r="B133" s="14">
        <v>793</v>
      </c>
      <c r="C133" s="15" t="s">
        <v>54</v>
      </c>
      <c r="D133" s="15" t="s">
        <v>89</v>
      </c>
      <c r="E133" s="14" t="s">
        <v>749</v>
      </c>
      <c r="F133" s="14"/>
      <c r="G133" s="74">
        <f>G134+G136+G138</f>
        <v>0</v>
      </c>
      <c r="H133" s="74">
        <f>H134</f>
        <v>0</v>
      </c>
      <c r="I133" s="74">
        <f>I134</f>
        <v>0</v>
      </c>
      <c r="J133" s="1"/>
    </row>
    <row r="134" spans="1:20" ht="30.75" hidden="1" customHeight="1">
      <c r="A134" s="16" t="s">
        <v>330</v>
      </c>
      <c r="B134" s="14">
        <v>793</v>
      </c>
      <c r="C134" s="15" t="s">
        <v>54</v>
      </c>
      <c r="D134" s="15" t="s">
        <v>89</v>
      </c>
      <c r="E134" s="14" t="s">
        <v>749</v>
      </c>
      <c r="F134" s="14">
        <v>200</v>
      </c>
      <c r="G134" s="74">
        <f t="shared" ref="G134:I134" si="35">G135</f>
        <v>0</v>
      </c>
      <c r="H134" s="74">
        <f t="shared" si="35"/>
        <v>0</v>
      </c>
      <c r="I134" s="74">
        <f t="shared" si="35"/>
        <v>0</v>
      </c>
      <c r="J134" s="1"/>
    </row>
    <row r="135" spans="1:20" ht="33.75" hidden="1" customHeight="1">
      <c r="A135" s="16" t="s">
        <v>38</v>
      </c>
      <c r="B135" s="14">
        <v>793</v>
      </c>
      <c r="C135" s="15" t="s">
        <v>54</v>
      </c>
      <c r="D135" s="15" t="s">
        <v>89</v>
      </c>
      <c r="E135" s="14" t="s">
        <v>749</v>
      </c>
      <c r="F135" s="14">
        <v>240</v>
      </c>
      <c r="G135" s="74">
        <f>'прил 6'!G1233</f>
        <v>0</v>
      </c>
      <c r="H135" s="74">
        <v>0</v>
      </c>
      <c r="I135" s="74">
        <v>0</v>
      </c>
      <c r="J135" s="1"/>
    </row>
    <row r="136" spans="1:20" ht="20.25" hidden="1" customHeight="1">
      <c r="A136" s="16" t="s">
        <v>160</v>
      </c>
      <c r="B136" s="14"/>
      <c r="C136" s="15"/>
      <c r="D136" s="15"/>
      <c r="E136" s="14" t="s">
        <v>653</v>
      </c>
      <c r="F136" s="14">
        <v>500</v>
      </c>
      <c r="G136" s="74">
        <f>G137</f>
        <v>0</v>
      </c>
      <c r="H136" s="74"/>
      <c r="I136" s="74"/>
      <c r="J136" s="1"/>
    </row>
    <row r="137" spans="1:20" ht="20.25" hidden="1" customHeight="1">
      <c r="A137" s="16" t="s">
        <v>174</v>
      </c>
      <c r="B137" s="14"/>
      <c r="C137" s="15"/>
      <c r="D137" s="15"/>
      <c r="E137" s="14" t="s">
        <v>653</v>
      </c>
      <c r="F137" s="14">
        <v>520</v>
      </c>
      <c r="G137" s="74">
        <f>'прил 6'!G1235</f>
        <v>0</v>
      </c>
      <c r="H137" s="74"/>
      <c r="I137" s="74"/>
      <c r="J137" s="1"/>
    </row>
    <row r="138" spans="1:20" ht="21" hidden="1" customHeight="1">
      <c r="A138" s="16" t="s">
        <v>63</v>
      </c>
      <c r="B138" s="14">
        <v>793</v>
      </c>
      <c r="C138" s="15" t="s">
        <v>54</v>
      </c>
      <c r="D138" s="15" t="s">
        <v>89</v>
      </c>
      <c r="E138" s="14" t="s">
        <v>653</v>
      </c>
      <c r="F138" s="14">
        <v>800</v>
      </c>
      <c r="G138" s="192">
        <f>G139</f>
        <v>0</v>
      </c>
      <c r="H138" s="8"/>
      <c r="I138" s="8"/>
      <c r="J138" s="1"/>
    </row>
    <row r="139" spans="1:20" ht="20.25" hidden="1" customHeight="1">
      <c r="A139" s="16" t="s">
        <v>184</v>
      </c>
      <c r="B139" s="14">
        <v>793</v>
      </c>
      <c r="C139" s="15" t="s">
        <v>54</v>
      </c>
      <c r="D139" s="15" t="s">
        <v>89</v>
      </c>
      <c r="E139" s="14" t="s">
        <v>653</v>
      </c>
      <c r="F139" s="14">
        <v>870</v>
      </c>
      <c r="G139" s="192">
        <f>'прил 6'!G1237</f>
        <v>0</v>
      </c>
      <c r="H139" s="8"/>
      <c r="I139" s="8"/>
      <c r="J139" s="1"/>
    </row>
    <row r="140" spans="1:20" ht="57" hidden="1" customHeight="1">
      <c r="A140" s="16" t="s">
        <v>463</v>
      </c>
      <c r="B140" s="14">
        <v>793</v>
      </c>
      <c r="C140" s="15" t="s">
        <v>54</v>
      </c>
      <c r="D140" s="15" t="s">
        <v>89</v>
      </c>
      <c r="E140" s="14" t="s">
        <v>462</v>
      </c>
      <c r="F140" s="14"/>
      <c r="G140" s="74">
        <f t="shared" ref="G140:I141" si="36">G141</f>
        <v>0</v>
      </c>
      <c r="H140" s="8">
        <f t="shared" si="36"/>
        <v>0</v>
      </c>
      <c r="I140" s="8">
        <f t="shared" si="36"/>
        <v>0</v>
      </c>
    </row>
    <row r="141" spans="1:20" ht="34.5" hidden="1" customHeight="1">
      <c r="A141" s="16" t="s">
        <v>63</v>
      </c>
      <c r="B141" s="14">
        <v>793</v>
      </c>
      <c r="C141" s="15" t="s">
        <v>54</v>
      </c>
      <c r="D141" s="15" t="s">
        <v>89</v>
      </c>
      <c r="E141" s="14" t="s">
        <v>462</v>
      </c>
      <c r="F141" s="14">
        <v>800</v>
      </c>
      <c r="G141" s="74">
        <f t="shared" si="36"/>
        <v>0</v>
      </c>
      <c r="H141" s="8">
        <f t="shared" si="36"/>
        <v>0</v>
      </c>
      <c r="I141" s="8">
        <f t="shared" si="36"/>
        <v>0</v>
      </c>
    </row>
    <row r="142" spans="1:20" ht="42" hidden="1" customHeight="1">
      <c r="A142" s="16" t="s">
        <v>347</v>
      </c>
      <c r="B142" s="14">
        <v>793</v>
      </c>
      <c r="C142" s="15" t="s">
        <v>54</v>
      </c>
      <c r="D142" s="15" t="s">
        <v>89</v>
      </c>
      <c r="E142" s="14" t="s">
        <v>462</v>
      </c>
      <c r="F142" s="14">
        <v>810</v>
      </c>
      <c r="G142" s="74"/>
      <c r="H142" s="8">
        <f>'прил 6'!H1240</f>
        <v>0</v>
      </c>
      <c r="I142" s="8">
        <f>'прил 6'!I1240</f>
        <v>0</v>
      </c>
    </row>
    <row r="143" spans="1:20" s="132" customFormat="1" ht="28.5" customHeight="1">
      <c r="A143" s="131" t="s">
        <v>498</v>
      </c>
      <c r="B143" s="127">
        <v>792</v>
      </c>
      <c r="C143" s="128" t="s">
        <v>54</v>
      </c>
      <c r="D143" s="128" t="s">
        <v>126</v>
      </c>
      <c r="E143" s="128" t="s">
        <v>239</v>
      </c>
      <c r="F143" s="128"/>
      <c r="G143" s="129">
        <f>G155+G173+G203+G236+G230+G152+G144+G148</f>
        <v>35237369</v>
      </c>
      <c r="H143" s="129">
        <f t="shared" ref="H143:I143" si="37">H155+H173+H203+H236+H230+H152+H144+H148</f>
        <v>36715986</v>
      </c>
      <c r="I143" s="129">
        <f t="shared" si="37"/>
        <v>38133433</v>
      </c>
      <c r="J143" s="156">
        <v>1500000</v>
      </c>
      <c r="P143" s="156"/>
      <c r="Q143" s="156"/>
      <c r="R143" s="156"/>
      <c r="S143" s="156"/>
      <c r="T143" s="156"/>
    </row>
    <row r="144" spans="1:20" s="18" customFormat="1" ht="86.25" customHeight="1">
      <c r="A144" s="16" t="s">
        <v>932</v>
      </c>
      <c r="B144" s="14">
        <v>793</v>
      </c>
      <c r="C144" s="15" t="s">
        <v>54</v>
      </c>
      <c r="D144" s="15" t="s">
        <v>126</v>
      </c>
      <c r="E144" s="15" t="s">
        <v>104</v>
      </c>
      <c r="F144" s="15"/>
      <c r="G144" s="74">
        <f>G145</f>
        <v>27437934</v>
      </c>
      <c r="H144" s="74">
        <f t="shared" ref="H144:I144" si="38">H145</f>
        <v>28784301</v>
      </c>
      <c r="I144" s="74">
        <f t="shared" si="38"/>
        <v>30067248</v>
      </c>
      <c r="J144" s="270"/>
    </row>
    <row r="145" spans="1:20" s="18" customFormat="1" ht="76.5" customHeight="1">
      <c r="A145" s="50" t="s">
        <v>937</v>
      </c>
      <c r="B145" s="14">
        <v>793</v>
      </c>
      <c r="C145" s="15" t="s">
        <v>54</v>
      </c>
      <c r="D145" s="15" t="s">
        <v>126</v>
      </c>
      <c r="E145" s="15" t="s">
        <v>936</v>
      </c>
      <c r="F145" s="15"/>
      <c r="G145" s="74">
        <f t="shared" ref="G145:I146" si="39">G146</f>
        <v>27437934</v>
      </c>
      <c r="H145" s="74">
        <f t="shared" si="39"/>
        <v>28784301</v>
      </c>
      <c r="I145" s="74">
        <f t="shared" si="39"/>
        <v>30067248</v>
      </c>
      <c r="J145" s="270" t="s">
        <v>861</v>
      </c>
    </row>
    <row r="146" spans="1:20" s="18" customFormat="1" ht="15" customHeight="1">
      <c r="A146" s="16" t="s">
        <v>330</v>
      </c>
      <c r="B146" s="14">
        <v>793</v>
      </c>
      <c r="C146" s="15" t="s">
        <v>54</v>
      </c>
      <c r="D146" s="15" t="s">
        <v>126</v>
      </c>
      <c r="E146" s="15" t="s">
        <v>936</v>
      </c>
      <c r="F146" s="15" t="s">
        <v>37</v>
      </c>
      <c r="G146" s="74">
        <f t="shared" si="39"/>
        <v>27437934</v>
      </c>
      <c r="H146" s="74">
        <f t="shared" si="39"/>
        <v>28784301</v>
      </c>
      <c r="I146" s="74">
        <f t="shared" si="39"/>
        <v>30067248</v>
      </c>
      <c r="J146" s="270"/>
    </row>
    <row r="147" spans="1:20" s="18" customFormat="1" ht="32.25" customHeight="1">
      <c r="A147" s="16" t="s">
        <v>38</v>
      </c>
      <c r="B147" s="14">
        <v>793</v>
      </c>
      <c r="C147" s="15" t="s">
        <v>54</v>
      </c>
      <c r="D147" s="15" t="s">
        <v>126</v>
      </c>
      <c r="E147" s="15" t="s">
        <v>936</v>
      </c>
      <c r="F147" s="15" t="s">
        <v>39</v>
      </c>
      <c r="G147" s="74">
        <v>27437934</v>
      </c>
      <c r="H147" s="74">
        <v>28784301</v>
      </c>
      <c r="I147" s="74">
        <v>30067248</v>
      </c>
      <c r="J147" s="270"/>
      <c r="K147" s="18" t="s">
        <v>474</v>
      </c>
      <c r="M147" s="18">
        <v>26808448</v>
      </c>
    </row>
    <row r="148" spans="1:20" s="18" customFormat="1" ht="86.25" customHeight="1">
      <c r="A148" s="16" t="s">
        <v>935</v>
      </c>
      <c r="B148" s="14">
        <v>793</v>
      </c>
      <c r="C148" s="15" t="s">
        <v>54</v>
      </c>
      <c r="D148" s="15" t="s">
        <v>126</v>
      </c>
      <c r="E148" s="15" t="s">
        <v>108</v>
      </c>
      <c r="F148" s="15"/>
      <c r="G148" s="74">
        <f>G149</f>
        <v>5870000</v>
      </c>
      <c r="H148" s="74">
        <f t="shared" ref="H148:I148" si="40">H149</f>
        <v>6002250</v>
      </c>
      <c r="I148" s="74">
        <f t="shared" si="40"/>
        <v>6136750</v>
      </c>
      <c r="J148" s="270"/>
    </row>
    <row r="149" spans="1:20" s="18" customFormat="1" ht="122.25" customHeight="1">
      <c r="A149" s="84" t="s">
        <v>933</v>
      </c>
      <c r="B149" s="14">
        <v>793</v>
      </c>
      <c r="C149" s="15" t="s">
        <v>54</v>
      </c>
      <c r="D149" s="15" t="s">
        <v>126</v>
      </c>
      <c r="E149" s="15" t="s">
        <v>934</v>
      </c>
      <c r="F149" s="15"/>
      <c r="G149" s="74">
        <f>G150+G152</f>
        <v>5870000</v>
      </c>
      <c r="H149" s="74">
        <f t="shared" ref="H149:I149" si="41">H150+H152</f>
        <v>6002250</v>
      </c>
      <c r="I149" s="74">
        <f t="shared" si="41"/>
        <v>6136750</v>
      </c>
      <c r="J149" s="270"/>
    </row>
    <row r="150" spans="1:20" s="18" customFormat="1" ht="24.75" customHeight="1">
      <c r="A150" s="16" t="s">
        <v>330</v>
      </c>
      <c r="B150" s="49">
        <v>795</v>
      </c>
      <c r="C150" s="15" t="s">
        <v>54</v>
      </c>
      <c r="D150" s="15" t="s">
        <v>126</v>
      </c>
      <c r="E150" s="15" t="s">
        <v>934</v>
      </c>
      <c r="F150" s="15" t="s">
        <v>37</v>
      </c>
      <c r="G150" s="74">
        <f t="shared" ref="G150:I150" si="42">G151</f>
        <v>5870000</v>
      </c>
      <c r="H150" s="74">
        <f t="shared" si="42"/>
        <v>6002250</v>
      </c>
      <c r="I150" s="74">
        <f t="shared" si="42"/>
        <v>6136750</v>
      </c>
      <c r="J150" s="270"/>
    </row>
    <row r="151" spans="1:20" s="18" customFormat="1" ht="30.75" customHeight="1">
      <c r="A151" s="16" t="s">
        <v>38</v>
      </c>
      <c r="B151" s="49">
        <v>795</v>
      </c>
      <c r="C151" s="15" t="s">
        <v>54</v>
      </c>
      <c r="D151" s="15" t="s">
        <v>126</v>
      </c>
      <c r="E151" s="15" t="s">
        <v>934</v>
      </c>
      <c r="F151" s="15" t="s">
        <v>39</v>
      </c>
      <c r="G151" s="74">
        <v>5870000</v>
      </c>
      <c r="H151" s="74">
        <v>6002250</v>
      </c>
      <c r="I151" s="74">
        <v>6136750</v>
      </c>
      <c r="J151" s="270"/>
    </row>
    <row r="152" spans="1:20" s="18" customFormat="1" ht="76.5" hidden="1" customHeight="1">
      <c r="A152" s="50"/>
      <c r="B152" s="14"/>
      <c r="C152" s="15"/>
      <c r="D152" s="15"/>
      <c r="E152" s="15"/>
      <c r="F152" s="15"/>
      <c r="G152" s="74"/>
      <c r="H152" s="74"/>
      <c r="I152" s="74"/>
      <c r="J152" s="270"/>
    </row>
    <row r="153" spans="1:20" s="18" customFormat="1" ht="15" hidden="1" customHeight="1">
      <c r="A153" s="16"/>
      <c r="B153" s="14"/>
      <c r="C153" s="15"/>
      <c r="D153" s="15"/>
      <c r="E153" s="15"/>
      <c r="F153" s="15"/>
      <c r="G153" s="74"/>
      <c r="H153" s="74"/>
      <c r="I153" s="74"/>
      <c r="J153" s="270"/>
    </row>
    <row r="154" spans="1:20" s="18" customFormat="1" ht="32.25" hidden="1" customHeight="1">
      <c r="A154" s="16"/>
      <c r="B154" s="14"/>
      <c r="C154" s="15"/>
      <c r="D154" s="15"/>
      <c r="E154" s="15"/>
      <c r="F154" s="15"/>
      <c r="G154" s="74"/>
      <c r="H154" s="74"/>
      <c r="I154" s="74"/>
      <c r="J154" s="270"/>
    </row>
    <row r="155" spans="1:20" s="46" customFormat="1" ht="18" customHeight="1">
      <c r="A155" s="16" t="s">
        <v>350</v>
      </c>
      <c r="B155" s="14">
        <v>793</v>
      </c>
      <c r="C155" s="15" t="s">
        <v>54</v>
      </c>
      <c r="D155" s="15" t="s">
        <v>44</v>
      </c>
      <c r="E155" s="15" t="s">
        <v>99</v>
      </c>
      <c r="F155" s="15"/>
      <c r="G155" s="102">
        <f>G156+G159+G162</f>
        <v>1929435</v>
      </c>
      <c r="H155" s="102">
        <f t="shared" ref="H155:I155" si="43">H156</f>
        <v>1929435</v>
      </c>
      <c r="I155" s="102">
        <f t="shared" si="43"/>
        <v>1929435</v>
      </c>
      <c r="J155" s="149">
        <v>2835500</v>
      </c>
      <c r="P155" s="149"/>
      <c r="Q155" s="149"/>
      <c r="R155" s="149"/>
      <c r="S155" s="149"/>
      <c r="T155" s="149"/>
    </row>
    <row r="156" spans="1:20" s="46" customFormat="1" ht="44.25" customHeight="1">
      <c r="A156" s="16" t="s">
        <v>345</v>
      </c>
      <c r="B156" s="14">
        <v>793</v>
      </c>
      <c r="C156" s="15" t="s">
        <v>54</v>
      </c>
      <c r="D156" s="15" t="s">
        <v>44</v>
      </c>
      <c r="E156" s="15" t="s">
        <v>344</v>
      </c>
      <c r="F156" s="15"/>
      <c r="G156" s="102">
        <f t="shared" ref="G156:I157" si="44">G157</f>
        <v>1929435</v>
      </c>
      <c r="H156" s="102">
        <f t="shared" si="44"/>
        <v>1929435</v>
      </c>
      <c r="I156" s="102">
        <f t="shared" si="44"/>
        <v>1929435</v>
      </c>
      <c r="J156" s="149">
        <v>10491350</v>
      </c>
      <c r="P156" s="149"/>
      <c r="Q156" s="149"/>
      <c r="R156" s="149"/>
      <c r="S156" s="149"/>
      <c r="T156" s="149"/>
    </row>
    <row r="157" spans="1:20" s="46" customFormat="1" ht="15.75" customHeight="1">
      <c r="A157" s="16" t="s">
        <v>330</v>
      </c>
      <c r="B157" s="14">
        <v>793</v>
      </c>
      <c r="C157" s="15" t="s">
        <v>54</v>
      </c>
      <c r="D157" s="15" t="s">
        <v>44</v>
      </c>
      <c r="E157" s="15" t="s">
        <v>344</v>
      </c>
      <c r="F157" s="15" t="s">
        <v>37</v>
      </c>
      <c r="G157" s="102">
        <f t="shared" si="44"/>
        <v>1929435</v>
      </c>
      <c r="H157" s="102">
        <f t="shared" si="44"/>
        <v>1929435</v>
      </c>
      <c r="I157" s="102">
        <f t="shared" si="44"/>
        <v>1929435</v>
      </c>
      <c r="J157" s="149">
        <v>15028150</v>
      </c>
      <c r="P157" s="149"/>
      <c r="Q157" s="149"/>
      <c r="R157" s="149"/>
      <c r="S157" s="149"/>
      <c r="T157" s="149"/>
    </row>
    <row r="158" spans="1:20" s="46" customFormat="1" ht="44.25" customHeight="1">
      <c r="A158" s="16" t="s">
        <v>38</v>
      </c>
      <c r="B158" s="14">
        <v>793</v>
      </c>
      <c r="C158" s="15" t="s">
        <v>54</v>
      </c>
      <c r="D158" s="15" t="s">
        <v>44</v>
      </c>
      <c r="E158" s="15" t="s">
        <v>344</v>
      </c>
      <c r="F158" s="15" t="s">
        <v>39</v>
      </c>
      <c r="G158" s="74">
        <f>'прил 6'!G1194</f>
        <v>1929435</v>
      </c>
      <c r="H158" s="74">
        <f>'прил 6'!H1194</f>
        <v>1929435</v>
      </c>
      <c r="I158" s="74">
        <f>'прил 6'!I1194</f>
        <v>1929435</v>
      </c>
      <c r="J158" s="149">
        <v>5548000</v>
      </c>
      <c r="P158" s="149"/>
      <c r="Q158" s="149"/>
      <c r="R158" s="149"/>
      <c r="S158" s="149"/>
      <c r="T158" s="149"/>
    </row>
    <row r="159" spans="1:20" s="46" customFormat="1" ht="75" hidden="1" customHeight="1">
      <c r="A159" s="86" t="s">
        <v>721</v>
      </c>
      <c r="B159" s="14">
        <v>793</v>
      </c>
      <c r="C159" s="15" t="s">
        <v>54</v>
      </c>
      <c r="D159" s="15" t="s">
        <v>44</v>
      </c>
      <c r="E159" s="15" t="s">
        <v>720</v>
      </c>
      <c r="F159" s="15"/>
      <c r="G159" s="74">
        <f t="shared" ref="G159:I160" si="45">G160</f>
        <v>0</v>
      </c>
      <c r="H159" s="74">
        <f t="shared" si="45"/>
        <v>0</v>
      </c>
      <c r="I159" s="74">
        <f t="shared" si="45"/>
        <v>0</v>
      </c>
      <c r="P159" s="149"/>
      <c r="Q159" s="149"/>
      <c r="R159" s="149"/>
      <c r="S159" s="149"/>
      <c r="T159" s="149"/>
    </row>
    <row r="160" spans="1:20" s="46" customFormat="1" ht="27.75" hidden="1" customHeight="1">
      <c r="A160" s="86" t="s">
        <v>465</v>
      </c>
      <c r="B160" s="14">
        <v>793</v>
      </c>
      <c r="C160" s="15" t="s">
        <v>54</v>
      </c>
      <c r="D160" s="15" t="s">
        <v>44</v>
      </c>
      <c r="E160" s="15" t="s">
        <v>720</v>
      </c>
      <c r="F160" s="15" t="s">
        <v>64</v>
      </c>
      <c r="G160" s="74">
        <f t="shared" si="45"/>
        <v>0</v>
      </c>
      <c r="H160" s="74">
        <f t="shared" si="45"/>
        <v>0</v>
      </c>
      <c r="I160" s="74">
        <f t="shared" si="45"/>
        <v>0</v>
      </c>
      <c r="P160" s="149"/>
      <c r="Q160" s="149"/>
      <c r="R160" s="149"/>
      <c r="S160" s="149"/>
      <c r="T160" s="149"/>
    </row>
    <row r="161" spans="1:20" s="46" customFormat="1" ht="31.5" hidden="1" customHeight="1">
      <c r="A161" s="86" t="s">
        <v>38</v>
      </c>
      <c r="B161" s="14">
        <v>793</v>
      </c>
      <c r="C161" s="15" t="s">
        <v>54</v>
      </c>
      <c r="D161" s="15" t="s">
        <v>44</v>
      </c>
      <c r="E161" s="15" t="s">
        <v>720</v>
      </c>
      <c r="F161" s="15" t="s">
        <v>348</v>
      </c>
      <c r="G161" s="74"/>
      <c r="H161" s="74">
        <v>0</v>
      </c>
      <c r="I161" s="74">
        <v>0</v>
      </c>
      <c r="P161" s="149"/>
      <c r="Q161" s="149"/>
      <c r="R161" s="149"/>
      <c r="S161" s="149"/>
      <c r="T161" s="149"/>
    </row>
    <row r="162" spans="1:20" s="46" customFormat="1" ht="75" hidden="1" customHeight="1">
      <c r="A162" s="86" t="s">
        <v>801</v>
      </c>
      <c r="B162" s="14">
        <v>793</v>
      </c>
      <c r="C162" s="15" t="s">
        <v>54</v>
      </c>
      <c r="D162" s="15" t="s">
        <v>44</v>
      </c>
      <c r="E162" s="15" t="s">
        <v>800</v>
      </c>
      <c r="F162" s="15"/>
      <c r="G162" s="74">
        <f t="shared" ref="G162:I163" si="46">G163</f>
        <v>0</v>
      </c>
      <c r="H162" s="74">
        <f t="shared" si="46"/>
        <v>0</v>
      </c>
      <c r="I162" s="74">
        <f t="shared" si="46"/>
        <v>0</v>
      </c>
      <c r="P162" s="149"/>
      <c r="Q162" s="149"/>
      <c r="R162" s="149"/>
      <c r="S162" s="149"/>
      <c r="T162" s="149"/>
    </row>
    <row r="163" spans="1:20" s="46" customFormat="1" ht="27.75" hidden="1" customHeight="1">
      <c r="A163" s="86" t="s">
        <v>465</v>
      </c>
      <c r="B163" s="14">
        <v>793</v>
      </c>
      <c r="C163" s="15" t="s">
        <v>54</v>
      </c>
      <c r="D163" s="15" t="s">
        <v>44</v>
      </c>
      <c r="E163" s="15" t="s">
        <v>800</v>
      </c>
      <c r="F163" s="15" t="s">
        <v>37</v>
      </c>
      <c r="G163" s="74">
        <f t="shared" si="46"/>
        <v>0</v>
      </c>
      <c r="H163" s="74">
        <f t="shared" si="46"/>
        <v>0</v>
      </c>
      <c r="I163" s="74">
        <f t="shared" si="46"/>
        <v>0</v>
      </c>
      <c r="P163" s="149"/>
      <c r="Q163" s="149"/>
      <c r="R163" s="149"/>
      <c r="S163" s="149"/>
      <c r="T163" s="149"/>
    </row>
    <row r="164" spans="1:20" s="46" customFormat="1" ht="31.5" hidden="1" customHeight="1">
      <c r="A164" s="86" t="s">
        <v>38</v>
      </c>
      <c r="B164" s="14">
        <v>793</v>
      </c>
      <c r="C164" s="15" t="s">
        <v>54</v>
      </c>
      <c r="D164" s="15" t="s">
        <v>44</v>
      </c>
      <c r="E164" s="15" t="s">
        <v>800</v>
      </c>
      <c r="F164" s="15" t="s">
        <v>39</v>
      </c>
      <c r="G164" s="74"/>
      <c r="H164" s="74">
        <v>0</v>
      </c>
      <c r="I164" s="74">
        <v>0</v>
      </c>
      <c r="P164" s="149"/>
      <c r="Q164" s="149"/>
      <c r="R164" s="149"/>
      <c r="S164" s="149"/>
      <c r="T164" s="149"/>
    </row>
    <row r="165" spans="1:20" s="3" customFormat="1" ht="20.25" hidden="1" customHeight="1">
      <c r="A165" s="81" t="s">
        <v>176</v>
      </c>
      <c r="B165" s="49">
        <v>795</v>
      </c>
      <c r="C165" s="15" t="s">
        <v>54</v>
      </c>
      <c r="D165" s="15" t="s">
        <v>126</v>
      </c>
      <c r="E165" s="15"/>
      <c r="F165" s="15"/>
      <c r="G165" s="194">
        <f>G143-G155</f>
        <v>33307934</v>
      </c>
      <c r="H165" s="194">
        <f t="shared" ref="H165:I165" si="47">H143-H155</f>
        <v>34786551</v>
      </c>
      <c r="I165" s="194">
        <f t="shared" si="47"/>
        <v>36203998</v>
      </c>
      <c r="J165" s="150">
        <f>SUM(J143:J158)</f>
        <v>35403000</v>
      </c>
      <c r="P165" s="150"/>
      <c r="Q165" s="150"/>
      <c r="R165" s="150"/>
      <c r="S165" s="150"/>
      <c r="T165" s="150"/>
    </row>
    <row r="166" spans="1:20" s="18" customFormat="1" ht="27" hidden="1" customHeight="1">
      <c r="A166" s="16" t="s">
        <v>498</v>
      </c>
      <c r="B166" s="49">
        <v>795</v>
      </c>
      <c r="C166" s="15" t="s">
        <v>54</v>
      </c>
      <c r="D166" s="15" t="s">
        <v>126</v>
      </c>
      <c r="E166" s="15" t="s">
        <v>239</v>
      </c>
      <c r="F166" s="15"/>
      <c r="G166" s="102" t="e">
        <f>G173+G203+#REF!+#REF!+#REF!+#REF!+#REF!+G167+#REF!+#REF!+#REF!</f>
        <v>#REF!</v>
      </c>
      <c r="H166" s="102" t="e">
        <f>H173+H203+#REF!+#REF!+#REF!+#REF!+#REF!+H167+#REF!+#REF!</f>
        <v>#REF!</v>
      </c>
      <c r="I166" s="102" t="e">
        <f>I173+I203+#REF!+#REF!+#REF!+#REF!+#REF!+I167+#REF!+#REF!</f>
        <v>#REF!</v>
      </c>
      <c r="J166" s="17"/>
      <c r="P166" s="17"/>
      <c r="Q166" s="17"/>
      <c r="R166" s="17"/>
      <c r="S166" s="17"/>
      <c r="T166" s="17"/>
    </row>
    <row r="167" spans="1:20" s="18" customFormat="1" ht="39.75" hidden="1" customHeight="1">
      <c r="A167" s="16" t="s">
        <v>406</v>
      </c>
      <c r="B167" s="49">
        <v>795</v>
      </c>
      <c r="C167" s="15" t="s">
        <v>54</v>
      </c>
      <c r="D167" s="15" t="s">
        <v>126</v>
      </c>
      <c r="E167" s="15" t="s">
        <v>405</v>
      </c>
      <c r="F167" s="15"/>
      <c r="G167" s="102">
        <f t="shared" ref="G167:I168" si="48">G168</f>
        <v>0</v>
      </c>
      <c r="H167" s="102">
        <f t="shared" si="48"/>
        <v>0</v>
      </c>
      <c r="I167" s="102">
        <f t="shared" si="48"/>
        <v>0</v>
      </c>
      <c r="J167" s="17"/>
      <c r="P167" s="17"/>
      <c r="Q167" s="17"/>
      <c r="R167" s="17"/>
      <c r="S167" s="17"/>
      <c r="T167" s="17"/>
    </row>
    <row r="168" spans="1:20" s="18" customFormat="1" ht="27" hidden="1" customHeight="1">
      <c r="A168" s="16" t="s">
        <v>160</v>
      </c>
      <c r="B168" s="49">
        <v>795</v>
      </c>
      <c r="C168" s="15" t="s">
        <v>54</v>
      </c>
      <c r="D168" s="15" t="s">
        <v>126</v>
      </c>
      <c r="E168" s="15" t="s">
        <v>405</v>
      </c>
      <c r="F168" s="15" t="s">
        <v>161</v>
      </c>
      <c r="G168" s="102">
        <f t="shared" si="48"/>
        <v>0</v>
      </c>
      <c r="H168" s="102">
        <f t="shared" si="48"/>
        <v>0</v>
      </c>
      <c r="I168" s="102">
        <f t="shared" si="48"/>
        <v>0</v>
      </c>
      <c r="J168" s="17"/>
      <c r="P168" s="17"/>
      <c r="Q168" s="17"/>
      <c r="R168" s="17"/>
      <c r="S168" s="17"/>
      <c r="T168" s="17"/>
    </row>
    <row r="169" spans="1:20" s="18" customFormat="1" ht="27" hidden="1" customHeight="1">
      <c r="A169" s="16" t="s">
        <v>174</v>
      </c>
      <c r="B169" s="49">
        <v>795</v>
      </c>
      <c r="C169" s="15" t="s">
        <v>54</v>
      </c>
      <c r="D169" s="15" t="s">
        <v>126</v>
      </c>
      <c r="E169" s="15" t="s">
        <v>405</v>
      </c>
      <c r="F169" s="15" t="s">
        <v>175</v>
      </c>
      <c r="G169" s="102"/>
      <c r="H169" s="102"/>
      <c r="I169" s="102"/>
      <c r="J169" s="17"/>
      <c r="P169" s="17"/>
      <c r="Q169" s="17"/>
      <c r="R169" s="17"/>
      <c r="S169" s="17"/>
      <c r="T169" s="17"/>
    </row>
    <row r="170" spans="1:20" s="18" customFormat="1" ht="27" hidden="1" customHeight="1">
      <c r="A170" s="16"/>
      <c r="B170" s="49"/>
      <c r="C170" s="15"/>
      <c r="D170" s="15"/>
      <c r="E170" s="15"/>
      <c r="F170" s="15"/>
      <c r="G170" s="102"/>
      <c r="H170" s="102"/>
      <c r="I170" s="102"/>
      <c r="J170" s="17"/>
      <c r="P170" s="17"/>
      <c r="Q170" s="17"/>
      <c r="R170" s="17"/>
      <c r="S170" s="17"/>
      <c r="T170" s="17"/>
    </row>
    <row r="171" spans="1:20" s="18" customFormat="1" ht="27" hidden="1" customHeight="1">
      <c r="A171" s="16"/>
      <c r="B171" s="49"/>
      <c r="C171" s="15"/>
      <c r="D171" s="15"/>
      <c r="E171" s="15"/>
      <c r="F171" s="15"/>
      <c r="G171" s="102"/>
      <c r="H171" s="102"/>
      <c r="I171" s="102"/>
      <c r="J171" s="17"/>
      <c r="P171" s="17"/>
      <c r="Q171" s="17"/>
      <c r="R171" s="17"/>
      <c r="S171" s="17"/>
      <c r="T171" s="17"/>
    </row>
    <row r="172" spans="1:20" s="18" customFormat="1" ht="27" hidden="1" customHeight="1">
      <c r="A172" s="16"/>
      <c r="B172" s="49"/>
      <c r="C172" s="15"/>
      <c r="D172" s="15"/>
      <c r="E172" s="15"/>
      <c r="F172" s="15"/>
      <c r="G172" s="102"/>
      <c r="H172" s="102"/>
      <c r="I172" s="102"/>
      <c r="J172" s="17"/>
      <c r="P172" s="17"/>
      <c r="Q172" s="17"/>
      <c r="R172" s="17"/>
      <c r="S172" s="17"/>
      <c r="T172" s="17"/>
    </row>
    <row r="173" spans="1:20" s="18" customFormat="1" ht="66" hidden="1" customHeight="1">
      <c r="A173" s="50" t="s">
        <v>106</v>
      </c>
      <c r="B173" s="14">
        <v>793</v>
      </c>
      <c r="C173" s="15" t="s">
        <v>54</v>
      </c>
      <c r="D173" s="15" t="s">
        <v>126</v>
      </c>
      <c r="E173" s="15" t="s">
        <v>104</v>
      </c>
      <c r="F173" s="15"/>
      <c r="G173" s="74">
        <f t="shared" ref="G173:I173" si="49">G177+G180+G193+G188+G185+G200+G174</f>
        <v>0</v>
      </c>
      <c r="H173" s="74">
        <f t="shared" si="49"/>
        <v>0</v>
      </c>
      <c r="I173" s="74">
        <f t="shared" si="49"/>
        <v>0</v>
      </c>
      <c r="J173" s="17"/>
      <c r="L173" s="17">
        <f>G184+G199+G208+G217+G223</f>
        <v>0</v>
      </c>
      <c r="P173" s="17"/>
      <c r="Q173" s="17"/>
      <c r="R173" s="17"/>
      <c r="S173" s="17"/>
      <c r="T173" s="17"/>
    </row>
    <row r="174" spans="1:20" s="18" customFormat="1" ht="76.5" hidden="1" customHeight="1">
      <c r="A174" s="50" t="s">
        <v>680</v>
      </c>
      <c r="B174" s="49">
        <v>795</v>
      </c>
      <c r="C174" s="15" t="s">
        <v>54</v>
      </c>
      <c r="D174" s="15" t="s">
        <v>126</v>
      </c>
      <c r="E174" s="15" t="s">
        <v>679</v>
      </c>
      <c r="F174" s="15"/>
      <c r="G174" s="74">
        <f t="shared" ref="G174:I175" si="50">G175</f>
        <v>0</v>
      </c>
      <c r="H174" s="74">
        <f t="shared" si="50"/>
        <v>0</v>
      </c>
      <c r="I174" s="74">
        <f t="shared" si="50"/>
        <v>0</v>
      </c>
      <c r="P174" s="17"/>
      <c r="Q174" s="17"/>
      <c r="R174" s="17"/>
      <c r="S174" s="17"/>
      <c r="T174" s="17"/>
    </row>
    <row r="175" spans="1:20" s="18" customFormat="1" ht="15" hidden="1" customHeight="1">
      <c r="A175" s="16" t="s">
        <v>330</v>
      </c>
      <c r="B175" s="49">
        <v>795</v>
      </c>
      <c r="C175" s="15" t="s">
        <v>54</v>
      </c>
      <c r="D175" s="15" t="s">
        <v>126</v>
      </c>
      <c r="E175" s="15" t="s">
        <v>679</v>
      </c>
      <c r="F175" s="15" t="s">
        <v>37</v>
      </c>
      <c r="G175" s="74">
        <f t="shared" si="50"/>
        <v>0</v>
      </c>
      <c r="H175" s="74">
        <f t="shared" si="50"/>
        <v>0</v>
      </c>
      <c r="I175" s="74">
        <f t="shared" si="50"/>
        <v>0</v>
      </c>
      <c r="P175" s="17"/>
      <c r="Q175" s="17"/>
      <c r="R175" s="17"/>
      <c r="S175" s="17"/>
      <c r="T175" s="17"/>
    </row>
    <row r="176" spans="1:20" s="18" customFormat="1" ht="32.25" hidden="1" customHeight="1">
      <c r="A176" s="16" t="s">
        <v>38</v>
      </c>
      <c r="B176" s="49">
        <v>795</v>
      </c>
      <c r="C176" s="15" t="s">
        <v>54</v>
      </c>
      <c r="D176" s="15" t="s">
        <v>126</v>
      </c>
      <c r="E176" s="15" t="s">
        <v>679</v>
      </c>
      <c r="F176" s="15" t="s">
        <v>39</v>
      </c>
      <c r="G176" s="74">
        <f>'прил 6'!G1580</f>
        <v>0</v>
      </c>
      <c r="H176" s="74">
        <f>'прил 6'!H1580</f>
        <v>0</v>
      </c>
      <c r="I176" s="74">
        <f>'прил 6'!I1580</f>
        <v>0</v>
      </c>
      <c r="J176" s="18" t="s">
        <v>474</v>
      </c>
      <c r="L176" s="18">
        <v>26808448</v>
      </c>
      <c r="P176" s="17"/>
      <c r="Q176" s="17"/>
      <c r="R176" s="17"/>
      <c r="S176" s="17"/>
      <c r="T176" s="17"/>
    </row>
    <row r="177" spans="1:20" s="18" customFormat="1" ht="53.25" hidden="1" customHeight="1">
      <c r="A177" s="50" t="s">
        <v>107</v>
      </c>
      <c r="B177" s="49">
        <v>795</v>
      </c>
      <c r="C177" s="15" t="s">
        <v>54</v>
      </c>
      <c r="D177" s="15" t="s">
        <v>126</v>
      </c>
      <c r="E177" s="15" t="s">
        <v>105</v>
      </c>
      <c r="F177" s="15"/>
      <c r="G177" s="102">
        <f t="shared" ref="G177:I178" si="51">G178</f>
        <v>0</v>
      </c>
      <c r="H177" s="102">
        <f t="shared" si="51"/>
        <v>0</v>
      </c>
      <c r="I177" s="102">
        <f t="shared" si="51"/>
        <v>0</v>
      </c>
      <c r="J177" s="17"/>
      <c r="P177" s="17"/>
      <c r="Q177" s="17"/>
      <c r="R177" s="17"/>
      <c r="S177" s="17"/>
      <c r="T177" s="17"/>
    </row>
    <row r="178" spans="1:20" s="18" customFormat="1" ht="18" hidden="1" customHeight="1">
      <c r="A178" s="16" t="s">
        <v>330</v>
      </c>
      <c r="B178" s="49">
        <v>795</v>
      </c>
      <c r="C178" s="15" t="s">
        <v>54</v>
      </c>
      <c r="D178" s="15" t="s">
        <v>126</v>
      </c>
      <c r="E178" s="15" t="s">
        <v>105</v>
      </c>
      <c r="F178" s="15" t="s">
        <v>37</v>
      </c>
      <c r="G178" s="102">
        <f t="shared" si="51"/>
        <v>0</v>
      </c>
      <c r="H178" s="102">
        <f t="shared" si="51"/>
        <v>0</v>
      </c>
      <c r="I178" s="102">
        <f t="shared" si="51"/>
        <v>0</v>
      </c>
      <c r="J178" s="17"/>
      <c r="P178" s="17"/>
      <c r="Q178" s="17"/>
      <c r="R178" s="17"/>
      <c r="S178" s="17"/>
      <c r="T178" s="17"/>
    </row>
    <row r="179" spans="1:20" s="18" customFormat="1" ht="57.75" hidden="1" customHeight="1">
      <c r="A179" s="16" t="s">
        <v>38</v>
      </c>
      <c r="B179" s="49">
        <v>795</v>
      </c>
      <c r="C179" s="15" t="s">
        <v>54</v>
      </c>
      <c r="D179" s="15" t="s">
        <v>126</v>
      </c>
      <c r="E179" s="15" t="s">
        <v>105</v>
      </c>
      <c r="F179" s="15" t="s">
        <v>39</v>
      </c>
      <c r="G179" s="74">
        <f>'прил 6'!G1583</f>
        <v>0</v>
      </c>
      <c r="H179" s="74">
        <f>'прил 6'!H1583</f>
        <v>0</v>
      </c>
      <c r="I179" s="74">
        <f>'прил 6'!I1583</f>
        <v>0</v>
      </c>
      <c r="J179" s="17"/>
      <c r="P179" s="17"/>
      <c r="Q179" s="17"/>
      <c r="R179" s="17"/>
      <c r="S179" s="17"/>
      <c r="T179" s="17"/>
    </row>
    <row r="180" spans="1:20" ht="80.25" hidden="1" customHeight="1">
      <c r="A180" s="50" t="s">
        <v>106</v>
      </c>
      <c r="B180" s="49">
        <v>795</v>
      </c>
      <c r="C180" s="15" t="s">
        <v>54</v>
      </c>
      <c r="D180" s="15" t="s">
        <v>126</v>
      </c>
      <c r="E180" s="15" t="s">
        <v>135</v>
      </c>
      <c r="F180" s="15"/>
      <c r="G180" s="74">
        <f>G183</f>
        <v>0</v>
      </c>
      <c r="H180" s="74">
        <f t="shared" ref="H180:I180" si="52">H183</f>
        <v>0</v>
      </c>
      <c r="I180" s="74">
        <f t="shared" si="52"/>
        <v>0</v>
      </c>
    </row>
    <row r="181" spans="1:20" s="18" customFormat="1" ht="15.75" hidden="1" customHeight="1">
      <c r="A181" s="16" t="s">
        <v>63</v>
      </c>
      <c r="B181" s="49">
        <v>795</v>
      </c>
      <c r="C181" s="15" t="s">
        <v>54</v>
      </c>
      <c r="D181" s="15" t="s">
        <v>126</v>
      </c>
      <c r="E181" s="15" t="s">
        <v>133</v>
      </c>
      <c r="F181" s="15" t="s">
        <v>64</v>
      </c>
      <c r="G181" s="74" t="e">
        <f>G182</f>
        <v>#REF!</v>
      </c>
      <c r="H181" s="74" t="e">
        <f>H182</f>
        <v>#REF!</v>
      </c>
      <c r="I181" s="74" t="e">
        <f>I182</f>
        <v>#REF!</v>
      </c>
      <c r="J181" s="17"/>
      <c r="P181" s="17"/>
      <c r="Q181" s="17"/>
      <c r="R181" s="17"/>
      <c r="S181" s="17"/>
      <c r="T181" s="17"/>
    </row>
    <row r="182" spans="1:20" s="18" customFormat="1" ht="15.75" hidden="1" customHeight="1">
      <c r="A182" s="16" t="s">
        <v>184</v>
      </c>
      <c r="B182" s="49">
        <v>795</v>
      </c>
      <c r="C182" s="15" t="s">
        <v>54</v>
      </c>
      <c r="D182" s="15" t="s">
        <v>126</v>
      </c>
      <c r="E182" s="15" t="s">
        <v>133</v>
      </c>
      <c r="F182" s="15" t="s">
        <v>185</v>
      </c>
      <c r="G182" s="74" t="e">
        <f>'прил 6'!#REF!</f>
        <v>#REF!</v>
      </c>
      <c r="H182" s="74" t="e">
        <f>'прил 6'!#REF!</f>
        <v>#REF!</v>
      </c>
      <c r="I182" s="74" t="e">
        <f>'прил 6'!#REF!</f>
        <v>#REF!</v>
      </c>
      <c r="J182" s="17"/>
      <c r="P182" s="17"/>
      <c r="Q182" s="17"/>
      <c r="R182" s="17"/>
      <c r="S182" s="17"/>
      <c r="T182" s="17"/>
    </row>
    <row r="183" spans="1:20" ht="15" hidden="1" customHeight="1">
      <c r="A183" s="16" t="s">
        <v>160</v>
      </c>
      <c r="B183" s="49">
        <v>795</v>
      </c>
      <c r="C183" s="15" t="s">
        <v>54</v>
      </c>
      <c r="D183" s="15" t="s">
        <v>126</v>
      </c>
      <c r="E183" s="15" t="s">
        <v>133</v>
      </c>
      <c r="F183" s="15" t="s">
        <v>161</v>
      </c>
      <c r="G183" s="74">
        <f>G184</f>
        <v>0</v>
      </c>
      <c r="H183" s="74">
        <f>H184</f>
        <v>0</v>
      </c>
      <c r="I183" s="74">
        <f>I184</f>
        <v>0</v>
      </c>
    </row>
    <row r="184" spans="1:20" ht="15" hidden="1" customHeight="1">
      <c r="A184" s="16" t="s">
        <v>182</v>
      </c>
      <c r="B184" s="49">
        <v>795</v>
      </c>
      <c r="C184" s="15" t="s">
        <v>54</v>
      </c>
      <c r="D184" s="15" t="s">
        <v>126</v>
      </c>
      <c r="E184" s="15" t="s">
        <v>133</v>
      </c>
      <c r="F184" s="15" t="s">
        <v>183</v>
      </c>
      <c r="G184" s="74">
        <f>'прил 6'!G1586</f>
        <v>0</v>
      </c>
      <c r="H184" s="74">
        <f>'прил 6'!H1586</f>
        <v>0</v>
      </c>
      <c r="I184" s="74">
        <f>'прил 6'!I1586</f>
        <v>0</v>
      </c>
    </row>
    <row r="185" spans="1:20" s="18" customFormat="1" ht="83.25" hidden="1" customHeight="1">
      <c r="A185" s="50" t="s">
        <v>429</v>
      </c>
      <c r="B185" s="49"/>
      <c r="C185" s="15"/>
      <c r="D185" s="15"/>
      <c r="E185" s="15" t="s">
        <v>136</v>
      </c>
      <c r="F185" s="15"/>
      <c r="G185" s="74">
        <f>G186</f>
        <v>0</v>
      </c>
      <c r="H185" s="74">
        <v>0</v>
      </c>
      <c r="I185" s="74">
        <v>0</v>
      </c>
      <c r="J185" s="17"/>
      <c r="P185" s="17"/>
      <c r="Q185" s="17"/>
      <c r="R185" s="17"/>
      <c r="S185" s="17"/>
      <c r="T185" s="17"/>
    </row>
    <row r="186" spans="1:20" s="18" customFormat="1" ht="26.25" hidden="1" customHeight="1">
      <c r="A186" s="16" t="s">
        <v>330</v>
      </c>
      <c r="B186" s="49"/>
      <c r="C186" s="15"/>
      <c r="D186" s="15"/>
      <c r="E186" s="15" t="s">
        <v>134</v>
      </c>
      <c r="F186" s="15" t="s">
        <v>37</v>
      </c>
      <c r="G186" s="74">
        <f>G187</f>
        <v>0</v>
      </c>
      <c r="H186" s="74">
        <v>0</v>
      </c>
      <c r="I186" s="74">
        <v>0</v>
      </c>
      <c r="J186" s="17"/>
      <c r="P186" s="17"/>
      <c r="Q186" s="17"/>
      <c r="R186" s="17"/>
      <c r="S186" s="17"/>
      <c r="T186" s="17"/>
    </row>
    <row r="187" spans="1:20" s="18" customFormat="1" ht="47.25" hidden="1" customHeight="1">
      <c r="A187" s="16" t="s">
        <v>38</v>
      </c>
      <c r="B187" s="49"/>
      <c r="C187" s="15"/>
      <c r="D187" s="15"/>
      <c r="E187" s="15" t="s">
        <v>134</v>
      </c>
      <c r="F187" s="15" t="s">
        <v>39</v>
      </c>
      <c r="G187" s="74">
        <f>'прил 6'!G1589</f>
        <v>0</v>
      </c>
      <c r="H187" s="74">
        <v>0</v>
      </c>
      <c r="I187" s="74">
        <v>0</v>
      </c>
      <c r="J187" s="17"/>
      <c r="P187" s="17"/>
      <c r="Q187" s="17"/>
      <c r="R187" s="17"/>
      <c r="S187" s="17"/>
      <c r="T187" s="17"/>
    </row>
    <row r="188" spans="1:20" ht="78" hidden="1" customHeight="1">
      <c r="A188" s="50" t="s">
        <v>541</v>
      </c>
      <c r="B188" s="49">
        <v>795</v>
      </c>
      <c r="C188" s="15" t="s">
        <v>54</v>
      </c>
      <c r="D188" s="15" t="s">
        <v>126</v>
      </c>
      <c r="E188" s="15" t="s">
        <v>540</v>
      </c>
      <c r="F188" s="15"/>
      <c r="G188" s="74">
        <f>G189+G191</f>
        <v>0</v>
      </c>
      <c r="H188" s="74">
        <v>0</v>
      </c>
      <c r="I188" s="74">
        <v>0</v>
      </c>
      <c r="J188" s="1"/>
    </row>
    <row r="189" spans="1:20" ht="18" hidden="1" customHeight="1">
      <c r="A189" s="16" t="s">
        <v>330</v>
      </c>
      <c r="B189" s="49">
        <v>795</v>
      </c>
      <c r="C189" s="15" t="s">
        <v>54</v>
      </c>
      <c r="D189" s="15" t="s">
        <v>126</v>
      </c>
      <c r="E189" s="15" t="s">
        <v>539</v>
      </c>
      <c r="F189" s="15" t="s">
        <v>37</v>
      </c>
      <c r="G189" s="74">
        <f>G190</f>
        <v>0</v>
      </c>
      <c r="H189" s="74">
        <v>0</v>
      </c>
      <c r="I189" s="74">
        <v>0</v>
      </c>
      <c r="J189" s="1"/>
    </row>
    <row r="190" spans="1:20" ht="15" hidden="1" customHeight="1">
      <c r="A190" s="16" t="s">
        <v>38</v>
      </c>
      <c r="B190" s="49">
        <v>795</v>
      </c>
      <c r="C190" s="15" t="s">
        <v>54</v>
      </c>
      <c r="D190" s="15" t="s">
        <v>126</v>
      </c>
      <c r="E190" s="15" t="s">
        <v>539</v>
      </c>
      <c r="F190" s="15" t="s">
        <v>39</v>
      </c>
      <c r="G190" s="74"/>
      <c r="H190" s="74">
        <v>0</v>
      </c>
      <c r="I190" s="74">
        <v>0</v>
      </c>
      <c r="J190" s="1"/>
    </row>
    <row r="191" spans="1:20" ht="36.75" hidden="1" customHeight="1">
      <c r="A191" s="16" t="s">
        <v>98</v>
      </c>
      <c r="B191" s="49">
        <v>795</v>
      </c>
      <c r="C191" s="15" t="s">
        <v>54</v>
      </c>
      <c r="D191" s="15" t="s">
        <v>126</v>
      </c>
      <c r="E191" s="15" t="s">
        <v>539</v>
      </c>
      <c r="F191" s="15" t="s">
        <v>355</v>
      </c>
      <c r="G191" s="74">
        <f>G192</f>
        <v>0</v>
      </c>
      <c r="H191" s="74">
        <f t="shared" ref="H191:I191" si="53">H192</f>
        <v>0</v>
      </c>
      <c r="I191" s="74">
        <f t="shared" si="53"/>
        <v>0</v>
      </c>
      <c r="J191" s="1"/>
    </row>
    <row r="192" spans="1:20" ht="27.75" hidden="1" customHeight="1">
      <c r="A192" s="16" t="s">
        <v>356</v>
      </c>
      <c r="B192" s="49">
        <v>795</v>
      </c>
      <c r="C192" s="15" t="s">
        <v>54</v>
      </c>
      <c r="D192" s="15" t="s">
        <v>126</v>
      </c>
      <c r="E192" s="15" t="s">
        <v>539</v>
      </c>
      <c r="F192" s="15" t="s">
        <v>357</v>
      </c>
      <c r="G192" s="74"/>
      <c r="H192" s="74">
        <v>0</v>
      </c>
      <c r="I192" s="74">
        <v>0</v>
      </c>
      <c r="J192" s="1"/>
    </row>
    <row r="193" spans="1:20" s="18" customFormat="1" ht="62.25" hidden="1" customHeight="1">
      <c r="A193" s="16" t="s">
        <v>538</v>
      </c>
      <c r="B193" s="49">
        <v>795</v>
      </c>
      <c r="C193" s="15" t="s">
        <v>54</v>
      </c>
      <c r="D193" s="15" t="s">
        <v>126</v>
      </c>
      <c r="E193" s="15" t="s">
        <v>191</v>
      </c>
      <c r="F193" s="15"/>
      <c r="G193" s="74">
        <f>G194+G198+G196</f>
        <v>0</v>
      </c>
      <c r="H193" s="74">
        <v>0</v>
      </c>
      <c r="I193" s="74">
        <v>0</v>
      </c>
      <c r="P193" s="17"/>
      <c r="Q193" s="17"/>
      <c r="R193" s="17"/>
      <c r="S193" s="17"/>
      <c r="T193" s="17"/>
    </row>
    <row r="194" spans="1:20" s="18" customFormat="1" ht="32.25" hidden="1" customHeight="1">
      <c r="A194" s="16" t="s">
        <v>330</v>
      </c>
      <c r="B194" s="49">
        <v>795</v>
      </c>
      <c r="C194" s="15" t="s">
        <v>54</v>
      </c>
      <c r="D194" s="15" t="s">
        <v>126</v>
      </c>
      <c r="E194" s="15" t="s">
        <v>191</v>
      </c>
      <c r="F194" s="15" t="s">
        <v>37</v>
      </c>
      <c r="G194" s="74">
        <f>G195</f>
        <v>0</v>
      </c>
      <c r="H194" s="74">
        <v>0</v>
      </c>
      <c r="I194" s="74">
        <v>0</v>
      </c>
      <c r="P194" s="17"/>
      <c r="Q194" s="17"/>
      <c r="R194" s="17"/>
      <c r="S194" s="17"/>
      <c r="T194" s="17"/>
    </row>
    <row r="195" spans="1:20" s="18" customFormat="1" ht="32.25" hidden="1" customHeight="1">
      <c r="A195" s="16" t="s">
        <v>38</v>
      </c>
      <c r="B195" s="49">
        <v>795</v>
      </c>
      <c r="C195" s="15" t="s">
        <v>54</v>
      </c>
      <c r="D195" s="15" t="s">
        <v>126</v>
      </c>
      <c r="E195" s="15" t="s">
        <v>191</v>
      </c>
      <c r="F195" s="15" t="s">
        <v>39</v>
      </c>
      <c r="G195" s="74"/>
      <c r="H195" s="74">
        <v>0</v>
      </c>
      <c r="I195" s="74">
        <v>0</v>
      </c>
      <c r="P195" s="17"/>
      <c r="Q195" s="17"/>
      <c r="R195" s="17"/>
      <c r="S195" s="17"/>
      <c r="T195" s="17"/>
    </row>
    <row r="196" spans="1:20" ht="18" hidden="1" customHeight="1">
      <c r="A196" s="16" t="s">
        <v>330</v>
      </c>
      <c r="B196" s="49">
        <v>795</v>
      </c>
      <c r="C196" s="15" t="s">
        <v>54</v>
      </c>
      <c r="D196" s="15" t="s">
        <v>126</v>
      </c>
      <c r="E196" s="15" t="s">
        <v>191</v>
      </c>
      <c r="F196" s="15" t="s">
        <v>37</v>
      </c>
      <c r="G196" s="74">
        <f>G197</f>
        <v>0</v>
      </c>
      <c r="H196" s="74">
        <v>0</v>
      </c>
      <c r="I196" s="74">
        <v>0</v>
      </c>
      <c r="J196" s="1"/>
    </row>
    <row r="197" spans="1:20" ht="29.25" hidden="1" customHeight="1">
      <c r="A197" s="16" t="s">
        <v>38</v>
      </c>
      <c r="B197" s="49">
        <v>795</v>
      </c>
      <c r="C197" s="15" t="s">
        <v>54</v>
      </c>
      <c r="D197" s="15" t="s">
        <v>126</v>
      </c>
      <c r="E197" s="15" t="s">
        <v>191</v>
      </c>
      <c r="F197" s="15" t="s">
        <v>39</v>
      </c>
      <c r="G197" s="74"/>
      <c r="H197" s="74"/>
      <c r="I197" s="74"/>
      <c r="J197" s="1"/>
    </row>
    <row r="198" spans="1:20" ht="18" hidden="1" customHeight="1">
      <c r="A198" s="16" t="s">
        <v>160</v>
      </c>
      <c r="B198" s="49">
        <v>795</v>
      </c>
      <c r="C198" s="15" t="s">
        <v>54</v>
      </c>
      <c r="D198" s="15" t="s">
        <v>126</v>
      </c>
      <c r="E198" s="15" t="s">
        <v>191</v>
      </c>
      <c r="F198" s="15" t="s">
        <v>161</v>
      </c>
      <c r="G198" s="74">
        <f>G199</f>
        <v>0</v>
      </c>
      <c r="H198" s="74">
        <v>0</v>
      </c>
      <c r="I198" s="74">
        <v>0</v>
      </c>
      <c r="J198" s="1"/>
    </row>
    <row r="199" spans="1:20" ht="15" hidden="1" customHeight="1">
      <c r="A199" s="16" t="s">
        <v>182</v>
      </c>
      <c r="B199" s="49">
        <v>795</v>
      </c>
      <c r="C199" s="15" t="s">
        <v>54</v>
      </c>
      <c r="D199" s="15" t="s">
        <v>126</v>
      </c>
      <c r="E199" s="15" t="s">
        <v>191</v>
      </c>
      <c r="F199" s="15" t="s">
        <v>183</v>
      </c>
      <c r="G199" s="74">
        <f>'прил 6'!G1601</f>
        <v>0</v>
      </c>
      <c r="H199" s="74">
        <v>0</v>
      </c>
      <c r="I199" s="74">
        <v>0</v>
      </c>
      <c r="J199" s="1"/>
    </row>
    <row r="200" spans="1:20" ht="78" hidden="1" customHeight="1">
      <c r="A200" s="50" t="s">
        <v>669</v>
      </c>
      <c r="B200" s="49">
        <v>795</v>
      </c>
      <c r="C200" s="15" t="s">
        <v>54</v>
      </c>
      <c r="D200" s="15" t="s">
        <v>126</v>
      </c>
      <c r="E200" s="15" t="s">
        <v>671</v>
      </c>
      <c r="F200" s="15"/>
      <c r="G200" s="74">
        <f>G201</f>
        <v>0</v>
      </c>
      <c r="H200" s="74">
        <v>0</v>
      </c>
      <c r="I200" s="74">
        <v>0</v>
      </c>
      <c r="J200" s="1"/>
    </row>
    <row r="201" spans="1:20" ht="18" hidden="1" customHeight="1">
      <c r="A201" s="16" t="s">
        <v>160</v>
      </c>
      <c r="B201" s="49">
        <v>795</v>
      </c>
      <c r="C201" s="15" t="s">
        <v>54</v>
      </c>
      <c r="D201" s="15" t="s">
        <v>126</v>
      </c>
      <c r="E201" s="15" t="s">
        <v>671</v>
      </c>
      <c r="F201" s="15" t="s">
        <v>161</v>
      </c>
      <c r="G201" s="74">
        <f>G202</f>
        <v>0</v>
      </c>
      <c r="H201" s="74">
        <v>0</v>
      </c>
      <c r="I201" s="74">
        <v>0</v>
      </c>
      <c r="J201" s="1"/>
    </row>
    <row r="202" spans="1:20" ht="27.75" hidden="1" customHeight="1">
      <c r="A202" s="16" t="s">
        <v>182</v>
      </c>
      <c r="B202" s="49">
        <v>795</v>
      </c>
      <c r="C202" s="15" t="s">
        <v>54</v>
      </c>
      <c r="D202" s="15" t="s">
        <v>126</v>
      </c>
      <c r="E202" s="15" t="s">
        <v>671</v>
      </c>
      <c r="F202" s="15" t="s">
        <v>183</v>
      </c>
      <c r="G202" s="74">
        <f>'прил 6'!G1604</f>
        <v>0</v>
      </c>
      <c r="H202" s="74">
        <v>0</v>
      </c>
      <c r="I202" s="74">
        <v>0</v>
      </c>
      <c r="J202" s="1"/>
    </row>
    <row r="203" spans="1:20" ht="78.75" hidden="1" customHeight="1">
      <c r="A203" s="16" t="s">
        <v>110</v>
      </c>
      <c r="B203" s="49">
        <v>795</v>
      </c>
      <c r="C203" s="15" t="s">
        <v>54</v>
      </c>
      <c r="D203" s="15" t="s">
        <v>126</v>
      </c>
      <c r="E203" s="15" t="s">
        <v>108</v>
      </c>
      <c r="F203" s="15"/>
      <c r="G203" s="74">
        <f>G204+G211+G221+G205+G224+G227+G233+G218</f>
        <v>0</v>
      </c>
      <c r="H203" s="74">
        <f>H204+H211+H221+H205+H224+H227</f>
        <v>0</v>
      </c>
      <c r="I203" s="74">
        <f>I204+I211+I221+I205+I224+I227</f>
        <v>0</v>
      </c>
    </row>
    <row r="204" spans="1:20" ht="47.25" hidden="1" customHeight="1">
      <c r="A204" s="16" t="s">
        <v>111</v>
      </c>
      <c r="B204" s="49">
        <v>795</v>
      </c>
      <c r="C204" s="15" t="s">
        <v>54</v>
      </c>
      <c r="D204" s="15" t="s">
        <v>126</v>
      </c>
      <c r="E204" s="15" t="s">
        <v>109</v>
      </c>
      <c r="F204" s="15"/>
      <c r="G204" s="74">
        <f>G207+G209</f>
        <v>0</v>
      </c>
      <c r="H204" s="74">
        <f t="shared" ref="H204:I204" si="54">H207+H209</f>
        <v>0</v>
      </c>
      <c r="I204" s="74">
        <f t="shared" si="54"/>
        <v>0</v>
      </c>
    </row>
    <row r="205" spans="1:20" s="18" customFormat="1" ht="15.75" hidden="1" customHeight="1">
      <c r="A205" s="16" t="s">
        <v>63</v>
      </c>
      <c r="B205" s="49">
        <v>795</v>
      </c>
      <c r="C205" s="15" t="s">
        <v>54</v>
      </c>
      <c r="D205" s="15" t="s">
        <v>126</v>
      </c>
      <c r="E205" s="15" t="s">
        <v>109</v>
      </c>
      <c r="F205" s="15" t="s">
        <v>64</v>
      </c>
      <c r="G205" s="74">
        <f>G206</f>
        <v>0</v>
      </c>
      <c r="H205" s="74">
        <v>0</v>
      </c>
      <c r="I205" s="74">
        <v>0</v>
      </c>
      <c r="J205" s="162"/>
      <c r="P205" s="17"/>
      <c r="Q205" s="17"/>
      <c r="R205" s="17"/>
      <c r="S205" s="17"/>
      <c r="T205" s="17"/>
    </row>
    <row r="206" spans="1:20" s="18" customFormat="1" ht="15.75" hidden="1" customHeight="1">
      <c r="A206" s="16" t="s">
        <v>184</v>
      </c>
      <c r="B206" s="49">
        <v>795</v>
      </c>
      <c r="C206" s="15" t="s">
        <v>54</v>
      </c>
      <c r="D206" s="15" t="s">
        <v>126</v>
      </c>
      <c r="E206" s="15" t="s">
        <v>109</v>
      </c>
      <c r="F206" s="15" t="s">
        <v>185</v>
      </c>
      <c r="G206" s="74">
        <f>'прил 6'!G1608</f>
        <v>0</v>
      </c>
      <c r="H206" s="74">
        <v>0</v>
      </c>
      <c r="I206" s="74">
        <v>0</v>
      </c>
      <c r="J206" s="162"/>
      <c r="P206" s="17"/>
      <c r="Q206" s="17"/>
      <c r="R206" s="17"/>
      <c r="S206" s="17"/>
      <c r="T206" s="17"/>
    </row>
    <row r="207" spans="1:20" ht="16.5" hidden="1" customHeight="1">
      <c r="A207" s="16" t="s">
        <v>160</v>
      </c>
      <c r="B207" s="49">
        <v>795</v>
      </c>
      <c r="C207" s="15" t="s">
        <v>54</v>
      </c>
      <c r="D207" s="15" t="s">
        <v>126</v>
      </c>
      <c r="E207" s="15" t="s">
        <v>109</v>
      </c>
      <c r="F207" s="15" t="s">
        <v>161</v>
      </c>
      <c r="G207" s="74">
        <f>G208</f>
        <v>0</v>
      </c>
      <c r="H207" s="74">
        <f>H208</f>
        <v>0</v>
      </c>
      <c r="I207" s="74">
        <f>I208</f>
        <v>0</v>
      </c>
    </row>
    <row r="208" spans="1:20" ht="19.5" hidden="1" customHeight="1">
      <c r="A208" s="16" t="s">
        <v>182</v>
      </c>
      <c r="B208" s="49">
        <v>795</v>
      </c>
      <c r="C208" s="15" t="s">
        <v>54</v>
      </c>
      <c r="D208" s="15" t="s">
        <v>126</v>
      </c>
      <c r="E208" s="15" t="s">
        <v>109</v>
      </c>
      <c r="F208" s="15" t="s">
        <v>183</v>
      </c>
      <c r="G208" s="74">
        <f>'прил 6'!G1610</f>
        <v>0</v>
      </c>
      <c r="H208" s="74">
        <f>'прил 6'!H1610</f>
        <v>0</v>
      </c>
      <c r="I208" s="74">
        <f>'прил 6'!I1610</f>
        <v>0</v>
      </c>
    </row>
    <row r="209" spans="1:20" ht="22.5" hidden="1" customHeight="1">
      <c r="A209" s="16" t="s">
        <v>330</v>
      </c>
      <c r="B209" s="49">
        <v>795</v>
      </c>
      <c r="C209" s="15" t="s">
        <v>54</v>
      </c>
      <c r="D209" s="15" t="s">
        <v>126</v>
      </c>
      <c r="E209" s="15" t="s">
        <v>109</v>
      </c>
      <c r="F209" s="15" t="s">
        <v>37</v>
      </c>
      <c r="G209" s="74">
        <f>G210</f>
        <v>0</v>
      </c>
      <c r="H209" s="74">
        <f>H210</f>
        <v>0</v>
      </c>
      <c r="I209" s="74">
        <f>I210</f>
        <v>0</v>
      </c>
      <c r="J209" s="1"/>
    </row>
    <row r="210" spans="1:20" ht="32.25" hidden="1" customHeight="1">
      <c r="A210" s="16" t="s">
        <v>38</v>
      </c>
      <c r="B210" s="49">
        <v>795</v>
      </c>
      <c r="C210" s="15" t="s">
        <v>54</v>
      </c>
      <c r="D210" s="15" t="s">
        <v>126</v>
      </c>
      <c r="E210" s="15" t="s">
        <v>109</v>
      </c>
      <c r="F210" s="15" t="s">
        <v>39</v>
      </c>
      <c r="G210" s="74">
        <f>'прил 6'!G1612</f>
        <v>0</v>
      </c>
      <c r="H210" s="74">
        <f>'прил 6'!H1612</f>
        <v>0</v>
      </c>
      <c r="I210" s="74">
        <f>'прил 6'!I1612</f>
        <v>0</v>
      </c>
      <c r="J210" s="1"/>
    </row>
    <row r="211" spans="1:20" s="18" customFormat="1" ht="65.25" hidden="1" customHeight="1">
      <c r="A211" s="16" t="s">
        <v>537</v>
      </c>
      <c r="B211" s="49">
        <v>795</v>
      </c>
      <c r="C211" s="15" t="s">
        <v>54</v>
      </c>
      <c r="D211" s="15" t="s">
        <v>126</v>
      </c>
      <c r="E211" s="15" t="s">
        <v>46</v>
      </c>
      <c r="F211" s="15"/>
      <c r="G211" s="74">
        <f>G212+G216+G214</f>
        <v>0</v>
      </c>
      <c r="H211" s="27">
        <v>0</v>
      </c>
      <c r="I211" s="27">
        <v>0</v>
      </c>
      <c r="J211" s="162"/>
      <c r="P211" s="17"/>
      <c r="Q211" s="17"/>
      <c r="R211" s="17"/>
      <c r="S211" s="17"/>
      <c r="T211" s="17"/>
    </row>
    <row r="212" spans="1:20" s="18" customFormat="1" ht="15.75" hidden="1" customHeight="1">
      <c r="A212" s="16" t="s">
        <v>330</v>
      </c>
      <c r="B212" s="49">
        <v>795</v>
      </c>
      <c r="C212" s="15" t="s">
        <v>54</v>
      </c>
      <c r="D212" s="15" t="s">
        <v>126</v>
      </c>
      <c r="E212" s="15" t="s">
        <v>46</v>
      </c>
      <c r="F212" s="15" t="s">
        <v>37</v>
      </c>
      <c r="G212" s="74">
        <f>G213</f>
        <v>0</v>
      </c>
      <c r="H212" s="27">
        <v>0</v>
      </c>
      <c r="I212" s="27">
        <v>0</v>
      </c>
      <c r="J212" s="162"/>
      <c r="P212" s="17"/>
      <c r="Q212" s="17"/>
      <c r="R212" s="17"/>
      <c r="S212" s="17"/>
      <c r="T212" s="17"/>
    </row>
    <row r="213" spans="1:20" s="18" customFormat="1" ht="15.75" hidden="1" customHeight="1">
      <c r="A213" s="16" t="s">
        <v>38</v>
      </c>
      <c r="B213" s="49">
        <v>795</v>
      </c>
      <c r="C213" s="15" t="s">
        <v>54</v>
      </c>
      <c r="D213" s="15" t="s">
        <v>126</v>
      </c>
      <c r="E213" s="15" t="s">
        <v>46</v>
      </c>
      <c r="F213" s="15" t="s">
        <v>39</v>
      </c>
      <c r="G213" s="74">
        <f>'прил 6'!G1615</f>
        <v>0</v>
      </c>
      <c r="H213" s="27">
        <v>0</v>
      </c>
      <c r="I213" s="27">
        <v>0</v>
      </c>
      <c r="J213" s="162"/>
      <c r="P213" s="17"/>
      <c r="Q213" s="17"/>
      <c r="R213" s="17"/>
      <c r="S213" s="17"/>
      <c r="T213" s="17"/>
    </row>
    <row r="214" spans="1:20" ht="22.5" hidden="1" customHeight="1">
      <c r="A214" s="16" t="s">
        <v>330</v>
      </c>
      <c r="B214" s="49">
        <v>795</v>
      </c>
      <c r="C214" s="15" t="s">
        <v>54</v>
      </c>
      <c r="D214" s="15" t="s">
        <v>126</v>
      </c>
      <c r="E214" s="15" t="s">
        <v>46</v>
      </c>
      <c r="F214" s="15" t="s">
        <v>37</v>
      </c>
      <c r="G214" s="74">
        <f>G215</f>
        <v>0</v>
      </c>
      <c r="H214" s="74">
        <v>0</v>
      </c>
      <c r="I214" s="74">
        <v>0</v>
      </c>
      <c r="J214" s="1"/>
    </row>
    <row r="215" spans="1:20" ht="16.5" hidden="1" customHeight="1">
      <c r="A215" s="16" t="s">
        <v>38</v>
      </c>
      <c r="B215" s="49">
        <v>795</v>
      </c>
      <c r="C215" s="15" t="s">
        <v>54</v>
      </c>
      <c r="D215" s="15" t="s">
        <v>126</v>
      </c>
      <c r="E215" s="15" t="s">
        <v>46</v>
      </c>
      <c r="F215" s="15" t="s">
        <v>39</v>
      </c>
      <c r="G215" s="74"/>
      <c r="H215" s="74"/>
      <c r="I215" s="74"/>
      <c r="J215" s="1"/>
    </row>
    <row r="216" spans="1:20" ht="22.5" hidden="1" customHeight="1">
      <c r="A216" s="16" t="s">
        <v>160</v>
      </c>
      <c r="B216" s="49">
        <v>795</v>
      </c>
      <c r="C216" s="15" t="s">
        <v>54</v>
      </c>
      <c r="D216" s="15" t="s">
        <v>126</v>
      </c>
      <c r="E216" s="15" t="s">
        <v>46</v>
      </c>
      <c r="F216" s="15" t="s">
        <v>161</v>
      </c>
      <c r="G216" s="74">
        <f>G217</f>
        <v>0</v>
      </c>
      <c r="H216" s="27">
        <v>0</v>
      </c>
      <c r="I216" s="27">
        <v>0</v>
      </c>
      <c r="J216" s="1"/>
    </row>
    <row r="217" spans="1:20" ht="16.5" hidden="1" customHeight="1">
      <c r="A217" s="16" t="s">
        <v>182</v>
      </c>
      <c r="B217" s="49">
        <v>795</v>
      </c>
      <c r="C217" s="15" t="s">
        <v>54</v>
      </c>
      <c r="D217" s="15" t="s">
        <v>126</v>
      </c>
      <c r="E217" s="15" t="s">
        <v>46</v>
      </c>
      <c r="F217" s="15" t="s">
        <v>183</v>
      </c>
      <c r="G217" s="74">
        <f>'прил 6'!G1619</f>
        <v>0</v>
      </c>
      <c r="H217" s="27">
        <v>0</v>
      </c>
      <c r="I217" s="27">
        <v>0</v>
      </c>
      <c r="J217" s="1"/>
    </row>
    <row r="218" spans="1:20" ht="62.25" hidden="1" customHeight="1">
      <c r="A218" s="16" t="s">
        <v>726</v>
      </c>
      <c r="B218" s="49">
        <v>795</v>
      </c>
      <c r="C218" s="15" t="s">
        <v>54</v>
      </c>
      <c r="D218" s="15" t="s">
        <v>126</v>
      </c>
      <c r="E218" s="15" t="s">
        <v>725</v>
      </c>
      <c r="F218" s="15"/>
      <c r="G218" s="74">
        <f>G219</f>
        <v>0</v>
      </c>
      <c r="H218" s="74">
        <f t="shared" ref="H218:I218" si="55">H219+H221+H223</f>
        <v>0</v>
      </c>
      <c r="I218" s="74">
        <f t="shared" si="55"/>
        <v>0</v>
      </c>
      <c r="J218" s="1"/>
      <c r="L218" s="2">
        <f>I193+I198+I222</f>
        <v>0</v>
      </c>
    </row>
    <row r="219" spans="1:20" s="18" customFormat="1" ht="15.75" hidden="1" customHeight="1">
      <c r="A219" s="16" t="s">
        <v>330</v>
      </c>
      <c r="B219" s="49">
        <v>795</v>
      </c>
      <c r="C219" s="15" t="s">
        <v>54</v>
      </c>
      <c r="D219" s="15" t="s">
        <v>126</v>
      </c>
      <c r="E219" s="15" t="s">
        <v>725</v>
      </c>
      <c r="F219" s="15" t="s">
        <v>37</v>
      </c>
      <c r="G219" s="74">
        <f>G220</f>
        <v>0</v>
      </c>
      <c r="H219" s="165">
        <v>0</v>
      </c>
      <c r="I219" s="165">
        <v>0</v>
      </c>
      <c r="J219" s="162"/>
      <c r="P219" s="17"/>
      <c r="Q219" s="17"/>
      <c r="R219" s="17"/>
      <c r="S219" s="17"/>
      <c r="T219" s="17"/>
    </row>
    <row r="220" spans="1:20" s="18" customFormat="1" ht="35.25" hidden="1" customHeight="1">
      <c r="A220" s="16" t="s">
        <v>38</v>
      </c>
      <c r="B220" s="49">
        <v>795</v>
      </c>
      <c r="C220" s="15" t="s">
        <v>54</v>
      </c>
      <c r="D220" s="15" t="s">
        <v>126</v>
      </c>
      <c r="E220" s="15" t="s">
        <v>725</v>
      </c>
      <c r="F220" s="15" t="s">
        <v>39</v>
      </c>
      <c r="G220" s="74"/>
      <c r="H220" s="165"/>
      <c r="I220" s="165"/>
      <c r="J220" s="162"/>
      <c r="P220" s="17"/>
      <c r="Q220" s="17"/>
      <c r="R220" s="17"/>
      <c r="S220" s="17"/>
      <c r="T220" s="17"/>
    </row>
    <row r="221" spans="1:20" ht="68.25" hidden="1" customHeight="1">
      <c r="A221" s="16" t="s">
        <v>430</v>
      </c>
      <c r="B221" s="49">
        <v>795</v>
      </c>
      <c r="C221" s="15" t="s">
        <v>54</v>
      </c>
      <c r="D221" s="15" t="s">
        <v>126</v>
      </c>
      <c r="E221" s="15" t="s">
        <v>10</v>
      </c>
      <c r="F221" s="15"/>
      <c r="G221" s="74">
        <f>G222</f>
        <v>0</v>
      </c>
      <c r="H221" s="27">
        <v>0</v>
      </c>
      <c r="I221" s="27">
        <v>0</v>
      </c>
      <c r="J221" s="1"/>
    </row>
    <row r="222" spans="1:20" ht="22.5" hidden="1" customHeight="1">
      <c r="A222" s="16" t="s">
        <v>160</v>
      </c>
      <c r="B222" s="49">
        <v>795</v>
      </c>
      <c r="C222" s="15" t="s">
        <v>54</v>
      </c>
      <c r="D222" s="15" t="s">
        <v>126</v>
      </c>
      <c r="E222" s="15" t="s">
        <v>10</v>
      </c>
      <c r="F222" s="15" t="s">
        <v>161</v>
      </c>
      <c r="G222" s="74">
        <f>G223</f>
        <v>0</v>
      </c>
      <c r="H222" s="27">
        <v>0</v>
      </c>
      <c r="I222" s="27">
        <v>0</v>
      </c>
      <c r="J222" s="1"/>
    </row>
    <row r="223" spans="1:20" ht="16.5" hidden="1" customHeight="1">
      <c r="A223" s="16" t="s">
        <v>182</v>
      </c>
      <c r="B223" s="49">
        <v>795</v>
      </c>
      <c r="C223" s="15" t="s">
        <v>54</v>
      </c>
      <c r="D223" s="15" t="s">
        <v>126</v>
      </c>
      <c r="E223" s="15" t="s">
        <v>10</v>
      </c>
      <c r="F223" s="15" t="s">
        <v>183</v>
      </c>
      <c r="G223" s="74">
        <f>'прил 6'!G1625</f>
        <v>0</v>
      </c>
      <c r="H223" s="27">
        <v>0</v>
      </c>
      <c r="I223" s="27">
        <v>0</v>
      </c>
      <c r="J223" s="1"/>
    </row>
    <row r="224" spans="1:20" ht="77.25" hidden="1" customHeight="1">
      <c r="A224" s="16" t="s">
        <v>602</v>
      </c>
      <c r="B224" s="49">
        <v>795</v>
      </c>
      <c r="C224" s="15" t="s">
        <v>54</v>
      </c>
      <c r="D224" s="15" t="s">
        <v>126</v>
      </c>
      <c r="E224" s="15" t="s">
        <v>601</v>
      </c>
      <c r="F224" s="15"/>
      <c r="G224" s="74">
        <f>G225</f>
        <v>0</v>
      </c>
      <c r="H224" s="27">
        <v>0</v>
      </c>
      <c r="I224" s="27">
        <v>0</v>
      </c>
      <c r="J224" s="1"/>
    </row>
    <row r="225" spans="1:20" ht="22.5" hidden="1" customHeight="1">
      <c r="A225" s="16" t="s">
        <v>160</v>
      </c>
      <c r="B225" s="49">
        <v>795</v>
      </c>
      <c r="C225" s="15" t="s">
        <v>54</v>
      </c>
      <c r="D225" s="15" t="s">
        <v>126</v>
      </c>
      <c r="E225" s="15" t="s">
        <v>601</v>
      </c>
      <c r="F225" s="15" t="s">
        <v>161</v>
      </c>
      <c r="G225" s="74">
        <f>G226</f>
        <v>0</v>
      </c>
      <c r="H225" s="27">
        <v>0</v>
      </c>
      <c r="I225" s="27">
        <v>0</v>
      </c>
      <c r="J225" s="1"/>
    </row>
    <row r="226" spans="1:20" ht="16.5" hidden="1" customHeight="1">
      <c r="A226" s="16" t="s">
        <v>174</v>
      </c>
      <c r="B226" s="49">
        <v>795</v>
      </c>
      <c r="C226" s="15" t="s">
        <v>54</v>
      </c>
      <c r="D226" s="15" t="s">
        <v>126</v>
      </c>
      <c r="E226" s="15" t="s">
        <v>601</v>
      </c>
      <c r="F226" s="15" t="s">
        <v>175</v>
      </c>
      <c r="G226" s="74"/>
      <c r="H226" s="27">
        <v>0</v>
      </c>
      <c r="I226" s="27">
        <v>0</v>
      </c>
      <c r="J226" s="1"/>
    </row>
    <row r="227" spans="1:20" ht="48" hidden="1" customHeight="1">
      <c r="A227" s="16" t="s">
        <v>617</v>
      </c>
      <c r="B227" s="49">
        <v>795</v>
      </c>
      <c r="C227" s="15" t="s">
        <v>54</v>
      </c>
      <c r="D227" s="15" t="s">
        <v>126</v>
      </c>
      <c r="E227" s="88" t="s">
        <v>616</v>
      </c>
      <c r="F227" s="15"/>
      <c r="G227" s="74">
        <f>G228</f>
        <v>0</v>
      </c>
      <c r="H227" s="74">
        <v>0</v>
      </c>
      <c r="I227" s="74">
        <v>0</v>
      </c>
      <c r="J227" s="1"/>
    </row>
    <row r="228" spans="1:20" ht="22.5" hidden="1" customHeight="1">
      <c r="A228" s="16" t="s">
        <v>160</v>
      </c>
      <c r="B228" s="49">
        <v>795</v>
      </c>
      <c r="C228" s="15" t="s">
        <v>54</v>
      </c>
      <c r="D228" s="15" t="s">
        <v>126</v>
      </c>
      <c r="E228" s="15" t="s">
        <v>616</v>
      </c>
      <c r="F228" s="15" t="s">
        <v>161</v>
      </c>
      <c r="G228" s="74">
        <f>G229</f>
        <v>0</v>
      </c>
      <c r="H228" s="74">
        <v>0</v>
      </c>
      <c r="I228" s="74">
        <v>0</v>
      </c>
      <c r="J228" s="1"/>
    </row>
    <row r="229" spans="1:20" ht="16.5" hidden="1" customHeight="1">
      <c r="A229" s="16" t="s">
        <v>174</v>
      </c>
      <c r="B229" s="49">
        <v>795</v>
      </c>
      <c r="C229" s="15" t="s">
        <v>54</v>
      </c>
      <c r="D229" s="15" t="s">
        <v>126</v>
      </c>
      <c r="E229" s="15" t="s">
        <v>616</v>
      </c>
      <c r="F229" s="15" t="s">
        <v>175</v>
      </c>
      <c r="G229" s="74"/>
      <c r="H229" s="74">
        <v>0</v>
      </c>
      <c r="I229" s="74">
        <v>0</v>
      </c>
      <c r="J229" s="1"/>
    </row>
    <row r="230" spans="1:20" ht="63" hidden="1" customHeight="1">
      <c r="A230" s="16" t="s">
        <v>670</v>
      </c>
      <c r="B230" s="49">
        <v>795</v>
      </c>
      <c r="C230" s="15" t="s">
        <v>54</v>
      </c>
      <c r="D230" s="15" t="s">
        <v>126</v>
      </c>
      <c r="E230" s="15" t="s">
        <v>305</v>
      </c>
      <c r="F230" s="15"/>
      <c r="G230" s="74">
        <f>G231</f>
        <v>0</v>
      </c>
      <c r="H230" s="74"/>
      <c r="I230" s="74"/>
      <c r="J230" s="1"/>
    </row>
    <row r="231" spans="1:20" ht="16.5" hidden="1" customHeight="1">
      <c r="A231" s="16" t="s">
        <v>330</v>
      </c>
      <c r="B231" s="49">
        <v>795</v>
      </c>
      <c r="C231" s="15" t="s">
        <v>54</v>
      </c>
      <c r="D231" s="15" t="s">
        <v>126</v>
      </c>
      <c r="E231" s="15" t="s">
        <v>305</v>
      </c>
      <c r="F231" s="15" t="s">
        <v>37</v>
      </c>
      <c r="G231" s="74">
        <f>G232</f>
        <v>0</v>
      </c>
      <c r="H231" s="74"/>
      <c r="I231" s="74"/>
      <c r="J231" s="1"/>
    </row>
    <row r="232" spans="1:20" ht="28.5" hidden="1" customHeight="1">
      <c r="A232" s="16" t="s">
        <v>38</v>
      </c>
      <c r="B232" s="49">
        <v>795</v>
      </c>
      <c r="C232" s="15" t="s">
        <v>54</v>
      </c>
      <c r="D232" s="15" t="s">
        <v>126</v>
      </c>
      <c r="E232" s="15" t="s">
        <v>305</v>
      </c>
      <c r="F232" s="15" t="s">
        <v>39</v>
      </c>
      <c r="G232" s="74">
        <f>'прил 6'!G1628</f>
        <v>0</v>
      </c>
      <c r="H232" s="74"/>
      <c r="I232" s="74"/>
      <c r="J232" s="1"/>
    </row>
    <row r="233" spans="1:20" s="18" customFormat="1" ht="76.5" hidden="1" customHeight="1">
      <c r="A233" s="50" t="s">
        <v>680</v>
      </c>
      <c r="B233" s="49">
        <v>795</v>
      </c>
      <c r="C233" s="15" t="s">
        <v>54</v>
      </c>
      <c r="D233" s="15" t="s">
        <v>126</v>
      </c>
      <c r="E233" s="15" t="s">
        <v>716</v>
      </c>
      <c r="F233" s="15"/>
      <c r="G233" s="74">
        <f t="shared" ref="G233:I234" si="56">G234</f>
        <v>0</v>
      </c>
      <c r="H233" s="74">
        <f t="shared" si="56"/>
        <v>0</v>
      </c>
      <c r="I233" s="74">
        <f t="shared" si="56"/>
        <v>0</v>
      </c>
      <c r="P233" s="17"/>
      <c r="Q233" s="17"/>
      <c r="R233" s="17"/>
      <c r="S233" s="17"/>
      <c r="T233" s="17"/>
    </row>
    <row r="234" spans="1:20" s="18" customFormat="1" ht="15" hidden="1" customHeight="1">
      <c r="A234" s="16" t="s">
        <v>330</v>
      </c>
      <c r="B234" s="49">
        <v>795</v>
      </c>
      <c r="C234" s="15" t="s">
        <v>54</v>
      </c>
      <c r="D234" s="15" t="s">
        <v>126</v>
      </c>
      <c r="E234" s="15" t="s">
        <v>716</v>
      </c>
      <c r="F234" s="15" t="s">
        <v>37</v>
      </c>
      <c r="G234" s="74">
        <f t="shared" si="56"/>
        <v>0</v>
      </c>
      <c r="H234" s="74">
        <f t="shared" si="56"/>
        <v>0</v>
      </c>
      <c r="I234" s="74">
        <f t="shared" si="56"/>
        <v>0</v>
      </c>
      <c r="P234" s="17"/>
      <c r="Q234" s="17"/>
      <c r="R234" s="17"/>
      <c r="S234" s="17"/>
      <c r="T234" s="17"/>
    </row>
    <row r="235" spans="1:20" s="18" customFormat="1" ht="32.25" hidden="1" customHeight="1">
      <c r="A235" s="16" t="s">
        <v>38</v>
      </c>
      <c r="B235" s="49">
        <v>795</v>
      </c>
      <c r="C235" s="15" t="s">
        <v>54</v>
      </c>
      <c r="D235" s="15" t="s">
        <v>126</v>
      </c>
      <c r="E235" s="15" t="s">
        <v>716</v>
      </c>
      <c r="F235" s="15" t="s">
        <v>39</v>
      </c>
      <c r="G235" s="74">
        <f>'прил 6'!G1631</f>
        <v>0</v>
      </c>
      <c r="H235" s="74">
        <v>0</v>
      </c>
      <c r="I235" s="74">
        <v>0</v>
      </c>
      <c r="J235" s="18" t="s">
        <v>474</v>
      </c>
      <c r="L235" s="18">
        <v>26808448</v>
      </c>
      <c r="P235" s="17"/>
      <c r="Q235" s="17"/>
      <c r="R235" s="17"/>
      <c r="S235" s="17"/>
      <c r="T235" s="17"/>
    </row>
    <row r="236" spans="1:20" ht="87" hidden="1" customHeight="1">
      <c r="A236" s="16" t="s">
        <v>685</v>
      </c>
      <c r="B236" s="49">
        <v>795</v>
      </c>
      <c r="C236" s="15" t="s">
        <v>54</v>
      </c>
      <c r="D236" s="15" t="s">
        <v>126</v>
      </c>
      <c r="E236" s="15" t="s">
        <v>11</v>
      </c>
      <c r="F236" s="15"/>
      <c r="G236" s="74">
        <f>G237+G240+G243</f>
        <v>0</v>
      </c>
      <c r="H236" s="74">
        <f t="shared" ref="H236:I236" si="57">H237+H240+H243</f>
        <v>0</v>
      </c>
      <c r="I236" s="74">
        <f t="shared" si="57"/>
        <v>0</v>
      </c>
      <c r="J236" s="1"/>
    </row>
    <row r="237" spans="1:20" ht="91.5" hidden="1" customHeight="1">
      <c r="A237" s="16" t="s">
        <v>633</v>
      </c>
      <c r="B237" s="49">
        <v>795</v>
      </c>
      <c r="C237" s="15" t="s">
        <v>54</v>
      </c>
      <c r="D237" s="15" t="s">
        <v>126</v>
      </c>
      <c r="E237" s="15" t="s">
        <v>632</v>
      </c>
      <c r="F237" s="15"/>
      <c r="G237" s="74">
        <f>G238</f>
        <v>0</v>
      </c>
      <c r="H237" s="74">
        <v>0</v>
      </c>
      <c r="I237" s="74">
        <v>0</v>
      </c>
      <c r="J237" s="1"/>
    </row>
    <row r="238" spans="1:20" ht="22.5" hidden="1" customHeight="1">
      <c r="A238" s="16" t="s">
        <v>160</v>
      </c>
      <c r="B238" s="49">
        <v>795</v>
      </c>
      <c r="C238" s="15" t="s">
        <v>54</v>
      </c>
      <c r="D238" s="15" t="s">
        <v>126</v>
      </c>
      <c r="E238" s="15" t="s">
        <v>632</v>
      </c>
      <c r="F238" s="15" t="s">
        <v>161</v>
      </c>
      <c r="G238" s="74">
        <f>G239</f>
        <v>0</v>
      </c>
      <c r="H238" s="74">
        <v>0</v>
      </c>
      <c r="I238" s="74">
        <v>0</v>
      </c>
      <c r="J238" s="1"/>
    </row>
    <row r="239" spans="1:20" ht="16.5" hidden="1" customHeight="1">
      <c r="A239" s="16" t="s">
        <v>174</v>
      </c>
      <c r="B239" s="49">
        <v>795</v>
      </c>
      <c r="C239" s="15" t="s">
        <v>54</v>
      </c>
      <c r="D239" s="15" t="s">
        <v>126</v>
      </c>
      <c r="E239" s="15" t="s">
        <v>632</v>
      </c>
      <c r="F239" s="15" t="s">
        <v>175</v>
      </c>
      <c r="G239" s="74"/>
      <c r="H239" s="74">
        <v>0</v>
      </c>
      <c r="I239" s="74">
        <v>0</v>
      </c>
      <c r="J239" s="1"/>
    </row>
    <row r="240" spans="1:20" ht="48" hidden="1" customHeight="1">
      <c r="A240" s="16" t="s">
        <v>617</v>
      </c>
      <c r="B240" s="49">
        <v>795</v>
      </c>
      <c r="C240" s="15" t="s">
        <v>54</v>
      </c>
      <c r="D240" s="15" t="s">
        <v>126</v>
      </c>
      <c r="E240" s="15" t="s">
        <v>414</v>
      </c>
      <c r="F240" s="15"/>
      <c r="G240" s="74">
        <f>G241</f>
        <v>0</v>
      </c>
      <c r="H240" s="74">
        <v>0</v>
      </c>
      <c r="I240" s="74">
        <v>0</v>
      </c>
      <c r="J240" s="1"/>
    </row>
    <row r="241" spans="1:20" ht="22.5" hidden="1" customHeight="1">
      <c r="A241" s="16" t="s">
        <v>160</v>
      </c>
      <c r="B241" s="49">
        <v>795</v>
      </c>
      <c r="C241" s="15" t="s">
        <v>54</v>
      </c>
      <c r="D241" s="15" t="s">
        <v>126</v>
      </c>
      <c r="E241" s="15" t="s">
        <v>414</v>
      </c>
      <c r="F241" s="15" t="s">
        <v>161</v>
      </c>
      <c r="G241" s="74">
        <f>G242</f>
        <v>0</v>
      </c>
      <c r="H241" s="74">
        <v>0</v>
      </c>
      <c r="I241" s="74">
        <v>0</v>
      </c>
      <c r="J241" s="1"/>
    </row>
    <row r="242" spans="1:20" ht="16.5" hidden="1" customHeight="1">
      <c r="A242" s="16" t="s">
        <v>174</v>
      </c>
      <c r="B242" s="49">
        <v>795</v>
      </c>
      <c r="C242" s="15" t="s">
        <v>54</v>
      </c>
      <c r="D242" s="15" t="s">
        <v>126</v>
      </c>
      <c r="E242" s="15" t="s">
        <v>414</v>
      </c>
      <c r="F242" s="15" t="s">
        <v>175</v>
      </c>
      <c r="G242" s="74"/>
      <c r="H242" s="74">
        <v>0</v>
      </c>
      <c r="I242" s="74">
        <v>0</v>
      </c>
      <c r="J242" s="1"/>
    </row>
    <row r="243" spans="1:20" s="18" customFormat="1" ht="96" hidden="1" customHeight="1">
      <c r="A243" s="84" t="s">
        <v>686</v>
      </c>
      <c r="B243" s="49">
        <v>795</v>
      </c>
      <c r="C243" s="15" t="s">
        <v>54</v>
      </c>
      <c r="D243" s="15" t="s">
        <v>126</v>
      </c>
      <c r="E243" s="15" t="s">
        <v>634</v>
      </c>
      <c r="F243" s="15"/>
      <c r="G243" s="74">
        <f>G244+G246</f>
        <v>0</v>
      </c>
      <c r="H243" s="74">
        <f>H246+H244</f>
        <v>0</v>
      </c>
      <c r="I243" s="74">
        <f>I246+I244</f>
        <v>0</v>
      </c>
      <c r="P243" s="17"/>
      <c r="Q243" s="17"/>
      <c r="R243" s="17"/>
      <c r="S243" s="17"/>
      <c r="T243" s="17"/>
    </row>
    <row r="244" spans="1:20" s="18" customFormat="1" ht="24.75" hidden="1" customHeight="1">
      <c r="A244" s="16" t="s">
        <v>330</v>
      </c>
      <c r="B244" s="49">
        <v>795</v>
      </c>
      <c r="C244" s="15" t="s">
        <v>54</v>
      </c>
      <c r="D244" s="15" t="s">
        <v>126</v>
      </c>
      <c r="E244" s="15" t="s">
        <v>634</v>
      </c>
      <c r="F244" s="15" t="s">
        <v>37</v>
      </c>
      <c r="G244" s="74">
        <f t="shared" ref="G244:I244" si="58">G245</f>
        <v>0</v>
      </c>
      <c r="H244" s="74">
        <f t="shared" si="58"/>
        <v>0</v>
      </c>
      <c r="I244" s="74">
        <f t="shared" si="58"/>
        <v>0</v>
      </c>
      <c r="P244" s="17"/>
      <c r="Q244" s="17"/>
      <c r="R244" s="17"/>
      <c r="S244" s="17"/>
      <c r="T244" s="17"/>
    </row>
    <row r="245" spans="1:20" s="18" customFormat="1" ht="30.75" hidden="1" customHeight="1">
      <c r="A245" s="16" t="s">
        <v>38</v>
      </c>
      <c r="B245" s="49">
        <v>795</v>
      </c>
      <c r="C245" s="15" t="s">
        <v>54</v>
      </c>
      <c r="D245" s="15" t="s">
        <v>126</v>
      </c>
      <c r="E245" s="15" t="s">
        <v>634</v>
      </c>
      <c r="F245" s="15" t="s">
        <v>39</v>
      </c>
      <c r="G245" s="74"/>
      <c r="H245" s="74"/>
      <c r="I245" s="74"/>
      <c r="P245" s="17"/>
      <c r="Q245" s="17"/>
      <c r="R245" s="17"/>
      <c r="S245" s="17"/>
      <c r="T245" s="17"/>
    </row>
    <row r="246" spans="1:20" s="105" customFormat="1" ht="22.5" hidden="1" customHeight="1">
      <c r="A246" s="86" t="s">
        <v>160</v>
      </c>
      <c r="B246" s="87">
        <v>795</v>
      </c>
      <c r="C246" s="88" t="s">
        <v>54</v>
      </c>
      <c r="D246" s="88" t="s">
        <v>126</v>
      </c>
      <c r="E246" s="88" t="s">
        <v>634</v>
      </c>
      <c r="F246" s="88" t="s">
        <v>161</v>
      </c>
      <c r="G246" s="102">
        <f>G247</f>
        <v>0</v>
      </c>
      <c r="H246" s="102">
        <f t="shared" ref="H246:I246" si="59">H247</f>
        <v>0</v>
      </c>
      <c r="I246" s="102">
        <f t="shared" si="59"/>
        <v>0</v>
      </c>
      <c r="P246" s="185"/>
      <c r="Q246" s="185"/>
      <c r="R246" s="185"/>
      <c r="S246" s="185"/>
      <c r="T246" s="185"/>
    </row>
    <row r="247" spans="1:20" s="105" customFormat="1" ht="16.5" hidden="1" customHeight="1">
      <c r="A247" s="86" t="s">
        <v>182</v>
      </c>
      <c r="B247" s="87">
        <v>795</v>
      </c>
      <c r="C247" s="88" t="s">
        <v>54</v>
      </c>
      <c r="D247" s="88" t="s">
        <v>126</v>
      </c>
      <c r="E247" s="88" t="s">
        <v>634</v>
      </c>
      <c r="F247" s="88" t="s">
        <v>183</v>
      </c>
      <c r="G247" s="102">
        <f>'прил 6'!G1643</f>
        <v>0</v>
      </c>
      <c r="H247" s="187">
        <f>'прил 6'!H1643</f>
        <v>0</v>
      </c>
      <c r="I247" s="187">
        <f>'прил 6'!I1643</f>
        <v>0</v>
      </c>
      <c r="P247" s="185"/>
      <c r="Q247" s="185"/>
      <c r="R247" s="185"/>
      <c r="S247" s="185"/>
      <c r="T247" s="185"/>
    </row>
    <row r="248" spans="1:20" s="132" customFormat="1" ht="63.75">
      <c r="A248" s="131" t="s">
        <v>523</v>
      </c>
      <c r="B248" s="128" t="s">
        <v>96</v>
      </c>
      <c r="C248" s="128" t="s">
        <v>26</v>
      </c>
      <c r="D248" s="128" t="s">
        <v>28</v>
      </c>
      <c r="E248" s="128" t="s">
        <v>218</v>
      </c>
      <c r="F248" s="128"/>
      <c r="G248" s="129">
        <f>G252+G255+G258+G263+G268+G282</f>
        <v>102051000</v>
      </c>
      <c r="H248" s="129">
        <f>H252+H255+H258+H263+H268+H282</f>
        <v>373501600</v>
      </c>
      <c r="I248" s="129">
        <f>I252+I255+I258+I263+I268+I282</f>
        <v>451013521.30000001</v>
      </c>
      <c r="P248" s="156"/>
      <c r="Q248" s="156"/>
      <c r="R248" s="156"/>
      <c r="S248" s="156"/>
      <c r="T248" s="156"/>
    </row>
    <row r="249" spans="1:20" s="18" customFormat="1" ht="38.25" hidden="1">
      <c r="A249" s="16" t="s">
        <v>614</v>
      </c>
      <c r="B249" s="14">
        <v>757</v>
      </c>
      <c r="C249" s="15" t="s">
        <v>26</v>
      </c>
      <c r="D249" s="15" t="s">
        <v>70</v>
      </c>
      <c r="E249" s="15" t="s">
        <v>595</v>
      </c>
      <c r="F249" s="15"/>
      <c r="G249" s="74">
        <f>G250</f>
        <v>0</v>
      </c>
      <c r="H249" s="74">
        <f t="shared" ref="H249:I250" si="60">H250</f>
        <v>0</v>
      </c>
      <c r="I249" s="74">
        <f t="shared" si="60"/>
        <v>0</v>
      </c>
      <c r="P249" s="17"/>
      <c r="Q249" s="17"/>
      <c r="R249" s="17"/>
      <c r="S249" s="17"/>
      <c r="T249" s="17"/>
    </row>
    <row r="250" spans="1:20" s="18" customFormat="1" ht="36" hidden="1" customHeight="1">
      <c r="A250" s="16" t="s">
        <v>98</v>
      </c>
      <c r="B250" s="14">
        <v>757</v>
      </c>
      <c r="C250" s="15" t="s">
        <v>26</v>
      </c>
      <c r="D250" s="15" t="s">
        <v>70</v>
      </c>
      <c r="E250" s="15" t="s">
        <v>595</v>
      </c>
      <c r="F250" s="15" t="s">
        <v>355</v>
      </c>
      <c r="G250" s="74">
        <f>G251</f>
        <v>0</v>
      </c>
      <c r="H250" s="74">
        <f t="shared" si="60"/>
        <v>0</v>
      </c>
      <c r="I250" s="74">
        <f t="shared" si="60"/>
        <v>0</v>
      </c>
      <c r="P250" s="17"/>
      <c r="Q250" s="17"/>
      <c r="R250" s="17"/>
      <c r="S250" s="17"/>
      <c r="T250" s="17"/>
    </row>
    <row r="251" spans="1:20" s="18" customFormat="1" ht="99" hidden="1" customHeight="1">
      <c r="A251" s="50" t="s">
        <v>428</v>
      </c>
      <c r="B251" s="14">
        <v>757</v>
      </c>
      <c r="C251" s="15" t="s">
        <v>26</v>
      </c>
      <c r="D251" s="15" t="s">
        <v>70</v>
      </c>
      <c r="E251" s="15" t="s">
        <v>595</v>
      </c>
      <c r="F251" s="15" t="s">
        <v>427</v>
      </c>
      <c r="G251" s="74">
        <v>0</v>
      </c>
      <c r="H251" s="74"/>
      <c r="I251" s="74">
        <v>0</v>
      </c>
      <c r="P251" s="17"/>
      <c r="Q251" s="17"/>
      <c r="R251" s="17"/>
      <c r="S251" s="17"/>
      <c r="T251" s="17"/>
    </row>
    <row r="252" spans="1:20" s="18" customFormat="1" ht="25.5" hidden="1">
      <c r="A252" s="16" t="s">
        <v>515</v>
      </c>
      <c r="B252" s="15" t="s">
        <v>96</v>
      </c>
      <c r="C252" s="15" t="s">
        <v>26</v>
      </c>
      <c r="D252" s="15" t="s">
        <v>28</v>
      </c>
      <c r="E252" s="15" t="s">
        <v>514</v>
      </c>
      <c r="F252" s="15"/>
      <c r="G252" s="74">
        <f>G253</f>
        <v>0</v>
      </c>
      <c r="H252" s="74">
        <f t="shared" ref="H252:I253" si="61">H253</f>
        <v>0</v>
      </c>
      <c r="I252" s="74">
        <f t="shared" si="61"/>
        <v>0</v>
      </c>
      <c r="P252" s="17"/>
      <c r="Q252" s="17"/>
      <c r="R252" s="17"/>
      <c r="S252" s="17"/>
      <c r="T252" s="17"/>
    </row>
    <row r="253" spans="1:20" s="18" customFormat="1" ht="36" hidden="1" customHeight="1">
      <c r="A253" s="16" t="s">
        <v>98</v>
      </c>
      <c r="B253" s="15" t="s">
        <v>96</v>
      </c>
      <c r="C253" s="15" t="s">
        <v>26</v>
      </c>
      <c r="D253" s="15" t="s">
        <v>28</v>
      </c>
      <c r="E253" s="15" t="s">
        <v>514</v>
      </c>
      <c r="F253" s="15" t="s">
        <v>355</v>
      </c>
      <c r="G253" s="74">
        <f>G254</f>
        <v>0</v>
      </c>
      <c r="H253" s="74">
        <f t="shared" si="61"/>
        <v>0</v>
      </c>
      <c r="I253" s="74">
        <f t="shared" si="61"/>
        <v>0</v>
      </c>
      <c r="P253" s="17"/>
      <c r="Q253" s="17"/>
      <c r="R253" s="17"/>
      <c r="S253" s="17"/>
      <c r="T253" s="17"/>
    </row>
    <row r="254" spans="1:20" s="18" customFormat="1" ht="99" hidden="1" customHeight="1">
      <c r="A254" s="50" t="s">
        <v>428</v>
      </c>
      <c r="B254" s="15" t="s">
        <v>96</v>
      </c>
      <c r="C254" s="15" t="s">
        <v>26</v>
      </c>
      <c r="D254" s="15" t="s">
        <v>28</v>
      </c>
      <c r="E254" s="15" t="s">
        <v>514</v>
      </c>
      <c r="F254" s="15" t="s">
        <v>427</v>
      </c>
      <c r="G254" s="74">
        <v>0</v>
      </c>
      <c r="H254" s="74"/>
      <c r="I254" s="74">
        <v>0</v>
      </c>
      <c r="P254" s="17"/>
      <c r="Q254" s="17"/>
      <c r="R254" s="17"/>
      <c r="S254" s="17"/>
      <c r="T254" s="17"/>
    </row>
    <row r="255" spans="1:20" s="18" customFormat="1" ht="25.5" hidden="1">
      <c r="A255" s="16" t="s">
        <v>517</v>
      </c>
      <c r="B255" s="15" t="s">
        <v>96</v>
      </c>
      <c r="C255" s="15" t="s">
        <v>26</v>
      </c>
      <c r="D255" s="15" t="s">
        <v>28</v>
      </c>
      <c r="E255" s="15" t="s">
        <v>516</v>
      </c>
      <c r="F255" s="15"/>
      <c r="G255" s="74">
        <f>G256</f>
        <v>0</v>
      </c>
      <c r="H255" s="74">
        <f t="shared" ref="H255:I256" si="62">H256</f>
        <v>0</v>
      </c>
      <c r="I255" s="74">
        <f t="shared" si="62"/>
        <v>0</v>
      </c>
      <c r="P255" s="17"/>
      <c r="Q255" s="17"/>
      <c r="R255" s="17"/>
      <c r="S255" s="17"/>
      <c r="T255" s="17"/>
    </row>
    <row r="256" spans="1:20" s="18" customFormat="1" ht="36" hidden="1" customHeight="1">
      <c r="A256" s="16" t="s">
        <v>98</v>
      </c>
      <c r="B256" s="15" t="s">
        <v>96</v>
      </c>
      <c r="C256" s="15" t="s">
        <v>26</v>
      </c>
      <c r="D256" s="15" t="s">
        <v>28</v>
      </c>
      <c r="E256" s="15" t="s">
        <v>516</v>
      </c>
      <c r="F256" s="15" t="s">
        <v>355</v>
      </c>
      <c r="G256" s="74">
        <f>G257</f>
        <v>0</v>
      </c>
      <c r="H256" s="74">
        <f t="shared" si="62"/>
        <v>0</v>
      </c>
      <c r="I256" s="74">
        <f t="shared" si="62"/>
        <v>0</v>
      </c>
      <c r="P256" s="17"/>
      <c r="Q256" s="17"/>
      <c r="R256" s="17"/>
      <c r="S256" s="17"/>
      <c r="T256" s="17"/>
    </row>
    <row r="257" spans="1:20" s="18" customFormat="1" ht="99" hidden="1" customHeight="1">
      <c r="A257" s="50" t="s">
        <v>428</v>
      </c>
      <c r="B257" s="15" t="s">
        <v>96</v>
      </c>
      <c r="C257" s="15" t="s">
        <v>26</v>
      </c>
      <c r="D257" s="15" t="s">
        <v>28</v>
      </c>
      <c r="E257" s="15" t="s">
        <v>516</v>
      </c>
      <c r="F257" s="15" t="s">
        <v>427</v>
      </c>
      <c r="G257" s="74">
        <v>0</v>
      </c>
      <c r="H257" s="74"/>
      <c r="I257" s="74">
        <v>0</v>
      </c>
      <c r="P257" s="17"/>
      <c r="Q257" s="17"/>
      <c r="R257" s="17"/>
      <c r="S257" s="17"/>
      <c r="T257" s="17"/>
    </row>
    <row r="258" spans="1:20" s="18" customFormat="1" ht="89.25">
      <c r="A258" s="16" t="s">
        <v>446</v>
      </c>
      <c r="B258" s="49">
        <v>795</v>
      </c>
      <c r="C258" s="10" t="s">
        <v>177</v>
      </c>
      <c r="D258" s="10" t="s">
        <v>19</v>
      </c>
      <c r="E258" s="15" t="s">
        <v>535</v>
      </c>
      <c r="F258" s="15"/>
      <c r="G258" s="74">
        <f>G261+G259</f>
        <v>98245980</v>
      </c>
      <c r="H258" s="74">
        <f t="shared" ref="H258:I258" si="63">H261+H259</f>
        <v>364267568</v>
      </c>
      <c r="I258" s="74">
        <f t="shared" si="63"/>
        <v>440229250.87</v>
      </c>
      <c r="P258" s="17"/>
      <c r="Q258" s="17"/>
      <c r="R258" s="17"/>
      <c r="S258" s="17"/>
      <c r="T258" s="17"/>
    </row>
    <row r="259" spans="1:20" s="18" customFormat="1" ht="23.25" customHeight="1">
      <c r="A259" s="86" t="s">
        <v>98</v>
      </c>
      <c r="B259" s="49">
        <v>793</v>
      </c>
      <c r="C259" s="10" t="s">
        <v>177</v>
      </c>
      <c r="D259" s="10" t="s">
        <v>19</v>
      </c>
      <c r="E259" s="15" t="s">
        <v>535</v>
      </c>
      <c r="F259" s="15" t="s">
        <v>355</v>
      </c>
      <c r="G259" s="74">
        <f>G260</f>
        <v>91066892</v>
      </c>
      <c r="H259" s="74">
        <f t="shared" ref="H259:I259" si="64">H260</f>
        <v>364267568</v>
      </c>
      <c r="I259" s="74">
        <f t="shared" si="64"/>
        <v>440229250.87</v>
      </c>
      <c r="J259" s="270"/>
    </row>
    <row r="260" spans="1:20" s="18" customFormat="1" ht="20.25" customHeight="1">
      <c r="A260" s="198" t="s">
        <v>356</v>
      </c>
      <c r="B260" s="49">
        <v>793</v>
      </c>
      <c r="C260" s="10" t="s">
        <v>177</v>
      </c>
      <c r="D260" s="10" t="s">
        <v>19</v>
      </c>
      <c r="E260" s="15" t="s">
        <v>535</v>
      </c>
      <c r="F260" s="15" t="s">
        <v>357</v>
      </c>
      <c r="G260" s="74">
        <f>91066892</f>
        <v>91066892</v>
      </c>
      <c r="H260" s="74">
        <v>364267568</v>
      </c>
      <c r="I260" s="74">
        <v>440229250.87</v>
      </c>
      <c r="J260" s="270"/>
    </row>
    <row r="261" spans="1:20" s="18" customFormat="1" ht="20.25" customHeight="1">
      <c r="A261" s="16" t="s">
        <v>63</v>
      </c>
      <c r="B261" s="49">
        <v>795</v>
      </c>
      <c r="C261" s="10" t="s">
        <v>177</v>
      </c>
      <c r="D261" s="10" t="s">
        <v>19</v>
      </c>
      <c r="E261" s="15" t="s">
        <v>535</v>
      </c>
      <c r="F261" s="15" t="s">
        <v>64</v>
      </c>
      <c r="G261" s="74">
        <f>G262</f>
        <v>7179088</v>
      </c>
      <c r="H261" s="74">
        <f t="shared" ref="H261:I261" si="65">H262</f>
        <v>0</v>
      </c>
      <c r="I261" s="74">
        <f t="shared" si="65"/>
        <v>0</v>
      </c>
      <c r="P261" s="17"/>
      <c r="Q261" s="17"/>
      <c r="R261" s="17"/>
      <c r="S261" s="17"/>
      <c r="T261" s="17"/>
    </row>
    <row r="262" spans="1:20" s="18" customFormat="1" ht="23.25" customHeight="1">
      <c r="A262" s="50" t="s">
        <v>147</v>
      </c>
      <c r="B262" s="49">
        <v>795</v>
      </c>
      <c r="C262" s="10" t="s">
        <v>177</v>
      </c>
      <c r="D262" s="10" t="s">
        <v>19</v>
      </c>
      <c r="E262" s="15" t="s">
        <v>535</v>
      </c>
      <c r="F262" s="15" t="s">
        <v>67</v>
      </c>
      <c r="G262" s="74">
        <f>'прил 6'!G1294</f>
        <v>7179088</v>
      </c>
      <c r="H262" s="74">
        <f>'прил 6'!H1294</f>
        <v>0</v>
      </c>
      <c r="I262" s="74">
        <f>'прил 6'!I1294</f>
        <v>0</v>
      </c>
      <c r="P262" s="17"/>
      <c r="Q262" s="17"/>
      <c r="R262" s="17"/>
      <c r="S262" s="17"/>
      <c r="T262" s="17"/>
    </row>
    <row r="263" spans="1:20" s="18" customFormat="1" ht="76.5">
      <c r="A263" s="16" t="s">
        <v>447</v>
      </c>
      <c r="B263" s="49">
        <v>795</v>
      </c>
      <c r="C263" s="10" t="s">
        <v>177</v>
      </c>
      <c r="D263" s="10" t="s">
        <v>19</v>
      </c>
      <c r="E263" s="15" t="s">
        <v>536</v>
      </c>
      <c r="F263" s="15"/>
      <c r="G263" s="74">
        <f>G266+G264</f>
        <v>2005020</v>
      </c>
      <c r="H263" s="74">
        <f t="shared" ref="H263:I263" si="66">H266+H264</f>
        <v>7434032</v>
      </c>
      <c r="I263" s="74">
        <f t="shared" si="66"/>
        <v>8984270.4299999997</v>
      </c>
      <c r="P263" s="17"/>
      <c r="Q263" s="17"/>
      <c r="R263" s="17"/>
      <c r="S263" s="17"/>
      <c r="T263" s="17"/>
    </row>
    <row r="264" spans="1:20" s="18" customFormat="1" ht="23.25" customHeight="1">
      <c r="A264" s="86" t="s">
        <v>98</v>
      </c>
      <c r="B264" s="49">
        <v>793</v>
      </c>
      <c r="C264" s="10" t="s">
        <v>177</v>
      </c>
      <c r="D264" s="10" t="s">
        <v>19</v>
      </c>
      <c r="E264" s="15" t="s">
        <v>535</v>
      </c>
      <c r="F264" s="15" t="s">
        <v>355</v>
      </c>
      <c r="G264" s="74">
        <f>G265</f>
        <v>1858508</v>
      </c>
      <c r="H264" s="74">
        <f t="shared" ref="H264:I264" si="67">H265</f>
        <v>7434032</v>
      </c>
      <c r="I264" s="74">
        <f t="shared" si="67"/>
        <v>8984270.4299999997</v>
      </c>
      <c r="J264" s="270"/>
    </row>
    <row r="265" spans="1:20" s="18" customFormat="1" ht="20.25" customHeight="1">
      <c r="A265" s="198" t="s">
        <v>356</v>
      </c>
      <c r="B265" s="49">
        <v>793</v>
      </c>
      <c r="C265" s="10" t="s">
        <v>177</v>
      </c>
      <c r="D265" s="10" t="s">
        <v>19</v>
      </c>
      <c r="E265" s="15" t="s">
        <v>535</v>
      </c>
      <c r="F265" s="15" t="s">
        <v>357</v>
      </c>
      <c r="G265" s="74">
        <f>1858508</f>
        <v>1858508</v>
      </c>
      <c r="H265" s="74">
        <v>7434032</v>
      </c>
      <c r="I265" s="74">
        <v>8984270.4299999997</v>
      </c>
      <c r="J265" s="270"/>
    </row>
    <row r="266" spans="1:20" s="18" customFormat="1" ht="21.75" customHeight="1">
      <c r="A266" s="16" t="s">
        <v>63</v>
      </c>
      <c r="B266" s="49">
        <v>795</v>
      </c>
      <c r="C266" s="10" t="s">
        <v>177</v>
      </c>
      <c r="D266" s="10" t="s">
        <v>19</v>
      </c>
      <c r="E266" s="15" t="s">
        <v>536</v>
      </c>
      <c r="F266" s="15" t="s">
        <v>64</v>
      </c>
      <c r="G266" s="74">
        <f>G267</f>
        <v>146512</v>
      </c>
      <c r="H266" s="74">
        <f t="shared" ref="H266:I266" si="68">H267</f>
        <v>0</v>
      </c>
      <c r="I266" s="74">
        <f t="shared" si="68"/>
        <v>0</v>
      </c>
      <c r="P266" s="17"/>
      <c r="Q266" s="17"/>
      <c r="R266" s="17"/>
      <c r="S266" s="17"/>
      <c r="T266" s="17"/>
    </row>
    <row r="267" spans="1:20" s="18" customFormat="1" ht="23.25" customHeight="1">
      <c r="A267" s="50" t="s">
        <v>147</v>
      </c>
      <c r="B267" s="49">
        <v>795</v>
      </c>
      <c r="C267" s="10" t="s">
        <v>177</v>
      </c>
      <c r="D267" s="10" t="s">
        <v>19</v>
      </c>
      <c r="E267" s="15" t="s">
        <v>536</v>
      </c>
      <c r="F267" s="15" t="s">
        <v>67</v>
      </c>
      <c r="G267" s="74">
        <f>'прил 6'!G1299</f>
        <v>146512</v>
      </c>
      <c r="H267" s="74">
        <f>'прил 6'!H1299</f>
        <v>0</v>
      </c>
      <c r="I267" s="74">
        <f>'прил 6'!I1299</f>
        <v>0</v>
      </c>
      <c r="P267" s="17"/>
      <c r="Q267" s="17"/>
      <c r="R267" s="17"/>
      <c r="S267" s="17"/>
      <c r="T267" s="17"/>
    </row>
    <row r="268" spans="1:20" s="46" customFormat="1" ht="48.75" hidden="1" customHeight="1">
      <c r="A268" s="16" t="s">
        <v>431</v>
      </c>
      <c r="B268" s="49">
        <v>795</v>
      </c>
      <c r="C268" s="10" t="s">
        <v>177</v>
      </c>
      <c r="D268" s="10" t="s">
        <v>19</v>
      </c>
      <c r="E268" s="15" t="s">
        <v>385</v>
      </c>
      <c r="F268" s="15"/>
      <c r="G268" s="74">
        <f>G269+G271</f>
        <v>0</v>
      </c>
      <c r="H268" s="74">
        <f t="shared" ref="G268:I269" si="69">H269</f>
        <v>0</v>
      </c>
      <c r="I268" s="74">
        <f t="shared" si="69"/>
        <v>0</v>
      </c>
      <c r="P268" s="149"/>
      <c r="Q268" s="149"/>
      <c r="R268" s="149"/>
      <c r="S268" s="149"/>
      <c r="T268" s="149"/>
    </row>
    <row r="269" spans="1:20" s="46" customFormat="1" ht="28.5" hidden="1" customHeight="1">
      <c r="A269" s="16" t="s">
        <v>330</v>
      </c>
      <c r="B269" s="49">
        <v>795</v>
      </c>
      <c r="C269" s="10" t="s">
        <v>177</v>
      </c>
      <c r="D269" s="10" t="s">
        <v>19</v>
      </c>
      <c r="E269" s="15" t="s">
        <v>385</v>
      </c>
      <c r="F269" s="15" t="s">
        <v>37</v>
      </c>
      <c r="G269" s="74">
        <f t="shared" si="69"/>
        <v>0</v>
      </c>
      <c r="H269" s="74">
        <f t="shared" si="69"/>
        <v>0</v>
      </c>
      <c r="I269" s="74">
        <f t="shared" si="69"/>
        <v>0</v>
      </c>
      <c r="P269" s="149"/>
      <c r="Q269" s="149"/>
      <c r="R269" s="149"/>
      <c r="S269" s="149"/>
      <c r="T269" s="149"/>
    </row>
    <row r="270" spans="1:20" s="46" customFormat="1" ht="28.5" hidden="1" customHeight="1">
      <c r="A270" s="16" t="s">
        <v>38</v>
      </c>
      <c r="B270" s="49">
        <v>795</v>
      </c>
      <c r="C270" s="10" t="s">
        <v>177</v>
      </c>
      <c r="D270" s="10" t="s">
        <v>19</v>
      </c>
      <c r="E270" s="15" t="s">
        <v>385</v>
      </c>
      <c r="F270" s="15" t="s">
        <v>39</v>
      </c>
      <c r="G270" s="74"/>
      <c r="H270" s="74">
        <f>'прил 6'!H1693</f>
        <v>0</v>
      </c>
      <c r="I270" s="74">
        <f>'прил 6'!I1693</f>
        <v>0</v>
      </c>
      <c r="P270" s="149"/>
      <c r="Q270" s="149"/>
      <c r="R270" s="149"/>
      <c r="S270" s="149"/>
      <c r="T270" s="149"/>
    </row>
    <row r="271" spans="1:20" hidden="1">
      <c r="A271" s="86" t="s">
        <v>160</v>
      </c>
      <c r="B271" s="49">
        <v>795</v>
      </c>
      <c r="C271" s="15" t="s">
        <v>177</v>
      </c>
      <c r="D271" s="15" t="s">
        <v>28</v>
      </c>
      <c r="E271" s="15" t="s">
        <v>385</v>
      </c>
      <c r="F271" s="15" t="s">
        <v>161</v>
      </c>
      <c r="G271" s="74">
        <f>G272</f>
        <v>0</v>
      </c>
      <c r="H271" s="74">
        <f>H272</f>
        <v>0</v>
      </c>
      <c r="I271" s="74">
        <f>I272</f>
        <v>0</v>
      </c>
      <c r="J271" s="1"/>
    </row>
    <row r="272" spans="1:20" hidden="1">
      <c r="A272" s="86" t="s">
        <v>182</v>
      </c>
      <c r="B272" s="49">
        <v>795</v>
      </c>
      <c r="C272" s="15" t="s">
        <v>177</v>
      </c>
      <c r="D272" s="15" t="s">
        <v>28</v>
      </c>
      <c r="E272" s="15" t="s">
        <v>385</v>
      </c>
      <c r="F272" s="15" t="s">
        <v>183</v>
      </c>
      <c r="G272" s="74"/>
      <c r="H272" s="74"/>
      <c r="I272" s="74"/>
      <c r="J272" s="1"/>
    </row>
    <row r="273" spans="1:20" s="18" customFormat="1" ht="51">
      <c r="A273" s="16" t="s">
        <v>523</v>
      </c>
      <c r="B273" s="49">
        <v>793</v>
      </c>
      <c r="C273" s="10" t="s">
        <v>177</v>
      </c>
      <c r="D273" s="10" t="s">
        <v>19</v>
      </c>
      <c r="E273" s="15" t="s">
        <v>218</v>
      </c>
      <c r="F273" s="15"/>
      <c r="G273" s="74">
        <f>G274+G280+G277</f>
        <v>1800000</v>
      </c>
      <c r="H273" s="74">
        <f t="shared" ref="H273:I273" si="70">H274+H280+H277</f>
        <v>1800000</v>
      </c>
      <c r="I273" s="74">
        <f t="shared" si="70"/>
        <v>1800000</v>
      </c>
      <c r="P273" s="17"/>
      <c r="Q273" s="17"/>
      <c r="R273" s="17"/>
      <c r="S273" s="17"/>
      <c r="T273" s="17"/>
    </row>
    <row r="274" spans="1:20" s="18" customFormat="1" ht="89.25" hidden="1">
      <c r="A274" s="16" t="s">
        <v>446</v>
      </c>
      <c r="B274" s="49">
        <v>793</v>
      </c>
      <c r="C274" s="10" t="s">
        <v>177</v>
      </c>
      <c r="D274" s="10" t="s">
        <v>19</v>
      </c>
      <c r="E274" s="15" t="s">
        <v>535</v>
      </c>
      <c r="F274" s="15"/>
      <c r="G274" s="74">
        <f>G275</f>
        <v>0</v>
      </c>
      <c r="H274" s="74">
        <f t="shared" ref="H274:I278" si="71">H275</f>
        <v>0</v>
      </c>
      <c r="I274" s="74">
        <f t="shared" si="71"/>
        <v>0</v>
      </c>
      <c r="P274" s="17"/>
      <c r="Q274" s="17"/>
      <c r="R274" s="17"/>
      <c r="S274" s="17"/>
      <c r="T274" s="17"/>
    </row>
    <row r="275" spans="1:20" s="18" customFormat="1" ht="23.25" hidden="1" customHeight="1">
      <c r="A275" s="86" t="s">
        <v>63</v>
      </c>
      <c r="B275" s="49">
        <v>793</v>
      </c>
      <c r="C275" s="10" t="s">
        <v>177</v>
      </c>
      <c r="D275" s="10" t="s">
        <v>19</v>
      </c>
      <c r="E275" s="15" t="s">
        <v>535</v>
      </c>
      <c r="F275" s="15" t="s">
        <v>64</v>
      </c>
      <c r="G275" s="74">
        <f>G276</f>
        <v>0</v>
      </c>
      <c r="H275" s="74">
        <f t="shared" si="71"/>
        <v>0</v>
      </c>
      <c r="I275" s="74">
        <f t="shared" si="71"/>
        <v>0</v>
      </c>
      <c r="P275" s="17"/>
      <c r="Q275" s="17"/>
      <c r="R275" s="17"/>
      <c r="S275" s="17"/>
      <c r="T275" s="17"/>
    </row>
    <row r="276" spans="1:20" s="18" customFormat="1" ht="20.25" hidden="1" customHeight="1">
      <c r="A276" s="198" t="s">
        <v>147</v>
      </c>
      <c r="B276" s="49">
        <v>793</v>
      </c>
      <c r="C276" s="10" t="s">
        <v>177</v>
      </c>
      <c r="D276" s="10" t="s">
        <v>19</v>
      </c>
      <c r="E276" s="15" t="s">
        <v>535</v>
      </c>
      <c r="F276" s="15" t="s">
        <v>67</v>
      </c>
      <c r="G276" s="74"/>
      <c r="H276" s="74"/>
      <c r="I276" s="74"/>
      <c r="P276" s="17"/>
      <c r="Q276" s="17"/>
      <c r="R276" s="17"/>
      <c r="S276" s="17"/>
      <c r="T276" s="17"/>
    </row>
    <row r="277" spans="1:20" s="18" customFormat="1" ht="76.5" hidden="1">
      <c r="A277" s="86" t="s">
        <v>447</v>
      </c>
      <c r="B277" s="49">
        <v>793</v>
      </c>
      <c r="C277" s="10" t="s">
        <v>177</v>
      </c>
      <c r="D277" s="10" t="s">
        <v>19</v>
      </c>
      <c r="E277" s="15" t="s">
        <v>536</v>
      </c>
      <c r="F277" s="15"/>
      <c r="G277" s="74">
        <f>G278</f>
        <v>0</v>
      </c>
      <c r="H277" s="74">
        <f t="shared" si="71"/>
        <v>0</v>
      </c>
      <c r="I277" s="74">
        <f t="shared" si="71"/>
        <v>0</v>
      </c>
      <c r="P277" s="17"/>
      <c r="Q277" s="17"/>
      <c r="R277" s="17"/>
      <c r="S277" s="17"/>
      <c r="T277" s="17"/>
    </row>
    <row r="278" spans="1:20" s="18" customFormat="1" ht="22.5" hidden="1" customHeight="1">
      <c r="A278" s="86" t="s">
        <v>63</v>
      </c>
      <c r="B278" s="49">
        <v>793</v>
      </c>
      <c r="C278" s="10" t="s">
        <v>177</v>
      </c>
      <c r="D278" s="10" t="s">
        <v>19</v>
      </c>
      <c r="E278" s="15" t="s">
        <v>536</v>
      </c>
      <c r="F278" s="15" t="s">
        <v>64</v>
      </c>
      <c r="G278" s="74">
        <f>G279</f>
        <v>0</v>
      </c>
      <c r="H278" s="74">
        <f t="shared" si="71"/>
        <v>0</v>
      </c>
      <c r="I278" s="74">
        <f t="shared" si="71"/>
        <v>0</v>
      </c>
      <c r="P278" s="17"/>
      <c r="Q278" s="17"/>
      <c r="R278" s="17"/>
      <c r="S278" s="17"/>
      <c r="T278" s="17"/>
    </row>
    <row r="279" spans="1:20" s="18" customFormat="1" ht="17.25" hidden="1" customHeight="1">
      <c r="A279" s="198" t="s">
        <v>147</v>
      </c>
      <c r="B279" s="49">
        <v>793</v>
      </c>
      <c r="C279" s="10" t="s">
        <v>177</v>
      </c>
      <c r="D279" s="10" t="s">
        <v>19</v>
      </c>
      <c r="E279" s="15" t="s">
        <v>536</v>
      </c>
      <c r="F279" s="15" t="s">
        <v>67</v>
      </c>
      <c r="G279" s="74"/>
      <c r="H279" s="74"/>
      <c r="I279" s="74"/>
      <c r="P279" s="17"/>
      <c r="Q279" s="17"/>
      <c r="R279" s="17"/>
      <c r="S279" s="17"/>
      <c r="T279" s="17"/>
    </row>
    <row r="280" spans="1:20" s="46" customFormat="1" ht="48.75" customHeight="1">
      <c r="A280" s="16" t="s">
        <v>431</v>
      </c>
      <c r="B280" s="49">
        <v>793</v>
      </c>
      <c r="C280" s="10" t="s">
        <v>177</v>
      </c>
      <c r="D280" s="10" t="s">
        <v>19</v>
      </c>
      <c r="E280" s="15" t="s">
        <v>385</v>
      </c>
      <c r="F280" s="15"/>
      <c r="G280" s="74">
        <f>G281+G286</f>
        <v>1800000</v>
      </c>
      <c r="H280" s="74">
        <f t="shared" ref="G280:I281" si="72">H281</f>
        <v>1800000</v>
      </c>
      <c r="I280" s="74">
        <f t="shared" si="72"/>
        <v>1800000</v>
      </c>
      <c r="P280" s="149"/>
      <c r="Q280" s="149"/>
      <c r="R280" s="149"/>
      <c r="S280" s="149"/>
      <c r="T280" s="149"/>
    </row>
    <row r="281" spans="1:20" s="46" customFormat="1" ht="21" customHeight="1">
      <c r="A281" s="16" t="s">
        <v>330</v>
      </c>
      <c r="B281" s="49">
        <v>793</v>
      </c>
      <c r="C281" s="10" t="s">
        <v>177</v>
      </c>
      <c r="D281" s="10" t="s">
        <v>19</v>
      </c>
      <c r="E281" s="15" t="s">
        <v>385</v>
      </c>
      <c r="F281" s="15" t="s">
        <v>37</v>
      </c>
      <c r="G281" s="74">
        <f t="shared" si="72"/>
        <v>1800000</v>
      </c>
      <c r="H281" s="74">
        <f t="shared" si="72"/>
        <v>1800000</v>
      </c>
      <c r="I281" s="74">
        <f t="shared" si="72"/>
        <v>1800000</v>
      </c>
      <c r="P281" s="149"/>
      <c r="Q281" s="149"/>
      <c r="R281" s="149"/>
      <c r="S281" s="149"/>
      <c r="T281" s="149"/>
    </row>
    <row r="282" spans="1:20" s="46" customFormat="1" ht="28.5" customHeight="1">
      <c r="A282" s="16" t="s">
        <v>38</v>
      </c>
      <c r="B282" s="49">
        <v>793</v>
      </c>
      <c r="C282" s="10" t="s">
        <v>177</v>
      </c>
      <c r="D282" s="10" t="s">
        <v>19</v>
      </c>
      <c r="E282" s="15" t="s">
        <v>385</v>
      </c>
      <c r="F282" s="15" t="s">
        <v>39</v>
      </c>
      <c r="G282" s="74">
        <v>1800000</v>
      </c>
      <c r="H282" s="74">
        <v>1800000</v>
      </c>
      <c r="I282" s="74">
        <v>1800000</v>
      </c>
      <c r="P282" s="149"/>
      <c r="Q282" s="149"/>
      <c r="R282" s="149"/>
      <c r="S282" s="149"/>
      <c r="T282" s="149"/>
    </row>
    <row r="283" spans="1:20" s="132" customFormat="1" ht="31.5" customHeight="1">
      <c r="A283" s="131" t="s">
        <v>486</v>
      </c>
      <c r="B283" s="127">
        <v>774</v>
      </c>
      <c r="C283" s="128" t="s">
        <v>26</v>
      </c>
      <c r="D283" s="128" t="s">
        <v>19</v>
      </c>
      <c r="E283" s="128" t="s">
        <v>193</v>
      </c>
      <c r="F283" s="128"/>
      <c r="G283" s="129">
        <f>G284+G431+G494+G542+G546</f>
        <v>1016846962.0399998</v>
      </c>
      <c r="H283" s="129">
        <f>H284+H431+H494+H542+H546</f>
        <v>1044403656.9699999</v>
      </c>
      <c r="I283" s="129">
        <f>I284+I431+I494+I542+I546</f>
        <v>1056445862.0799999</v>
      </c>
      <c r="J283" s="129">
        <f t="shared" ref="J283:O283" si="73">J284+J431+J494+J542+J546+J385</f>
        <v>18738720</v>
      </c>
      <c r="K283" s="129">
        <f t="shared" si="73"/>
        <v>0</v>
      </c>
      <c r="L283" s="129">
        <f t="shared" si="73"/>
        <v>0</v>
      </c>
      <c r="M283" s="129">
        <f t="shared" si="73"/>
        <v>0</v>
      </c>
      <c r="N283" s="129">
        <f t="shared" si="73"/>
        <v>0</v>
      </c>
      <c r="O283" s="129">
        <f t="shared" si="73"/>
        <v>0</v>
      </c>
      <c r="P283" s="156"/>
      <c r="Q283" s="337"/>
      <c r="R283" s="156"/>
      <c r="S283" s="156"/>
      <c r="T283" s="156"/>
    </row>
    <row r="284" spans="1:20" s="18" customFormat="1" ht="29.25" customHeight="1">
      <c r="A284" s="16" t="s">
        <v>92</v>
      </c>
      <c r="B284" s="14">
        <v>774</v>
      </c>
      <c r="C284" s="15" t="s">
        <v>26</v>
      </c>
      <c r="D284" s="15" t="s">
        <v>19</v>
      </c>
      <c r="E284" s="15" t="s">
        <v>219</v>
      </c>
      <c r="F284" s="15"/>
      <c r="G284" s="74">
        <f>G290+G293+G296+G302+G309+G312+G315+G324+G327+G330+G333+G336+G341+G349+G355+G366+G372+G387+G396+G397+G398+G400+G418+G421+G430+G318</f>
        <v>982441358.03999984</v>
      </c>
      <c r="H284" s="74">
        <f t="shared" ref="H284:I284" si="74">H290+H293+H296+H302+H309+H312+H315+H324+H327+H330+H333+H336+H341+H349+H355+H366+H372+H387+H396+H397+H398+H400+H418+H421+H430+H318</f>
        <v>1014000206.27</v>
      </c>
      <c r="I284" s="74">
        <f t="shared" si="74"/>
        <v>1025920373.52</v>
      </c>
      <c r="J284" s="17">
        <v>18738720</v>
      </c>
      <c r="P284" s="17"/>
      <c r="Q284" s="17"/>
      <c r="R284" s="17"/>
      <c r="S284" s="17"/>
      <c r="T284" s="17"/>
    </row>
    <row r="285" spans="1:20" ht="50.25" hidden="1" customHeight="1">
      <c r="A285" s="16" t="s">
        <v>659</v>
      </c>
      <c r="B285" s="15" t="s">
        <v>96</v>
      </c>
      <c r="C285" s="15" t="s">
        <v>26</v>
      </c>
      <c r="D285" s="15" t="s">
        <v>28</v>
      </c>
      <c r="E285" s="15" t="s">
        <v>658</v>
      </c>
      <c r="F285" s="15"/>
      <c r="G285" s="74">
        <f t="shared" ref="G285:I286" si="75">G286</f>
        <v>0</v>
      </c>
      <c r="H285" s="74">
        <f t="shared" si="75"/>
        <v>0</v>
      </c>
      <c r="I285" s="74">
        <f t="shared" si="75"/>
        <v>0</v>
      </c>
      <c r="J285" s="1"/>
    </row>
    <row r="286" spans="1:20" s="18" customFormat="1" ht="25.5" hidden="1">
      <c r="A286" s="16" t="s">
        <v>30</v>
      </c>
      <c r="B286" s="15" t="s">
        <v>96</v>
      </c>
      <c r="C286" s="15" t="s">
        <v>26</v>
      </c>
      <c r="D286" s="15" t="s">
        <v>28</v>
      </c>
      <c r="E286" s="15" t="s">
        <v>658</v>
      </c>
      <c r="F286" s="15" t="s">
        <v>31</v>
      </c>
      <c r="G286" s="74">
        <f t="shared" si="75"/>
        <v>0</v>
      </c>
      <c r="H286" s="74">
        <f t="shared" si="75"/>
        <v>0</v>
      </c>
      <c r="I286" s="74">
        <f t="shared" si="75"/>
        <v>0</v>
      </c>
      <c r="L286" s="17" t="e">
        <f>#REF!+#REF!</f>
        <v>#REF!</v>
      </c>
      <c r="M286" s="17" t="e">
        <f>#REF!-L286</f>
        <v>#REF!</v>
      </c>
      <c r="P286" s="17"/>
      <c r="Q286" s="17"/>
      <c r="R286" s="17"/>
      <c r="S286" s="17"/>
      <c r="T286" s="17"/>
    </row>
    <row r="287" spans="1:20" s="18" customFormat="1" hidden="1">
      <c r="A287" s="16" t="s">
        <v>32</v>
      </c>
      <c r="B287" s="15" t="s">
        <v>96</v>
      </c>
      <c r="C287" s="15" t="s">
        <v>26</v>
      </c>
      <c r="D287" s="15" t="s">
        <v>28</v>
      </c>
      <c r="E287" s="15" t="s">
        <v>658</v>
      </c>
      <c r="F287" s="15" t="s">
        <v>33</v>
      </c>
      <c r="G287" s="74">
        <f>'прил 6'!G497</f>
        <v>0</v>
      </c>
      <c r="H287" s="74">
        <f>'прил 6'!H496</f>
        <v>0</v>
      </c>
      <c r="I287" s="74">
        <f>'прил 6'!I496</f>
        <v>0</v>
      </c>
      <c r="P287" s="17"/>
      <c r="Q287" s="17"/>
      <c r="R287" s="17"/>
      <c r="S287" s="17"/>
      <c r="T287" s="17"/>
    </row>
    <row r="288" spans="1:20" s="18" customFormat="1" ht="56.25" customHeight="1">
      <c r="A288" s="84" t="s">
        <v>65</v>
      </c>
      <c r="B288" s="15" t="s">
        <v>96</v>
      </c>
      <c r="C288" s="15" t="s">
        <v>26</v>
      </c>
      <c r="D288" s="15" t="s">
        <v>28</v>
      </c>
      <c r="E288" s="15" t="s">
        <v>444</v>
      </c>
      <c r="F288" s="15"/>
      <c r="G288" s="102">
        <f t="shared" ref="G288:I289" si="76">G289</f>
        <v>783340</v>
      </c>
      <c r="H288" s="102">
        <f t="shared" si="76"/>
        <v>814538</v>
      </c>
      <c r="I288" s="102">
        <f t="shared" si="76"/>
        <v>847150</v>
      </c>
      <c r="J288" s="17">
        <v>188298123</v>
      </c>
      <c r="P288" s="17"/>
      <c r="Q288" s="17"/>
      <c r="R288" s="17"/>
      <c r="S288" s="17"/>
      <c r="T288" s="17"/>
    </row>
    <row r="289" spans="1:20" s="18" customFormat="1" ht="25.5">
      <c r="A289" s="16" t="s">
        <v>30</v>
      </c>
      <c r="B289" s="15" t="s">
        <v>96</v>
      </c>
      <c r="C289" s="15" t="s">
        <v>26</v>
      </c>
      <c r="D289" s="15" t="s">
        <v>28</v>
      </c>
      <c r="E289" s="15" t="s">
        <v>444</v>
      </c>
      <c r="F289" s="15" t="s">
        <v>31</v>
      </c>
      <c r="G289" s="102">
        <f t="shared" si="76"/>
        <v>783340</v>
      </c>
      <c r="H289" s="102">
        <f t="shared" si="76"/>
        <v>814538</v>
      </c>
      <c r="I289" s="102">
        <f t="shared" si="76"/>
        <v>847150</v>
      </c>
      <c r="J289" s="17">
        <v>100473040</v>
      </c>
      <c r="P289" s="17"/>
      <c r="Q289" s="17"/>
      <c r="R289" s="17"/>
      <c r="S289" s="17"/>
      <c r="T289" s="17"/>
    </row>
    <row r="290" spans="1:20" s="18" customFormat="1">
      <c r="A290" s="16" t="s">
        <v>32</v>
      </c>
      <c r="B290" s="15" t="s">
        <v>96</v>
      </c>
      <c r="C290" s="15" t="s">
        <v>26</v>
      </c>
      <c r="D290" s="15" t="s">
        <v>28</v>
      </c>
      <c r="E290" s="15" t="s">
        <v>444</v>
      </c>
      <c r="F290" s="15" t="s">
        <v>33</v>
      </c>
      <c r="G290" s="74">
        <f>'прил 6'!G870</f>
        <v>783340</v>
      </c>
      <c r="H290" s="74">
        <f>'прил 6'!H870</f>
        <v>814538</v>
      </c>
      <c r="I290" s="74">
        <f>'прил 6'!I870</f>
        <v>847150</v>
      </c>
      <c r="J290" s="17">
        <v>1481975</v>
      </c>
      <c r="P290" s="17"/>
      <c r="Q290" s="17"/>
      <c r="R290" s="17"/>
      <c r="S290" s="17"/>
      <c r="T290" s="17"/>
    </row>
    <row r="291" spans="1:20" s="18" customFormat="1" ht="76.5">
      <c r="A291" s="84" t="s">
        <v>797</v>
      </c>
      <c r="B291" s="15" t="s">
        <v>96</v>
      </c>
      <c r="C291" s="15" t="s">
        <v>26</v>
      </c>
      <c r="D291" s="15" t="s">
        <v>28</v>
      </c>
      <c r="E291" s="15" t="s">
        <v>796</v>
      </c>
      <c r="F291" s="15"/>
      <c r="G291" s="74">
        <f t="shared" ref="G291:I292" si="77">G292</f>
        <v>1803468</v>
      </c>
      <c r="H291" s="74">
        <f t="shared" si="77"/>
        <v>1803468</v>
      </c>
      <c r="I291" s="74">
        <f t="shared" si="77"/>
        <v>1803468</v>
      </c>
      <c r="P291" s="17"/>
      <c r="Q291" s="17"/>
      <c r="R291" s="17"/>
      <c r="S291" s="17"/>
      <c r="T291" s="17"/>
    </row>
    <row r="292" spans="1:20" s="18" customFormat="1" ht="25.5">
      <c r="A292" s="16" t="s">
        <v>30</v>
      </c>
      <c r="B292" s="15" t="s">
        <v>96</v>
      </c>
      <c r="C292" s="15" t="s">
        <v>26</v>
      </c>
      <c r="D292" s="15" t="s">
        <v>28</v>
      </c>
      <c r="E292" s="15" t="s">
        <v>796</v>
      </c>
      <c r="F292" s="15" t="s">
        <v>31</v>
      </c>
      <c r="G292" s="74">
        <f t="shared" si="77"/>
        <v>1803468</v>
      </c>
      <c r="H292" s="74">
        <f t="shared" si="77"/>
        <v>1803468</v>
      </c>
      <c r="I292" s="74">
        <f t="shared" si="77"/>
        <v>1803468</v>
      </c>
      <c r="P292" s="17"/>
      <c r="Q292" s="17"/>
      <c r="R292" s="17"/>
      <c r="S292" s="17"/>
      <c r="T292" s="17"/>
    </row>
    <row r="293" spans="1:20" s="18" customFormat="1">
      <c r="A293" s="16" t="s">
        <v>32</v>
      </c>
      <c r="B293" s="15" t="s">
        <v>96</v>
      </c>
      <c r="C293" s="15" t="s">
        <v>26</v>
      </c>
      <c r="D293" s="15" t="s">
        <v>28</v>
      </c>
      <c r="E293" s="15" t="s">
        <v>796</v>
      </c>
      <c r="F293" s="15" t="s">
        <v>33</v>
      </c>
      <c r="G293" s="74">
        <f>'прил 6'!G536</f>
        <v>1803468</v>
      </c>
      <c r="H293" s="74">
        <f>'прил 6'!H536</f>
        <v>1803468</v>
      </c>
      <c r="I293" s="74">
        <f>'прил 6'!I536</f>
        <v>1803468</v>
      </c>
      <c r="P293" s="17"/>
      <c r="Q293" s="17"/>
      <c r="R293" s="17"/>
      <c r="S293" s="17"/>
      <c r="T293" s="17"/>
    </row>
    <row r="294" spans="1:20" s="18" customFormat="1" ht="60" customHeight="1">
      <c r="A294" s="16" t="s">
        <v>3</v>
      </c>
      <c r="B294" s="15"/>
      <c r="C294" s="15"/>
      <c r="D294" s="15"/>
      <c r="E294" s="15" t="s">
        <v>940</v>
      </c>
      <c r="F294" s="15"/>
      <c r="G294" s="74">
        <f t="shared" ref="G294:I295" si="78">G295</f>
        <v>46932987</v>
      </c>
      <c r="H294" s="74">
        <f t="shared" si="78"/>
        <v>60167990</v>
      </c>
      <c r="I294" s="74">
        <f t="shared" si="78"/>
        <v>52546673</v>
      </c>
      <c r="J294" s="17">
        <v>1277362</v>
      </c>
      <c r="P294" s="17"/>
      <c r="Q294" s="17"/>
      <c r="R294" s="17"/>
      <c r="S294" s="17"/>
      <c r="T294" s="17"/>
    </row>
    <row r="295" spans="1:20" s="18" customFormat="1" ht="25.5">
      <c r="A295" s="16" t="s">
        <v>30</v>
      </c>
      <c r="B295" s="15" t="s">
        <v>96</v>
      </c>
      <c r="C295" s="15" t="s">
        <v>26</v>
      </c>
      <c r="D295" s="15" t="s">
        <v>28</v>
      </c>
      <c r="E295" s="15" t="s">
        <v>940</v>
      </c>
      <c r="F295" s="15" t="s">
        <v>31</v>
      </c>
      <c r="G295" s="74">
        <f t="shared" si="78"/>
        <v>46932987</v>
      </c>
      <c r="H295" s="74">
        <f t="shared" si="78"/>
        <v>60167990</v>
      </c>
      <c r="I295" s="74">
        <f t="shared" si="78"/>
        <v>52546673</v>
      </c>
      <c r="J295" s="17">
        <v>442381</v>
      </c>
      <c r="P295" s="17"/>
      <c r="Q295" s="17"/>
      <c r="R295" s="17"/>
      <c r="S295" s="17"/>
      <c r="T295" s="17"/>
    </row>
    <row r="296" spans="1:20" s="18" customFormat="1">
      <c r="A296" s="16" t="s">
        <v>32</v>
      </c>
      <c r="B296" s="15" t="s">
        <v>96</v>
      </c>
      <c r="C296" s="15" t="s">
        <v>26</v>
      </c>
      <c r="D296" s="15" t="s">
        <v>28</v>
      </c>
      <c r="E296" s="15" t="s">
        <v>940</v>
      </c>
      <c r="F296" s="15" t="s">
        <v>33</v>
      </c>
      <c r="G296" s="74">
        <f>'прил 6'!G500+'прил 6'!G430+'прил 6'!G686+'прил 6'!G88</f>
        <v>46932987</v>
      </c>
      <c r="H296" s="74">
        <f>'прил 6'!H500+'прил 6'!H430+'прил 6'!H686+'прил 6'!H88</f>
        <v>60167990</v>
      </c>
      <c r="I296" s="74">
        <f>'прил 6'!I500+'прил 6'!I430+'прил 6'!I686+'прил 6'!I88</f>
        <v>52546673</v>
      </c>
      <c r="J296" s="17">
        <v>100000</v>
      </c>
      <c r="P296" s="17"/>
      <c r="Q296" s="17"/>
      <c r="R296" s="17"/>
      <c r="S296" s="17"/>
      <c r="T296" s="17"/>
    </row>
    <row r="297" spans="1:20" s="18" customFormat="1">
      <c r="A297" s="16" t="s">
        <v>93</v>
      </c>
      <c r="B297" s="15" t="s">
        <v>96</v>
      </c>
      <c r="C297" s="15" t="s">
        <v>26</v>
      </c>
      <c r="D297" s="15" t="s">
        <v>28</v>
      </c>
      <c r="E297" s="15" t="s">
        <v>137</v>
      </c>
      <c r="F297" s="15"/>
      <c r="G297" s="74">
        <f>G298+G300</f>
        <v>605741433.92999995</v>
      </c>
      <c r="H297" s="74">
        <f t="shared" ref="H297:I297" si="79">H298+H300</f>
        <v>629702800.27999997</v>
      </c>
      <c r="I297" s="74">
        <f t="shared" si="79"/>
        <v>649822035.52999997</v>
      </c>
      <c r="J297" s="17">
        <v>1000000</v>
      </c>
      <c r="P297" s="17"/>
      <c r="Q297" s="17"/>
      <c r="R297" s="17"/>
      <c r="S297" s="17"/>
      <c r="T297" s="17"/>
    </row>
    <row r="298" spans="1:20" s="18" customFormat="1" hidden="1">
      <c r="A298" s="16" t="s">
        <v>63</v>
      </c>
      <c r="B298" s="15" t="s">
        <v>96</v>
      </c>
      <c r="C298" s="15" t="s">
        <v>26</v>
      </c>
      <c r="D298" s="15" t="s">
        <v>28</v>
      </c>
      <c r="E298" s="15" t="s">
        <v>137</v>
      </c>
      <c r="F298" s="15" t="s">
        <v>64</v>
      </c>
      <c r="G298" s="74">
        <f t="shared" ref="G298:I298" si="80">G299</f>
        <v>0</v>
      </c>
      <c r="H298" s="102">
        <f t="shared" si="80"/>
        <v>0</v>
      </c>
      <c r="I298" s="102">
        <f t="shared" si="80"/>
        <v>0</v>
      </c>
      <c r="J298" s="17">
        <v>28108080</v>
      </c>
      <c r="P298" s="17"/>
      <c r="Q298" s="17"/>
      <c r="R298" s="17"/>
      <c r="S298" s="17"/>
      <c r="T298" s="17"/>
    </row>
    <row r="299" spans="1:20" s="18" customFormat="1" hidden="1">
      <c r="A299" s="16" t="s">
        <v>184</v>
      </c>
      <c r="B299" s="15" t="s">
        <v>96</v>
      </c>
      <c r="C299" s="15" t="s">
        <v>26</v>
      </c>
      <c r="D299" s="15" t="s">
        <v>28</v>
      </c>
      <c r="E299" s="15" t="s">
        <v>137</v>
      </c>
      <c r="F299" s="15" t="s">
        <v>185</v>
      </c>
      <c r="G299" s="74">
        <f>'прил 6'!G506</f>
        <v>0</v>
      </c>
      <c r="H299" s="102">
        <f>'прил 6'!H506</f>
        <v>0</v>
      </c>
      <c r="I299" s="102">
        <f>'прил 6'!I506</f>
        <v>0</v>
      </c>
      <c r="J299" s="17">
        <v>346225581</v>
      </c>
      <c r="P299" s="17"/>
      <c r="Q299" s="17"/>
      <c r="R299" s="17"/>
      <c r="S299" s="17"/>
      <c r="T299" s="17"/>
    </row>
    <row r="300" spans="1:20" s="18" customFormat="1" ht="15" customHeight="1">
      <c r="A300" s="16" t="s">
        <v>93</v>
      </c>
      <c r="B300" s="14">
        <v>774</v>
      </c>
      <c r="C300" s="15" t="s">
        <v>26</v>
      </c>
      <c r="D300" s="15" t="s">
        <v>19</v>
      </c>
      <c r="E300" s="15" t="s">
        <v>137</v>
      </c>
      <c r="F300" s="15"/>
      <c r="G300" s="74">
        <f t="shared" ref="G300:I301" si="81">G301</f>
        <v>605741433.92999995</v>
      </c>
      <c r="H300" s="74">
        <f t="shared" si="81"/>
        <v>629702800.27999997</v>
      </c>
      <c r="I300" s="74">
        <f t="shared" si="81"/>
        <v>649822035.52999997</v>
      </c>
      <c r="J300" s="17"/>
      <c r="P300" s="17"/>
      <c r="Q300" s="17"/>
      <c r="R300" s="17"/>
      <c r="S300" s="17"/>
      <c r="T300" s="17"/>
    </row>
    <row r="301" spans="1:20" s="18" customFormat="1" ht="25.5">
      <c r="A301" s="16" t="s">
        <v>30</v>
      </c>
      <c r="B301" s="14">
        <v>774</v>
      </c>
      <c r="C301" s="15" t="s">
        <v>26</v>
      </c>
      <c r="D301" s="15" t="s">
        <v>19</v>
      </c>
      <c r="E301" s="15" t="s">
        <v>137</v>
      </c>
      <c r="F301" s="15" t="s">
        <v>31</v>
      </c>
      <c r="G301" s="74">
        <f t="shared" si="81"/>
        <v>605741433.92999995</v>
      </c>
      <c r="H301" s="74">
        <f t="shared" si="81"/>
        <v>629702800.27999997</v>
      </c>
      <c r="I301" s="74">
        <f t="shared" si="81"/>
        <v>649822035.52999997</v>
      </c>
      <c r="J301" s="17">
        <v>6074133</v>
      </c>
      <c r="P301" s="17"/>
      <c r="Q301" s="17"/>
      <c r="R301" s="17"/>
      <c r="S301" s="17"/>
      <c r="T301" s="17"/>
    </row>
    <row r="302" spans="1:20" s="18" customFormat="1">
      <c r="A302" s="16" t="s">
        <v>32</v>
      </c>
      <c r="B302" s="14">
        <v>774</v>
      </c>
      <c r="C302" s="15" t="s">
        <v>26</v>
      </c>
      <c r="D302" s="15" t="s">
        <v>19</v>
      </c>
      <c r="E302" s="15" t="s">
        <v>137</v>
      </c>
      <c r="F302" s="15" t="s">
        <v>33</v>
      </c>
      <c r="G302" s="74">
        <f>'прил 6'!G433+'прил 6'!G503+'прил 6'!G689</f>
        <v>605741433.92999995</v>
      </c>
      <c r="H302" s="74">
        <f>'прил 6'!H433+'прил 6'!H503+'прил 6'!H689</f>
        <v>629702800.27999997</v>
      </c>
      <c r="I302" s="74">
        <f>'прил 6'!I433+'прил 6'!I503+'прил 6'!I689</f>
        <v>649822035.52999997</v>
      </c>
      <c r="J302" s="17">
        <v>123332466</v>
      </c>
      <c r="P302" s="17"/>
      <c r="Q302" s="17"/>
      <c r="R302" s="17"/>
      <c r="S302" s="17"/>
      <c r="T302" s="17"/>
    </row>
    <row r="303" spans="1:20" s="18" customFormat="1" ht="15" hidden="1" customHeight="1">
      <c r="A303" s="16" t="s">
        <v>93</v>
      </c>
      <c r="B303" s="14">
        <v>774</v>
      </c>
      <c r="C303" s="15" t="s">
        <v>26</v>
      </c>
      <c r="D303" s="15" t="s">
        <v>19</v>
      </c>
      <c r="E303" s="15" t="s">
        <v>220</v>
      </c>
      <c r="F303" s="15"/>
      <c r="G303" s="74">
        <f t="shared" ref="G303:I304" si="82">G304</f>
        <v>0</v>
      </c>
      <c r="H303" s="102">
        <f t="shared" si="82"/>
        <v>0</v>
      </c>
      <c r="I303" s="102">
        <f t="shared" si="82"/>
        <v>0</v>
      </c>
      <c r="J303" s="17"/>
      <c r="P303" s="17"/>
      <c r="Q303" s="17"/>
      <c r="R303" s="17"/>
      <c r="S303" s="17"/>
      <c r="T303" s="17"/>
    </row>
    <row r="304" spans="1:20" s="18" customFormat="1" ht="25.5" hidden="1">
      <c r="A304" s="16" t="s">
        <v>30</v>
      </c>
      <c r="B304" s="14">
        <v>774</v>
      </c>
      <c r="C304" s="15" t="s">
        <v>26</v>
      </c>
      <c r="D304" s="15" t="s">
        <v>19</v>
      </c>
      <c r="E304" s="15" t="s">
        <v>220</v>
      </c>
      <c r="F304" s="15" t="s">
        <v>31</v>
      </c>
      <c r="G304" s="74">
        <f t="shared" si="82"/>
        <v>0</v>
      </c>
      <c r="H304" s="102">
        <f t="shared" si="82"/>
        <v>0</v>
      </c>
      <c r="I304" s="102">
        <f t="shared" si="82"/>
        <v>0</v>
      </c>
      <c r="J304" s="17"/>
      <c r="P304" s="17"/>
      <c r="Q304" s="17"/>
      <c r="R304" s="17"/>
      <c r="S304" s="17"/>
      <c r="T304" s="17"/>
    </row>
    <row r="305" spans="1:20" s="18" customFormat="1" hidden="1">
      <c r="A305" s="16" t="s">
        <v>32</v>
      </c>
      <c r="B305" s="14">
        <v>774</v>
      </c>
      <c r="C305" s="15" t="s">
        <v>26</v>
      </c>
      <c r="D305" s="15" t="s">
        <v>19</v>
      </c>
      <c r="E305" s="15" t="s">
        <v>220</v>
      </c>
      <c r="F305" s="15" t="s">
        <v>33</v>
      </c>
      <c r="G305" s="74"/>
      <c r="H305" s="102"/>
      <c r="I305" s="102"/>
      <c r="J305" s="17"/>
      <c r="P305" s="17"/>
      <c r="Q305" s="17"/>
      <c r="R305" s="17"/>
      <c r="S305" s="17"/>
      <c r="T305" s="17"/>
    </row>
    <row r="306" spans="1:20" s="18" customFormat="1" ht="51" hidden="1">
      <c r="A306" s="16" t="s">
        <v>34</v>
      </c>
      <c r="B306" s="14">
        <v>774</v>
      </c>
      <c r="C306" s="15" t="s">
        <v>26</v>
      </c>
      <c r="D306" s="15" t="s">
        <v>19</v>
      </c>
      <c r="E306" s="15" t="s">
        <v>220</v>
      </c>
      <c r="F306" s="15" t="s">
        <v>94</v>
      </c>
      <c r="G306" s="74"/>
      <c r="H306" s="102"/>
      <c r="I306" s="102"/>
      <c r="J306" s="17"/>
      <c r="P306" s="17"/>
      <c r="Q306" s="17"/>
      <c r="R306" s="17"/>
      <c r="S306" s="17"/>
      <c r="T306" s="17"/>
    </row>
    <row r="307" spans="1:20" s="18" customFormat="1" ht="53.25" customHeight="1">
      <c r="A307" s="16" t="s">
        <v>648</v>
      </c>
      <c r="B307" s="15" t="s">
        <v>96</v>
      </c>
      <c r="C307" s="15" t="s">
        <v>26</v>
      </c>
      <c r="D307" s="15" t="s">
        <v>70</v>
      </c>
      <c r="E307" s="15" t="s">
        <v>647</v>
      </c>
      <c r="F307" s="15"/>
      <c r="G307" s="74">
        <f t="shared" ref="G307:I308" si="83">G308</f>
        <v>10919566.07</v>
      </c>
      <c r="H307" s="74">
        <f t="shared" si="83"/>
        <v>11053199.720000001</v>
      </c>
      <c r="I307" s="74">
        <f t="shared" si="83"/>
        <v>11215464.470000001</v>
      </c>
      <c r="P307" s="17" t="s">
        <v>921</v>
      </c>
      <c r="Q307" s="17"/>
      <c r="R307" s="17"/>
      <c r="S307" s="17"/>
      <c r="T307" s="17"/>
    </row>
    <row r="308" spans="1:20" s="18" customFormat="1" ht="25.5">
      <c r="A308" s="16" t="s">
        <v>30</v>
      </c>
      <c r="B308" s="15" t="s">
        <v>96</v>
      </c>
      <c r="C308" s="15" t="s">
        <v>26</v>
      </c>
      <c r="D308" s="15" t="s">
        <v>70</v>
      </c>
      <c r="E308" s="15" t="s">
        <v>647</v>
      </c>
      <c r="F308" s="15" t="s">
        <v>31</v>
      </c>
      <c r="G308" s="74">
        <f t="shared" si="83"/>
        <v>10919566.07</v>
      </c>
      <c r="H308" s="74">
        <f t="shared" si="83"/>
        <v>11053199.720000001</v>
      </c>
      <c r="I308" s="74">
        <f t="shared" si="83"/>
        <v>11215464.470000001</v>
      </c>
      <c r="P308" s="17"/>
      <c r="Q308" s="17"/>
      <c r="R308" s="17"/>
      <c r="S308" s="17"/>
      <c r="T308" s="17"/>
    </row>
    <row r="309" spans="1:20" s="18" customFormat="1">
      <c r="A309" s="16" t="s">
        <v>32</v>
      </c>
      <c r="B309" s="15" t="s">
        <v>96</v>
      </c>
      <c r="C309" s="15" t="s">
        <v>26</v>
      </c>
      <c r="D309" s="15" t="s">
        <v>70</v>
      </c>
      <c r="E309" s="15" t="s">
        <v>647</v>
      </c>
      <c r="F309" s="15" t="s">
        <v>33</v>
      </c>
      <c r="G309" s="74">
        <f>'прил 6'!G701</f>
        <v>10919566.07</v>
      </c>
      <c r="H309" s="74">
        <f>'прил 6'!H701</f>
        <v>11053199.720000001</v>
      </c>
      <c r="I309" s="74">
        <f>'прил 6'!I701</f>
        <v>11215464.470000001</v>
      </c>
      <c r="P309" s="17"/>
      <c r="Q309" s="17"/>
      <c r="R309" s="17"/>
      <c r="S309" s="17"/>
      <c r="T309" s="17"/>
    </row>
    <row r="310" spans="1:20" s="18" customFormat="1" ht="25.5">
      <c r="A310" s="16" t="s">
        <v>95</v>
      </c>
      <c r="B310" s="14">
        <v>774</v>
      </c>
      <c r="C310" s="15" t="s">
        <v>26</v>
      </c>
      <c r="D310" s="15" t="s">
        <v>19</v>
      </c>
      <c r="E310" s="15" t="s">
        <v>221</v>
      </c>
      <c r="F310" s="15"/>
      <c r="G310" s="74">
        <f t="shared" ref="G310:I311" si="84">G311</f>
        <v>99427242</v>
      </c>
      <c r="H310" s="74">
        <f t="shared" si="84"/>
        <v>98500729</v>
      </c>
      <c r="I310" s="74">
        <f t="shared" si="84"/>
        <v>98842132</v>
      </c>
      <c r="J310" s="17">
        <v>100000</v>
      </c>
      <c r="P310" s="17"/>
      <c r="Q310" s="17"/>
      <c r="R310" s="17"/>
      <c r="S310" s="17"/>
      <c r="T310" s="17"/>
    </row>
    <row r="311" spans="1:20" s="18" customFormat="1" ht="25.5">
      <c r="A311" s="16" t="s">
        <v>30</v>
      </c>
      <c r="B311" s="14">
        <v>774</v>
      </c>
      <c r="C311" s="15" t="s">
        <v>26</v>
      </c>
      <c r="D311" s="15" t="s">
        <v>19</v>
      </c>
      <c r="E311" s="15" t="s">
        <v>221</v>
      </c>
      <c r="F311" s="15" t="s">
        <v>31</v>
      </c>
      <c r="G311" s="74">
        <f t="shared" si="84"/>
        <v>99427242</v>
      </c>
      <c r="H311" s="74">
        <f t="shared" si="84"/>
        <v>98500729</v>
      </c>
      <c r="I311" s="74">
        <f t="shared" si="84"/>
        <v>98842132</v>
      </c>
      <c r="J311" s="17">
        <v>1000000</v>
      </c>
      <c r="P311" s="17"/>
      <c r="Q311" s="17"/>
      <c r="R311" s="17"/>
      <c r="S311" s="17"/>
      <c r="T311" s="17"/>
    </row>
    <row r="312" spans="1:20" s="18" customFormat="1">
      <c r="A312" s="16" t="s">
        <v>32</v>
      </c>
      <c r="B312" s="14">
        <v>774</v>
      </c>
      <c r="C312" s="15" t="s">
        <v>26</v>
      </c>
      <c r="D312" s="15" t="s">
        <v>19</v>
      </c>
      <c r="E312" s="15" t="s">
        <v>221</v>
      </c>
      <c r="F312" s="15" t="s">
        <v>33</v>
      </c>
      <c r="G312" s="74">
        <f>'прил 6'!G436</f>
        <v>99427242</v>
      </c>
      <c r="H312" s="74">
        <f>'прил 6'!H436</f>
        <v>98500729</v>
      </c>
      <c r="I312" s="74">
        <f>'прил 6'!I436</f>
        <v>98842132</v>
      </c>
      <c r="J312" s="17">
        <v>3557619</v>
      </c>
      <c r="P312" s="17"/>
      <c r="Q312" s="17"/>
      <c r="R312" s="17"/>
      <c r="S312" s="17"/>
      <c r="T312" s="17"/>
    </row>
    <row r="313" spans="1:20" s="18" customFormat="1" ht="42.75" customHeight="1">
      <c r="A313" s="42" t="s">
        <v>903</v>
      </c>
      <c r="B313" s="15" t="s">
        <v>96</v>
      </c>
      <c r="C313" s="15" t="s">
        <v>26</v>
      </c>
      <c r="D313" s="15" t="s">
        <v>19</v>
      </c>
      <c r="E313" s="15" t="s">
        <v>902</v>
      </c>
      <c r="F313" s="15"/>
      <c r="G313" s="74">
        <f t="shared" ref="G313:I314" si="85">G314</f>
        <v>857216</v>
      </c>
      <c r="H313" s="74">
        <f t="shared" si="85"/>
        <v>857216</v>
      </c>
      <c r="I313" s="74">
        <f t="shared" si="85"/>
        <v>857216</v>
      </c>
      <c r="P313" s="17"/>
      <c r="Q313" s="17"/>
      <c r="R313" s="17"/>
      <c r="S313" s="17"/>
      <c r="T313" s="17"/>
    </row>
    <row r="314" spans="1:20" s="18" customFormat="1" ht="25.5">
      <c r="A314" s="16" t="s">
        <v>30</v>
      </c>
      <c r="B314" s="15" t="s">
        <v>96</v>
      </c>
      <c r="C314" s="15" t="s">
        <v>26</v>
      </c>
      <c r="D314" s="15" t="s">
        <v>19</v>
      </c>
      <c r="E314" s="15" t="s">
        <v>902</v>
      </c>
      <c r="F314" s="15" t="s">
        <v>31</v>
      </c>
      <c r="G314" s="74">
        <f t="shared" si="85"/>
        <v>857216</v>
      </c>
      <c r="H314" s="74">
        <f t="shared" si="85"/>
        <v>857216</v>
      </c>
      <c r="I314" s="74">
        <f t="shared" si="85"/>
        <v>857216</v>
      </c>
      <c r="P314" s="17"/>
      <c r="Q314" s="17"/>
      <c r="R314" s="17"/>
      <c r="S314" s="17"/>
      <c r="T314" s="17"/>
    </row>
    <row r="315" spans="1:20">
      <c r="A315" s="16" t="s">
        <v>32</v>
      </c>
      <c r="B315" s="15" t="s">
        <v>96</v>
      </c>
      <c r="C315" s="15" t="s">
        <v>26</v>
      </c>
      <c r="D315" s="15" t="s">
        <v>19</v>
      </c>
      <c r="E315" s="15" t="s">
        <v>902</v>
      </c>
      <c r="F315" s="15" t="s">
        <v>33</v>
      </c>
      <c r="G315" s="74">
        <f>'прил 6'!G445</f>
        <v>857216</v>
      </c>
      <c r="H315" s="74">
        <f>'прил 6'!H445</f>
        <v>857216</v>
      </c>
      <c r="I315" s="74">
        <f>'прил 6'!I445</f>
        <v>857216</v>
      </c>
      <c r="J315" s="1"/>
    </row>
    <row r="316" spans="1:20" ht="43.5" customHeight="1">
      <c r="A316" s="16" t="s">
        <v>121</v>
      </c>
      <c r="B316" s="15" t="s">
        <v>96</v>
      </c>
      <c r="C316" s="15" t="s">
        <v>26</v>
      </c>
      <c r="D316" s="15" t="s">
        <v>28</v>
      </c>
      <c r="E316" s="15" t="s">
        <v>226</v>
      </c>
      <c r="F316" s="15"/>
      <c r="G316" s="74">
        <f>G317</f>
        <v>128679717</v>
      </c>
      <c r="H316" s="102">
        <f>H317</f>
        <v>125609321</v>
      </c>
      <c r="I316" s="102">
        <f>I317</f>
        <v>125675659</v>
      </c>
      <c r="J316" s="17">
        <v>1832238</v>
      </c>
    </row>
    <row r="317" spans="1:20" ht="25.5">
      <c r="A317" s="16" t="s">
        <v>30</v>
      </c>
      <c r="B317" s="15" t="s">
        <v>96</v>
      </c>
      <c r="C317" s="15" t="s">
        <v>26</v>
      </c>
      <c r="D317" s="15" t="s">
        <v>28</v>
      </c>
      <c r="E317" s="15" t="s">
        <v>226</v>
      </c>
      <c r="F317" s="15" t="s">
        <v>31</v>
      </c>
      <c r="G317" s="74">
        <f t="shared" ref="G317:I317" si="86">G318</f>
        <v>128679717</v>
      </c>
      <c r="H317" s="102">
        <f t="shared" si="86"/>
        <v>125609321</v>
      </c>
      <c r="I317" s="102">
        <f t="shared" si="86"/>
        <v>125675659</v>
      </c>
      <c r="J317" s="17">
        <v>275000</v>
      </c>
    </row>
    <row r="318" spans="1:20">
      <c r="A318" s="16" t="s">
        <v>32</v>
      </c>
      <c r="B318" s="15" t="s">
        <v>96</v>
      </c>
      <c r="C318" s="15" t="s">
        <v>26</v>
      </c>
      <c r="D318" s="15" t="s">
        <v>28</v>
      </c>
      <c r="E318" s="15" t="s">
        <v>226</v>
      </c>
      <c r="F318" s="15" t="s">
        <v>33</v>
      </c>
      <c r="G318" s="74">
        <f>'прил 6'!G511</f>
        <v>128679717</v>
      </c>
      <c r="H318" s="74">
        <f>'прил 6'!H511</f>
        <v>125609321</v>
      </c>
      <c r="I318" s="74">
        <f>'прил 6'!I511</f>
        <v>125675659</v>
      </c>
      <c r="J318" s="17">
        <v>2097500</v>
      </c>
    </row>
    <row r="319" spans="1:20" ht="43.5" hidden="1" customHeight="1">
      <c r="A319" s="86" t="s">
        <v>759</v>
      </c>
      <c r="B319" s="88"/>
      <c r="C319" s="88"/>
      <c r="D319" s="88"/>
      <c r="E319" s="88" t="s">
        <v>753</v>
      </c>
      <c r="F319" s="88"/>
      <c r="G319" s="102">
        <f>G320</f>
        <v>0</v>
      </c>
      <c r="H319" s="102"/>
      <c r="I319" s="102"/>
      <c r="J319" s="17"/>
    </row>
    <row r="320" spans="1:20" ht="25.5" hidden="1">
      <c r="A320" s="86" t="s">
        <v>98</v>
      </c>
      <c r="B320" s="88" t="s">
        <v>96</v>
      </c>
      <c r="C320" s="88" t="s">
        <v>26</v>
      </c>
      <c r="D320" s="88" t="s">
        <v>28</v>
      </c>
      <c r="E320" s="88" t="s">
        <v>753</v>
      </c>
      <c r="F320" s="88" t="s">
        <v>355</v>
      </c>
      <c r="G320" s="102">
        <f>G321</f>
        <v>0</v>
      </c>
      <c r="H320" s="74">
        <f>H321</f>
        <v>0</v>
      </c>
      <c r="I320" s="74">
        <f>I321</f>
        <v>0</v>
      </c>
      <c r="J320" s="1"/>
    </row>
    <row r="321" spans="1:20" s="3" customFormat="1" ht="89.25" hidden="1">
      <c r="A321" s="86" t="s">
        <v>428</v>
      </c>
      <c r="B321" s="214">
        <v>774</v>
      </c>
      <c r="C321" s="88" t="s">
        <v>26</v>
      </c>
      <c r="D321" s="88" t="s">
        <v>28</v>
      </c>
      <c r="E321" s="88" t="s">
        <v>753</v>
      </c>
      <c r="F321" s="88" t="s">
        <v>427</v>
      </c>
      <c r="G321" s="102">
        <f>'прил 6'!G514</f>
        <v>0</v>
      </c>
      <c r="H321" s="74">
        <v>0</v>
      </c>
      <c r="I321" s="74">
        <v>0</v>
      </c>
      <c r="P321" s="150"/>
      <c r="Q321" s="150"/>
      <c r="R321" s="150"/>
      <c r="S321" s="150"/>
      <c r="T321" s="150"/>
    </row>
    <row r="322" spans="1:20" ht="25.5">
      <c r="A322" s="16" t="s">
        <v>29</v>
      </c>
      <c r="B322" s="15" t="s">
        <v>96</v>
      </c>
      <c r="C322" s="15" t="s">
        <v>26</v>
      </c>
      <c r="D322" s="15" t="s">
        <v>28</v>
      </c>
      <c r="E322" s="15" t="s">
        <v>227</v>
      </c>
      <c r="F322" s="15"/>
      <c r="G322" s="102">
        <f t="shared" ref="G322:I323" si="87">G323</f>
        <v>17127247</v>
      </c>
      <c r="H322" s="102">
        <f t="shared" si="87"/>
        <v>15367283</v>
      </c>
      <c r="I322" s="102">
        <f t="shared" si="87"/>
        <v>11015458</v>
      </c>
      <c r="J322" s="2">
        <v>66815463</v>
      </c>
    </row>
    <row r="323" spans="1:20" ht="25.5">
      <c r="A323" s="16" t="s">
        <v>30</v>
      </c>
      <c r="B323" s="15" t="s">
        <v>96</v>
      </c>
      <c r="C323" s="15" t="s">
        <v>26</v>
      </c>
      <c r="D323" s="15" t="s">
        <v>28</v>
      </c>
      <c r="E323" s="15" t="s">
        <v>227</v>
      </c>
      <c r="F323" s="15" t="s">
        <v>31</v>
      </c>
      <c r="G323" s="102">
        <f t="shared" si="87"/>
        <v>17127247</v>
      </c>
      <c r="H323" s="102">
        <f t="shared" si="87"/>
        <v>15367283</v>
      </c>
      <c r="I323" s="102">
        <f t="shared" si="87"/>
        <v>11015458</v>
      </c>
      <c r="J323" s="2">
        <v>11498996</v>
      </c>
    </row>
    <row r="324" spans="1:20">
      <c r="A324" s="16" t="s">
        <v>32</v>
      </c>
      <c r="B324" s="15" t="s">
        <v>96</v>
      </c>
      <c r="C324" s="15" t="s">
        <v>26</v>
      </c>
      <c r="D324" s="15" t="s">
        <v>28</v>
      </c>
      <c r="E324" s="15" t="s">
        <v>227</v>
      </c>
      <c r="F324" s="15" t="s">
        <v>33</v>
      </c>
      <c r="G324" s="74">
        <f>'прил 6'!G692</f>
        <v>17127247</v>
      </c>
      <c r="H324" s="74">
        <f>'прил 6'!H692</f>
        <v>15367283</v>
      </c>
      <c r="I324" s="74">
        <f>'прил 6'!I692</f>
        <v>11015458</v>
      </c>
      <c r="J324" s="2">
        <v>90400</v>
      </c>
    </row>
    <row r="325" spans="1:20" s="18" customFormat="1">
      <c r="A325" s="16" t="s">
        <v>881</v>
      </c>
      <c r="B325" s="14">
        <v>774</v>
      </c>
      <c r="C325" s="15" t="s">
        <v>26</v>
      </c>
      <c r="D325" s="15" t="s">
        <v>19</v>
      </c>
      <c r="E325" s="15" t="s">
        <v>901</v>
      </c>
      <c r="F325" s="15"/>
      <c r="G325" s="74">
        <f>G326</f>
        <v>1812176.81</v>
      </c>
      <c r="H325" s="74">
        <f t="shared" ref="G325:I326" si="88">H326</f>
        <v>1835299</v>
      </c>
      <c r="I325" s="74">
        <f t="shared" si="88"/>
        <v>1835299</v>
      </c>
      <c r="P325" s="17"/>
      <c r="Q325" s="17"/>
      <c r="R325" s="17"/>
      <c r="S325" s="17"/>
      <c r="T325" s="17"/>
    </row>
    <row r="326" spans="1:20" s="18" customFormat="1" ht="25.5">
      <c r="A326" s="16" t="s">
        <v>30</v>
      </c>
      <c r="B326" s="14">
        <v>774</v>
      </c>
      <c r="C326" s="15" t="s">
        <v>26</v>
      </c>
      <c r="D326" s="15" t="s">
        <v>19</v>
      </c>
      <c r="E326" s="15" t="s">
        <v>901</v>
      </c>
      <c r="F326" s="15" t="s">
        <v>31</v>
      </c>
      <c r="G326" s="74">
        <f t="shared" si="88"/>
        <v>1812176.81</v>
      </c>
      <c r="H326" s="74">
        <f t="shared" si="88"/>
        <v>1835299</v>
      </c>
      <c r="I326" s="74">
        <f t="shared" si="88"/>
        <v>1835299</v>
      </c>
      <c r="P326" s="17"/>
      <c r="Q326" s="17"/>
      <c r="R326" s="17"/>
      <c r="S326" s="17"/>
      <c r="T326" s="17"/>
    </row>
    <row r="327" spans="1:20" s="18" customFormat="1">
      <c r="A327" s="16" t="s">
        <v>32</v>
      </c>
      <c r="B327" s="14">
        <v>774</v>
      </c>
      <c r="C327" s="15" t="s">
        <v>26</v>
      </c>
      <c r="D327" s="15" t="s">
        <v>19</v>
      </c>
      <c r="E327" s="15" t="s">
        <v>901</v>
      </c>
      <c r="F327" s="15" t="s">
        <v>33</v>
      </c>
      <c r="G327" s="74">
        <f>'прил 6'!G439+'прил 6'!G695+'прил 6'!G517</f>
        <v>1812176.81</v>
      </c>
      <c r="H327" s="74">
        <f>'прил 6'!H439+'прил 6'!H695+'прил 6'!H517</f>
        <v>1835299</v>
      </c>
      <c r="I327" s="74">
        <f>'прил 6'!I439+'прил 6'!I695+'прил 6'!I517</f>
        <v>1835299</v>
      </c>
      <c r="P327" s="17"/>
      <c r="Q327" s="17"/>
      <c r="R327" s="17"/>
      <c r="S327" s="17"/>
      <c r="T327" s="17"/>
    </row>
    <row r="328" spans="1:20" s="18" customFormat="1" ht="54" customHeight="1">
      <c r="A328" s="293" t="s">
        <v>908</v>
      </c>
      <c r="B328" s="15" t="s">
        <v>96</v>
      </c>
      <c r="C328" s="15" t="s">
        <v>26</v>
      </c>
      <c r="D328" s="15" t="s">
        <v>19</v>
      </c>
      <c r="E328" s="15" t="s">
        <v>904</v>
      </c>
      <c r="F328" s="15"/>
      <c r="G328" s="74">
        <f t="shared" ref="G328:I329" si="89">G329</f>
        <v>4243923</v>
      </c>
      <c r="H328" s="74">
        <f t="shared" si="89"/>
        <v>4174525</v>
      </c>
      <c r="I328" s="74">
        <f t="shared" si="89"/>
        <v>4174525</v>
      </c>
      <c r="P328" s="17"/>
      <c r="Q328" s="17"/>
      <c r="R328" s="17"/>
      <c r="S328" s="17"/>
      <c r="T328" s="17"/>
    </row>
    <row r="329" spans="1:20" s="18" customFormat="1" ht="25.5">
      <c r="A329" s="16" t="s">
        <v>30</v>
      </c>
      <c r="B329" s="15" t="s">
        <v>96</v>
      </c>
      <c r="C329" s="15" t="s">
        <v>26</v>
      </c>
      <c r="D329" s="15" t="s">
        <v>19</v>
      </c>
      <c r="E329" s="15" t="s">
        <v>904</v>
      </c>
      <c r="F329" s="15" t="s">
        <v>31</v>
      </c>
      <c r="G329" s="74">
        <f t="shared" si="89"/>
        <v>4243923</v>
      </c>
      <c r="H329" s="74">
        <f t="shared" si="89"/>
        <v>4174525</v>
      </c>
      <c r="I329" s="74">
        <f t="shared" si="89"/>
        <v>4174525</v>
      </c>
      <c r="P329" s="17"/>
      <c r="Q329" s="17"/>
      <c r="R329" s="17"/>
      <c r="S329" s="17"/>
      <c r="T329" s="17"/>
    </row>
    <row r="330" spans="1:20">
      <c r="A330" s="16" t="s">
        <v>32</v>
      </c>
      <c r="B330" s="15" t="s">
        <v>96</v>
      </c>
      <c r="C330" s="15" t="s">
        <v>26</v>
      </c>
      <c r="D330" s="15" t="s">
        <v>19</v>
      </c>
      <c r="E330" s="15" t="s">
        <v>904</v>
      </c>
      <c r="F330" s="15" t="s">
        <v>33</v>
      </c>
      <c r="G330" s="74">
        <f>'прил 6'!G450</f>
        <v>4243923</v>
      </c>
      <c r="H330" s="74">
        <f>'прил 6'!H450</f>
        <v>4174525</v>
      </c>
      <c r="I330" s="74">
        <f>'прил 6'!I450</f>
        <v>4174525</v>
      </c>
      <c r="J330" s="1"/>
    </row>
    <row r="331" spans="1:20" s="18" customFormat="1" ht="51" customHeight="1">
      <c r="A331" s="42" t="s">
        <v>905</v>
      </c>
      <c r="B331" s="15" t="s">
        <v>96</v>
      </c>
      <c r="C331" s="15" t="s">
        <v>26</v>
      </c>
      <c r="D331" s="15" t="s">
        <v>28</v>
      </c>
      <c r="E331" s="15" t="s">
        <v>909</v>
      </c>
      <c r="F331" s="15"/>
      <c r="G331" s="74">
        <f t="shared" ref="G331:I332" si="90">G332</f>
        <v>1630221</v>
      </c>
      <c r="H331" s="74">
        <f t="shared" si="90"/>
        <v>2386123</v>
      </c>
      <c r="I331" s="74">
        <f t="shared" si="90"/>
        <v>2386123</v>
      </c>
      <c r="P331" s="17"/>
      <c r="Q331" s="17"/>
      <c r="R331" s="17"/>
      <c r="S331" s="17"/>
      <c r="T331" s="17"/>
    </row>
    <row r="332" spans="1:20" s="18" customFormat="1" ht="25.5">
      <c r="A332" s="16" t="s">
        <v>30</v>
      </c>
      <c r="B332" s="15" t="s">
        <v>96</v>
      </c>
      <c r="C332" s="15" t="s">
        <v>26</v>
      </c>
      <c r="D332" s="15" t="s">
        <v>28</v>
      </c>
      <c r="E332" s="15" t="s">
        <v>909</v>
      </c>
      <c r="F332" s="15" t="s">
        <v>31</v>
      </c>
      <c r="G332" s="74">
        <f t="shared" si="90"/>
        <v>1630221</v>
      </c>
      <c r="H332" s="74">
        <f t="shared" si="90"/>
        <v>2386123</v>
      </c>
      <c r="I332" s="74">
        <f t="shared" si="90"/>
        <v>2386123</v>
      </c>
      <c r="P332" s="17"/>
      <c r="Q332" s="17"/>
      <c r="R332" s="17"/>
      <c r="S332" s="17"/>
      <c r="T332" s="17"/>
    </row>
    <row r="333" spans="1:20">
      <c r="A333" s="16" t="s">
        <v>32</v>
      </c>
      <c r="B333" s="15" t="s">
        <v>96</v>
      </c>
      <c r="C333" s="15" t="s">
        <v>26</v>
      </c>
      <c r="D333" s="15" t="s">
        <v>28</v>
      </c>
      <c r="E333" s="15" t="s">
        <v>909</v>
      </c>
      <c r="F333" s="15" t="s">
        <v>33</v>
      </c>
      <c r="G333" s="74">
        <f>'прил 6'!G548</f>
        <v>1630221</v>
      </c>
      <c r="H333" s="74">
        <f>'прил 6'!H548</f>
        <v>2386123</v>
      </c>
      <c r="I333" s="74">
        <f>'прил 6'!I548</f>
        <v>2386123</v>
      </c>
      <c r="J333" s="1"/>
    </row>
    <row r="334" spans="1:20" ht="16.5" customHeight="1">
      <c r="A334" s="16" t="s">
        <v>1</v>
      </c>
      <c r="B334" s="15" t="s">
        <v>96</v>
      </c>
      <c r="C334" s="15" t="s">
        <v>26</v>
      </c>
      <c r="D334" s="15" t="s">
        <v>28</v>
      </c>
      <c r="E334" s="15" t="s">
        <v>561</v>
      </c>
      <c r="F334" s="15"/>
      <c r="G334" s="74">
        <f t="shared" ref="G334:I334" si="91">G335</f>
        <v>1263497</v>
      </c>
      <c r="H334" s="74">
        <f t="shared" si="91"/>
        <v>0</v>
      </c>
      <c r="I334" s="74">
        <f t="shared" si="91"/>
        <v>1457250</v>
      </c>
      <c r="J334" s="1"/>
      <c r="P334" s="1"/>
      <c r="Q334" s="1"/>
      <c r="R334" s="1"/>
      <c r="S334" s="1"/>
      <c r="T334" s="1"/>
    </row>
    <row r="335" spans="1:20" ht="24.75" customHeight="1">
      <c r="A335" s="16" t="s">
        <v>30</v>
      </c>
      <c r="B335" s="15" t="s">
        <v>96</v>
      </c>
      <c r="C335" s="15" t="s">
        <v>26</v>
      </c>
      <c r="D335" s="15" t="s">
        <v>28</v>
      </c>
      <c r="E335" s="15" t="s">
        <v>561</v>
      </c>
      <c r="F335" s="15" t="s">
        <v>31</v>
      </c>
      <c r="G335" s="74">
        <f>G336</f>
        <v>1263497</v>
      </c>
      <c r="H335" s="74">
        <f>H336</f>
        <v>0</v>
      </c>
      <c r="I335" s="74">
        <f>I336</f>
        <v>1457250</v>
      </c>
      <c r="J335" s="1"/>
      <c r="P335" s="1"/>
      <c r="Q335" s="1"/>
      <c r="R335" s="1"/>
      <c r="S335" s="1"/>
      <c r="T335" s="1"/>
    </row>
    <row r="336" spans="1:20">
      <c r="A336" s="16" t="s">
        <v>32</v>
      </c>
      <c r="B336" s="15" t="s">
        <v>96</v>
      </c>
      <c r="C336" s="15" t="s">
        <v>26</v>
      </c>
      <c r="D336" s="15" t="s">
        <v>28</v>
      </c>
      <c r="E336" s="15" t="s">
        <v>561</v>
      </c>
      <c r="F336" s="15" t="s">
        <v>33</v>
      </c>
      <c r="G336" s="74">
        <f>'прил 6'!G717</f>
        <v>1263497</v>
      </c>
      <c r="H336" s="74">
        <f>'прил 6'!H717</f>
        <v>0</v>
      </c>
      <c r="I336" s="74">
        <f>'прил 6'!I717</f>
        <v>1457250</v>
      </c>
      <c r="J336" s="1"/>
      <c r="P336" s="1"/>
      <c r="Q336" s="1"/>
      <c r="R336" s="1"/>
      <c r="S336" s="1"/>
      <c r="T336" s="1"/>
    </row>
    <row r="337" spans="1:20" ht="74.25" customHeight="1">
      <c r="A337" s="86" t="s">
        <v>782</v>
      </c>
      <c r="B337" s="88" t="s">
        <v>96</v>
      </c>
      <c r="C337" s="88" t="s">
        <v>26</v>
      </c>
      <c r="D337" s="88" t="s">
        <v>28</v>
      </c>
      <c r="E337" s="88" t="s">
        <v>780</v>
      </c>
      <c r="F337" s="15"/>
      <c r="G337" s="74">
        <f>G340+G338</f>
        <v>1000000</v>
      </c>
      <c r="H337" s="74">
        <f t="shared" ref="H337:I337" si="92">H340+H338</f>
        <v>1000000</v>
      </c>
      <c r="I337" s="74">
        <f t="shared" si="92"/>
        <v>1000000</v>
      </c>
      <c r="J337" s="1"/>
    </row>
    <row r="338" spans="1:20" ht="25.5" hidden="1">
      <c r="A338" s="16" t="s">
        <v>98</v>
      </c>
      <c r="B338" s="15" t="s">
        <v>96</v>
      </c>
      <c r="C338" s="15" t="s">
        <v>26</v>
      </c>
      <c r="D338" s="15" t="s">
        <v>28</v>
      </c>
      <c r="E338" s="15" t="s">
        <v>753</v>
      </c>
      <c r="F338" s="15" t="s">
        <v>355</v>
      </c>
      <c r="G338" s="74">
        <f>G339</f>
        <v>0</v>
      </c>
      <c r="H338" s="74">
        <f>H339</f>
        <v>0</v>
      </c>
      <c r="I338" s="74">
        <f>I339</f>
        <v>0</v>
      </c>
      <c r="J338" s="1"/>
    </row>
    <row r="339" spans="1:20" s="3" customFormat="1" ht="89.25" hidden="1">
      <c r="A339" s="16" t="s">
        <v>428</v>
      </c>
      <c r="B339" s="14">
        <v>774</v>
      </c>
      <c r="C339" s="15" t="s">
        <v>26</v>
      </c>
      <c r="D339" s="15" t="s">
        <v>28</v>
      </c>
      <c r="E339" s="15" t="s">
        <v>753</v>
      </c>
      <c r="F339" s="15" t="s">
        <v>427</v>
      </c>
      <c r="G339" s="232"/>
      <c r="H339" s="74">
        <v>0</v>
      </c>
      <c r="I339" s="74">
        <v>0</v>
      </c>
      <c r="P339" s="150"/>
      <c r="Q339" s="150"/>
      <c r="R339" s="150"/>
      <c r="S339" s="150"/>
      <c r="T339" s="150"/>
    </row>
    <row r="340" spans="1:20" ht="25.5">
      <c r="A340" s="16" t="s">
        <v>30</v>
      </c>
      <c r="B340" s="15" t="s">
        <v>96</v>
      </c>
      <c r="C340" s="15" t="s">
        <v>26</v>
      </c>
      <c r="D340" s="15" t="s">
        <v>28</v>
      </c>
      <c r="E340" s="15" t="s">
        <v>780</v>
      </c>
      <c r="F340" s="15" t="s">
        <v>31</v>
      </c>
      <c r="G340" s="74">
        <f>G341</f>
        <v>1000000</v>
      </c>
      <c r="H340" s="74">
        <f t="shared" ref="H340:I340" si="93">H341</f>
        <v>1000000</v>
      </c>
      <c r="I340" s="74">
        <f t="shared" si="93"/>
        <v>1000000</v>
      </c>
      <c r="J340" s="1"/>
    </row>
    <row r="341" spans="1:20">
      <c r="A341" s="16" t="s">
        <v>32</v>
      </c>
      <c r="B341" s="15" t="s">
        <v>96</v>
      </c>
      <c r="C341" s="15" t="s">
        <v>26</v>
      </c>
      <c r="D341" s="15" t="s">
        <v>28</v>
      </c>
      <c r="E341" s="15" t="s">
        <v>780</v>
      </c>
      <c r="F341" s="15" t="s">
        <v>33</v>
      </c>
      <c r="G341" s="74">
        <f>'прил 6'!G522</f>
        <v>1000000</v>
      </c>
      <c r="H341" s="74">
        <f>'прил 6'!H522</f>
        <v>1000000</v>
      </c>
      <c r="I341" s="74">
        <f>'прил 6'!I522</f>
        <v>1000000</v>
      </c>
      <c r="J341" s="1"/>
    </row>
    <row r="342" spans="1:20" ht="57" hidden="1" customHeight="1">
      <c r="A342" s="86" t="s">
        <v>779</v>
      </c>
      <c r="B342" s="88" t="s">
        <v>96</v>
      </c>
      <c r="C342" s="88" t="s">
        <v>26</v>
      </c>
      <c r="D342" s="88" t="s">
        <v>28</v>
      </c>
      <c r="E342" s="88" t="s">
        <v>778</v>
      </c>
      <c r="F342" s="15"/>
      <c r="G342" s="74">
        <f>G345+G343</f>
        <v>0</v>
      </c>
      <c r="H342" s="74">
        <f t="shared" ref="H342:I342" si="94">H345</f>
        <v>0</v>
      </c>
      <c r="I342" s="74">
        <f t="shared" si="94"/>
        <v>0</v>
      </c>
      <c r="J342" s="1"/>
    </row>
    <row r="343" spans="1:20" ht="25.5" hidden="1">
      <c r="A343" s="16" t="s">
        <v>98</v>
      </c>
      <c r="B343" s="15" t="s">
        <v>96</v>
      </c>
      <c r="C343" s="15" t="s">
        <v>26</v>
      </c>
      <c r="D343" s="15" t="s">
        <v>28</v>
      </c>
      <c r="E343" s="15" t="s">
        <v>753</v>
      </c>
      <c r="F343" s="15" t="s">
        <v>355</v>
      </c>
      <c r="G343" s="74">
        <f>G344</f>
        <v>0</v>
      </c>
      <c r="H343" s="74">
        <f>H344</f>
        <v>0</v>
      </c>
      <c r="I343" s="74">
        <f>I344</f>
        <v>0</v>
      </c>
      <c r="J343" s="1"/>
    </row>
    <row r="344" spans="1:20" s="3" customFormat="1" ht="89.25" hidden="1">
      <c r="A344" s="16" t="s">
        <v>428</v>
      </c>
      <c r="B344" s="14">
        <v>774</v>
      </c>
      <c r="C344" s="15" t="s">
        <v>26</v>
      </c>
      <c r="D344" s="15" t="s">
        <v>28</v>
      </c>
      <c r="E344" s="15" t="s">
        <v>753</v>
      </c>
      <c r="F344" s="15" t="s">
        <v>427</v>
      </c>
      <c r="G344" s="232"/>
      <c r="H344" s="74">
        <v>0</v>
      </c>
      <c r="I344" s="74">
        <v>0</v>
      </c>
      <c r="P344" s="150"/>
      <c r="Q344" s="150"/>
      <c r="R344" s="150"/>
      <c r="S344" s="150"/>
      <c r="T344" s="150"/>
    </row>
    <row r="345" spans="1:20" ht="25.5" hidden="1">
      <c r="A345" s="16" t="s">
        <v>30</v>
      </c>
      <c r="B345" s="15" t="s">
        <v>96</v>
      </c>
      <c r="C345" s="15" t="s">
        <v>26</v>
      </c>
      <c r="D345" s="15" t="s">
        <v>28</v>
      </c>
      <c r="E345" s="15" t="s">
        <v>778</v>
      </c>
      <c r="F345" s="15" t="s">
        <v>31</v>
      </c>
      <c r="G345" s="74">
        <f>G346</f>
        <v>0</v>
      </c>
      <c r="H345" s="74">
        <f>H346</f>
        <v>0</v>
      </c>
      <c r="I345" s="74">
        <f>I346</f>
        <v>0</v>
      </c>
      <c r="J345" s="1"/>
    </row>
    <row r="346" spans="1:20" hidden="1">
      <c r="A346" s="16" t="s">
        <v>32</v>
      </c>
      <c r="B346" s="15" t="s">
        <v>96</v>
      </c>
      <c r="C346" s="15" t="s">
        <v>26</v>
      </c>
      <c r="D346" s="15" t="s">
        <v>28</v>
      </c>
      <c r="E346" s="15" t="s">
        <v>778</v>
      </c>
      <c r="F346" s="15" t="s">
        <v>33</v>
      </c>
      <c r="G346" s="74">
        <f>'прил 6'!G527</f>
        <v>0</v>
      </c>
      <c r="H346" s="74">
        <v>0</v>
      </c>
      <c r="I346" s="74">
        <v>0</v>
      </c>
      <c r="J346" s="1"/>
    </row>
    <row r="347" spans="1:20" ht="32.25" customHeight="1">
      <c r="A347" s="16" t="s">
        <v>145</v>
      </c>
      <c r="B347" s="15" t="s">
        <v>96</v>
      </c>
      <c r="C347" s="15" t="s">
        <v>26</v>
      </c>
      <c r="D347" s="15" t="s">
        <v>28</v>
      </c>
      <c r="E347" s="15" t="s">
        <v>730</v>
      </c>
      <c r="F347" s="15"/>
      <c r="G347" s="74">
        <f t="shared" ref="G347:I348" si="95">G348</f>
        <v>160000</v>
      </c>
      <c r="H347" s="74">
        <f t="shared" si="95"/>
        <v>160000</v>
      </c>
      <c r="I347" s="74">
        <f t="shared" si="95"/>
        <v>160000</v>
      </c>
      <c r="J347" s="1"/>
    </row>
    <row r="348" spans="1:20" ht="25.5">
      <c r="A348" s="16" t="s">
        <v>30</v>
      </c>
      <c r="B348" s="15" t="s">
        <v>96</v>
      </c>
      <c r="C348" s="15" t="s">
        <v>26</v>
      </c>
      <c r="D348" s="15" t="s">
        <v>28</v>
      </c>
      <c r="E348" s="15" t="s">
        <v>730</v>
      </c>
      <c r="F348" s="15" t="s">
        <v>31</v>
      </c>
      <c r="G348" s="74">
        <f>G349</f>
        <v>160000</v>
      </c>
      <c r="H348" s="74">
        <f t="shared" si="95"/>
        <v>160000</v>
      </c>
      <c r="I348" s="74">
        <f t="shared" si="95"/>
        <v>160000</v>
      </c>
      <c r="J348" s="1"/>
    </row>
    <row r="349" spans="1:20">
      <c r="A349" s="16" t="s">
        <v>32</v>
      </c>
      <c r="B349" s="15" t="s">
        <v>96</v>
      </c>
      <c r="C349" s="15" t="s">
        <v>26</v>
      </c>
      <c r="D349" s="15" t="s">
        <v>28</v>
      </c>
      <c r="E349" s="15" t="s">
        <v>730</v>
      </c>
      <c r="F349" s="15" t="s">
        <v>33</v>
      </c>
      <c r="G349" s="74">
        <f>'прил 6'!G530</f>
        <v>160000</v>
      </c>
      <c r="H349" s="74">
        <f>'прил 6'!H530</f>
        <v>160000</v>
      </c>
      <c r="I349" s="74">
        <f>'прил 6'!I530</f>
        <v>160000</v>
      </c>
      <c r="J349" s="1"/>
    </row>
    <row r="350" spans="1:20" ht="16.5" hidden="1" customHeight="1">
      <c r="A350" s="16" t="s">
        <v>1</v>
      </c>
      <c r="B350" s="15" t="s">
        <v>96</v>
      </c>
      <c r="C350" s="15" t="s">
        <v>26</v>
      </c>
      <c r="D350" s="15" t="s">
        <v>28</v>
      </c>
      <c r="E350" s="15" t="s">
        <v>561</v>
      </c>
      <c r="F350" s="15"/>
      <c r="G350" s="74">
        <f t="shared" ref="G350:I350" si="96">G351</f>
        <v>0</v>
      </c>
      <c r="H350" s="74">
        <f t="shared" si="96"/>
        <v>0</v>
      </c>
      <c r="I350" s="74">
        <f t="shared" si="96"/>
        <v>0</v>
      </c>
      <c r="J350" s="1"/>
    </row>
    <row r="351" spans="1:20" ht="24.75" hidden="1" customHeight="1">
      <c r="A351" s="16" t="s">
        <v>30</v>
      </c>
      <c r="B351" s="15" t="s">
        <v>96</v>
      </c>
      <c r="C351" s="15" t="s">
        <v>26</v>
      </c>
      <c r="D351" s="15" t="s">
        <v>28</v>
      </c>
      <c r="E351" s="15" t="s">
        <v>561</v>
      </c>
      <c r="F351" s="15" t="s">
        <v>31</v>
      </c>
      <c r="G351" s="74">
        <f>G352</f>
        <v>0</v>
      </c>
      <c r="H351" s="74">
        <f>H352</f>
        <v>0</v>
      </c>
      <c r="I351" s="74">
        <f>I352</f>
        <v>0</v>
      </c>
      <c r="J351" s="1"/>
    </row>
    <row r="352" spans="1:20" hidden="1">
      <c r="A352" s="16" t="s">
        <v>32</v>
      </c>
      <c r="B352" s="15" t="s">
        <v>96</v>
      </c>
      <c r="C352" s="15" t="s">
        <v>26</v>
      </c>
      <c r="D352" s="15" t="s">
        <v>28</v>
      </c>
      <c r="E352" s="15" t="s">
        <v>561</v>
      </c>
      <c r="F352" s="15" t="s">
        <v>33</v>
      </c>
      <c r="G352" s="74">
        <f>'прил 6'!G533</f>
        <v>0</v>
      </c>
      <c r="H352" s="74"/>
      <c r="I352" s="74"/>
      <c r="J352" s="1"/>
    </row>
    <row r="353" spans="1:20" s="18" customFormat="1" ht="31.5" customHeight="1">
      <c r="A353" s="42" t="s">
        <v>128</v>
      </c>
      <c r="B353" s="15" t="s">
        <v>96</v>
      </c>
      <c r="C353" s="15" t="s">
        <v>26</v>
      </c>
      <c r="D353" s="15" t="s">
        <v>126</v>
      </c>
      <c r="E353" s="15" t="s">
        <v>230</v>
      </c>
      <c r="F353" s="15"/>
      <c r="G353" s="74">
        <f t="shared" ref="G353:I354" si="97">G354</f>
        <v>888490</v>
      </c>
      <c r="H353" s="74">
        <f t="shared" si="97"/>
        <v>888490</v>
      </c>
      <c r="I353" s="74">
        <f t="shared" si="97"/>
        <v>888490</v>
      </c>
      <c r="J353" s="149">
        <v>40000</v>
      </c>
      <c r="P353" s="17"/>
      <c r="Q353" s="17"/>
      <c r="R353" s="17"/>
      <c r="S353" s="17"/>
      <c r="T353" s="17"/>
    </row>
    <row r="354" spans="1:20" s="18" customFormat="1" ht="25.5">
      <c r="A354" s="16" t="s">
        <v>30</v>
      </c>
      <c r="B354" s="15" t="s">
        <v>96</v>
      </c>
      <c r="C354" s="15" t="s">
        <v>26</v>
      </c>
      <c r="D354" s="15" t="s">
        <v>126</v>
      </c>
      <c r="E354" s="15" t="s">
        <v>230</v>
      </c>
      <c r="F354" s="15" t="s">
        <v>31</v>
      </c>
      <c r="G354" s="74">
        <f t="shared" si="97"/>
        <v>888490</v>
      </c>
      <c r="H354" s="74">
        <f t="shared" si="97"/>
        <v>888490</v>
      </c>
      <c r="I354" s="74">
        <f t="shared" si="97"/>
        <v>888490</v>
      </c>
      <c r="J354" s="149">
        <v>5480300</v>
      </c>
      <c r="P354" s="17"/>
      <c r="Q354" s="17"/>
      <c r="R354" s="17"/>
      <c r="S354" s="17"/>
      <c r="T354" s="17"/>
    </row>
    <row r="355" spans="1:20">
      <c r="A355" s="16" t="s">
        <v>32</v>
      </c>
      <c r="B355" s="15" t="s">
        <v>96</v>
      </c>
      <c r="C355" s="15" t="s">
        <v>26</v>
      </c>
      <c r="D355" s="15" t="s">
        <v>126</v>
      </c>
      <c r="E355" s="15" t="s">
        <v>230</v>
      </c>
      <c r="F355" s="15" t="s">
        <v>33</v>
      </c>
      <c r="G355" s="74">
        <f>'прил 6'!G442</f>
        <v>888490</v>
      </c>
      <c r="H355" s="74">
        <f>'прил 6'!H442</f>
        <v>888490</v>
      </c>
      <c r="I355" s="74">
        <f>'прил 6'!I442</f>
        <v>888490</v>
      </c>
      <c r="J355" s="149">
        <v>500000</v>
      </c>
    </row>
    <row r="356" spans="1:20" s="3" customFormat="1" hidden="1">
      <c r="A356" s="16"/>
      <c r="B356" s="14">
        <v>774</v>
      </c>
      <c r="C356" s="15" t="s">
        <v>26</v>
      </c>
      <c r="D356" s="15" t="s">
        <v>28</v>
      </c>
      <c r="E356" s="88"/>
      <c r="F356" s="15"/>
      <c r="G356" s="74">
        <f t="shared" ref="G356:I357" si="98">G357</f>
        <v>0</v>
      </c>
      <c r="H356" s="74">
        <f t="shared" si="98"/>
        <v>0</v>
      </c>
      <c r="I356" s="74">
        <f t="shared" si="98"/>
        <v>0</v>
      </c>
      <c r="J356" s="150"/>
      <c r="P356" s="150"/>
      <c r="Q356" s="150"/>
      <c r="R356" s="150"/>
      <c r="S356" s="150"/>
      <c r="T356" s="150"/>
    </row>
    <row r="357" spans="1:20" s="3" customFormat="1" ht="25.5" hidden="1">
      <c r="A357" s="16" t="s">
        <v>30</v>
      </c>
      <c r="B357" s="14">
        <v>774</v>
      </c>
      <c r="C357" s="15" t="s">
        <v>26</v>
      </c>
      <c r="D357" s="15" t="s">
        <v>28</v>
      </c>
      <c r="E357" s="15" t="s">
        <v>561</v>
      </c>
      <c r="F357" s="15" t="s">
        <v>31</v>
      </c>
      <c r="G357" s="74">
        <f t="shared" si="98"/>
        <v>0</v>
      </c>
      <c r="H357" s="102">
        <f t="shared" si="98"/>
        <v>0</v>
      </c>
      <c r="I357" s="102">
        <f t="shared" si="98"/>
        <v>0</v>
      </c>
      <c r="J357" s="150"/>
      <c r="P357" s="150"/>
      <c r="Q357" s="150"/>
      <c r="R357" s="150"/>
      <c r="S357" s="150"/>
      <c r="T357" s="150"/>
    </row>
    <row r="358" spans="1:20" s="3" customFormat="1" hidden="1">
      <c r="A358" s="16" t="s">
        <v>32</v>
      </c>
      <c r="B358" s="14">
        <v>774</v>
      </c>
      <c r="C358" s="15" t="s">
        <v>26</v>
      </c>
      <c r="D358" s="15" t="s">
        <v>28</v>
      </c>
      <c r="E358" s="15" t="s">
        <v>561</v>
      </c>
      <c r="F358" s="15" t="s">
        <v>33</v>
      </c>
      <c r="G358" s="74">
        <f>'прил 6'!G554</f>
        <v>0</v>
      </c>
      <c r="H358" s="74">
        <f>'прил 6'!H554</f>
        <v>0</v>
      </c>
      <c r="I358" s="74">
        <f>'прил 6'!I554</f>
        <v>0</v>
      </c>
      <c r="J358" s="150"/>
      <c r="P358" s="150"/>
      <c r="Q358" s="150"/>
      <c r="R358" s="150"/>
      <c r="S358" s="150"/>
      <c r="T358" s="150"/>
    </row>
    <row r="359" spans="1:20" s="18" customFormat="1" ht="63.75" hidden="1">
      <c r="A359" s="16" t="s">
        <v>124</v>
      </c>
      <c r="B359" s="15" t="s">
        <v>96</v>
      </c>
      <c r="C359" s="15" t="s">
        <v>26</v>
      </c>
      <c r="D359" s="15" t="s">
        <v>28</v>
      </c>
      <c r="E359" s="15" t="s">
        <v>394</v>
      </c>
      <c r="F359" s="15"/>
      <c r="G359" s="74">
        <f t="shared" ref="G359:I360" si="99">G360</f>
        <v>0</v>
      </c>
      <c r="H359" s="102">
        <f t="shared" si="99"/>
        <v>0</v>
      </c>
      <c r="I359" s="102">
        <f t="shared" si="99"/>
        <v>0</v>
      </c>
      <c r="J359" s="17">
        <v>12965665</v>
      </c>
      <c r="P359" s="17"/>
      <c r="Q359" s="17"/>
      <c r="R359" s="17"/>
      <c r="S359" s="17"/>
      <c r="T359" s="17"/>
    </row>
    <row r="360" spans="1:20" s="18" customFormat="1" ht="25.5" hidden="1">
      <c r="A360" s="16" t="s">
        <v>30</v>
      </c>
      <c r="B360" s="15" t="s">
        <v>96</v>
      </c>
      <c r="C360" s="15" t="s">
        <v>26</v>
      </c>
      <c r="D360" s="15" t="s">
        <v>28</v>
      </c>
      <c r="E360" s="15" t="s">
        <v>394</v>
      </c>
      <c r="F360" s="15" t="s">
        <v>31</v>
      </c>
      <c r="G360" s="74">
        <f t="shared" si="99"/>
        <v>0</v>
      </c>
      <c r="H360" s="102">
        <f t="shared" si="99"/>
        <v>0</v>
      </c>
      <c r="I360" s="102">
        <f t="shared" si="99"/>
        <v>0</v>
      </c>
      <c r="J360" s="17">
        <v>685206</v>
      </c>
      <c r="P360" s="17"/>
      <c r="Q360" s="17"/>
      <c r="R360" s="17"/>
      <c r="S360" s="17"/>
      <c r="T360" s="17"/>
    </row>
    <row r="361" spans="1:20" s="18" customFormat="1" hidden="1">
      <c r="A361" s="16" t="s">
        <v>32</v>
      </c>
      <c r="B361" s="15" t="s">
        <v>96</v>
      </c>
      <c r="C361" s="15" t="s">
        <v>26</v>
      </c>
      <c r="D361" s="15" t="s">
        <v>28</v>
      </c>
      <c r="E361" s="15" t="s">
        <v>394</v>
      </c>
      <c r="F361" s="15" t="s">
        <v>33</v>
      </c>
      <c r="G361" s="74"/>
      <c r="H361" s="102"/>
      <c r="I361" s="102"/>
      <c r="J361" s="17">
        <v>649200</v>
      </c>
      <c r="P361" s="17"/>
      <c r="Q361" s="17"/>
      <c r="R361" s="17"/>
      <c r="S361" s="17"/>
      <c r="T361" s="17"/>
    </row>
    <row r="362" spans="1:20" s="3" customFormat="1" hidden="1">
      <c r="A362" s="16" t="s">
        <v>437</v>
      </c>
      <c r="B362" s="14">
        <v>774</v>
      </c>
      <c r="C362" s="15" t="s">
        <v>26</v>
      </c>
      <c r="D362" s="15" t="s">
        <v>28</v>
      </c>
      <c r="E362" s="15" t="s">
        <v>560</v>
      </c>
      <c r="F362" s="15"/>
      <c r="G362" s="74">
        <f>G363</f>
        <v>1803468</v>
      </c>
      <c r="H362" s="74">
        <f>H363</f>
        <v>0</v>
      </c>
      <c r="I362" s="74">
        <f>I363</f>
        <v>0</v>
      </c>
      <c r="P362" s="150"/>
      <c r="Q362" s="150"/>
      <c r="R362" s="150"/>
      <c r="S362" s="150"/>
      <c r="T362" s="150"/>
    </row>
    <row r="363" spans="1:20" s="3" customFormat="1" hidden="1">
      <c r="A363" s="16" t="s">
        <v>32</v>
      </c>
      <c r="B363" s="14">
        <v>774</v>
      </c>
      <c r="C363" s="15" t="s">
        <v>26</v>
      </c>
      <c r="D363" s="15" t="s">
        <v>28</v>
      </c>
      <c r="E363" s="15" t="s">
        <v>560</v>
      </c>
      <c r="F363" s="15" t="s">
        <v>33</v>
      </c>
      <c r="G363" s="74">
        <f>'прил 6'!G536</f>
        <v>1803468</v>
      </c>
      <c r="H363" s="74"/>
      <c r="I363" s="74"/>
      <c r="P363" s="150"/>
      <c r="Q363" s="150"/>
      <c r="R363" s="150"/>
      <c r="S363" s="150"/>
      <c r="T363" s="150"/>
    </row>
    <row r="364" spans="1:20" ht="54.75" customHeight="1">
      <c r="A364" s="16" t="s">
        <v>705</v>
      </c>
      <c r="B364" s="15" t="s">
        <v>96</v>
      </c>
      <c r="C364" s="15" t="s">
        <v>26</v>
      </c>
      <c r="D364" s="15" t="s">
        <v>28</v>
      </c>
      <c r="E364" s="15" t="s">
        <v>658</v>
      </c>
      <c r="F364" s="15"/>
      <c r="G364" s="74">
        <f t="shared" ref="G364:I365" si="100">G365</f>
        <v>30279350</v>
      </c>
      <c r="H364" s="74">
        <f t="shared" si="100"/>
        <v>30279350</v>
      </c>
      <c r="I364" s="74">
        <f t="shared" si="100"/>
        <v>31162470</v>
      </c>
      <c r="J364" s="1"/>
    </row>
    <row r="365" spans="1:20" ht="25.5">
      <c r="A365" s="16" t="s">
        <v>30</v>
      </c>
      <c r="B365" s="15" t="s">
        <v>96</v>
      </c>
      <c r="C365" s="15" t="s">
        <v>26</v>
      </c>
      <c r="D365" s="15" t="s">
        <v>28</v>
      </c>
      <c r="E365" s="15" t="s">
        <v>658</v>
      </c>
      <c r="F365" s="15" t="s">
        <v>31</v>
      </c>
      <c r="G365" s="74">
        <f>G366</f>
        <v>30279350</v>
      </c>
      <c r="H365" s="74">
        <f t="shared" si="100"/>
        <v>30279350</v>
      </c>
      <c r="I365" s="74">
        <f t="shared" si="100"/>
        <v>31162470</v>
      </c>
      <c r="J365" s="1"/>
    </row>
    <row r="366" spans="1:20">
      <c r="A366" s="16" t="s">
        <v>32</v>
      </c>
      <c r="B366" s="15" t="s">
        <v>96</v>
      </c>
      <c r="C366" s="15" t="s">
        <v>26</v>
      </c>
      <c r="D366" s="15" t="s">
        <v>28</v>
      </c>
      <c r="E366" s="15" t="s">
        <v>658</v>
      </c>
      <c r="F366" s="15" t="s">
        <v>33</v>
      </c>
      <c r="G366" s="74">
        <f>'прил 6'!G566</f>
        <v>30279350</v>
      </c>
      <c r="H366" s="74">
        <f>'прил 6'!H566</f>
        <v>30279350</v>
      </c>
      <c r="I366" s="74">
        <f>'прил 6'!I566</f>
        <v>31162470</v>
      </c>
      <c r="J366" s="1"/>
    </row>
    <row r="367" spans="1:20" ht="63" hidden="1" customHeight="1">
      <c r="A367" s="16" t="s">
        <v>422</v>
      </c>
      <c r="B367" s="15" t="s">
        <v>96</v>
      </c>
      <c r="C367" s="15" t="s">
        <v>26</v>
      </c>
      <c r="D367" s="15" t="s">
        <v>28</v>
      </c>
      <c r="E367" s="15" t="s">
        <v>795</v>
      </c>
      <c r="F367" s="15"/>
      <c r="G367" s="74">
        <f t="shared" ref="G367:I367" si="101">G368</f>
        <v>0</v>
      </c>
      <c r="H367" s="74">
        <f t="shared" si="101"/>
        <v>0</v>
      </c>
      <c r="I367" s="74">
        <f t="shared" si="101"/>
        <v>0</v>
      </c>
      <c r="J367" s="1"/>
    </row>
    <row r="368" spans="1:20" ht="25.5" hidden="1">
      <c r="A368" s="16" t="s">
        <v>30</v>
      </c>
      <c r="B368" s="15" t="s">
        <v>96</v>
      </c>
      <c r="C368" s="15" t="s">
        <v>26</v>
      </c>
      <c r="D368" s="15" t="s">
        <v>28</v>
      </c>
      <c r="E368" s="15" t="s">
        <v>795</v>
      </c>
      <c r="F368" s="15" t="s">
        <v>31</v>
      </c>
      <c r="G368" s="74">
        <f>G369</f>
        <v>0</v>
      </c>
      <c r="H368" s="74">
        <f>H369</f>
        <v>0</v>
      </c>
      <c r="I368" s="74">
        <f>I369</f>
        <v>0</v>
      </c>
      <c r="J368" s="1"/>
    </row>
    <row r="369" spans="1:20" hidden="1">
      <c r="A369" s="16" t="s">
        <v>32</v>
      </c>
      <c r="B369" s="15" t="s">
        <v>96</v>
      </c>
      <c r="C369" s="15" t="s">
        <v>26</v>
      </c>
      <c r="D369" s="15" t="s">
        <v>28</v>
      </c>
      <c r="E369" s="15" t="s">
        <v>795</v>
      </c>
      <c r="F369" s="15" t="s">
        <v>33</v>
      </c>
      <c r="G369" s="74"/>
      <c r="H369" s="74"/>
      <c r="I369" s="74"/>
      <c r="J369" s="1"/>
    </row>
    <row r="370" spans="1:20" s="28" customFormat="1" ht="54.75" customHeight="1">
      <c r="A370" s="13" t="s">
        <v>157</v>
      </c>
      <c r="B370" s="15" t="s">
        <v>96</v>
      </c>
      <c r="C370" s="15" t="s">
        <v>69</v>
      </c>
      <c r="D370" s="15" t="s">
        <v>54</v>
      </c>
      <c r="E370" s="15" t="s">
        <v>445</v>
      </c>
      <c r="F370" s="39"/>
      <c r="G370" s="74">
        <f t="shared" ref="G370:I371" si="102">G371</f>
        <v>7326409.3799999999</v>
      </c>
      <c r="H370" s="74">
        <f t="shared" si="102"/>
        <v>8040737.3899999997</v>
      </c>
      <c r="I370" s="74">
        <f t="shared" si="102"/>
        <v>8417019.6300000008</v>
      </c>
      <c r="J370" s="148">
        <v>9188400</v>
      </c>
      <c r="P370" s="148"/>
      <c r="Q370" s="148"/>
      <c r="R370" s="148"/>
      <c r="S370" s="148"/>
      <c r="T370" s="148"/>
    </row>
    <row r="371" spans="1:20" s="28" customFormat="1" ht="25.5">
      <c r="A371" s="16" t="s">
        <v>30</v>
      </c>
      <c r="B371" s="15" t="s">
        <v>96</v>
      </c>
      <c r="C371" s="15" t="s">
        <v>69</v>
      </c>
      <c r="D371" s="15" t="s">
        <v>54</v>
      </c>
      <c r="E371" s="15" t="s">
        <v>445</v>
      </c>
      <c r="F371" s="15" t="s">
        <v>31</v>
      </c>
      <c r="G371" s="74">
        <f t="shared" si="102"/>
        <v>7326409.3799999999</v>
      </c>
      <c r="H371" s="74">
        <f t="shared" si="102"/>
        <v>8040737.3899999997</v>
      </c>
      <c r="I371" s="74">
        <f t="shared" si="102"/>
        <v>8417019.6300000008</v>
      </c>
      <c r="J371" s="148">
        <f>SUM(J283:J370)</f>
        <v>951066568</v>
      </c>
      <c r="P371" s="148"/>
      <c r="Q371" s="148"/>
      <c r="R371" s="148"/>
      <c r="S371" s="148"/>
      <c r="T371" s="148"/>
    </row>
    <row r="372" spans="1:20">
      <c r="A372" s="16" t="s">
        <v>32</v>
      </c>
      <c r="B372" s="15" t="s">
        <v>96</v>
      </c>
      <c r="C372" s="15" t="s">
        <v>69</v>
      </c>
      <c r="D372" s="15" t="s">
        <v>54</v>
      </c>
      <c r="E372" s="15" t="s">
        <v>445</v>
      </c>
      <c r="F372" s="15" t="s">
        <v>33</v>
      </c>
      <c r="G372" s="74">
        <f>'прил 6'!G873</f>
        <v>7326409.3799999999</v>
      </c>
      <c r="H372" s="74">
        <f>'прил 6'!H873</f>
        <v>8040737.3899999997</v>
      </c>
      <c r="I372" s="74">
        <f>'прил 6'!I873</f>
        <v>8417019.6300000008</v>
      </c>
    </row>
    <row r="373" spans="1:20" s="28" customFormat="1" ht="54.75" hidden="1" customHeight="1">
      <c r="A373" s="13" t="s">
        <v>600</v>
      </c>
      <c r="B373" s="15" t="s">
        <v>96</v>
      </c>
      <c r="C373" s="15" t="s">
        <v>69</v>
      </c>
      <c r="D373" s="15" t="s">
        <v>54</v>
      </c>
      <c r="E373" s="15" t="s">
        <v>599</v>
      </c>
      <c r="F373" s="39"/>
      <c r="G373" s="74">
        <f t="shared" ref="G373:I374" si="103">G374</f>
        <v>0</v>
      </c>
      <c r="H373" s="74">
        <f t="shared" si="103"/>
        <v>0</v>
      </c>
      <c r="I373" s="74">
        <f t="shared" si="103"/>
        <v>0</v>
      </c>
      <c r="P373" s="148"/>
      <c r="Q373" s="148"/>
      <c r="R373" s="148"/>
      <c r="S373" s="148"/>
      <c r="T373" s="148"/>
    </row>
    <row r="374" spans="1:20" s="28" customFormat="1" ht="33" hidden="1" customHeight="1">
      <c r="A374" s="16" t="s">
        <v>30</v>
      </c>
      <c r="B374" s="15" t="s">
        <v>96</v>
      </c>
      <c r="C374" s="15" t="s">
        <v>69</v>
      </c>
      <c r="D374" s="15" t="s">
        <v>54</v>
      </c>
      <c r="E374" s="15" t="s">
        <v>599</v>
      </c>
      <c r="F374" s="15" t="s">
        <v>31</v>
      </c>
      <c r="G374" s="74">
        <f t="shared" si="103"/>
        <v>0</v>
      </c>
      <c r="H374" s="74">
        <f t="shared" si="103"/>
        <v>0</v>
      </c>
      <c r="I374" s="74">
        <f t="shared" si="103"/>
        <v>0</v>
      </c>
      <c r="P374" s="148"/>
      <c r="Q374" s="148"/>
      <c r="R374" s="148"/>
      <c r="S374" s="148"/>
      <c r="T374" s="148"/>
    </row>
    <row r="375" spans="1:20" hidden="1">
      <c r="A375" s="16" t="s">
        <v>32</v>
      </c>
      <c r="B375" s="15" t="s">
        <v>96</v>
      </c>
      <c r="C375" s="15" t="s">
        <v>69</v>
      </c>
      <c r="D375" s="15" t="s">
        <v>54</v>
      </c>
      <c r="E375" s="15" t="s">
        <v>599</v>
      </c>
      <c r="F375" s="15" t="s">
        <v>33</v>
      </c>
      <c r="G375" s="74"/>
      <c r="H375" s="74">
        <v>0</v>
      </c>
      <c r="I375" s="74">
        <v>0</v>
      </c>
      <c r="J375" s="1"/>
    </row>
    <row r="376" spans="1:20" s="3" customFormat="1" ht="45" hidden="1" customHeight="1">
      <c r="A376" s="16" t="s">
        <v>758</v>
      </c>
      <c r="B376" s="14">
        <v>774</v>
      </c>
      <c r="C376" s="15" t="s">
        <v>26</v>
      </c>
      <c r="D376" s="15" t="s">
        <v>19</v>
      </c>
      <c r="E376" s="15" t="s">
        <v>741</v>
      </c>
      <c r="F376" s="15"/>
      <c r="G376" s="74">
        <f>G377</f>
        <v>0</v>
      </c>
      <c r="H376" s="74">
        <f>H377</f>
        <v>0</v>
      </c>
      <c r="I376" s="74">
        <f>I377</f>
        <v>0</v>
      </c>
      <c r="P376" s="150"/>
      <c r="Q376" s="150"/>
      <c r="R376" s="150"/>
      <c r="S376" s="150"/>
      <c r="T376" s="150"/>
    </row>
    <row r="377" spans="1:20" s="3" customFormat="1" hidden="1">
      <c r="A377" s="16" t="s">
        <v>32</v>
      </c>
      <c r="B377" s="14">
        <v>774</v>
      </c>
      <c r="C377" s="15" t="s">
        <v>26</v>
      </c>
      <c r="D377" s="15" t="s">
        <v>19</v>
      </c>
      <c r="E377" s="15" t="s">
        <v>741</v>
      </c>
      <c r="F377" s="15" t="s">
        <v>33</v>
      </c>
      <c r="G377" s="74">
        <f>'прил 6'!G447</f>
        <v>0</v>
      </c>
      <c r="H377" s="74">
        <f>'прил 6'!H447</f>
        <v>0</v>
      </c>
      <c r="I377" s="74">
        <f>'прил 6'!I447</f>
        <v>0</v>
      </c>
      <c r="P377" s="150"/>
      <c r="Q377" s="150"/>
      <c r="R377" s="150"/>
      <c r="S377" s="150"/>
      <c r="T377" s="150"/>
    </row>
    <row r="378" spans="1:20" s="18" customFormat="1" ht="45.75" hidden="1" customHeight="1">
      <c r="A378" s="42"/>
      <c r="B378" s="15"/>
      <c r="C378" s="15"/>
      <c r="D378" s="15"/>
      <c r="E378" s="15"/>
      <c r="F378" s="15"/>
      <c r="G378" s="74"/>
      <c r="H378" s="74"/>
      <c r="I378" s="74"/>
      <c r="P378" s="17"/>
      <c r="Q378" s="17"/>
      <c r="R378" s="17"/>
      <c r="S378" s="17"/>
      <c r="T378" s="17"/>
    </row>
    <row r="379" spans="1:20" s="18" customFormat="1" hidden="1">
      <c r="A379" s="16"/>
      <c r="B379" s="15"/>
      <c r="C379" s="15"/>
      <c r="D379" s="15"/>
      <c r="E379" s="15"/>
      <c r="F379" s="15"/>
      <c r="G379" s="74"/>
      <c r="H379" s="74"/>
      <c r="I379" s="74"/>
      <c r="P379" s="17"/>
      <c r="Q379" s="17"/>
      <c r="R379" s="17"/>
      <c r="S379" s="17"/>
      <c r="T379" s="17"/>
    </row>
    <row r="380" spans="1:20" hidden="1">
      <c r="A380" s="16"/>
      <c r="B380" s="15"/>
      <c r="C380" s="15"/>
      <c r="D380" s="15"/>
      <c r="E380" s="15"/>
      <c r="F380" s="15"/>
      <c r="G380" s="74"/>
      <c r="H380" s="74"/>
      <c r="I380" s="74"/>
      <c r="J380" s="1"/>
    </row>
    <row r="381" spans="1:20" s="18" customFormat="1" ht="42.75" hidden="1" customHeight="1">
      <c r="A381" s="42"/>
      <c r="B381" s="15"/>
      <c r="C381" s="15"/>
      <c r="D381" s="15"/>
      <c r="E381" s="15"/>
      <c r="F381" s="15"/>
      <c r="G381" s="74"/>
      <c r="H381" s="74"/>
      <c r="I381" s="74"/>
      <c r="P381" s="17"/>
      <c r="Q381" s="17"/>
      <c r="R381" s="17"/>
      <c r="S381" s="17"/>
      <c r="T381" s="17"/>
    </row>
    <row r="382" spans="1:20" s="18" customFormat="1" hidden="1">
      <c r="A382" s="16"/>
      <c r="B382" s="15"/>
      <c r="C382" s="15"/>
      <c r="D382" s="15"/>
      <c r="E382" s="15"/>
      <c r="F382" s="15"/>
      <c r="G382" s="74"/>
      <c r="H382" s="74"/>
      <c r="I382" s="74"/>
      <c r="P382" s="17"/>
      <c r="Q382" s="17"/>
      <c r="R382" s="17"/>
      <c r="S382" s="17"/>
      <c r="T382" s="17"/>
    </row>
    <row r="383" spans="1:20" hidden="1">
      <c r="A383" s="16"/>
      <c r="B383" s="15"/>
      <c r="C383" s="15"/>
      <c r="D383" s="15"/>
      <c r="E383" s="15"/>
      <c r="F383" s="15"/>
      <c r="G383" s="74"/>
      <c r="H383" s="74"/>
      <c r="I383" s="74"/>
      <c r="J383" s="1"/>
    </row>
    <row r="384" spans="1:20" s="3" customFormat="1" ht="42.75" customHeight="1">
      <c r="A384" s="16" t="s">
        <v>757</v>
      </c>
      <c r="B384" s="14">
        <v>774</v>
      </c>
      <c r="C384" s="15" t="s">
        <v>26</v>
      </c>
      <c r="D384" s="15" t="s">
        <v>19</v>
      </c>
      <c r="E384" s="15" t="s">
        <v>741</v>
      </c>
      <c r="F384" s="15"/>
      <c r="G384" s="74">
        <f>G385</f>
        <v>101833</v>
      </c>
      <c r="H384" s="74">
        <f t="shared" ref="H384:I384" si="104">H385</f>
        <v>0</v>
      </c>
      <c r="I384" s="74">
        <f t="shared" si="104"/>
        <v>0</v>
      </c>
      <c r="P384" s="150"/>
      <c r="Q384" s="150"/>
      <c r="R384" s="150"/>
      <c r="S384" s="150"/>
      <c r="T384" s="150"/>
    </row>
    <row r="385" spans="1:20" s="18" customFormat="1" ht="89.25">
      <c r="A385" s="84" t="s">
        <v>379</v>
      </c>
      <c r="B385" s="15" t="s">
        <v>96</v>
      </c>
      <c r="C385" s="15" t="s">
        <v>26</v>
      </c>
      <c r="D385" s="15" t="s">
        <v>28</v>
      </c>
      <c r="E385" s="15" t="s">
        <v>678</v>
      </c>
      <c r="F385" s="15"/>
      <c r="G385" s="74">
        <f t="shared" ref="G385:I386" si="105">G386</f>
        <v>101833</v>
      </c>
      <c r="H385" s="74">
        <f t="shared" si="105"/>
        <v>0</v>
      </c>
      <c r="I385" s="74">
        <f t="shared" si="105"/>
        <v>0</v>
      </c>
      <c r="P385" s="17"/>
      <c r="Q385" s="17"/>
      <c r="R385" s="17"/>
      <c r="S385" s="17"/>
      <c r="T385" s="17"/>
    </row>
    <row r="386" spans="1:20" s="18" customFormat="1" ht="25.5">
      <c r="A386" s="16" t="s">
        <v>30</v>
      </c>
      <c r="B386" s="15" t="s">
        <v>96</v>
      </c>
      <c r="C386" s="15" t="s">
        <v>26</v>
      </c>
      <c r="D386" s="15" t="s">
        <v>28</v>
      </c>
      <c r="E386" s="15" t="s">
        <v>678</v>
      </c>
      <c r="F386" s="15" t="s">
        <v>31</v>
      </c>
      <c r="G386" s="74">
        <f t="shared" si="105"/>
        <v>101833</v>
      </c>
      <c r="H386" s="74">
        <f t="shared" si="105"/>
        <v>0</v>
      </c>
      <c r="I386" s="74">
        <f t="shared" si="105"/>
        <v>0</v>
      </c>
      <c r="P386" s="17"/>
      <c r="Q386" s="17"/>
      <c r="R386" s="17"/>
      <c r="S386" s="17"/>
      <c r="T386" s="17"/>
    </row>
    <row r="387" spans="1:20" s="18" customFormat="1">
      <c r="A387" s="16" t="s">
        <v>32</v>
      </c>
      <c r="B387" s="15" t="s">
        <v>96</v>
      </c>
      <c r="C387" s="15" t="s">
        <v>26</v>
      </c>
      <c r="D387" s="15" t="s">
        <v>28</v>
      </c>
      <c r="E387" s="15" t="s">
        <v>678</v>
      </c>
      <c r="F387" s="15" t="s">
        <v>33</v>
      </c>
      <c r="G387" s="74">
        <f>'прил 6'!G551</f>
        <v>101833</v>
      </c>
      <c r="H387" s="74">
        <f>'прил 6'!H551</f>
        <v>0</v>
      </c>
      <c r="I387" s="74">
        <f>'прил 6'!I551</f>
        <v>0</v>
      </c>
      <c r="P387" s="17"/>
      <c r="Q387" s="17"/>
      <c r="R387" s="17"/>
      <c r="S387" s="17"/>
      <c r="T387" s="17"/>
    </row>
    <row r="388" spans="1:20" s="3" customFormat="1" ht="63.75" hidden="1">
      <c r="A388" s="16" t="s">
        <v>920</v>
      </c>
      <c r="B388" s="14">
        <v>774</v>
      </c>
      <c r="C388" s="15" t="s">
        <v>26</v>
      </c>
      <c r="D388" s="15" t="s">
        <v>28</v>
      </c>
      <c r="E388" s="15" t="s">
        <v>796</v>
      </c>
      <c r="F388" s="15"/>
      <c r="G388" s="74">
        <f>G390</f>
        <v>0</v>
      </c>
      <c r="H388" s="74">
        <f t="shared" ref="H388:I388" si="106">H390</f>
        <v>0</v>
      </c>
      <c r="I388" s="74">
        <f t="shared" si="106"/>
        <v>0</v>
      </c>
      <c r="P388" s="150"/>
      <c r="Q388" s="150"/>
      <c r="R388" s="150"/>
      <c r="S388" s="150"/>
      <c r="T388" s="150"/>
    </row>
    <row r="389" spans="1:20" ht="25.5" hidden="1">
      <c r="A389" s="16" t="s">
        <v>30</v>
      </c>
      <c r="B389" s="15" t="s">
        <v>96</v>
      </c>
      <c r="C389" s="15" t="s">
        <v>26</v>
      </c>
      <c r="D389" s="15" t="s">
        <v>28</v>
      </c>
      <c r="E389" s="15" t="s">
        <v>796</v>
      </c>
      <c r="F389" s="15" t="s">
        <v>31</v>
      </c>
      <c r="G389" s="74">
        <f>G390</f>
        <v>0</v>
      </c>
      <c r="H389" s="74">
        <f t="shared" ref="H389:I389" si="107">H390</f>
        <v>0</v>
      </c>
      <c r="I389" s="74">
        <f t="shared" si="107"/>
        <v>0</v>
      </c>
      <c r="J389" s="1"/>
    </row>
    <row r="390" spans="1:20" s="3" customFormat="1" hidden="1">
      <c r="A390" s="16" t="s">
        <v>32</v>
      </c>
      <c r="B390" s="14">
        <v>774</v>
      </c>
      <c r="C390" s="15" t="s">
        <v>26</v>
      </c>
      <c r="D390" s="15" t="s">
        <v>28</v>
      </c>
      <c r="E390" s="15" t="s">
        <v>796</v>
      </c>
      <c r="F390" s="15" t="s">
        <v>33</v>
      </c>
      <c r="G390" s="233"/>
      <c r="H390" s="74"/>
      <c r="I390" s="74"/>
      <c r="P390" s="150"/>
      <c r="Q390" s="150"/>
      <c r="R390" s="150"/>
      <c r="S390" s="150"/>
      <c r="T390" s="150"/>
    </row>
    <row r="391" spans="1:20" s="3" customFormat="1" ht="25.5" hidden="1">
      <c r="A391" s="16" t="s">
        <v>687</v>
      </c>
      <c r="B391" s="14">
        <v>774</v>
      </c>
      <c r="C391" s="15" t="s">
        <v>26</v>
      </c>
      <c r="D391" s="15" t="s">
        <v>70</v>
      </c>
      <c r="E391" s="88" t="s">
        <v>733</v>
      </c>
      <c r="F391" s="15"/>
      <c r="G391" s="74">
        <f t="shared" ref="G391:I392" si="108">G392</f>
        <v>0</v>
      </c>
      <c r="H391" s="74">
        <f t="shared" si="108"/>
        <v>0</v>
      </c>
      <c r="I391" s="74">
        <f t="shared" si="108"/>
        <v>0</v>
      </c>
      <c r="P391" s="150"/>
      <c r="Q391" s="150"/>
      <c r="R391" s="150"/>
      <c r="S391" s="150"/>
      <c r="T391" s="150"/>
    </row>
    <row r="392" spans="1:20" s="3" customFormat="1" ht="25.5" hidden="1">
      <c r="A392" s="16" t="s">
        <v>30</v>
      </c>
      <c r="B392" s="14">
        <v>774</v>
      </c>
      <c r="C392" s="15" t="s">
        <v>26</v>
      </c>
      <c r="D392" s="15" t="s">
        <v>70</v>
      </c>
      <c r="E392" s="88" t="s">
        <v>733</v>
      </c>
      <c r="F392" s="15" t="s">
        <v>31</v>
      </c>
      <c r="G392" s="74">
        <f t="shared" si="108"/>
        <v>0</v>
      </c>
      <c r="H392" s="74">
        <f t="shared" si="108"/>
        <v>0</v>
      </c>
      <c r="I392" s="74">
        <f t="shared" si="108"/>
        <v>0</v>
      </c>
      <c r="P392" s="150"/>
      <c r="Q392" s="150"/>
      <c r="R392" s="150"/>
      <c r="S392" s="150"/>
      <c r="T392" s="150"/>
    </row>
    <row r="393" spans="1:20" s="3" customFormat="1" hidden="1">
      <c r="A393" s="16" t="s">
        <v>32</v>
      </c>
      <c r="B393" s="14">
        <v>774</v>
      </c>
      <c r="C393" s="15" t="s">
        <v>26</v>
      </c>
      <c r="D393" s="15" t="s">
        <v>70</v>
      </c>
      <c r="E393" s="88" t="s">
        <v>733</v>
      </c>
      <c r="F393" s="15" t="s">
        <v>33</v>
      </c>
      <c r="G393" s="74">
        <f>'прил 6'!G698</f>
        <v>0</v>
      </c>
      <c r="H393" s="74">
        <v>0</v>
      </c>
      <c r="I393" s="74">
        <v>0</v>
      </c>
      <c r="P393" s="150"/>
      <c r="Q393" s="150"/>
      <c r="R393" s="150"/>
      <c r="S393" s="150"/>
      <c r="T393" s="150"/>
    </row>
    <row r="394" spans="1:20" ht="39.75" customHeight="1">
      <c r="A394" s="16" t="s">
        <v>646</v>
      </c>
      <c r="B394" s="14">
        <v>774</v>
      </c>
      <c r="C394" s="15" t="s">
        <v>26</v>
      </c>
      <c r="D394" s="15" t="s">
        <v>70</v>
      </c>
      <c r="E394" s="15" t="s">
        <v>661</v>
      </c>
      <c r="F394" s="15"/>
      <c r="G394" s="74">
        <f>G395+G399</f>
        <v>3245713.93</v>
      </c>
      <c r="H394" s="74">
        <f t="shared" ref="H394:O394" si="109">H395+H399</f>
        <v>3265100.28</v>
      </c>
      <c r="I394" s="74">
        <f t="shared" si="109"/>
        <v>3321435.53</v>
      </c>
      <c r="J394" s="74">
        <f t="shared" si="109"/>
        <v>0</v>
      </c>
      <c r="K394" s="74">
        <f t="shared" si="109"/>
        <v>0</v>
      </c>
      <c r="L394" s="74">
        <f t="shared" si="109"/>
        <v>0</v>
      </c>
      <c r="M394" s="74">
        <f t="shared" si="109"/>
        <v>0</v>
      </c>
      <c r="N394" s="74">
        <f t="shared" si="109"/>
        <v>0</v>
      </c>
      <c r="O394" s="74">
        <f t="shared" si="109"/>
        <v>0</v>
      </c>
    </row>
    <row r="395" spans="1:20" ht="34.5" customHeight="1">
      <c r="A395" s="16" t="s">
        <v>30</v>
      </c>
      <c r="B395" s="14">
        <v>774</v>
      </c>
      <c r="C395" s="15" t="s">
        <v>26</v>
      </c>
      <c r="D395" s="15" t="s">
        <v>70</v>
      </c>
      <c r="E395" s="15" t="s">
        <v>661</v>
      </c>
      <c r="F395" s="15" t="s">
        <v>31</v>
      </c>
      <c r="G395" s="74">
        <f>G396+G397+G398</f>
        <v>3171860.29</v>
      </c>
      <c r="H395" s="74">
        <f t="shared" ref="H395:I395" si="110">H396+H397+H398</f>
        <v>3190448.78</v>
      </c>
      <c r="I395" s="74">
        <f t="shared" si="110"/>
        <v>3245644.28</v>
      </c>
      <c r="J395" s="1"/>
    </row>
    <row r="396" spans="1:20" ht="15" customHeight="1">
      <c r="A396" s="16" t="s">
        <v>32</v>
      </c>
      <c r="B396" s="14">
        <v>774</v>
      </c>
      <c r="C396" s="15" t="s">
        <v>26</v>
      </c>
      <c r="D396" s="15" t="s">
        <v>70</v>
      </c>
      <c r="E396" s="15" t="s">
        <v>661</v>
      </c>
      <c r="F396" s="15" t="s">
        <v>33</v>
      </c>
      <c r="G396" s="74">
        <f>'прил 6'!G710</f>
        <v>3024153.01</v>
      </c>
      <c r="H396" s="74">
        <f>'прил 6'!H710</f>
        <v>3041145.78</v>
      </c>
      <c r="I396" s="74">
        <f>'прил 6'!I710</f>
        <v>3094061.78</v>
      </c>
      <c r="J396" s="1"/>
    </row>
    <row r="397" spans="1:20" ht="15" customHeight="1">
      <c r="A397" s="16" t="s">
        <v>645</v>
      </c>
      <c r="B397" s="14">
        <v>774</v>
      </c>
      <c r="C397" s="15" t="s">
        <v>26</v>
      </c>
      <c r="D397" s="15" t="s">
        <v>70</v>
      </c>
      <c r="E397" s="15" t="s">
        <v>661</v>
      </c>
      <c r="F397" s="15" t="s">
        <v>644</v>
      </c>
      <c r="G397" s="74">
        <f>'прил 6'!G711</f>
        <v>73853.64</v>
      </c>
      <c r="H397" s="74">
        <f>'прил 6'!H711</f>
        <v>74651.5</v>
      </c>
      <c r="I397" s="74">
        <f>'прил 6'!I711</f>
        <v>75791.25</v>
      </c>
      <c r="J397" s="1"/>
    </row>
    <row r="398" spans="1:20" ht="36" customHeight="1">
      <c r="A398" s="16" t="s">
        <v>9</v>
      </c>
      <c r="B398" s="14">
        <v>774</v>
      </c>
      <c r="C398" s="15" t="s">
        <v>26</v>
      </c>
      <c r="D398" s="15" t="s">
        <v>70</v>
      </c>
      <c r="E398" s="15" t="s">
        <v>661</v>
      </c>
      <c r="F398" s="15" t="s">
        <v>8</v>
      </c>
      <c r="G398" s="74">
        <f>'прил 6'!G712</f>
        <v>73853.64</v>
      </c>
      <c r="H398" s="74">
        <f>'прил 6'!H712</f>
        <v>74651.5</v>
      </c>
      <c r="I398" s="74">
        <f>'прил 6'!I712</f>
        <v>75791.25</v>
      </c>
      <c r="J398" s="1"/>
    </row>
    <row r="399" spans="1:20" ht="15" customHeight="1">
      <c r="A399" s="16" t="s">
        <v>63</v>
      </c>
      <c r="B399" s="14">
        <v>774</v>
      </c>
      <c r="C399" s="15" t="s">
        <v>26</v>
      </c>
      <c r="D399" s="15" t="s">
        <v>70</v>
      </c>
      <c r="E399" s="15" t="s">
        <v>661</v>
      </c>
      <c r="F399" s="15" t="s">
        <v>64</v>
      </c>
      <c r="G399" s="74">
        <f>G400</f>
        <v>73853.64</v>
      </c>
      <c r="H399" s="74">
        <f t="shared" ref="H399:I399" si="111">H400</f>
        <v>74651.5</v>
      </c>
      <c r="I399" s="74">
        <f t="shared" si="111"/>
        <v>75791.25</v>
      </c>
      <c r="J399" s="1"/>
    </row>
    <row r="400" spans="1:20" ht="51.75" customHeight="1">
      <c r="A400" s="16" t="s">
        <v>440</v>
      </c>
      <c r="B400" s="14">
        <v>774</v>
      </c>
      <c r="C400" s="15" t="s">
        <v>26</v>
      </c>
      <c r="D400" s="15" t="s">
        <v>70</v>
      </c>
      <c r="E400" s="15" t="s">
        <v>661</v>
      </c>
      <c r="F400" s="15" t="s">
        <v>348</v>
      </c>
      <c r="G400" s="74">
        <f>'прил 6'!G714</f>
        <v>73853.64</v>
      </c>
      <c r="H400" s="74">
        <f>'прил 6'!H714</f>
        <v>74651.5</v>
      </c>
      <c r="I400" s="74">
        <f>'прил 6'!I714</f>
        <v>75791.25</v>
      </c>
      <c r="J400" s="1"/>
    </row>
    <row r="401" spans="1:20" s="3" customFormat="1" ht="78.75" hidden="1" customHeight="1">
      <c r="A401" s="16" t="s">
        <v>755</v>
      </c>
      <c r="B401" s="14">
        <v>774</v>
      </c>
      <c r="C401" s="15" t="s">
        <v>26</v>
      </c>
      <c r="D401" s="15" t="s">
        <v>28</v>
      </c>
      <c r="E401" s="15" t="s">
        <v>722</v>
      </c>
      <c r="F401" s="15"/>
      <c r="G401" s="74">
        <f>G403</f>
        <v>0</v>
      </c>
      <c r="H401" s="74">
        <f>H403</f>
        <v>0</v>
      </c>
      <c r="I401" s="74">
        <f>I403</f>
        <v>0</v>
      </c>
      <c r="P401" s="150"/>
      <c r="Q401" s="150"/>
      <c r="R401" s="150"/>
      <c r="S401" s="150"/>
      <c r="T401" s="150"/>
    </row>
    <row r="402" spans="1:20" ht="25.5" hidden="1">
      <c r="A402" s="16" t="s">
        <v>98</v>
      </c>
      <c r="B402" s="15" t="s">
        <v>96</v>
      </c>
      <c r="C402" s="15" t="s">
        <v>26</v>
      </c>
      <c r="D402" s="15" t="s">
        <v>28</v>
      </c>
      <c r="E402" s="15" t="s">
        <v>722</v>
      </c>
      <c r="F402" s="15" t="s">
        <v>355</v>
      </c>
      <c r="G402" s="74">
        <f>G403</f>
        <v>0</v>
      </c>
      <c r="H402" s="74">
        <f>H403</f>
        <v>0</v>
      </c>
      <c r="I402" s="74">
        <f>I403</f>
        <v>0</v>
      </c>
      <c r="J402" s="1"/>
    </row>
    <row r="403" spans="1:20" s="3" customFormat="1" ht="89.25" hidden="1">
      <c r="A403" s="16" t="s">
        <v>428</v>
      </c>
      <c r="B403" s="14">
        <v>774</v>
      </c>
      <c r="C403" s="15" t="s">
        <v>26</v>
      </c>
      <c r="D403" s="15" t="s">
        <v>28</v>
      </c>
      <c r="E403" s="15" t="s">
        <v>722</v>
      </c>
      <c r="F403" s="15" t="s">
        <v>427</v>
      </c>
      <c r="G403" s="74"/>
      <c r="H403" s="74"/>
      <c r="I403" s="74"/>
      <c r="P403" s="150"/>
      <c r="Q403" s="150"/>
      <c r="R403" s="150"/>
      <c r="S403" s="150"/>
      <c r="T403" s="150"/>
    </row>
    <row r="404" spans="1:20" s="3" customFormat="1" ht="25.5" hidden="1">
      <c r="A404" s="16" t="s">
        <v>724</v>
      </c>
      <c r="B404" s="14">
        <v>774</v>
      </c>
      <c r="C404" s="15" t="s">
        <v>26</v>
      </c>
      <c r="D404" s="15" t="s">
        <v>28</v>
      </c>
      <c r="E404" s="15" t="s">
        <v>723</v>
      </c>
      <c r="F404" s="15"/>
      <c r="G404" s="74">
        <f>G406</f>
        <v>0</v>
      </c>
      <c r="H404" s="74">
        <f>H406</f>
        <v>0</v>
      </c>
      <c r="I404" s="74">
        <f>I406</f>
        <v>0</v>
      </c>
      <c r="P404" s="150"/>
      <c r="Q404" s="150"/>
      <c r="R404" s="150"/>
      <c r="S404" s="150"/>
      <c r="T404" s="150"/>
    </row>
    <row r="405" spans="1:20" ht="25.5" hidden="1">
      <c r="A405" s="16" t="s">
        <v>98</v>
      </c>
      <c r="B405" s="15" t="s">
        <v>96</v>
      </c>
      <c r="C405" s="15" t="s">
        <v>26</v>
      </c>
      <c r="D405" s="15" t="s">
        <v>28</v>
      </c>
      <c r="E405" s="15" t="s">
        <v>723</v>
      </c>
      <c r="F405" s="15" t="s">
        <v>355</v>
      </c>
      <c r="G405" s="74">
        <f>G406</f>
        <v>0</v>
      </c>
      <c r="H405" s="74">
        <f>H406</f>
        <v>0</v>
      </c>
      <c r="I405" s="74">
        <f>I406</f>
        <v>0</v>
      </c>
      <c r="J405" s="1"/>
    </row>
    <row r="406" spans="1:20" s="3" customFormat="1" ht="89.25" hidden="1">
      <c r="A406" s="16" t="s">
        <v>428</v>
      </c>
      <c r="B406" s="14">
        <v>774</v>
      </c>
      <c r="C406" s="15" t="s">
        <v>26</v>
      </c>
      <c r="D406" s="15" t="s">
        <v>28</v>
      </c>
      <c r="E406" s="15" t="s">
        <v>723</v>
      </c>
      <c r="F406" s="15" t="s">
        <v>427</v>
      </c>
      <c r="G406" s="74"/>
      <c r="H406" s="74"/>
      <c r="I406" s="74"/>
      <c r="P406" s="150"/>
      <c r="Q406" s="150"/>
      <c r="R406" s="150"/>
      <c r="S406" s="150"/>
      <c r="T406" s="150"/>
    </row>
    <row r="407" spans="1:20" s="18" customFormat="1" ht="53.25" hidden="1" customHeight="1">
      <c r="A407" s="16" t="s">
        <v>663</v>
      </c>
      <c r="B407" s="15" t="s">
        <v>96</v>
      </c>
      <c r="C407" s="15" t="s">
        <v>26</v>
      </c>
      <c r="D407" s="15" t="s">
        <v>70</v>
      </c>
      <c r="E407" s="15" t="s">
        <v>662</v>
      </c>
      <c r="F407" s="15"/>
      <c r="G407" s="74">
        <f t="shared" ref="G407:I408" si="112">G408</f>
        <v>0</v>
      </c>
      <c r="H407" s="74">
        <f t="shared" si="112"/>
        <v>0</v>
      </c>
      <c r="I407" s="74">
        <f t="shared" si="112"/>
        <v>0</v>
      </c>
      <c r="P407" s="17"/>
      <c r="Q407" s="17"/>
      <c r="R407" s="17"/>
      <c r="S407" s="17"/>
      <c r="T407" s="17"/>
    </row>
    <row r="408" spans="1:20" s="18" customFormat="1" ht="25.5" hidden="1">
      <c r="A408" s="16" t="s">
        <v>30</v>
      </c>
      <c r="B408" s="15" t="s">
        <v>96</v>
      </c>
      <c r="C408" s="15" t="s">
        <v>26</v>
      </c>
      <c r="D408" s="15" t="s">
        <v>70</v>
      </c>
      <c r="E408" s="15" t="s">
        <v>662</v>
      </c>
      <c r="F408" s="15" t="s">
        <v>31</v>
      </c>
      <c r="G408" s="74">
        <f t="shared" si="112"/>
        <v>0</v>
      </c>
      <c r="H408" s="74">
        <f t="shared" si="112"/>
        <v>0</v>
      </c>
      <c r="I408" s="74">
        <f t="shared" si="112"/>
        <v>0</v>
      </c>
      <c r="P408" s="17"/>
      <c r="Q408" s="17"/>
      <c r="R408" s="17"/>
      <c r="S408" s="17"/>
      <c r="T408" s="17"/>
    </row>
    <row r="409" spans="1:20" s="18" customFormat="1" hidden="1">
      <c r="A409" s="16" t="s">
        <v>32</v>
      </c>
      <c r="B409" s="15" t="s">
        <v>96</v>
      </c>
      <c r="C409" s="15" t="s">
        <v>26</v>
      </c>
      <c r="D409" s="15" t="s">
        <v>70</v>
      </c>
      <c r="E409" s="15" t="s">
        <v>662</v>
      </c>
      <c r="F409" s="15" t="s">
        <v>33</v>
      </c>
      <c r="G409" s="74">
        <f>'прил 6'!G707</f>
        <v>0</v>
      </c>
      <c r="H409" s="74"/>
      <c r="I409" s="74"/>
      <c r="P409" s="17"/>
      <c r="Q409" s="17"/>
      <c r="R409" s="17"/>
      <c r="S409" s="17"/>
      <c r="T409" s="17"/>
    </row>
    <row r="410" spans="1:20" s="3" customFormat="1" ht="52.5" hidden="1" customHeight="1">
      <c r="A410" s="16" t="s">
        <v>422</v>
      </c>
      <c r="B410" s="14">
        <v>774</v>
      </c>
      <c r="C410" s="15" t="s">
        <v>26</v>
      </c>
      <c r="D410" s="15" t="s">
        <v>28</v>
      </c>
      <c r="E410" s="15" t="s">
        <v>624</v>
      </c>
      <c r="F410" s="15"/>
      <c r="G410" s="74">
        <f t="shared" ref="G410:I411" si="113">G411</f>
        <v>0</v>
      </c>
      <c r="H410" s="74">
        <f t="shared" si="113"/>
        <v>0</v>
      </c>
      <c r="I410" s="74">
        <f t="shared" si="113"/>
        <v>0</v>
      </c>
      <c r="P410" s="150"/>
      <c r="Q410" s="150"/>
      <c r="R410" s="150"/>
      <c r="S410" s="150"/>
      <c r="T410" s="150"/>
    </row>
    <row r="411" spans="1:20" s="3" customFormat="1" ht="25.5" hidden="1">
      <c r="A411" s="16" t="s">
        <v>30</v>
      </c>
      <c r="B411" s="14">
        <v>774</v>
      </c>
      <c r="C411" s="15" t="s">
        <v>26</v>
      </c>
      <c r="D411" s="15" t="s">
        <v>28</v>
      </c>
      <c r="E411" s="15" t="s">
        <v>624</v>
      </c>
      <c r="F411" s="15" t="s">
        <v>31</v>
      </c>
      <c r="G411" s="74">
        <f t="shared" si="113"/>
        <v>0</v>
      </c>
      <c r="H411" s="74">
        <f t="shared" si="113"/>
        <v>0</v>
      </c>
      <c r="I411" s="74">
        <f t="shared" si="113"/>
        <v>0</v>
      </c>
      <c r="P411" s="150"/>
      <c r="Q411" s="150"/>
      <c r="R411" s="150"/>
      <c r="S411" s="150"/>
      <c r="T411" s="150"/>
    </row>
    <row r="412" spans="1:20" s="3" customFormat="1" hidden="1">
      <c r="A412" s="16" t="s">
        <v>32</v>
      </c>
      <c r="B412" s="14">
        <v>774</v>
      </c>
      <c r="C412" s="15" t="s">
        <v>26</v>
      </c>
      <c r="D412" s="15" t="s">
        <v>28</v>
      </c>
      <c r="E412" s="15" t="s">
        <v>624</v>
      </c>
      <c r="F412" s="15" t="s">
        <v>33</v>
      </c>
      <c r="G412" s="74">
        <f>'прил 6'!G557</f>
        <v>0</v>
      </c>
      <c r="H412" s="74">
        <v>0</v>
      </c>
      <c r="I412" s="74">
        <v>0</v>
      </c>
      <c r="P412" s="150"/>
      <c r="Q412" s="150"/>
      <c r="R412" s="150"/>
      <c r="S412" s="150"/>
      <c r="T412" s="150"/>
    </row>
    <row r="413" spans="1:20" s="28" customFormat="1" ht="61.5" hidden="1" customHeight="1">
      <c r="A413" s="13" t="s">
        <v>667</v>
      </c>
      <c r="B413" s="15" t="s">
        <v>96</v>
      </c>
      <c r="C413" s="15" t="s">
        <v>69</v>
      </c>
      <c r="D413" s="15" t="s">
        <v>54</v>
      </c>
      <c r="E413" s="15" t="s">
        <v>666</v>
      </c>
      <c r="F413" s="39"/>
      <c r="G413" s="74">
        <f t="shared" ref="G413:I414" si="114">G414</f>
        <v>0</v>
      </c>
      <c r="H413" s="74">
        <f t="shared" si="114"/>
        <v>0</v>
      </c>
      <c r="I413" s="74">
        <f t="shared" si="114"/>
        <v>0</v>
      </c>
      <c r="P413" s="148"/>
      <c r="Q413" s="148"/>
      <c r="R413" s="148"/>
      <c r="S413" s="148"/>
      <c r="T413" s="148"/>
    </row>
    <row r="414" spans="1:20" s="28" customFormat="1" ht="25.5" hidden="1">
      <c r="A414" s="16" t="s">
        <v>30</v>
      </c>
      <c r="B414" s="15" t="s">
        <v>96</v>
      </c>
      <c r="C414" s="15" t="s">
        <v>69</v>
      </c>
      <c r="D414" s="15" t="s">
        <v>54</v>
      </c>
      <c r="E414" s="15" t="s">
        <v>666</v>
      </c>
      <c r="F414" s="15" t="s">
        <v>31</v>
      </c>
      <c r="G414" s="74">
        <f t="shared" si="114"/>
        <v>0</v>
      </c>
      <c r="H414" s="74">
        <f t="shared" si="114"/>
        <v>0</v>
      </c>
      <c r="I414" s="74">
        <f t="shared" si="114"/>
        <v>0</v>
      </c>
      <c r="P414" s="148"/>
      <c r="Q414" s="148"/>
      <c r="R414" s="148"/>
      <c r="S414" s="148"/>
      <c r="T414" s="148"/>
    </row>
    <row r="415" spans="1:20" hidden="1">
      <c r="A415" s="16" t="s">
        <v>32</v>
      </c>
      <c r="B415" s="15" t="s">
        <v>96</v>
      </c>
      <c r="C415" s="15" t="s">
        <v>69</v>
      </c>
      <c r="D415" s="15" t="s">
        <v>54</v>
      </c>
      <c r="E415" s="15" t="s">
        <v>666</v>
      </c>
      <c r="F415" s="15" t="s">
        <v>33</v>
      </c>
      <c r="G415" s="74">
        <f>'прил 6'!G877</f>
        <v>0</v>
      </c>
      <c r="H415" s="74">
        <f>'прил 6'!H877</f>
        <v>0</v>
      </c>
      <c r="I415" s="74">
        <f>'прил 6'!I877</f>
        <v>0</v>
      </c>
      <c r="J415" s="1"/>
    </row>
    <row r="416" spans="1:20" s="28" customFormat="1" ht="61.5" customHeight="1">
      <c r="A416" s="13" t="s">
        <v>709</v>
      </c>
      <c r="B416" s="15" t="s">
        <v>96</v>
      </c>
      <c r="C416" s="15" t="s">
        <v>69</v>
      </c>
      <c r="D416" s="15" t="s">
        <v>54</v>
      </c>
      <c r="E416" s="15" t="s">
        <v>708</v>
      </c>
      <c r="F416" s="39"/>
      <c r="G416" s="74">
        <f t="shared" ref="G416:I417" si="115">G417</f>
        <v>17660815.920000002</v>
      </c>
      <c r="H416" s="74">
        <f t="shared" si="115"/>
        <v>17537325.599999998</v>
      </c>
      <c r="I416" s="74">
        <f t="shared" si="115"/>
        <v>17935794.359999999</v>
      </c>
      <c r="P416" s="148"/>
      <c r="Q416" s="148"/>
      <c r="R416" s="148"/>
      <c r="S416" s="148"/>
      <c r="T416" s="148"/>
    </row>
    <row r="417" spans="1:20" s="28" customFormat="1" ht="25.5">
      <c r="A417" s="16" t="s">
        <v>30</v>
      </c>
      <c r="B417" s="15" t="s">
        <v>96</v>
      </c>
      <c r="C417" s="15" t="s">
        <v>69</v>
      </c>
      <c r="D417" s="15" t="s">
        <v>54</v>
      </c>
      <c r="E417" s="15" t="s">
        <v>708</v>
      </c>
      <c r="F417" s="15" t="s">
        <v>31</v>
      </c>
      <c r="G417" s="74">
        <f t="shared" si="115"/>
        <v>17660815.920000002</v>
      </c>
      <c r="H417" s="74">
        <f t="shared" si="115"/>
        <v>17537325.599999998</v>
      </c>
      <c r="I417" s="74">
        <f t="shared" si="115"/>
        <v>17935794.359999999</v>
      </c>
      <c r="P417" s="148"/>
      <c r="Q417" s="148"/>
      <c r="R417" s="148"/>
      <c r="S417" s="148"/>
      <c r="T417" s="148"/>
    </row>
    <row r="418" spans="1:20">
      <c r="A418" s="16" t="s">
        <v>32</v>
      </c>
      <c r="B418" s="15" t="s">
        <v>96</v>
      </c>
      <c r="C418" s="15" t="s">
        <v>69</v>
      </c>
      <c r="D418" s="15" t="s">
        <v>54</v>
      </c>
      <c r="E418" s="15" t="s">
        <v>708</v>
      </c>
      <c r="F418" s="15" t="s">
        <v>33</v>
      </c>
      <c r="G418" s="74">
        <f>'прил 6'!G880</f>
        <v>17660815.920000002</v>
      </c>
      <c r="H418" s="74">
        <f>'прил 6'!H880</f>
        <v>17537325.599999998</v>
      </c>
      <c r="I418" s="74">
        <f>'прил 6'!I880</f>
        <v>17935794.359999999</v>
      </c>
      <c r="J418" s="1"/>
    </row>
    <row r="419" spans="1:20" s="3" customFormat="1">
      <c r="A419" s="16" t="s">
        <v>915</v>
      </c>
      <c r="B419" s="14">
        <v>774</v>
      </c>
      <c r="C419" s="15" t="s">
        <v>26</v>
      </c>
      <c r="D419" s="15" t="s">
        <v>28</v>
      </c>
      <c r="E419" s="88" t="s">
        <v>914</v>
      </c>
      <c r="F419" s="15"/>
      <c r="G419" s="74">
        <f t="shared" ref="G419:I420" si="116">G420</f>
        <v>556711</v>
      </c>
      <c r="H419" s="74">
        <f t="shared" si="116"/>
        <v>556711</v>
      </c>
      <c r="I419" s="74">
        <f t="shared" si="116"/>
        <v>556711</v>
      </c>
      <c r="P419" s="150"/>
      <c r="Q419" s="150"/>
      <c r="R419" s="150"/>
      <c r="S419" s="150"/>
      <c r="T419" s="150"/>
    </row>
    <row r="420" spans="1:20" s="3" customFormat="1" ht="25.5">
      <c r="A420" s="16" t="s">
        <v>30</v>
      </c>
      <c r="B420" s="14">
        <v>774</v>
      </c>
      <c r="C420" s="15" t="s">
        <v>26</v>
      </c>
      <c r="D420" s="15" t="s">
        <v>28</v>
      </c>
      <c r="E420" s="88" t="s">
        <v>914</v>
      </c>
      <c r="F420" s="15" t="s">
        <v>31</v>
      </c>
      <c r="G420" s="74">
        <f t="shared" si="116"/>
        <v>556711</v>
      </c>
      <c r="H420" s="74">
        <f t="shared" si="116"/>
        <v>556711</v>
      </c>
      <c r="I420" s="74">
        <f t="shared" si="116"/>
        <v>556711</v>
      </c>
      <c r="P420" s="150"/>
      <c r="Q420" s="150"/>
      <c r="R420" s="150"/>
      <c r="S420" s="150"/>
      <c r="T420" s="150"/>
    </row>
    <row r="421" spans="1:20" s="3" customFormat="1">
      <c r="A421" s="86" t="s">
        <v>32</v>
      </c>
      <c r="B421" s="14">
        <v>774</v>
      </c>
      <c r="C421" s="15" t="s">
        <v>26</v>
      </c>
      <c r="D421" s="15" t="s">
        <v>28</v>
      </c>
      <c r="E421" s="88" t="s">
        <v>914</v>
      </c>
      <c r="F421" s="15" t="s">
        <v>33</v>
      </c>
      <c r="G421" s="74">
        <f>'прил 6'!G569</f>
        <v>556711</v>
      </c>
      <c r="H421" s="74">
        <f>'прил 6'!H569</f>
        <v>556711</v>
      </c>
      <c r="I421" s="74">
        <f>'прил 6'!I569</f>
        <v>556711</v>
      </c>
      <c r="P421" s="150"/>
      <c r="Q421" s="150"/>
      <c r="R421" s="150"/>
      <c r="S421" s="150"/>
      <c r="T421" s="150"/>
    </row>
    <row r="422" spans="1:20" ht="46.5" hidden="1" customHeight="1">
      <c r="A422" s="16" t="s">
        <v>732</v>
      </c>
      <c r="B422" s="15" t="s">
        <v>96</v>
      </c>
      <c r="C422" s="15" t="s">
        <v>26</v>
      </c>
      <c r="D422" s="15" t="s">
        <v>28</v>
      </c>
      <c r="E422" s="15" t="s">
        <v>731</v>
      </c>
      <c r="F422" s="15"/>
      <c r="G422" s="74">
        <f t="shared" ref="G422:I422" si="117">G423</f>
        <v>0</v>
      </c>
      <c r="H422" s="74">
        <f t="shared" si="117"/>
        <v>0</v>
      </c>
      <c r="I422" s="74">
        <f t="shared" si="117"/>
        <v>0</v>
      </c>
      <c r="J422" s="1"/>
    </row>
    <row r="423" spans="1:20" ht="39.75" hidden="1" customHeight="1">
      <c r="A423" s="16" t="s">
        <v>98</v>
      </c>
      <c r="B423" s="15" t="s">
        <v>96</v>
      </c>
      <c r="C423" s="15" t="s">
        <v>26</v>
      </c>
      <c r="D423" s="15" t="s">
        <v>28</v>
      </c>
      <c r="E423" s="15" t="s">
        <v>731</v>
      </c>
      <c r="F423" s="15" t="s">
        <v>31</v>
      </c>
      <c r="G423" s="74">
        <f>G424</f>
        <v>0</v>
      </c>
      <c r="H423" s="74">
        <f>H424</f>
        <v>0</v>
      </c>
      <c r="I423" s="74">
        <f>I424</f>
        <v>0</v>
      </c>
      <c r="J423" s="1"/>
    </row>
    <row r="424" spans="1:20" ht="46.5" hidden="1" customHeight="1">
      <c r="A424" s="16" t="s">
        <v>428</v>
      </c>
      <c r="B424" s="15" t="s">
        <v>96</v>
      </c>
      <c r="C424" s="15" t="s">
        <v>26</v>
      </c>
      <c r="D424" s="15" t="s">
        <v>28</v>
      </c>
      <c r="E424" s="15" t="s">
        <v>731</v>
      </c>
      <c r="F424" s="15" t="s">
        <v>33</v>
      </c>
      <c r="G424" s="74">
        <f>'прил 6'!G572</f>
        <v>0</v>
      </c>
      <c r="H424" s="74">
        <v>0</v>
      </c>
      <c r="I424" s="74">
        <v>0</v>
      </c>
      <c r="J424" s="1"/>
    </row>
    <row r="425" spans="1:20" ht="57" hidden="1" customHeight="1">
      <c r="A425" s="16" t="s">
        <v>707</v>
      </c>
      <c r="B425" s="15" t="s">
        <v>96</v>
      </c>
      <c r="C425" s="15" t="s">
        <v>26</v>
      </c>
      <c r="D425" s="15" t="s">
        <v>28</v>
      </c>
      <c r="E425" s="15" t="s">
        <v>706</v>
      </c>
      <c r="F425" s="15"/>
      <c r="G425" s="74">
        <f t="shared" ref="G425:I425" si="118">G426</f>
        <v>0</v>
      </c>
      <c r="H425" s="74">
        <f t="shared" si="118"/>
        <v>0</v>
      </c>
      <c r="I425" s="74">
        <f t="shared" si="118"/>
        <v>0</v>
      </c>
      <c r="J425" s="1"/>
    </row>
    <row r="426" spans="1:20" ht="25.5" hidden="1">
      <c r="A426" s="16" t="s">
        <v>98</v>
      </c>
      <c r="B426" s="15" t="s">
        <v>96</v>
      </c>
      <c r="C426" s="15" t="s">
        <v>26</v>
      </c>
      <c r="D426" s="15" t="s">
        <v>28</v>
      </c>
      <c r="E426" s="15" t="s">
        <v>706</v>
      </c>
      <c r="F426" s="15" t="s">
        <v>355</v>
      </c>
      <c r="G426" s="74">
        <f>G427</f>
        <v>0</v>
      </c>
      <c r="H426" s="74">
        <f>H427</f>
        <v>0</v>
      </c>
      <c r="I426" s="74">
        <f>I427</f>
        <v>0</v>
      </c>
      <c r="J426" s="1"/>
    </row>
    <row r="427" spans="1:20" ht="89.25" hidden="1">
      <c r="A427" s="16" t="s">
        <v>428</v>
      </c>
      <c r="B427" s="15" t="s">
        <v>96</v>
      </c>
      <c r="C427" s="15" t="s">
        <v>26</v>
      </c>
      <c r="D427" s="15" t="s">
        <v>28</v>
      </c>
      <c r="E427" s="15" t="s">
        <v>706</v>
      </c>
      <c r="F427" s="15" t="s">
        <v>427</v>
      </c>
      <c r="G427" s="74"/>
      <c r="H427" s="74"/>
      <c r="I427" s="74"/>
      <c r="J427" s="1"/>
    </row>
    <row r="428" spans="1:20" s="18" customFormat="1" ht="38.25" hidden="1">
      <c r="A428" s="84" t="s">
        <v>907</v>
      </c>
      <c r="B428" s="15" t="s">
        <v>96</v>
      </c>
      <c r="C428" s="15" t="s">
        <v>26</v>
      </c>
      <c r="D428" s="15" t="s">
        <v>28</v>
      </c>
      <c r="E428" s="15" t="s">
        <v>906</v>
      </c>
      <c r="F428" s="15"/>
      <c r="G428" s="74">
        <f t="shared" ref="G428:I429" si="119">G429</f>
        <v>0</v>
      </c>
      <c r="H428" s="74">
        <f t="shared" si="119"/>
        <v>0</v>
      </c>
      <c r="I428" s="74">
        <f t="shared" si="119"/>
        <v>0</v>
      </c>
      <c r="P428" s="17"/>
      <c r="Q428" s="17"/>
      <c r="R428" s="17"/>
      <c r="S428" s="17"/>
      <c r="T428" s="17"/>
    </row>
    <row r="429" spans="1:20" s="18" customFormat="1" ht="25.5" hidden="1">
      <c r="A429" s="16" t="s">
        <v>36</v>
      </c>
      <c r="B429" s="15" t="s">
        <v>96</v>
      </c>
      <c r="C429" s="15" t="s">
        <v>26</v>
      </c>
      <c r="D429" s="15" t="s">
        <v>28</v>
      </c>
      <c r="E429" s="15" t="s">
        <v>906</v>
      </c>
      <c r="F429" s="15" t="s">
        <v>37</v>
      </c>
      <c r="G429" s="74">
        <f t="shared" si="119"/>
        <v>0</v>
      </c>
      <c r="H429" s="74">
        <f t="shared" si="119"/>
        <v>0</v>
      </c>
      <c r="I429" s="74">
        <f t="shared" si="119"/>
        <v>0</v>
      </c>
      <c r="P429" s="17"/>
      <c r="Q429" s="17"/>
      <c r="R429" s="17"/>
      <c r="S429" s="17"/>
      <c r="T429" s="17"/>
    </row>
    <row r="430" spans="1:20" s="18" customFormat="1" ht="25.5" hidden="1">
      <c r="A430" s="16" t="s">
        <v>38</v>
      </c>
      <c r="B430" s="15" t="s">
        <v>96</v>
      </c>
      <c r="C430" s="15" t="s">
        <v>26</v>
      </c>
      <c r="D430" s="15" t="s">
        <v>28</v>
      </c>
      <c r="E430" s="15" t="s">
        <v>906</v>
      </c>
      <c r="F430" s="15" t="s">
        <v>39</v>
      </c>
      <c r="G430" s="74"/>
      <c r="H430" s="74">
        <f>'прил 6'!H839</f>
        <v>0</v>
      </c>
      <c r="I430" s="74">
        <f>'прил 6'!I839</f>
        <v>0</v>
      </c>
      <c r="P430" s="17"/>
      <c r="Q430" s="17"/>
      <c r="R430" s="17"/>
      <c r="S430" s="17"/>
      <c r="T430" s="17"/>
    </row>
    <row r="431" spans="1:20" ht="25.5">
      <c r="A431" s="16" t="s">
        <v>0</v>
      </c>
      <c r="B431" s="14">
        <v>774</v>
      </c>
      <c r="C431" s="15" t="s">
        <v>26</v>
      </c>
      <c r="D431" s="15" t="s">
        <v>28</v>
      </c>
      <c r="E431" s="15" t="s">
        <v>222</v>
      </c>
      <c r="F431" s="15"/>
      <c r="G431" s="8">
        <f>G436+G454+G461+G479+G490+G493+G462+G467+G470+G482+G432+G456+G443+G485+G446+G449+G471+G474+G437+G440</f>
        <v>11649575.439999999</v>
      </c>
      <c r="H431" s="8">
        <f t="shared" ref="H431:I431" si="120">H436+H454+H461+H479+H490+H493+H462+H467+H470+H482+H432+H456+H443+H485+H446+H449+H471+H474+H437+H440</f>
        <v>10582612.16</v>
      </c>
      <c r="I431" s="8">
        <f t="shared" si="120"/>
        <v>10568696</v>
      </c>
      <c r="J431" s="1"/>
    </row>
    <row r="432" spans="1:20" ht="39.75" hidden="1" customHeight="1">
      <c r="A432" s="16" t="s">
        <v>121</v>
      </c>
      <c r="B432" s="15" t="s">
        <v>96</v>
      </c>
      <c r="C432" s="15" t="s">
        <v>26</v>
      </c>
      <c r="D432" s="15" t="s">
        <v>28</v>
      </c>
      <c r="E432" s="15" t="s">
        <v>660</v>
      </c>
      <c r="F432" s="15"/>
      <c r="G432" s="74">
        <f t="shared" ref="G432:I433" si="121">G433</f>
        <v>0</v>
      </c>
      <c r="H432" s="74">
        <f t="shared" si="121"/>
        <v>0</v>
      </c>
      <c r="I432" s="74">
        <f t="shared" si="121"/>
        <v>0</v>
      </c>
      <c r="J432" s="1"/>
    </row>
    <row r="433" spans="1:20" ht="25.5" hidden="1">
      <c r="A433" s="16" t="s">
        <v>30</v>
      </c>
      <c r="B433" s="15" t="s">
        <v>96</v>
      </c>
      <c r="C433" s="15" t="s">
        <v>26</v>
      </c>
      <c r="D433" s="15" t="s">
        <v>28</v>
      </c>
      <c r="E433" s="15" t="s">
        <v>660</v>
      </c>
      <c r="F433" s="15" t="s">
        <v>31</v>
      </c>
      <c r="G433" s="74">
        <f t="shared" si="121"/>
        <v>0</v>
      </c>
      <c r="H433" s="74">
        <f t="shared" si="121"/>
        <v>0</v>
      </c>
      <c r="I433" s="74">
        <f t="shared" si="121"/>
        <v>0</v>
      </c>
      <c r="J433" s="1"/>
    </row>
    <row r="434" spans="1:20" hidden="1">
      <c r="A434" s="16" t="s">
        <v>32</v>
      </c>
      <c r="B434" s="15" t="s">
        <v>96</v>
      </c>
      <c r="C434" s="15" t="s">
        <v>26</v>
      </c>
      <c r="D434" s="15" t="s">
        <v>28</v>
      </c>
      <c r="E434" s="15" t="s">
        <v>660</v>
      </c>
      <c r="F434" s="15" t="s">
        <v>33</v>
      </c>
      <c r="G434" s="74">
        <f>'прил 6'!G579</f>
        <v>0</v>
      </c>
      <c r="H434" s="74">
        <f>'прил 6'!H579</f>
        <v>0</v>
      </c>
      <c r="I434" s="74">
        <f>'прил 6'!I579</f>
        <v>0</v>
      </c>
      <c r="J434" s="1"/>
    </row>
    <row r="435" spans="1:20" s="3" customFormat="1" ht="44.25" customHeight="1">
      <c r="A435" s="16" t="s">
        <v>839</v>
      </c>
      <c r="B435" s="14">
        <v>774</v>
      </c>
      <c r="C435" s="15" t="s">
        <v>26</v>
      </c>
      <c r="D435" s="15" t="s">
        <v>19</v>
      </c>
      <c r="E435" s="15" t="s">
        <v>455</v>
      </c>
      <c r="F435" s="15"/>
      <c r="G435" s="74">
        <f>G436</f>
        <v>500000</v>
      </c>
      <c r="H435" s="74">
        <f t="shared" ref="H435:I435" si="122">H436</f>
        <v>1000000</v>
      </c>
      <c r="I435" s="74">
        <f t="shared" si="122"/>
        <v>1000000</v>
      </c>
      <c r="J435" s="150"/>
      <c r="P435" s="150"/>
      <c r="Q435" s="150"/>
      <c r="R435" s="150"/>
      <c r="S435" s="150"/>
      <c r="T435" s="150"/>
    </row>
    <row r="436" spans="1:20" s="3" customFormat="1">
      <c r="A436" s="16" t="s">
        <v>32</v>
      </c>
      <c r="B436" s="14">
        <v>774</v>
      </c>
      <c r="C436" s="15" t="s">
        <v>26</v>
      </c>
      <c r="D436" s="15" t="s">
        <v>19</v>
      </c>
      <c r="E436" s="15" t="s">
        <v>455</v>
      </c>
      <c r="F436" s="15" t="s">
        <v>33</v>
      </c>
      <c r="G436" s="74">
        <f>'прил 6'!G477+'прил 6'!G581</f>
        <v>500000</v>
      </c>
      <c r="H436" s="74">
        <f>'прил 6'!H477+'прил 6'!H581</f>
        <v>1000000</v>
      </c>
      <c r="I436" s="74">
        <f>'прил 6'!I477+'прил 6'!I581</f>
        <v>1000000</v>
      </c>
      <c r="J436" s="150"/>
      <c r="P436" s="150"/>
      <c r="Q436" s="150"/>
      <c r="R436" s="150"/>
      <c r="S436" s="150"/>
      <c r="T436" s="150"/>
    </row>
    <row r="437" spans="1:20" s="3" customFormat="1" ht="38.25">
      <c r="A437" s="16" t="s">
        <v>929</v>
      </c>
      <c r="B437" s="14">
        <v>774</v>
      </c>
      <c r="C437" s="15" t="s">
        <v>26</v>
      </c>
      <c r="D437" s="15" t="s">
        <v>19</v>
      </c>
      <c r="E437" s="15" t="s">
        <v>928</v>
      </c>
      <c r="F437" s="15"/>
      <c r="G437" s="74">
        <f>G438</f>
        <v>600000</v>
      </c>
      <c r="H437" s="74">
        <f t="shared" ref="H437:I438" si="123">H438</f>
        <v>0</v>
      </c>
      <c r="I437" s="74">
        <f t="shared" si="123"/>
        <v>0</v>
      </c>
      <c r="J437" s="270"/>
    </row>
    <row r="438" spans="1:20" s="3" customFormat="1" ht="33" customHeight="1">
      <c r="A438" s="16" t="s">
        <v>30</v>
      </c>
      <c r="B438" s="14">
        <v>774</v>
      </c>
      <c r="C438" s="15" t="s">
        <v>26</v>
      </c>
      <c r="D438" s="15" t="s">
        <v>19</v>
      </c>
      <c r="E438" s="15" t="s">
        <v>928</v>
      </c>
      <c r="F438" s="15" t="s">
        <v>31</v>
      </c>
      <c r="G438" s="74">
        <f>G439</f>
        <v>600000</v>
      </c>
      <c r="H438" s="74">
        <f t="shared" si="123"/>
        <v>0</v>
      </c>
      <c r="I438" s="74">
        <f t="shared" si="123"/>
        <v>0</v>
      </c>
      <c r="J438" s="270"/>
    </row>
    <row r="439" spans="1:20" s="3" customFormat="1">
      <c r="A439" s="16" t="s">
        <v>32</v>
      </c>
      <c r="B439" s="14">
        <v>774</v>
      </c>
      <c r="C439" s="15" t="s">
        <v>26</v>
      </c>
      <c r="D439" s="15" t="s">
        <v>19</v>
      </c>
      <c r="E439" s="15" t="s">
        <v>928</v>
      </c>
      <c r="F439" s="15" t="s">
        <v>33</v>
      </c>
      <c r="G439" s="74">
        <v>600000</v>
      </c>
      <c r="H439" s="74">
        <v>0</v>
      </c>
      <c r="I439" s="74">
        <v>0</v>
      </c>
      <c r="J439" s="270"/>
    </row>
    <row r="440" spans="1:20" s="3" customFormat="1" ht="38.25">
      <c r="A440" s="16" t="s">
        <v>931</v>
      </c>
      <c r="B440" s="14">
        <v>774</v>
      </c>
      <c r="C440" s="15" t="s">
        <v>26</v>
      </c>
      <c r="D440" s="15" t="s">
        <v>19</v>
      </c>
      <c r="E440" s="15" t="s">
        <v>930</v>
      </c>
      <c r="F440" s="15"/>
      <c r="G440" s="74">
        <f>G441</f>
        <v>0</v>
      </c>
      <c r="H440" s="74">
        <f t="shared" ref="H440:I441" si="124">H441</f>
        <v>700000</v>
      </c>
      <c r="I440" s="74">
        <f t="shared" si="124"/>
        <v>0</v>
      </c>
      <c r="J440" s="270"/>
    </row>
    <row r="441" spans="1:20" s="3" customFormat="1" ht="33" customHeight="1">
      <c r="A441" s="16" t="s">
        <v>30</v>
      </c>
      <c r="B441" s="14">
        <v>774</v>
      </c>
      <c r="C441" s="15" t="s">
        <v>26</v>
      </c>
      <c r="D441" s="15" t="s">
        <v>19</v>
      </c>
      <c r="E441" s="15" t="s">
        <v>930</v>
      </c>
      <c r="F441" s="15" t="s">
        <v>31</v>
      </c>
      <c r="G441" s="74">
        <f>G442</f>
        <v>0</v>
      </c>
      <c r="H441" s="74">
        <f t="shared" si="124"/>
        <v>700000</v>
      </c>
      <c r="I441" s="74">
        <f t="shared" si="124"/>
        <v>0</v>
      </c>
      <c r="J441" s="270"/>
    </row>
    <row r="442" spans="1:20" s="3" customFormat="1">
      <c r="A442" s="16" t="s">
        <v>32</v>
      </c>
      <c r="B442" s="14">
        <v>774</v>
      </c>
      <c r="C442" s="15" t="s">
        <v>26</v>
      </c>
      <c r="D442" s="15" t="s">
        <v>19</v>
      </c>
      <c r="E442" s="15" t="s">
        <v>930</v>
      </c>
      <c r="F442" s="15" t="s">
        <v>33</v>
      </c>
      <c r="G442" s="74">
        <v>0</v>
      </c>
      <c r="H442" s="74">
        <v>700000</v>
      </c>
      <c r="I442" s="74"/>
      <c r="J442" s="270"/>
    </row>
    <row r="443" spans="1:20" s="3" customFormat="1" ht="38.25" hidden="1">
      <c r="A443" s="16" t="s">
        <v>840</v>
      </c>
      <c r="B443" s="14">
        <v>774</v>
      </c>
      <c r="C443" s="15" t="s">
        <v>26</v>
      </c>
      <c r="D443" s="15" t="s">
        <v>28</v>
      </c>
      <c r="E443" s="88" t="s">
        <v>789</v>
      </c>
      <c r="F443" s="15"/>
      <c r="G443" s="74">
        <f t="shared" ref="G443:I444" si="125">G444</f>
        <v>0</v>
      </c>
      <c r="H443" s="74">
        <f t="shared" si="125"/>
        <v>0</v>
      </c>
      <c r="I443" s="74">
        <f t="shared" si="125"/>
        <v>0</v>
      </c>
      <c r="P443" s="150"/>
      <c r="Q443" s="150"/>
      <c r="R443" s="150"/>
      <c r="S443" s="150"/>
      <c r="T443" s="150"/>
    </row>
    <row r="444" spans="1:20" s="3" customFormat="1" ht="25.5" hidden="1">
      <c r="A444" s="16" t="s">
        <v>30</v>
      </c>
      <c r="B444" s="14">
        <v>774</v>
      </c>
      <c r="C444" s="15" t="s">
        <v>26</v>
      </c>
      <c r="D444" s="15" t="s">
        <v>28</v>
      </c>
      <c r="E444" s="88" t="s">
        <v>789</v>
      </c>
      <c r="F444" s="15" t="s">
        <v>31</v>
      </c>
      <c r="G444" s="74">
        <f t="shared" si="125"/>
        <v>0</v>
      </c>
      <c r="H444" s="74">
        <f t="shared" si="125"/>
        <v>0</v>
      </c>
      <c r="I444" s="74">
        <f t="shared" si="125"/>
        <v>0</v>
      </c>
      <c r="P444" s="150"/>
      <c r="Q444" s="150"/>
      <c r="R444" s="150"/>
      <c r="S444" s="150"/>
      <c r="T444" s="150"/>
    </row>
    <row r="445" spans="1:20" s="3" customFormat="1" hidden="1">
      <c r="A445" s="86" t="s">
        <v>32</v>
      </c>
      <c r="B445" s="14">
        <v>774</v>
      </c>
      <c r="C445" s="15" t="s">
        <v>26</v>
      </c>
      <c r="D445" s="15" t="s">
        <v>28</v>
      </c>
      <c r="E445" s="88" t="s">
        <v>789</v>
      </c>
      <c r="F445" s="15" t="s">
        <v>33</v>
      </c>
      <c r="G445" s="74">
        <f>'прил 6'!G590</f>
        <v>0</v>
      </c>
      <c r="H445" s="74"/>
      <c r="I445" s="74"/>
      <c r="P445" s="150"/>
      <c r="Q445" s="150"/>
      <c r="R445" s="150"/>
      <c r="S445" s="150"/>
      <c r="T445" s="150"/>
    </row>
    <row r="446" spans="1:20" s="3" customFormat="1">
      <c r="A446" s="16" t="s">
        <v>911</v>
      </c>
      <c r="B446" s="14">
        <v>774</v>
      </c>
      <c r="C446" s="15" t="s">
        <v>26</v>
      </c>
      <c r="D446" s="15" t="s">
        <v>28</v>
      </c>
      <c r="E446" s="88" t="s">
        <v>910</v>
      </c>
      <c r="F446" s="15"/>
      <c r="G446" s="74">
        <f t="shared" ref="G446:I447" si="126">G447</f>
        <v>3764124</v>
      </c>
      <c r="H446" s="74">
        <f t="shared" si="126"/>
        <v>0</v>
      </c>
      <c r="I446" s="74">
        <f t="shared" si="126"/>
        <v>0</v>
      </c>
      <c r="P446" s="150"/>
      <c r="Q446" s="150"/>
      <c r="R446" s="150"/>
      <c r="S446" s="150"/>
      <c r="T446" s="150"/>
    </row>
    <row r="447" spans="1:20" s="3" customFormat="1" ht="25.5">
      <c r="A447" s="16" t="s">
        <v>30</v>
      </c>
      <c r="B447" s="14">
        <v>774</v>
      </c>
      <c r="C447" s="15" t="s">
        <v>26</v>
      </c>
      <c r="D447" s="15" t="s">
        <v>28</v>
      </c>
      <c r="E447" s="88" t="s">
        <v>910</v>
      </c>
      <c r="F447" s="15" t="s">
        <v>31</v>
      </c>
      <c r="G447" s="74">
        <f t="shared" si="126"/>
        <v>3764124</v>
      </c>
      <c r="H447" s="74">
        <f t="shared" si="126"/>
        <v>0</v>
      </c>
      <c r="I447" s="74">
        <f t="shared" si="126"/>
        <v>0</v>
      </c>
      <c r="P447" s="150"/>
      <c r="Q447" s="150"/>
      <c r="R447" s="150"/>
      <c r="S447" s="150"/>
      <c r="T447" s="150"/>
    </row>
    <row r="448" spans="1:20" s="3" customFormat="1">
      <c r="A448" s="86" t="s">
        <v>32</v>
      </c>
      <c r="B448" s="14">
        <v>774</v>
      </c>
      <c r="C448" s="15" t="s">
        <v>26</v>
      </c>
      <c r="D448" s="15" t="s">
        <v>28</v>
      </c>
      <c r="E448" s="88" t="s">
        <v>910</v>
      </c>
      <c r="F448" s="15" t="s">
        <v>33</v>
      </c>
      <c r="G448" s="74">
        <f>'прил 6'!G593</f>
        <v>3764124</v>
      </c>
      <c r="H448" s="74">
        <f>'прил 6'!H593</f>
        <v>0</v>
      </c>
      <c r="I448" s="74">
        <f>'прил 6'!I593</f>
        <v>0</v>
      </c>
      <c r="P448" s="150"/>
      <c r="Q448" s="150"/>
      <c r="R448" s="150"/>
      <c r="S448" s="150"/>
      <c r="T448" s="150"/>
    </row>
    <row r="449" spans="1:20" s="3" customFormat="1">
      <c r="A449" s="16" t="s">
        <v>913</v>
      </c>
      <c r="B449" s="14">
        <v>774</v>
      </c>
      <c r="C449" s="15" t="s">
        <v>26</v>
      </c>
      <c r="D449" s="15" t="s">
        <v>28</v>
      </c>
      <c r="E449" s="88" t="s">
        <v>912</v>
      </c>
      <c r="F449" s="15"/>
      <c r="G449" s="74">
        <f t="shared" ref="G449:I450" si="127">G450</f>
        <v>500000</v>
      </c>
      <c r="H449" s="74">
        <f t="shared" si="127"/>
        <v>500000</v>
      </c>
      <c r="I449" s="74">
        <f t="shared" si="127"/>
        <v>500000</v>
      </c>
      <c r="P449" s="150"/>
      <c r="Q449" s="150"/>
      <c r="R449" s="150"/>
      <c r="S449" s="150"/>
      <c r="T449" s="150"/>
    </row>
    <row r="450" spans="1:20" s="3" customFormat="1" ht="25.5">
      <c r="A450" s="16" t="s">
        <v>30</v>
      </c>
      <c r="B450" s="14">
        <v>774</v>
      </c>
      <c r="C450" s="15" t="s">
        <v>26</v>
      </c>
      <c r="D450" s="15" t="s">
        <v>28</v>
      </c>
      <c r="E450" s="88" t="s">
        <v>912</v>
      </c>
      <c r="F450" s="15" t="s">
        <v>31</v>
      </c>
      <c r="G450" s="74">
        <f t="shared" si="127"/>
        <v>500000</v>
      </c>
      <c r="H450" s="74">
        <f t="shared" si="127"/>
        <v>500000</v>
      </c>
      <c r="I450" s="74">
        <f t="shared" si="127"/>
        <v>500000</v>
      </c>
      <c r="P450" s="150"/>
      <c r="Q450" s="150"/>
      <c r="R450" s="150"/>
      <c r="S450" s="150"/>
      <c r="T450" s="150"/>
    </row>
    <row r="451" spans="1:20" s="3" customFormat="1">
      <c r="A451" s="86" t="s">
        <v>32</v>
      </c>
      <c r="B451" s="14">
        <v>774</v>
      </c>
      <c r="C451" s="15" t="s">
        <v>26</v>
      </c>
      <c r="D451" s="15" t="s">
        <v>28</v>
      </c>
      <c r="E451" s="88" t="s">
        <v>912</v>
      </c>
      <c r="F451" s="15" t="s">
        <v>33</v>
      </c>
      <c r="G451" s="74">
        <f>'прил 6'!G596</f>
        <v>500000</v>
      </c>
      <c r="H451" s="74">
        <f>'прил 6'!H596</f>
        <v>500000</v>
      </c>
      <c r="I451" s="74">
        <f>'прил 6'!I596</f>
        <v>500000</v>
      </c>
      <c r="P451" s="150"/>
      <c r="Q451" s="150"/>
      <c r="R451" s="150"/>
      <c r="S451" s="150"/>
      <c r="T451" s="150"/>
    </row>
    <row r="452" spans="1:20" s="3" customFormat="1">
      <c r="A452" s="16" t="s">
        <v>1</v>
      </c>
      <c r="B452" s="14">
        <v>774</v>
      </c>
      <c r="C452" s="15" t="s">
        <v>26</v>
      </c>
      <c r="D452" s="15" t="s">
        <v>28</v>
      </c>
      <c r="E452" s="15" t="s">
        <v>223</v>
      </c>
      <c r="F452" s="15"/>
      <c r="G452" s="74">
        <f t="shared" ref="G452:I453" si="128">G453</f>
        <v>1025000</v>
      </c>
      <c r="H452" s="74">
        <f t="shared" si="128"/>
        <v>2351130</v>
      </c>
      <c r="I452" s="74">
        <f t="shared" si="128"/>
        <v>4351130</v>
      </c>
      <c r="J452" s="150"/>
      <c r="P452" s="150"/>
      <c r="Q452" s="150"/>
      <c r="R452" s="150"/>
      <c r="S452" s="150"/>
      <c r="T452" s="150"/>
    </row>
    <row r="453" spans="1:20" s="3" customFormat="1" ht="25.5">
      <c r="A453" s="16" t="s">
        <v>30</v>
      </c>
      <c r="B453" s="14">
        <v>774</v>
      </c>
      <c r="C453" s="15" t="s">
        <v>26</v>
      </c>
      <c r="D453" s="15" t="s">
        <v>28</v>
      </c>
      <c r="E453" s="15" t="s">
        <v>223</v>
      </c>
      <c r="F453" s="15" t="s">
        <v>31</v>
      </c>
      <c r="G453" s="74">
        <f t="shared" si="128"/>
        <v>1025000</v>
      </c>
      <c r="H453" s="74">
        <f t="shared" si="128"/>
        <v>2351130</v>
      </c>
      <c r="I453" s="74">
        <f t="shared" si="128"/>
        <v>4351130</v>
      </c>
      <c r="J453" s="150"/>
      <c r="P453" s="150"/>
      <c r="Q453" s="150"/>
      <c r="R453" s="150"/>
      <c r="S453" s="150"/>
      <c r="T453" s="150"/>
    </row>
    <row r="454" spans="1:20" s="3" customFormat="1">
      <c r="A454" s="16" t="s">
        <v>32</v>
      </c>
      <c r="B454" s="14">
        <v>774</v>
      </c>
      <c r="C454" s="15" t="s">
        <v>26</v>
      </c>
      <c r="D454" s="15" t="s">
        <v>28</v>
      </c>
      <c r="E454" s="15" t="s">
        <v>223</v>
      </c>
      <c r="F454" s="15" t="s">
        <v>33</v>
      </c>
      <c r="G454" s="74">
        <f>'прил 6'!G471+'прил 6'!G599+'прил 6'!G724</f>
        <v>1025000</v>
      </c>
      <c r="H454" s="74">
        <f>'прил 6'!H471+'прил 6'!H599+'прил 6'!H724</f>
        <v>2351130</v>
      </c>
      <c r="I454" s="74">
        <f>'прил 6'!I471+'прил 6'!I599+'прил 6'!I724</f>
        <v>4351130</v>
      </c>
      <c r="J454" s="150"/>
      <c r="P454" s="150"/>
      <c r="Q454" s="150"/>
      <c r="R454" s="150"/>
      <c r="S454" s="150"/>
      <c r="T454" s="150"/>
    </row>
    <row r="455" spans="1:20" s="3" customFormat="1" hidden="1">
      <c r="A455" s="16" t="s">
        <v>35</v>
      </c>
      <c r="B455" s="14">
        <v>774</v>
      </c>
      <c r="C455" s="15" t="s">
        <v>26</v>
      </c>
      <c r="D455" s="15" t="s">
        <v>28</v>
      </c>
      <c r="E455" s="15" t="s">
        <v>223</v>
      </c>
      <c r="F455" s="15" t="s">
        <v>52</v>
      </c>
      <c r="G455" s="74"/>
      <c r="H455" s="102"/>
      <c r="I455" s="102"/>
      <c r="J455" s="150"/>
      <c r="P455" s="150"/>
      <c r="Q455" s="150"/>
      <c r="R455" s="150"/>
      <c r="S455" s="150"/>
      <c r="T455" s="150"/>
    </row>
    <row r="456" spans="1:20" s="3" customFormat="1" ht="25.5" hidden="1">
      <c r="A456" s="16" t="s">
        <v>687</v>
      </c>
      <c r="B456" s="14">
        <v>774</v>
      </c>
      <c r="C456" s="15" t="s">
        <v>26</v>
      </c>
      <c r="D456" s="15" t="s">
        <v>70</v>
      </c>
      <c r="E456" s="88" t="s">
        <v>740</v>
      </c>
      <c r="F456" s="15"/>
      <c r="G456" s="74">
        <f t="shared" ref="G456:I457" si="129">G457</f>
        <v>0</v>
      </c>
      <c r="H456" s="74">
        <f t="shared" si="129"/>
        <v>0</v>
      </c>
      <c r="I456" s="74">
        <f t="shared" si="129"/>
        <v>0</v>
      </c>
      <c r="P456" s="150"/>
      <c r="Q456" s="150"/>
      <c r="R456" s="150"/>
      <c r="S456" s="150"/>
      <c r="T456" s="150"/>
    </row>
    <row r="457" spans="1:20" s="3" customFormat="1" ht="25.5" hidden="1">
      <c r="A457" s="16" t="s">
        <v>30</v>
      </c>
      <c r="B457" s="14">
        <v>774</v>
      </c>
      <c r="C457" s="15" t="s">
        <v>26</v>
      </c>
      <c r="D457" s="15" t="s">
        <v>70</v>
      </c>
      <c r="E457" s="88" t="s">
        <v>740</v>
      </c>
      <c r="F457" s="15" t="s">
        <v>31</v>
      </c>
      <c r="G457" s="74">
        <f t="shared" si="129"/>
        <v>0</v>
      </c>
      <c r="H457" s="74">
        <f t="shared" si="129"/>
        <v>0</v>
      </c>
      <c r="I457" s="74">
        <f t="shared" si="129"/>
        <v>0</v>
      </c>
      <c r="P457" s="150"/>
      <c r="Q457" s="150"/>
      <c r="R457" s="150"/>
      <c r="S457" s="150"/>
      <c r="T457" s="150"/>
    </row>
    <row r="458" spans="1:20" s="3" customFormat="1" hidden="1">
      <c r="A458" s="16" t="s">
        <v>32</v>
      </c>
      <c r="B458" s="14">
        <v>774</v>
      </c>
      <c r="C458" s="15" t="s">
        <v>26</v>
      </c>
      <c r="D458" s="15" t="s">
        <v>70</v>
      </c>
      <c r="E458" s="88" t="s">
        <v>740</v>
      </c>
      <c r="F458" s="15" t="s">
        <v>33</v>
      </c>
      <c r="G458" s="74">
        <f>'прил 6'!G730</f>
        <v>0</v>
      </c>
      <c r="H458" s="74"/>
      <c r="I458" s="74"/>
      <c r="P458" s="150"/>
      <c r="Q458" s="150"/>
      <c r="R458" s="150"/>
      <c r="S458" s="150"/>
      <c r="T458" s="150"/>
    </row>
    <row r="459" spans="1:20" s="3" customFormat="1" ht="25.5">
      <c r="A459" s="16" t="s">
        <v>300</v>
      </c>
      <c r="B459" s="14">
        <v>774</v>
      </c>
      <c r="C459" s="15" t="s">
        <v>26</v>
      </c>
      <c r="D459" s="15" t="s">
        <v>28</v>
      </c>
      <c r="E459" s="15" t="s">
        <v>299</v>
      </c>
      <c r="F459" s="15"/>
      <c r="G459" s="74">
        <f t="shared" ref="G459:I460" si="130">G460</f>
        <v>2417566</v>
      </c>
      <c r="H459" s="74">
        <f t="shared" si="130"/>
        <v>2317566</v>
      </c>
      <c r="I459" s="74">
        <f t="shared" si="130"/>
        <v>2717566</v>
      </c>
      <c r="J459" s="150"/>
      <c r="P459" s="150"/>
      <c r="Q459" s="150"/>
      <c r="R459" s="150"/>
      <c r="S459" s="150"/>
      <c r="T459" s="150"/>
    </row>
    <row r="460" spans="1:20" s="3" customFormat="1" ht="25.5">
      <c r="A460" s="16" t="s">
        <v>30</v>
      </c>
      <c r="B460" s="14">
        <v>774</v>
      </c>
      <c r="C460" s="15" t="s">
        <v>26</v>
      </c>
      <c r="D460" s="15" t="s">
        <v>28</v>
      </c>
      <c r="E460" s="15" t="s">
        <v>299</v>
      </c>
      <c r="F460" s="15" t="s">
        <v>31</v>
      </c>
      <c r="G460" s="74">
        <f t="shared" si="130"/>
        <v>2417566</v>
      </c>
      <c r="H460" s="74">
        <f t="shared" si="130"/>
        <v>2317566</v>
      </c>
      <c r="I460" s="74">
        <f t="shared" si="130"/>
        <v>2717566</v>
      </c>
      <c r="J460" s="150"/>
      <c r="P460" s="150"/>
      <c r="Q460" s="150"/>
      <c r="R460" s="150"/>
      <c r="S460" s="150"/>
      <c r="T460" s="150"/>
    </row>
    <row r="461" spans="1:20" s="3" customFormat="1">
      <c r="A461" s="16" t="s">
        <v>32</v>
      </c>
      <c r="B461" s="14">
        <v>774</v>
      </c>
      <c r="C461" s="15" t="s">
        <v>26</v>
      </c>
      <c r="D461" s="15" t="s">
        <v>28</v>
      </c>
      <c r="E461" s="15" t="s">
        <v>299</v>
      </c>
      <c r="F461" s="15" t="s">
        <v>33</v>
      </c>
      <c r="G461" s="74">
        <f>'прил 6'!G460+'прил 6'!G602+'прил 6'!G727+'прил 6'!G721</f>
        <v>2417566</v>
      </c>
      <c r="H461" s="74">
        <f>'прил 6'!H460+'прил 6'!H602+'прил 6'!H727+'прил 6'!H721</f>
        <v>2317566</v>
      </c>
      <c r="I461" s="74">
        <f>'прил 6'!I460+'прил 6'!I602+'прил 6'!I727+'прил 6'!I721</f>
        <v>2717566</v>
      </c>
      <c r="J461" s="150"/>
      <c r="P461" s="150"/>
      <c r="Q461" s="150"/>
      <c r="R461" s="150"/>
      <c r="S461" s="150"/>
      <c r="T461" s="150"/>
    </row>
    <row r="462" spans="1:20" s="3" customFormat="1" ht="46.5" hidden="1" customHeight="1">
      <c r="A462" s="16" t="s">
        <v>764</v>
      </c>
      <c r="B462" s="14">
        <v>774</v>
      </c>
      <c r="C462" s="15" t="s">
        <v>26</v>
      </c>
      <c r="D462" s="15" t="s">
        <v>28</v>
      </c>
      <c r="E462" s="88" t="s">
        <v>751</v>
      </c>
      <c r="F462" s="15"/>
      <c r="G462" s="74">
        <f t="shared" ref="G462:I463" si="131">G463</f>
        <v>0</v>
      </c>
      <c r="H462" s="74">
        <f t="shared" si="131"/>
        <v>0</v>
      </c>
      <c r="I462" s="74">
        <f t="shared" si="131"/>
        <v>0</v>
      </c>
      <c r="P462" s="150"/>
      <c r="Q462" s="150"/>
      <c r="R462" s="150"/>
      <c r="S462" s="150"/>
      <c r="T462" s="150"/>
    </row>
    <row r="463" spans="1:20" s="3" customFormat="1" ht="25.5" hidden="1">
      <c r="A463" s="16" t="s">
        <v>30</v>
      </c>
      <c r="B463" s="14">
        <v>774</v>
      </c>
      <c r="C463" s="15" t="s">
        <v>26</v>
      </c>
      <c r="D463" s="15" t="s">
        <v>28</v>
      </c>
      <c r="E463" s="15" t="s">
        <v>751</v>
      </c>
      <c r="F463" s="15" t="s">
        <v>31</v>
      </c>
      <c r="G463" s="74">
        <f t="shared" si="131"/>
        <v>0</v>
      </c>
      <c r="H463" s="74">
        <f t="shared" si="131"/>
        <v>0</v>
      </c>
      <c r="I463" s="74">
        <f t="shared" si="131"/>
        <v>0</v>
      </c>
      <c r="P463" s="150"/>
      <c r="Q463" s="150"/>
      <c r="R463" s="150"/>
      <c r="S463" s="150"/>
      <c r="T463" s="150"/>
    </row>
    <row r="464" spans="1:20" s="3" customFormat="1" hidden="1">
      <c r="A464" s="16" t="s">
        <v>32</v>
      </c>
      <c r="B464" s="14">
        <v>774</v>
      </c>
      <c r="C464" s="15" t="s">
        <v>26</v>
      </c>
      <c r="D464" s="15" t="s">
        <v>28</v>
      </c>
      <c r="E464" s="15" t="s">
        <v>751</v>
      </c>
      <c r="F464" s="15" t="s">
        <v>33</v>
      </c>
      <c r="G464" s="74">
        <f>'прил 6'!G474</f>
        <v>0</v>
      </c>
      <c r="H464" s="74">
        <f>'прил 6'!H608</f>
        <v>0</v>
      </c>
      <c r="I464" s="74">
        <f>'прил 6'!I608</f>
        <v>0</v>
      </c>
      <c r="P464" s="150"/>
      <c r="Q464" s="150"/>
      <c r="R464" s="150"/>
      <c r="S464" s="150"/>
      <c r="T464" s="150"/>
    </row>
    <row r="465" spans="1:20" s="3" customFormat="1" ht="47.25" customHeight="1">
      <c r="A465" s="16" t="s">
        <v>765</v>
      </c>
      <c r="B465" s="14">
        <v>774</v>
      </c>
      <c r="C465" s="15" t="s">
        <v>26</v>
      </c>
      <c r="D465" s="15" t="s">
        <v>28</v>
      </c>
      <c r="E465" s="88" t="s">
        <v>754</v>
      </c>
      <c r="F465" s="88"/>
      <c r="G465" s="102">
        <f t="shared" ref="G465:I469" si="132">G466</f>
        <v>1500000</v>
      </c>
      <c r="H465" s="102">
        <f t="shared" si="132"/>
        <v>1000000</v>
      </c>
      <c r="I465" s="102">
        <f t="shared" si="132"/>
        <v>1000000</v>
      </c>
      <c r="P465" s="150"/>
      <c r="Q465" s="150"/>
      <c r="R465" s="150"/>
      <c r="S465" s="150"/>
      <c r="T465" s="150"/>
    </row>
    <row r="466" spans="1:20" s="3" customFormat="1" ht="25.5">
      <c r="A466" s="16" t="s">
        <v>30</v>
      </c>
      <c r="B466" s="14">
        <v>774</v>
      </c>
      <c r="C466" s="15" t="s">
        <v>26</v>
      </c>
      <c r="D466" s="15" t="s">
        <v>28</v>
      </c>
      <c r="E466" s="88" t="s">
        <v>754</v>
      </c>
      <c r="F466" s="88" t="s">
        <v>31</v>
      </c>
      <c r="G466" s="102">
        <f t="shared" si="132"/>
        <v>1500000</v>
      </c>
      <c r="H466" s="102">
        <f t="shared" si="132"/>
        <v>1000000</v>
      </c>
      <c r="I466" s="102">
        <f t="shared" si="132"/>
        <v>1000000</v>
      </c>
      <c r="P466" s="150"/>
      <c r="Q466" s="150"/>
      <c r="R466" s="150"/>
      <c r="S466" s="150"/>
      <c r="T466" s="150"/>
    </row>
    <row r="467" spans="1:20" s="3" customFormat="1">
      <c r="A467" s="16" t="s">
        <v>32</v>
      </c>
      <c r="B467" s="14">
        <v>774</v>
      </c>
      <c r="C467" s="15" t="s">
        <v>26</v>
      </c>
      <c r="D467" s="15" t="s">
        <v>28</v>
      </c>
      <c r="E467" s="88" t="s">
        <v>754</v>
      </c>
      <c r="F467" s="88" t="s">
        <v>33</v>
      </c>
      <c r="G467" s="102">
        <f>'прил 6'!G611</f>
        <v>1500000</v>
      </c>
      <c r="H467" s="102">
        <f>'прил 6'!H611</f>
        <v>1000000</v>
      </c>
      <c r="I467" s="102">
        <f>'прил 6'!I611</f>
        <v>1000000</v>
      </c>
      <c r="P467" s="150"/>
      <c r="Q467" s="150"/>
      <c r="R467" s="150"/>
      <c r="S467" s="150"/>
      <c r="T467" s="150"/>
    </row>
    <row r="468" spans="1:20" s="3" customFormat="1" ht="38.25" hidden="1">
      <c r="A468" s="16" t="s">
        <v>650</v>
      </c>
      <c r="B468" s="14">
        <v>774</v>
      </c>
      <c r="C468" s="15" t="s">
        <v>26</v>
      </c>
      <c r="D468" s="15" t="s">
        <v>28</v>
      </c>
      <c r="E468" s="88" t="s">
        <v>649</v>
      </c>
      <c r="F468" s="88"/>
      <c r="G468" s="102">
        <f t="shared" si="132"/>
        <v>0</v>
      </c>
      <c r="H468" s="74">
        <f t="shared" si="132"/>
        <v>0</v>
      </c>
      <c r="I468" s="74">
        <f t="shared" si="132"/>
        <v>0</v>
      </c>
      <c r="P468" s="150"/>
      <c r="Q468" s="150"/>
      <c r="R468" s="150"/>
      <c r="S468" s="150"/>
      <c r="T468" s="150"/>
    </row>
    <row r="469" spans="1:20" s="3" customFormat="1" ht="25.5" hidden="1">
      <c r="A469" s="16" t="s">
        <v>30</v>
      </c>
      <c r="B469" s="14">
        <v>774</v>
      </c>
      <c r="C469" s="15" t="s">
        <v>26</v>
      </c>
      <c r="D469" s="15" t="s">
        <v>28</v>
      </c>
      <c r="E469" s="88" t="s">
        <v>649</v>
      </c>
      <c r="F469" s="88" t="s">
        <v>31</v>
      </c>
      <c r="G469" s="102">
        <f t="shared" si="132"/>
        <v>0</v>
      </c>
      <c r="H469" s="74">
        <f t="shared" si="132"/>
        <v>0</v>
      </c>
      <c r="I469" s="74">
        <f t="shared" si="132"/>
        <v>0</v>
      </c>
      <c r="P469" s="150"/>
      <c r="Q469" s="150"/>
      <c r="R469" s="150"/>
      <c r="S469" s="150"/>
      <c r="T469" s="150"/>
    </row>
    <row r="470" spans="1:20" s="3" customFormat="1" hidden="1">
      <c r="A470" s="16" t="s">
        <v>32</v>
      </c>
      <c r="B470" s="14">
        <v>774</v>
      </c>
      <c r="C470" s="15" t="s">
        <v>26</v>
      </c>
      <c r="D470" s="15" t="s">
        <v>28</v>
      </c>
      <c r="E470" s="88" t="s">
        <v>649</v>
      </c>
      <c r="F470" s="88" t="s">
        <v>33</v>
      </c>
      <c r="G470" s="102">
        <f>'прил 6'!G614</f>
        <v>0</v>
      </c>
      <c r="H470" s="74"/>
      <c r="I470" s="74"/>
      <c r="P470" s="150"/>
      <c r="Q470" s="150"/>
      <c r="R470" s="150"/>
      <c r="S470" s="150"/>
      <c r="T470" s="150"/>
    </row>
    <row r="471" spans="1:20" s="3" customFormat="1" ht="49.5" customHeight="1">
      <c r="A471" s="16" t="s">
        <v>942</v>
      </c>
      <c r="B471" s="14">
        <v>774</v>
      </c>
      <c r="C471" s="15" t="s">
        <v>26</v>
      </c>
      <c r="D471" s="15" t="s">
        <v>28</v>
      </c>
      <c r="E471" s="88" t="s">
        <v>926</v>
      </c>
      <c r="F471" s="15"/>
      <c r="G471" s="74">
        <f t="shared" ref="G471:I472" si="133">G472</f>
        <v>718810.2</v>
      </c>
      <c r="H471" s="74">
        <f t="shared" si="133"/>
        <v>0</v>
      </c>
      <c r="I471" s="74">
        <f t="shared" si="133"/>
        <v>0</v>
      </c>
      <c r="J471" s="270"/>
    </row>
    <row r="472" spans="1:20" s="3" customFormat="1" ht="25.5">
      <c r="A472" s="16" t="s">
        <v>30</v>
      </c>
      <c r="B472" s="14">
        <v>774</v>
      </c>
      <c r="C472" s="15" t="s">
        <v>26</v>
      </c>
      <c r="D472" s="15" t="s">
        <v>28</v>
      </c>
      <c r="E472" s="88" t="s">
        <v>926</v>
      </c>
      <c r="F472" s="15" t="s">
        <v>31</v>
      </c>
      <c r="G472" s="74">
        <f t="shared" si="133"/>
        <v>718810.2</v>
      </c>
      <c r="H472" s="74">
        <f t="shared" si="133"/>
        <v>0</v>
      </c>
      <c r="I472" s="74">
        <f t="shared" si="133"/>
        <v>0</v>
      </c>
      <c r="J472" s="270"/>
    </row>
    <row r="473" spans="1:20" s="3" customFormat="1">
      <c r="A473" s="16" t="s">
        <v>32</v>
      </c>
      <c r="B473" s="14">
        <v>774</v>
      </c>
      <c r="C473" s="15" t="s">
        <v>26</v>
      </c>
      <c r="D473" s="15" t="s">
        <v>28</v>
      </c>
      <c r="E473" s="88" t="s">
        <v>926</v>
      </c>
      <c r="F473" s="15" t="s">
        <v>33</v>
      </c>
      <c r="G473" s="74">
        <v>718810.2</v>
      </c>
      <c r="H473" s="74">
        <v>0</v>
      </c>
      <c r="I473" s="74">
        <v>0</v>
      </c>
      <c r="J473" s="270"/>
    </row>
    <row r="474" spans="1:20" s="3" customFormat="1" ht="49.5" customHeight="1">
      <c r="A474" s="16" t="s">
        <v>943</v>
      </c>
      <c r="B474" s="14">
        <v>774</v>
      </c>
      <c r="C474" s="15" t="s">
        <v>26</v>
      </c>
      <c r="D474" s="15" t="s">
        <v>28</v>
      </c>
      <c r="E474" s="88" t="s">
        <v>927</v>
      </c>
      <c r="F474" s="15"/>
      <c r="G474" s="74">
        <f t="shared" ref="G474:I475" si="134">G475</f>
        <v>624075.24</v>
      </c>
      <c r="H474" s="74">
        <f t="shared" si="134"/>
        <v>1713916.16</v>
      </c>
      <c r="I474" s="74">
        <f t="shared" si="134"/>
        <v>0</v>
      </c>
      <c r="J474" s="270"/>
    </row>
    <row r="475" spans="1:20" s="3" customFormat="1" ht="25.5">
      <c r="A475" s="16" t="s">
        <v>30</v>
      </c>
      <c r="B475" s="14">
        <v>774</v>
      </c>
      <c r="C475" s="15" t="s">
        <v>26</v>
      </c>
      <c r="D475" s="15" t="s">
        <v>28</v>
      </c>
      <c r="E475" s="88" t="s">
        <v>927</v>
      </c>
      <c r="F475" s="15" t="s">
        <v>31</v>
      </c>
      <c r="G475" s="74">
        <f t="shared" si="134"/>
        <v>624075.24</v>
      </c>
      <c r="H475" s="74">
        <f t="shared" si="134"/>
        <v>1713916.16</v>
      </c>
      <c r="I475" s="74">
        <f t="shared" si="134"/>
        <v>0</v>
      </c>
      <c r="J475" s="270"/>
    </row>
    <row r="476" spans="1:20" s="3" customFormat="1">
      <c r="A476" s="16" t="s">
        <v>32</v>
      </c>
      <c r="B476" s="14">
        <v>774</v>
      </c>
      <c r="C476" s="15" t="s">
        <v>26</v>
      </c>
      <c r="D476" s="15" t="s">
        <v>28</v>
      </c>
      <c r="E476" s="88" t="s">
        <v>927</v>
      </c>
      <c r="F476" s="15" t="s">
        <v>33</v>
      </c>
      <c r="G476" s="74">
        <f>'прил 6'!G620</f>
        <v>624075.24</v>
      </c>
      <c r="H476" s="74">
        <f>'прил 6'!H620</f>
        <v>1713916.16</v>
      </c>
      <c r="I476" s="74">
        <f>'прил 6'!I620</f>
        <v>0</v>
      </c>
      <c r="J476" s="270"/>
    </row>
    <row r="477" spans="1:20" ht="38.25">
      <c r="A477" s="16" t="s">
        <v>421</v>
      </c>
      <c r="B477" s="14">
        <v>774</v>
      </c>
      <c r="C477" s="15" t="s">
        <v>26</v>
      </c>
      <c r="D477" s="15" t="s">
        <v>28</v>
      </c>
      <c r="E477" s="88" t="s">
        <v>846</v>
      </c>
      <c r="F477" s="88"/>
      <c r="G477" s="89">
        <f t="shared" ref="G477:I478" si="135">G478</f>
        <v>0</v>
      </c>
      <c r="H477" s="89">
        <f t="shared" si="135"/>
        <v>1000000</v>
      </c>
      <c r="I477" s="89">
        <f t="shared" si="135"/>
        <v>1000000</v>
      </c>
    </row>
    <row r="478" spans="1:20" ht="25.5">
      <c r="A478" s="16" t="s">
        <v>30</v>
      </c>
      <c r="B478" s="14">
        <v>774</v>
      </c>
      <c r="C478" s="15" t="s">
        <v>26</v>
      </c>
      <c r="D478" s="15" t="s">
        <v>28</v>
      </c>
      <c r="E478" s="88" t="s">
        <v>846</v>
      </c>
      <c r="F478" s="88" t="s">
        <v>31</v>
      </c>
      <c r="G478" s="89">
        <f t="shared" si="135"/>
        <v>0</v>
      </c>
      <c r="H478" s="89">
        <f t="shared" si="135"/>
        <v>1000000</v>
      </c>
      <c r="I478" s="89">
        <f t="shared" si="135"/>
        <v>1000000</v>
      </c>
    </row>
    <row r="479" spans="1:20">
      <c r="A479" s="16" t="s">
        <v>32</v>
      </c>
      <c r="B479" s="14">
        <v>774</v>
      </c>
      <c r="C479" s="15" t="s">
        <v>26</v>
      </c>
      <c r="D479" s="15" t="s">
        <v>28</v>
      </c>
      <c r="E479" s="88" t="s">
        <v>846</v>
      </c>
      <c r="F479" s="88" t="s">
        <v>33</v>
      </c>
      <c r="G479" s="89">
        <f>'прил 6'!G623</f>
        <v>0</v>
      </c>
      <c r="H479" s="89">
        <f>'прил 6'!H623</f>
        <v>1000000</v>
      </c>
      <c r="I479" s="89">
        <f>'прил 6'!I623</f>
        <v>1000000</v>
      </c>
    </row>
    <row r="480" spans="1:20" hidden="1">
      <c r="A480" s="16" t="s">
        <v>747</v>
      </c>
      <c r="B480" s="14">
        <v>774</v>
      </c>
      <c r="C480" s="15" t="s">
        <v>26</v>
      </c>
      <c r="D480" s="15" t="s">
        <v>28</v>
      </c>
      <c r="E480" s="88" t="s">
        <v>748</v>
      </c>
      <c r="F480" s="88"/>
      <c r="G480" s="89">
        <f>G481</f>
        <v>0</v>
      </c>
      <c r="H480" s="8">
        <f t="shared" ref="G480:I481" si="136">H481</f>
        <v>0</v>
      </c>
      <c r="I480" s="8">
        <f t="shared" si="136"/>
        <v>0</v>
      </c>
      <c r="J480" s="1"/>
    </row>
    <row r="481" spans="1:20" ht="25.5" hidden="1">
      <c r="A481" s="16" t="s">
        <v>30</v>
      </c>
      <c r="B481" s="14">
        <v>774</v>
      </c>
      <c r="C481" s="15" t="s">
        <v>26</v>
      </c>
      <c r="D481" s="15" t="s">
        <v>28</v>
      </c>
      <c r="E481" s="88" t="s">
        <v>748</v>
      </c>
      <c r="F481" s="88" t="s">
        <v>31</v>
      </c>
      <c r="G481" s="89">
        <f t="shared" si="136"/>
        <v>0</v>
      </c>
      <c r="H481" s="8">
        <f t="shared" si="136"/>
        <v>0</v>
      </c>
      <c r="I481" s="8">
        <f t="shared" si="136"/>
        <v>0</v>
      </c>
      <c r="J481" s="1"/>
    </row>
    <row r="482" spans="1:20" hidden="1">
      <c r="A482" s="16" t="s">
        <v>32</v>
      </c>
      <c r="B482" s="14">
        <v>774</v>
      </c>
      <c r="C482" s="15" t="s">
        <v>26</v>
      </c>
      <c r="D482" s="15" t="s">
        <v>28</v>
      </c>
      <c r="E482" s="88" t="s">
        <v>748</v>
      </c>
      <c r="F482" s="88" t="s">
        <v>33</v>
      </c>
      <c r="G482" s="89">
        <f>'прил 6'!G626</f>
        <v>0</v>
      </c>
      <c r="H482" s="8"/>
      <c r="I482" s="8"/>
      <c r="J482" s="1"/>
    </row>
    <row r="483" spans="1:20" s="3" customFormat="1" hidden="1">
      <c r="A483" s="16" t="s">
        <v>437</v>
      </c>
      <c r="B483" s="14">
        <v>774</v>
      </c>
      <c r="C483" s="15" t="s">
        <v>26</v>
      </c>
      <c r="D483" s="15" t="s">
        <v>19</v>
      </c>
      <c r="E483" s="88" t="s">
        <v>436</v>
      </c>
      <c r="F483" s="88"/>
      <c r="G483" s="102">
        <f>G484</f>
        <v>0</v>
      </c>
      <c r="H483" s="74">
        <f>H484</f>
        <v>0</v>
      </c>
      <c r="I483" s="74">
        <f>I484</f>
        <v>0</v>
      </c>
      <c r="J483" s="150"/>
      <c r="P483" s="150"/>
      <c r="Q483" s="150"/>
      <c r="R483" s="150"/>
      <c r="S483" s="150"/>
      <c r="T483" s="150"/>
    </row>
    <row r="484" spans="1:20" s="3" customFormat="1" hidden="1">
      <c r="A484" s="16" t="s">
        <v>32</v>
      </c>
      <c r="B484" s="14">
        <v>774</v>
      </c>
      <c r="C484" s="15" t="s">
        <v>26</v>
      </c>
      <c r="D484" s="15" t="s">
        <v>19</v>
      </c>
      <c r="E484" s="88" t="s">
        <v>436</v>
      </c>
      <c r="F484" s="88" t="s">
        <v>33</v>
      </c>
      <c r="G484" s="102"/>
      <c r="H484" s="74">
        <f>'прил 6'!H447</f>
        <v>0</v>
      </c>
      <c r="I484" s="74">
        <f>'прил 6'!I447</f>
        <v>0</v>
      </c>
      <c r="J484" s="150"/>
      <c r="P484" s="150"/>
      <c r="Q484" s="150"/>
      <c r="R484" s="150"/>
      <c r="S484" s="150"/>
      <c r="T484" s="150"/>
    </row>
    <row r="485" spans="1:20" ht="25.5" hidden="1" customHeight="1">
      <c r="A485" s="16" t="s">
        <v>794</v>
      </c>
      <c r="B485" s="14">
        <v>774</v>
      </c>
      <c r="C485" s="15" t="s">
        <v>26</v>
      </c>
      <c r="D485" s="15" t="s">
        <v>19</v>
      </c>
      <c r="E485" s="15" t="s">
        <v>793</v>
      </c>
      <c r="F485" s="14"/>
      <c r="G485" s="74">
        <f t="shared" ref="G485:I486" si="137">G486</f>
        <v>0</v>
      </c>
      <c r="H485" s="74">
        <f t="shared" si="137"/>
        <v>0</v>
      </c>
      <c r="I485" s="74">
        <f t="shared" si="137"/>
        <v>0</v>
      </c>
      <c r="J485" s="1"/>
    </row>
    <row r="486" spans="1:20" ht="25.5" hidden="1" customHeight="1">
      <c r="A486" s="16" t="s">
        <v>30</v>
      </c>
      <c r="B486" s="14">
        <v>774</v>
      </c>
      <c r="C486" s="15" t="s">
        <v>26</v>
      </c>
      <c r="D486" s="15" t="s">
        <v>19</v>
      </c>
      <c r="E486" s="15" t="s">
        <v>793</v>
      </c>
      <c r="F486" s="15" t="s">
        <v>31</v>
      </c>
      <c r="G486" s="74">
        <f t="shared" si="137"/>
        <v>0</v>
      </c>
      <c r="H486" s="74">
        <f t="shared" si="137"/>
        <v>0</v>
      </c>
      <c r="I486" s="74">
        <f t="shared" si="137"/>
        <v>0</v>
      </c>
      <c r="J486" s="1"/>
    </row>
    <row r="487" spans="1:20" ht="25.5" hidden="1" customHeight="1">
      <c r="A487" s="16" t="s">
        <v>32</v>
      </c>
      <c r="B487" s="14">
        <v>774</v>
      </c>
      <c r="C487" s="15" t="s">
        <v>26</v>
      </c>
      <c r="D487" s="15" t="s">
        <v>19</v>
      </c>
      <c r="E487" s="15" t="s">
        <v>793</v>
      </c>
      <c r="F487" s="15" t="s">
        <v>33</v>
      </c>
      <c r="G487" s="74"/>
      <c r="H487" s="74"/>
      <c r="I487" s="74"/>
      <c r="J487" s="1"/>
    </row>
    <row r="488" spans="1:20" s="3" customFormat="1" ht="38.25" hidden="1" customHeight="1">
      <c r="A488" s="16" t="s">
        <v>743</v>
      </c>
      <c r="B488" s="14">
        <v>774</v>
      </c>
      <c r="C488" s="15" t="s">
        <v>26</v>
      </c>
      <c r="D488" s="15" t="s">
        <v>28</v>
      </c>
      <c r="E488" s="88" t="s">
        <v>742</v>
      </c>
      <c r="F488" s="88"/>
      <c r="G488" s="102">
        <f t="shared" ref="G488:I489" si="138">G489</f>
        <v>0</v>
      </c>
      <c r="H488" s="74">
        <f t="shared" si="138"/>
        <v>0</v>
      </c>
      <c r="I488" s="74">
        <f t="shared" si="138"/>
        <v>0</v>
      </c>
      <c r="P488" s="150"/>
      <c r="Q488" s="150"/>
      <c r="R488" s="150"/>
      <c r="S488" s="150"/>
      <c r="T488" s="150"/>
    </row>
    <row r="489" spans="1:20" s="3" customFormat="1" ht="25.5" hidden="1">
      <c r="A489" s="16" t="s">
        <v>30</v>
      </c>
      <c r="B489" s="14">
        <v>774</v>
      </c>
      <c r="C489" s="15" t="s">
        <v>26</v>
      </c>
      <c r="D489" s="15" t="s">
        <v>28</v>
      </c>
      <c r="E489" s="88" t="s">
        <v>742</v>
      </c>
      <c r="F489" s="88" t="s">
        <v>31</v>
      </c>
      <c r="G489" s="102">
        <f t="shared" si="138"/>
        <v>0</v>
      </c>
      <c r="H489" s="74">
        <f t="shared" si="138"/>
        <v>0</v>
      </c>
      <c r="I489" s="74">
        <f t="shared" si="138"/>
        <v>0</v>
      </c>
      <c r="P489" s="150"/>
      <c r="Q489" s="150"/>
      <c r="R489" s="150"/>
      <c r="S489" s="150"/>
      <c r="T489" s="150"/>
    </row>
    <row r="490" spans="1:20" s="3" customFormat="1" hidden="1">
      <c r="A490" s="16" t="s">
        <v>32</v>
      </c>
      <c r="B490" s="14">
        <v>774</v>
      </c>
      <c r="C490" s="15" t="s">
        <v>26</v>
      </c>
      <c r="D490" s="15" t="s">
        <v>28</v>
      </c>
      <c r="E490" s="88" t="s">
        <v>742</v>
      </c>
      <c r="F490" s="88" t="s">
        <v>33</v>
      </c>
      <c r="G490" s="102">
        <f>'прил 6'!G605</f>
        <v>0</v>
      </c>
      <c r="H490" s="74">
        <v>0</v>
      </c>
      <c r="I490" s="74">
        <v>0</v>
      </c>
      <c r="P490" s="150"/>
      <c r="Q490" s="150"/>
      <c r="R490" s="150"/>
      <c r="S490" s="150"/>
      <c r="T490" s="150"/>
    </row>
    <row r="491" spans="1:20" s="3" customFormat="1" ht="33.75" hidden="1" customHeight="1">
      <c r="A491" s="16" t="s">
        <v>744</v>
      </c>
      <c r="B491" s="14">
        <v>774</v>
      </c>
      <c r="C491" s="15" t="s">
        <v>26</v>
      </c>
      <c r="D491" s="15" t="s">
        <v>19</v>
      </c>
      <c r="E491" s="15" t="s">
        <v>746</v>
      </c>
      <c r="F491" s="15"/>
      <c r="G491" s="74">
        <f>G492</f>
        <v>0</v>
      </c>
      <c r="H491" s="74">
        <f>H493</f>
        <v>0</v>
      </c>
      <c r="I491" s="74">
        <f>I493</f>
        <v>0</v>
      </c>
      <c r="P491" s="150"/>
      <c r="Q491" s="150"/>
      <c r="R491" s="150"/>
      <c r="S491" s="150"/>
      <c r="T491" s="150"/>
    </row>
    <row r="492" spans="1:20" s="3" customFormat="1" ht="33.75" hidden="1" customHeight="1">
      <c r="A492" s="16" t="s">
        <v>30</v>
      </c>
      <c r="B492" s="14"/>
      <c r="C492" s="15"/>
      <c r="D492" s="15"/>
      <c r="E492" s="15" t="s">
        <v>746</v>
      </c>
      <c r="F492" s="15" t="s">
        <v>31</v>
      </c>
      <c r="G492" s="74">
        <f>G493</f>
        <v>0</v>
      </c>
      <c r="H492" s="74"/>
      <c r="I492" s="74"/>
      <c r="P492" s="150"/>
      <c r="Q492" s="150"/>
      <c r="R492" s="150"/>
      <c r="S492" s="150"/>
      <c r="T492" s="150"/>
    </row>
    <row r="493" spans="1:20" s="3" customFormat="1" hidden="1">
      <c r="A493" s="16" t="s">
        <v>32</v>
      </c>
      <c r="B493" s="14">
        <v>774</v>
      </c>
      <c r="C493" s="15" t="s">
        <v>26</v>
      </c>
      <c r="D493" s="15" t="s">
        <v>19</v>
      </c>
      <c r="E493" s="15" t="s">
        <v>746</v>
      </c>
      <c r="F493" s="15" t="s">
        <v>33</v>
      </c>
      <c r="G493" s="74">
        <f>'прил 6'!G483</f>
        <v>0</v>
      </c>
      <c r="H493" s="74">
        <v>0</v>
      </c>
      <c r="I493" s="74">
        <v>0</v>
      </c>
      <c r="P493" s="150"/>
      <c r="Q493" s="150"/>
      <c r="R493" s="150"/>
      <c r="S493" s="150"/>
      <c r="T493" s="150"/>
    </row>
    <row r="494" spans="1:20" s="18" customFormat="1" ht="21.75" customHeight="1">
      <c r="A494" s="13" t="s">
        <v>122</v>
      </c>
      <c r="B494" s="15" t="s">
        <v>51</v>
      </c>
      <c r="C494" s="15" t="s">
        <v>26</v>
      </c>
      <c r="D494" s="15" t="s">
        <v>26</v>
      </c>
      <c r="E494" s="15" t="s">
        <v>194</v>
      </c>
      <c r="F494" s="15"/>
      <c r="G494" s="74">
        <f>G497+G514+G517+G518+G498+G501+G521+G526+G531+G536+G539</f>
        <v>7869412.5599999996</v>
      </c>
      <c r="H494" s="74">
        <f t="shared" ref="H494:I494" si="139">H497+H514+H517+H518+H498+H501+H521+H526+H531+H536+H539</f>
        <v>4869412.54</v>
      </c>
      <c r="I494" s="74">
        <f t="shared" si="139"/>
        <v>4869412.5599999996</v>
      </c>
      <c r="J494" s="17"/>
      <c r="P494" s="17"/>
      <c r="Q494" s="17"/>
      <c r="R494" s="17"/>
      <c r="S494" s="17"/>
      <c r="T494" s="17"/>
    </row>
    <row r="495" spans="1:20" s="18" customFormat="1" ht="45" customHeight="1">
      <c r="A495" s="16" t="s">
        <v>130</v>
      </c>
      <c r="B495" s="15" t="s">
        <v>96</v>
      </c>
      <c r="C495" s="15" t="s">
        <v>26</v>
      </c>
      <c r="D495" s="15" t="s">
        <v>26</v>
      </c>
      <c r="E495" s="15" t="s">
        <v>195</v>
      </c>
      <c r="F495" s="15"/>
      <c r="G495" s="74">
        <f t="shared" ref="G495:I496" si="140">G496</f>
        <v>4369412.5599999996</v>
      </c>
      <c r="H495" s="74">
        <f t="shared" si="140"/>
        <v>4369412.54</v>
      </c>
      <c r="I495" s="74">
        <f t="shared" si="140"/>
        <v>4369412.5599999996</v>
      </c>
      <c r="J495" s="17"/>
      <c r="P495" s="17"/>
      <c r="Q495" s="17"/>
      <c r="R495" s="17"/>
      <c r="S495" s="17"/>
      <c r="T495" s="17"/>
    </row>
    <row r="496" spans="1:20" s="18" customFormat="1" ht="33" customHeight="1">
      <c r="A496" s="16" t="s">
        <v>30</v>
      </c>
      <c r="B496" s="15" t="s">
        <v>96</v>
      </c>
      <c r="C496" s="15" t="s">
        <v>26</v>
      </c>
      <c r="D496" s="15" t="s">
        <v>26</v>
      </c>
      <c r="E496" s="15" t="s">
        <v>195</v>
      </c>
      <c r="F496" s="15" t="s">
        <v>31</v>
      </c>
      <c r="G496" s="74">
        <f t="shared" si="140"/>
        <v>4369412.5599999996</v>
      </c>
      <c r="H496" s="74">
        <f t="shared" si="140"/>
        <v>4369412.54</v>
      </c>
      <c r="I496" s="74">
        <f t="shared" si="140"/>
        <v>4369412.5599999996</v>
      </c>
      <c r="J496" s="17"/>
      <c r="P496" s="17"/>
      <c r="Q496" s="17"/>
      <c r="R496" s="17"/>
      <c r="S496" s="17"/>
      <c r="T496" s="17"/>
    </row>
    <row r="497" spans="1:20" s="18" customFormat="1">
      <c r="A497" s="16" t="s">
        <v>32</v>
      </c>
      <c r="B497" s="15" t="s">
        <v>96</v>
      </c>
      <c r="C497" s="15" t="s">
        <v>26</v>
      </c>
      <c r="D497" s="15" t="s">
        <v>26</v>
      </c>
      <c r="E497" s="15" t="s">
        <v>195</v>
      </c>
      <c r="F497" s="15" t="s">
        <v>33</v>
      </c>
      <c r="G497" s="74">
        <f>'прил 6'!G791+'прил 6'!G106</f>
        <v>4369412.5599999996</v>
      </c>
      <c r="H497" s="74">
        <f>'прил 6'!H791+'прил 6'!H106</f>
        <v>4369412.54</v>
      </c>
      <c r="I497" s="74">
        <f>'прил 6'!I791+'прил 6'!I106</f>
        <v>4369412.5599999996</v>
      </c>
      <c r="J497" s="17"/>
      <c r="P497" s="17"/>
      <c r="Q497" s="17"/>
      <c r="R497" s="17"/>
      <c r="S497" s="17"/>
      <c r="T497" s="17"/>
    </row>
    <row r="498" spans="1:20" s="18" customFormat="1" ht="25.5" hidden="1">
      <c r="A498" s="16" t="s">
        <v>665</v>
      </c>
      <c r="B498" s="15" t="s">
        <v>96</v>
      </c>
      <c r="C498" s="15" t="s">
        <v>26</v>
      </c>
      <c r="D498" s="15" t="s">
        <v>26</v>
      </c>
      <c r="E498" s="15" t="s">
        <v>664</v>
      </c>
      <c r="F498" s="15"/>
      <c r="G498" s="74">
        <f>G499</f>
        <v>0</v>
      </c>
      <c r="H498" s="74">
        <f>H499</f>
        <v>0</v>
      </c>
      <c r="I498" s="74">
        <f>I499</f>
        <v>0</v>
      </c>
      <c r="P498" s="17"/>
      <c r="Q498" s="17"/>
      <c r="R498" s="17"/>
      <c r="S498" s="17"/>
      <c r="T498" s="17"/>
    </row>
    <row r="499" spans="1:20" s="18" customFormat="1" ht="25.5" hidden="1">
      <c r="A499" s="16" t="s">
        <v>30</v>
      </c>
      <c r="B499" s="15" t="s">
        <v>96</v>
      </c>
      <c r="C499" s="15" t="s">
        <v>26</v>
      </c>
      <c r="D499" s="15" t="s">
        <v>26</v>
      </c>
      <c r="E499" s="15" t="s">
        <v>664</v>
      </c>
      <c r="F499" s="15" t="s">
        <v>31</v>
      </c>
      <c r="G499" s="74">
        <f>G500</f>
        <v>0</v>
      </c>
      <c r="H499" s="74"/>
      <c r="I499" s="74"/>
      <c r="P499" s="17"/>
      <c r="Q499" s="17"/>
      <c r="R499" s="17"/>
      <c r="S499" s="17"/>
      <c r="T499" s="17"/>
    </row>
    <row r="500" spans="1:20" s="18" customFormat="1" hidden="1">
      <c r="A500" s="16" t="s">
        <v>32</v>
      </c>
      <c r="B500" s="15" t="s">
        <v>96</v>
      </c>
      <c r="C500" s="15" t="s">
        <v>26</v>
      </c>
      <c r="D500" s="15" t="s">
        <v>26</v>
      </c>
      <c r="E500" s="15" t="s">
        <v>664</v>
      </c>
      <c r="F500" s="15" t="s">
        <v>33</v>
      </c>
      <c r="G500" s="74">
        <f>'прил 6'!G797</f>
        <v>0</v>
      </c>
      <c r="H500" s="74">
        <f>H501</f>
        <v>0</v>
      </c>
      <c r="I500" s="74">
        <f>I501</f>
        <v>0</v>
      </c>
      <c r="P500" s="17"/>
      <c r="Q500" s="17"/>
      <c r="R500" s="17"/>
      <c r="S500" s="17"/>
      <c r="T500" s="17"/>
    </row>
    <row r="501" spans="1:20" s="18" customFormat="1" ht="51" hidden="1">
      <c r="A501" s="16" t="s">
        <v>433</v>
      </c>
      <c r="B501" s="15" t="s">
        <v>96</v>
      </c>
      <c r="C501" s="15" t="s">
        <v>26</v>
      </c>
      <c r="D501" s="15" t="s">
        <v>26</v>
      </c>
      <c r="E501" s="15" t="s">
        <v>432</v>
      </c>
      <c r="F501" s="15"/>
      <c r="G501" s="74">
        <f>G502</f>
        <v>0</v>
      </c>
      <c r="H501" s="74"/>
      <c r="I501" s="74"/>
      <c r="P501" s="17"/>
      <c r="Q501" s="17"/>
      <c r="R501" s="17"/>
      <c r="S501" s="17"/>
      <c r="T501" s="17"/>
    </row>
    <row r="502" spans="1:20" s="18" customFormat="1" ht="25.5" hidden="1">
      <c r="A502" s="16" t="s">
        <v>30</v>
      </c>
      <c r="B502" s="15" t="s">
        <v>96</v>
      </c>
      <c r="C502" s="15" t="s">
        <v>26</v>
      </c>
      <c r="D502" s="15" t="s">
        <v>26</v>
      </c>
      <c r="E502" s="15" t="s">
        <v>432</v>
      </c>
      <c r="F502" s="15" t="s">
        <v>31</v>
      </c>
      <c r="G502" s="74">
        <f>G503</f>
        <v>0</v>
      </c>
      <c r="H502" s="74">
        <f>H503</f>
        <v>0</v>
      </c>
      <c r="I502" s="74">
        <f>I503</f>
        <v>0</v>
      </c>
      <c r="P502" s="17"/>
      <c r="Q502" s="17"/>
      <c r="R502" s="17"/>
      <c r="S502" s="17"/>
      <c r="T502" s="17"/>
    </row>
    <row r="503" spans="1:20" s="18" customFormat="1" hidden="1">
      <c r="A503" s="16" t="s">
        <v>32</v>
      </c>
      <c r="B503" s="15" t="s">
        <v>96</v>
      </c>
      <c r="C503" s="15" t="s">
        <v>26</v>
      </c>
      <c r="D503" s="15" t="s">
        <v>26</v>
      </c>
      <c r="E503" s="15" t="s">
        <v>432</v>
      </c>
      <c r="F503" s="15" t="s">
        <v>33</v>
      </c>
      <c r="G503" s="74">
        <f>'прил 6'!G800</f>
        <v>0</v>
      </c>
      <c r="H503" s="74"/>
      <c r="I503" s="74"/>
      <c r="P503" s="17"/>
      <c r="Q503" s="17"/>
      <c r="R503" s="17"/>
      <c r="S503" s="17"/>
      <c r="T503" s="17"/>
    </row>
    <row r="504" spans="1:20" s="18" customFormat="1" ht="61.5" customHeight="1">
      <c r="A504" s="13" t="s">
        <v>132</v>
      </c>
      <c r="B504" s="15" t="s">
        <v>96</v>
      </c>
      <c r="C504" s="15" t="s">
        <v>26</v>
      </c>
      <c r="D504" s="15" t="s">
        <v>26</v>
      </c>
      <c r="E504" s="15" t="s">
        <v>196</v>
      </c>
      <c r="F504" s="15"/>
      <c r="G504" s="74">
        <f>G505+G511+G507+G510+G513</f>
        <v>500000</v>
      </c>
      <c r="H504" s="74">
        <f t="shared" ref="H504:I504" si="141">H505+H511+H507+H510+H513</f>
        <v>500000</v>
      </c>
      <c r="I504" s="74">
        <f t="shared" si="141"/>
        <v>500000</v>
      </c>
      <c r="J504" s="17"/>
      <c r="P504" s="17"/>
      <c r="Q504" s="17"/>
      <c r="R504" s="17"/>
      <c r="S504" s="17"/>
      <c r="T504" s="17"/>
    </row>
    <row r="505" spans="1:20" s="18" customFormat="1" ht="25.5" hidden="1">
      <c r="A505" s="16" t="s">
        <v>36</v>
      </c>
      <c r="B505" s="15" t="s">
        <v>96</v>
      </c>
      <c r="C505" s="15" t="s">
        <v>26</v>
      </c>
      <c r="D505" s="15" t="s">
        <v>26</v>
      </c>
      <c r="E505" s="15" t="s">
        <v>196</v>
      </c>
      <c r="F505" s="15" t="s">
        <v>37</v>
      </c>
      <c r="G505" s="74">
        <f>G506</f>
        <v>0</v>
      </c>
      <c r="H505" s="102">
        <f>H506</f>
        <v>0</v>
      </c>
      <c r="I505" s="102">
        <f>I506</f>
        <v>0</v>
      </c>
      <c r="J505" s="17"/>
      <c r="P505" s="17"/>
      <c r="Q505" s="17"/>
      <c r="R505" s="17"/>
      <c r="S505" s="17"/>
      <c r="T505" s="17"/>
    </row>
    <row r="506" spans="1:20" s="18" customFormat="1" ht="25.5" hidden="1">
      <c r="A506" s="16" t="s">
        <v>38</v>
      </c>
      <c r="B506" s="15" t="s">
        <v>96</v>
      </c>
      <c r="C506" s="15" t="s">
        <v>26</v>
      </c>
      <c r="D506" s="15" t="s">
        <v>26</v>
      </c>
      <c r="E506" s="15" t="s">
        <v>196</v>
      </c>
      <c r="F506" s="15" t="s">
        <v>39</v>
      </c>
      <c r="G506" s="74">
        <f>'прил 6'!G796</f>
        <v>0</v>
      </c>
      <c r="H506" s="102">
        <f>'прил 6'!AH796</f>
        <v>0</v>
      </c>
      <c r="I506" s="102">
        <f>'прил 6'!AI796</f>
        <v>0</v>
      </c>
      <c r="J506" s="17"/>
      <c r="P506" s="17"/>
      <c r="Q506" s="17"/>
      <c r="R506" s="17"/>
      <c r="S506" s="17"/>
      <c r="T506" s="17"/>
    </row>
    <row r="507" spans="1:20" s="18" customFormat="1" ht="14.25" hidden="1" customHeight="1">
      <c r="A507" s="16" t="s">
        <v>151</v>
      </c>
      <c r="B507" s="15" t="s">
        <v>96</v>
      </c>
      <c r="C507" s="15" t="s">
        <v>26</v>
      </c>
      <c r="D507" s="15" t="s">
        <v>26</v>
      </c>
      <c r="E507" s="15" t="s">
        <v>196</v>
      </c>
      <c r="F507" s="15" t="s">
        <v>152</v>
      </c>
      <c r="G507" s="74">
        <f>G508</f>
        <v>0</v>
      </c>
      <c r="H507" s="102">
        <f>H508</f>
        <v>0</v>
      </c>
      <c r="I507" s="102">
        <f>I508</f>
        <v>0</v>
      </c>
      <c r="J507" s="17"/>
      <c r="P507" s="17"/>
      <c r="Q507" s="17"/>
      <c r="R507" s="17"/>
      <c r="S507" s="17"/>
      <c r="T507" s="17"/>
    </row>
    <row r="508" spans="1:20" s="18" customFormat="1" ht="27" hidden="1" customHeight="1">
      <c r="A508" s="16" t="s">
        <v>153</v>
      </c>
      <c r="B508" s="15" t="s">
        <v>96</v>
      </c>
      <c r="C508" s="15" t="s">
        <v>26</v>
      </c>
      <c r="D508" s="15" t="s">
        <v>26</v>
      </c>
      <c r="E508" s="15" t="s">
        <v>196</v>
      </c>
      <c r="F508" s="15" t="s">
        <v>154</v>
      </c>
      <c r="G508" s="74"/>
      <c r="H508" s="102"/>
      <c r="I508" s="102"/>
      <c r="J508" s="17"/>
      <c r="P508" s="17"/>
      <c r="Q508" s="17"/>
      <c r="R508" s="17"/>
      <c r="S508" s="17"/>
      <c r="T508" s="17"/>
    </row>
    <row r="509" spans="1:20" s="18" customFormat="1" hidden="1">
      <c r="A509" s="16" t="s">
        <v>151</v>
      </c>
      <c r="B509" s="15" t="s">
        <v>96</v>
      </c>
      <c r="C509" s="15" t="s">
        <v>26</v>
      </c>
      <c r="D509" s="15" t="s">
        <v>26</v>
      </c>
      <c r="E509" s="15" t="s">
        <v>196</v>
      </c>
      <c r="F509" s="15" t="s">
        <v>152</v>
      </c>
      <c r="G509" s="74">
        <f>G510</f>
        <v>0</v>
      </c>
      <c r="H509" s="102">
        <f>H510</f>
        <v>0</v>
      </c>
      <c r="I509" s="102">
        <f>I510</f>
        <v>0</v>
      </c>
      <c r="J509" s="17"/>
      <c r="P509" s="17"/>
      <c r="Q509" s="17"/>
      <c r="R509" s="17"/>
      <c r="S509" s="17"/>
      <c r="T509" s="17"/>
    </row>
    <row r="510" spans="1:20" s="18" customFormat="1" ht="25.5" hidden="1">
      <c r="A510" s="16" t="s">
        <v>153</v>
      </c>
      <c r="B510" s="15" t="s">
        <v>96</v>
      </c>
      <c r="C510" s="15" t="s">
        <v>26</v>
      </c>
      <c r="D510" s="15" t="s">
        <v>26</v>
      </c>
      <c r="E510" s="15" t="s">
        <v>196</v>
      </c>
      <c r="F510" s="15" t="s">
        <v>154</v>
      </c>
      <c r="G510" s="74">
        <f>'прил 6'!G798</f>
        <v>0</v>
      </c>
      <c r="H510" s="102">
        <f>'прил 6'!AH798</f>
        <v>0</v>
      </c>
      <c r="I510" s="102">
        <f>'прил 6'!AI798</f>
        <v>0</v>
      </c>
      <c r="J510" s="17"/>
      <c r="P510" s="17"/>
      <c r="Q510" s="17"/>
      <c r="R510" s="17"/>
      <c r="S510" s="17"/>
      <c r="T510" s="17"/>
    </row>
    <row r="511" spans="1:20" s="18" customFormat="1" ht="25.5" hidden="1">
      <c r="A511" s="16" t="s">
        <v>30</v>
      </c>
      <c r="B511" s="15" t="s">
        <v>96</v>
      </c>
      <c r="C511" s="15" t="s">
        <v>26</v>
      </c>
      <c r="D511" s="15" t="s">
        <v>26</v>
      </c>
      <c r="E511" s="15" t="s">
        <v>196</v>
      </c>
      <c r="F511" s="15" t="s">
        <v>31</v>
      </c>
      <c r="G511" s="74">
        <f>G512</f>
        <v>0</v>
      </c>
      <c r="H511" s="102">
        <f>H512</f>
        <v>0</v>
      </c>
      <c r="I511" s="102">
        <f>I512</f>
        <v>0</v>
      </c>
      <c r="J511" s="17"/>
      <c r="P511" s="17"/>
      <c r="Q511" s="17"/>
      <c r="R511" s="17"/>
      <c r="S511" s="17"/>
      <c r="T511" s="17"/>
    </row>
    <row r="512" spans="1:20" s="18" customFormat="1" hidden="1">
      <c r="A512" s="16" t="s">
        <v>32</v>
      </c>
      <c r="B512" s="15" t="s">
        <v>96</v>
      </c>
      <c r="C512" s="15" t="s">
        <v>26</v>
      </c>
      <c r="D512" s="15" t="s">
        <v>26</v>
      </c>
      <c r="E512" s="15" t="s">
        <v>196</v>
      </c>
      <c r="F512" s="15" t="s">
        <v>33</v>
      </c>
      <c r="G512" s="74">
        <f>'прил 6'!G800</f>
        <v>0</v>
      </c>
      <c r="H512" s="102">
        <f>'прил 6'!AH800</f>
        <v>0</v>
      </c>
      <c r="I512" s="102">
        <f>'прил 6'!AI800</f>
        <v>0</v>
      </c>
      <c r="J512" s="17"/>
      <c r="P512" s="17"/>
      <c r="Q512" s="17"/>
      <c r="R512" s="17"/>
      <c r="S512" s="17"/>
      <c r="T512" s="17"/>
    </row>
    <row r="513" spans="1:20" s="18" customFormat="1" ht="25.5">
      <c r="A513" s="16" t="s">
        <v>30</v>
      </c>
      <c r="B513" s="15" t="s">
        <v>96</v>
      </c>
      <c r="C513" s="15" t="s">
        <v>26</v>
      </c>
      <c r="D513" s="15" t="s">
        <v>26</v>
      </c>
      <c r="E513" s="15" t="s">
        <v>196</v>
      </c>
      <c r="F513" s="15" t="s">
        <v>31</v>
      </c>
      <c r="G513" s="74">
        <f>G514</f>
        <v>500000</v>
      </c>
      <c r="H513" s="74">
        <f t="shared" ref="H513:I513" si="142">H514</f>
        <v>500000</v>
      </c>
      <c r="I513" s="74">
        <f t="shared" si="142"/>
        <v>500000</v>
      </c>
      <c r="J513" s="17"/>
      <c r="P513" s="17"/>
      <c r="Q513" s="17"/>
      <c r="R513" s="17"/>
      <c r="S513" s="17"/>
      <c r="T513" s="17"/>
    </row>
    <row r="514" spans="1:20" s="18" customFormat="1">
      <c r="A514" s="16" t="s">
        <v>32</v>
      </c>
      <c r="B514" s="15" t="s">
        <v>96</v>
      </c>
      <c r="C514" s="15" t="s">
        <v>26</v>
      </c>
      <c r="D514" s="15" t="s">
        <v>26</v>
      </c>
      <c r="E514" s="15" t="s">
        <v>196</v>
      </c>
      <c r="F514" s="15" t="s">
        <v>33</v>
      </c>
      <c r="G514" s="74">
        <f>'прил 6'!G794+'прил 6'!G109</f>
        <v>500000</v>
      </c>
      <c r="H514" s="74">
        <f>'прил 6'!H794+'прил 6'!H109</f>
        <v>500000</v>
      </c>
      <c r="I514" s="74">
        <f>'прил 6'!I794+'прил 6'!I109</f>
        <v>500000</v>
      </c>
      <c r="J514" s="17"/>
      <c r="P514" s="17"/>
      <c r="Q514" s="17"/>
      <c r="R514" s="17"/>
      <c r="S514" s="17"/>
      <c r="T514" s="17"/>
    </row>
    <row r="515" spans="1:20" s="3" customFormat="1" ht="38.25" hidden="1">
      <c r="A515" s="210" t="s">
        <v>542</v>
      </c>
      <c r="B515" s="14">
        <v>774</v>
      </c>
      <c r="C515" s="15" t="s">
        <v>26</v>
      </c>
      <c r="D515" s="15" t="s">
        <v>26</v>
      </c>
      <c r="E515" s="15" t="s">
        <v>575</v>
      </c>
      <c r="F515" s="15"/>
      <c r="G515" s="74">
        <f t="shared" ref="G515:I516" si="143">G516</f>
        <v>0</v>
      </c>
      <c r="H515" s="74">
        <f t="shared" si="143"/>
        <v>0</v>
      </c>
      <c r="I515" s="74">
        <f t="shared" si="143"/>
        <v>0</v>
      </c>
      <c r="P515" s="150"/>
      <c r="Q515" s="150"/>
      <c r="R515" s="150"/>
      <c r="S515" s="150"/>
      <c r="T515" s="150"/>
    </row>
    <row r="516" spans="1:20" s="3" customFormat="1" ht="25.5" hidden="1">
      <c r="A516" s="16" t="s">
        <v>30</v>
      </c>
      <c r="B516" s="14">
        <v>774</v>
      </c>
      <c r="C516" s="15" t="s">
        <v>26</v>
      </c>
      <c r="D516" s="15" t="s">
        <v>26</v>
      </c>
      <c r="E516" s="15" t="s">
        <v>575</v>
      </c>
      <c r="F516" s="15" t="s">
        <v>31</v>
      </c>
      <c r="G516" s="74">
        <f t="shared" si="143"/>
        <v>0</v>
      </c>
      <c r="H516" s="74">
        <f t="shared" si="143"/>
        <v>0</v>
      </c>
      <c r="I516" s="74">
        <f t="shared" si="143"/>
        <v>0</v>
      </c>
      <c r="P516" s="150"/>
      <c r="Q516" s="150"/>
      <c r="R516" s="150"/>
      <c r="S516" s="150"/>
      <c r="T516" s="150"/>
    </row>
    <row r="517" spans="1:20" s="3" customFormat="1" hidden="1">
      <c r="A517" s="16" t="s">
        <v>32</v>
      </c>
      <c r="B517" s="14">
        <v>774</v>
      </c>
      <c r="C517" s="15" t="s">
        <v>26</v>
      </c>
      <c r="D517" s="15" t="s">
        <v>26</v>
      </c>
      <c r="E517" s="15" t="s">
        <v>575</v>
      </c>
      <c r="F517" s="15" t="s">
        <v>33</v>
      </c>
      <c r="G517" s="74"/>
      <c r="H517" s="74">
        <v>0</v>
      </c>
      <c r="I517" s="74">
        <v>0</v>
      </c>
      <c r="P517" s="150"/>
      <c r="Q517" s="150"/>
      <c r="R517" s="150"/>
      <c r="S517" s="150"/>
      <c r="T517" s="150"/>
    </row>
    <row r="518" spans="1:20" s="3" customFormat="1" ht="25.5" hidden="1">
      <c r="A518" s="16" t="s">
        <v>304</v>
      </c>
      <c r="B518" s="14">
        <v>774</v>
      </c>
      <c r="C518" s="15" t="s">
        <v>26</v>
      </c>
      <c r="D518" s="15" t="s">
        <v>26</v>
      </c>
      <c r="E518" s="15" t="s">
        <v>596</v>
      </c>
      <c r="F518" s="15"/>
      <c r="G518" s="74">
        <f t="shared" ref="G518:I519" si="144">G519</f>
        <v>0</v>
      </c>
      <c r="H518" s="74">
        <f t="shared" si="144"/>
        <v>0</v>
      </c>
      <c r="I518" s="74">
        <f t="shared" si="144"/>
        <v>0</v>
      </c>
      <c r="P518" s="150"/>
      <c r="Q518" s="150"/>
      <c r="R518" s="150"/>
      <c r="S518" s="150"/>
      <c r="T518" s="150"/>
    </row>
    <row r="519" spans="1:20" s="3" customFormat="1" ht="25.5" hidden="1">
      <c r="A519" s="16" t="s">
        <v>30</v>
      </c>
      <c r="B519" s="14">
        <v>774</v>
      </c>
      <c r="C519" s="15" t="s">
        <v>26</v>
      </c>
      <c r="D519" s="15" t="s">
        <v>26</v>
      </c>
      <c r="E519" s="15" t="s">
        <v>596</v>
      </c>
      <c r="F519" s="15" t="s">
        <v>31</v>
      </c>
      <c r="G519" s="74">
        <f t="shared" si="144"/>
        <v>0</v>
      </c>
      <c r="H519" s="74">
        <f t="shared" si="144"/>
        <v>0</v>
      </c>
      <c r="I519" s="74">
        <f t="shared" si="144"/>
        <v>0</v>
      </c>
      <c r="P519" s="150"/>
      <c r="Q519" s="150"/>
      <c r="R519" s="150"/>
      <c r="S519" s="150"/>
      <c r="T519" s="150"/>
    </row>
    <row r="520" spans="1:20" s="3" customFormat="1" hidden="1">
      <c r="A520" s="16" t="s">
        <v>32</v>
      </c>
      <c r="B520" s="14">
        <v>774</v>
      </c>
      <c r="C520" s="15" t="s">
        <v>26</v>
      </c>
      <c r="D520" s="15" t="s">
        <v>26</v>
      </c>
      <c r="E520" s="15" t="s">
        <v>596</v>
      </c>
      <c r="F520" s="15" t="s">
        <v>33</v>
      </c>
      <c r="G520" s="74"/>
      <c r="H520" s="74">
        <v>0</v>
      </c>
      <c r="I520" s="74">
        <v>0</v>
      </c>
      <c r="P520" s="150"/>
      <c r="Q520" s="150"/>
      <c r="R520" s="150"/>
      <c r="S520" s="150"/>
      <c r="T520" s="150"/>
    </row>
    <row r="521" spans="1:20" s="18" customFormat="1" ht="52.5" hidden="1" customHeight="1">
      <c r="A521" s="200" t="s">
        <v>784</v>
      </c>
      <c r="B521" s="15" t="s">
        <v>96</v>
      </c>
      <c r="C521" s="15" t="s">
        <v>26</v>
      </c>
      <c r="D521" s="15" t="s">
        <v>26</v>
      </c>
      <c r="E521" s="15" t="s">
        <v>783</v>
      </c>
      <c r="F521" s="15"/>
      <c r="G521" s="74">
        <f>G522+G524</f>
        <v>0</v>
      </c>
      <c r="H521" s="74">
        <f>H522+H524</f>
        <v>0</v>
      </c>
      <c r="I521" s="74">
        <f>I522+I524</f>
        <v>0</v>
      </c>
      <c r="P521" s="17"/>
      <c r="Q521" s="17"/>
      <c r="R521" s="17"/>
      <c r="S521" s="17"/>
      <c r="T521" s="17"/>
    </row>
    <row r="522" spans="1:20" s="18" customFormat="1" ht="25.5" hidden="1">
      <c r="A522" s="86" t="s">
        <v>36</v>
      </c>
      <c r="B522" s="15" t="s">
        <v>96</v>
      </c>
      <c r="C522" s="15" t="s">
        <v>26</v>
      </c>
      <c r="D522" s="15" t="s">
        <v>26</v>
      </c>
      <c r="E522" s="15" t="s">
        <v>138</v>
      </c>
      <c r="F522" s="15" t="s">
        <v>37</v>
      </c>
      <c r="G522" s="74">
        <f>G523</f>
        <v>0</v>
      </c>
      <c r="H522" s="74">
        <f>H523</f>
        <v>0</v>
      </c>
      <c r="I522" s="74">
        <f>I523</f>
        <v>0</v>
      </c>
      <c r="P522" s="17"/>
      <c r="Q522" s="17"/>
      <c r="R522" s="17"/>
      <c r="S522" s="17"/>
      <c r="T522" s="17"/>
    </row>
    <row r="523" spans="1:20" s="18" customFormat="1" ht="25.5" hidden="1">
      <c r="A523" s="86" t="s">
        <v>38</v>
      </c>
      <c r="B523" s="15" t="s">
        <v>96</v>
      </c>
      <c r="C523" s="15" t="s">
        <v>26</v>
      </c>
      <c r="D523" s="15" t="s">
        <v>26</v>
      </c>
      <c r="E523" s="15" t="s">
        <v>138</v>
      </c>
      <c r="F523" s="15" t="s">
        <v>39</v>
      </c>
      <c r="G523" s="74"/>
      <c r="H523" s="74"/>
      <c r="I523" s="74"/>
      <c r="P523" s="17"/>
      <c r="Q523" s="17"/>
      <c r="R523" s="17"/>
      <c r="S523" s="17"/>
      <c r="T523" s="17"/>
    </row>
    <row r="524" spans="1:20" s="18" customFormat="1" hidden="1">
      <c r="A524" s="86" t="s">
        <v>63</v>
      </c>
      <c r="B524" s="15" t="s">
        <v>96</v>
      </c>
      <c r="C524" s="15" t="s">
        <v>26</v>
      </c>
      <c r="D524" s="15" t="s">
        <v>26</v>
      </c>
      <c r="E524" s="15" t="s">
        <v>783</v>
      </c>
      <c r="F524" s="15" t="s">
        <v>64</v>
      </c>
      <c r="G524" s="74">
        <f>G525</f>
        <v>0</v>
      </c>
      <c r="H524" s="74">
        <f>H525</f>
        <v>0</v>
      </c>
      <c r="I524" s="74">
        <f>I525</f>
        <v>0</v>
      </c>
      <c r="P524" s="17"/>
      <c r="Q524" s="17"/>
      <c r="R524" s="17"/>
      <c r="S524" s="17"/>
      <c r="T524" s="17"/>
    </row>
    <row r="525" spans="1:20" s="18" customFormat="1" ht="13.5" hidden="1" customHeight="1">
      <c r="A525" s="86" t="s">
        <v>184</v>
      </c>
      <c r="B525" s="15" t="s">
        <v>96</v>
      </c>
      <c r="C525" s="15" t="s">
        <v>26</v>
      </c>
      <c r="D525" s="15" t="s">
        <v>26</v>
      </c>
      <c r="E525" s="15" t="s">
        <v>783</v>
      </c>
      <c r="F525" s="15" t="s">
        <v>185</v>
      </c>
      <c r="G525" s="74">
        <f>'прил 6'!G812</f>
        <v>0</v>
      </c>
      <c r="H525" s="74"/>
      <c r="I525" s="74"/>
      <c r="P525" s="17"/>
      <c r="Q525" s="17"/>
      <c r="R525" s="17"/>
      <c r="S525" s="17"/>
      <c r="T525" s="17"/>
    </row>
    <row r="526" spans="1:20" s="18" customFormat="1" ht="38.25" hidden="1" customHeight="1">
      <c r="A526" s="200" t="s">
        <v>786</v>
      </c>
      <c r="B526" s="15" t="s">
        <v>96</v>
      </c>
      <c r="C526" s="15" t="s">
        <v>26</v>
      </c>
      <c r="D526" s="15" t="s">
        <v>26</v>
      </c>
      <c r="E526" s="15" t="s">
        <v>785</v>
      </c>
      <c r="F526" s="15"/>
      <c r="G526" s="74">
        <f>G527+G529</f>
        <v>0</v>
      </c>
      <c r="H526" s="74">
        <f>H527+H529</f>
        <v>0</v>
      </c>
      <c r="I526" s="74">
        <f>I527+I529</f>
        <v>0</v>
      </c>
      <c r="P526" s="17"/>
      <c r="Q526" s="17"/>
      <c r="R526" s="17"/>
      <c r="S526" s="17"/>
      <c r="T526" s="17"/>
    </row>
    <row r="527" spans="1:20" s="18" customFormat="1" ht="25.5" hidden="1">
      <c r="A527" s="86" t="s">
        <v>36</v>
      </c>
      <c r="B527" s="15" t="s">
        <v>96</v>
      </c>
      <c r="C527" s="15" t="s">
        <v>26</v>
      </c>
      <c r="D527" s="15" t="s">
        <v>26</v>
      </c>
      <c r="E527" s="15" t="s">
        <v>138</v>
      </c>
      <c r="F527" s="15" t="s">
        <v>37</v>
      </c>
      <c r="G527" s="74">
        <f>G528</f>
        <v>0</v>
      </c>
      <c r="H527" s="74">
        <f>H528</f>
        <v>0</v>
      </c>
      <c r="I527" s="74">
        <f>I528</f>
        <v>0</v>
      </c>
      <c r="P527" s="17"/>
      <c r="Q527" s="17"/>
      <c r="R527" s="17"/>
      <c r="S527" s="17"/>
      <c r="T527" s="17"/>
    </row>
    <row r="528" spans="1:20" s="18" customFormat="1" ht="25.5" hidden="1">
      <c r="A528" s="86" t="s">
        <v>38</v>
      </c>
      <c r="B528" s="15" t="s">
        <v>96</v>
      </c>
      <c r="C528" s="15" t="s">
        <v>26</v>
      </c>
      <c r="D528" s="15" t="s">
        <v>26</v>
      </c>
      <c r="E528" s="15" t="s">
        <v>138</v>
      </c>
      <c r="F528" s="15" t="s">
        <v>39</v>
      </c>
      <c r="G528" s="74"/>
      <c r="H528" s="74"/>
      <c r="I528" s="74"/>
      <c r="P528" s="17"/>
      <c r="Q528" s="17"/>
      <c r="R528" s="17"/>
      <c r="S528" s="17"/>
      <c r="T528" s="17"/>
    </row>
    <row r="529" spans="1:20" s="18" customFormat="1" ht="25.5" hidden="1">
      <c r="A529" s="16" t="s">
        <v>30</v>
      </c>
      <c r="B529" s="15" t="s">
        <v>96</v>
      </c>
      <c r="C529" s="15" t="s">
        <v>26</v>
      </c>
      <c r="D529" s="15" t="s">
        <v>26</v>
      </c>
      <c r="E529" s="15" t="s">
        <v>785</v>
      </c>
      <c r="F529" s="15" t="s">
        <v>31</v>
      </c>
      <c r="G529" s="74">
        <f>G530</f>
        <v>0</v>
      </c>
      <c r="H529" s="74">
        <f>H530</f>
        <v>0</v>
      </c>
      <c r="I529" s="74">
        <f>I530</f>
        <v>0</v>
      </c>
      <c r="P529" s="17"/>
      <c r="Q529" s="17"/>
      <c r="R529" s="17"/>
      <c r="S529" s="17"/>
      <c r="T529" s="17"/>
    </row>
    <row r="530" spans="1:20" s="18" customFormat="1" ht="13.5" hidden="1" customHeight="1">
      <c r="A530" s="16" t="s">
        <v>32</v>
      </c>
      <c r="B530" s="15" t="s">
        <v>96</v>
      </c>
      <c r="C530" s="15" t="s">
        <v>26</v>
      </c>
      <c r="D530" s="15" t="s">
        <v>26</v>
      </c>
      <c r="E530" s="15" t="s">
        <v>785</v>
      </c>
      <c r="F530" s="15" t="s">
        <v>33</v>
      </c>
      <c r="G530" s="74">
        <f>'прил 6'!G820</f>
        <v>0</v>
      </c>
      <c r="H530" s="74"/>
      <c r="I530" s="74"/>
      <c r="P530" s="17"/>
      <c r="Q530" s="17"/>
      <c r="R530" s="17"/>
      <c r="S530" s="17"/>
      <c r="T530" s="17"/>
    </row>
    <row r="531" spans="1:20" s="18" customFormat="1" ht="56.25" hidden="1" customHeight="1">
      <c r="A531" s="200" t="s">
        <v>788</v>
      </c>
      <c r="B531" s="15" t="s">
        <v>96</v>
      </c>
      <c r="C531" s="15" t="s">
        <v>26</v>
      </c>
      <c r="D531" s="15" t="s">
        <v>26</v>
      </c>
      <c r="E531" s="15" t="s">
        <v>787</v>
      </c>
      <c r="F531" s="15"/>
      <c r="G531" s="74">
        <f>G532+G534</f>
        <v>0</v>
      </c>
      <c r="H531" s="74">
        <f>H532+H534</f>
        <v>0</v>
      </c>
      <c r="I531" s="74">
        <f>I532+I534</f>
        <v>0</v>
      </c>
      <c r="P531" s="17"/>
      <c r="Q531" s="17"/>
      <c r="R531" s="17"/>
      <c r="S531" s="17"/>
      <c r="T531" s="17"/>
    </row>
    <row r="532" spans="1:20" s="18" customFormat="1" ht="25.5" hidden="1">
      <c r="A532" s="86" t="s">
        <v>36</v>
      </c>
      <c r="B532" s="15" t="s">
        <v>96</v>
      </c>
      <c r="C532" s="15" t="s">
        <v>26</v>
      </c>
      <c r="D532" s="15" t="s">
        <v>26</v>
      </c>
      <c r="E532" s="15" t="s">
        <v>138</v>
      </c>
      <c r="F532" s="15" t="s">
        <v>37</v>
      </c>
      <c r="G532" s="74">
        <f>G533</f>
        <v>0</v>
      </c>
      <c r="H532" s="74">
        <f>H533</f>
        <v>0</v>
      </c>
      <c r="I532" s="74">
        <f>I533</f>
        <v>0</v>
      </c>
      <c r="P532" s="17"/>
      <c r="Q532" s="17"/>
      <c r="R532" s="17"/>
      <c r="S532" s="17"/>
      <c r="T532" s="17"/>
    </row>
    <row r="533" spans="1:20" s="18" customFormat="1" ht="25.5" hidden="1">
      <c r="A533" s="86" t="s">
        <v>38</v>
      </c>
      <c r="B533" s="15" t="s">
        <v>96</v>
      </c>
      <c r="C533" s="15" t="s">
        <v>26</v>
      </c>
      <c r="D533" s="15" t="s">
        <v>26</v>
      </c>
      <c r="E533" s="15" t="s">
        <v>138</v>
      </c>
      <c r="F533" s="15" t="s">
        <v>39</v>
      </c>
      <c r="G533" s="74"/>
      <c r="H533" s="74"/>
      <c r="I533" s="74"/>
      <c r="P533" s="17"/>
      <c r="Q533" s="17"/>
      <c r="R533" s="17"/>
      <c r="S533" s="17"/>
      <c r="T533" s="17"/>
    </row>
    <row r="534" spans="1:20" s="18" customFormat="1" hidden="1">
      <c r="A534" s="86" t="s">
        <v>63</v>
      </c>
      <c r="B534" s="15" t="s">
        <v>96</v>
      </c>
      <c r="C534" s="15" t="s">
        <v>26</v>
      </c>
      <c r="D534" s="15" t="s">
        <v>26</v>
      </c>
      <c r="E534" s="15" t="s">
        <v>787</v>
      </c>
      <c r="F534" s="15" t="s">
        <v>64</v>
      </c>
      <c r="G534" s="74">
        <f>G535</f>
        <v>0</v>
      </c>
      <c r="H534" s="74">
        <f>H535</f>
        <v>0</v>
      </c>
      <c r="I534" s="74">
        <f>I535</f>
        <v>0</v>
      </c>
      <c r="P534" s="17"/>
      <c r="Q534" s="17"/>
      <c r="R534" s="17"/>
      <c r="S534" s="17"/>
      <c r="T534" s="17"/>
    </row>
    <row r="535" spans="1:20" s="18" customFormat="1" ht="13.5" hidden="1" customHeight="1">
      <c r="A535" s="86" t="s">
        <v>184</v>
      </c>
      <c r="B535" s="15" t="s">
        <v>96</v>
      </c>
      <c r="C535" s="15" t="s">
        <v>26</v>
      </c>
      <c r="D535" s="15" t="s">
        <v>26</v>
      </c>
      <c r="E535" s="15" t="s">
        <v>787</v>
      </c>
      <c r="F535" s="15" t="s">
        <v>185</v>
      </c>
      <c r="G535" s="74">
        <f>'прил 6'!G825</f>
        <v>0</v>
      </c>
      <c r="H535" s="74"/>
      <c r="I535" s="74"/>
      <c r="P535" s="17"/>
      <c r="Q535" s="17"/>
      <c r="R535" s="17"/>
      <c r="S535" s="17"/>
      <c r="T535" s="17"/>
    </row>
    <row r="536" spans="1:20" s="18" customFormat="1" ht="61.5" hidden="1" customHeight="1">
      <c r="A536" s="200" t="s">
        <v>433</v>
      </c>
      <c r="B536" s="15" t="s">
        <v>96</v>
      </c>
      <c r="C536" s="15" t="s">
        <v>26</v>
      </c>
      <c r="D536" s="15" t="s">
        <v>26</v>
      </c>
      <c r="E536" s="15" t="s">
        <v>432</v>
      </c>
      <c r="F536" s="15"/>
      <c r="G536" s="74">
        <f>G537</f>
        <v>0</v>
      </c>
      <c r="H536" s="74">
        <f t="shared" ref="H536:I536" si="145">H537</f>
        <v>0</v>
      </c>
      <c r="I536" s="74">
        <f t="shared" si="145"/>
        <v>0</v>
      </c>
      <c r="P536" s="17"/>
      <c r="Q536" s="17"/>
      <c r="R536" s="17"/>
      <c r="S536" s="17"/>
      <c r="T536" s="17"/>
    </row>
    <row r="537" spans="1:20" s="18" customFormat="1" ht="25.5" hidden="1">
      <c r="A537" s="16" t="s">
        <v>30</v>
      </c>
      <c r="B537" s="15" t="s">
        <v>96</v>
      </c>
      <c r="C537" s="15" t="s">
        <v>26</v>
      </c>
      <c r="D537" s="15" t="s">
        <v>26</v>
      </c>
      <c r="E537" s="15" t="s">
        <v>432</v>
      </c>
      <c r="F537" s="15" t="s">
        <v>31</v>
      </c>
      <c r="G537" s="74">
        <f>G538</f>
        <v>0</v>
      </c>
      <c r="H537" s="74">
        <f>H538</f>
        <v>0</v>
      </c>
      <c r="I537" s="74">
        <f>I538</f>
        <v>0</v>
      </c>
      <c r="P537" s="17"/>
      <c r="Q537" s="17"/>
      <c r="R537" s="17"/>
      <c r="S537" s="17"/>
      <c r="T537" s="17"/>
    </row>
    <row r="538" spans="1:20" s="18" customFormat="1" hidden="1">
      <c r="A538" s="16" t="s">
        <v>32</v>
      </c>
      <c r="B538" s="15" t="s">
        <v>96</v>
      </c>
      <c r="C538" s="15" t="s">
        <v>26</v>
      </c>
      <c r="D538" s="15" t="s">
        <v>26</v>
      </c>
      <c r="E538" s="15" t="s">
        <v>432</v>
      </c>
      <c r="F538" s="15" t="s">
        <v>33</v>
      </c>
      <c r="G538" s="74"/>
      <c r="H538" s="74"/>
      <c r="I538" s="74"/>
      <c r="P538" s="17"/>
      <c r="Q538" s="17"/>
      <c r="R538" s="17"/>
      <c r="S538" s="17"/>
      <c r="T538" s="17"/>
    </row>
    <row r="539" spans="1:20" s="18" customFormat="1" ht="61.5" customHeight="1">
      <c r="A539" s="200" t="s">
        <v>948</v>
      </c>
      <c r="B539" s="15" t="s">
        <v>96</v>
      </c>
      <c r="C539" s="15" t="s">
        <v>26</v>
      </c>
      <c r="D539" s="15" t="s">
        <v>26</v>
      </c>
      <c r="E539" s="15" t="s">
        <v>947</v>
      </c>
      <c r="F539" s="15"/>
      <c r="G539" s="74">
        <f>G540</f>
        <v>3000000</v>
      </c>
      <c r="H539" s="74">
        <f t="shared" ref="H539:I539" si="146">H540</f>
        <v>0</v>
      </c>
      <c r="I539" s="74">
        <f t="shared" si="146"/>
        <v>0</v>
      </c>
      <c r="J539" s="270"/>
    </row>
    <row r="540" spans="1:20" s="18" customFormat="1">
      <c r="A540" s="86" t="s">
        <v>63</v>
      </c>
      <c r="B540" s="15" t="s">
        <v>96</v>
      </c>
      <c r="C540" s="15" t="s">
        <v>26</v>
      </c>
      <c r="D540" s="15" t="s">
        <v>26</v>
      </c>
      <c r="E540" s="15" t="s">
        <v>947</v>
      </c>
      <c r="F540" s="15" t="s">
        <v>64</v>
      </c>
      <c r="G540" s="74">
        <f>G541</f>
        <v>3000000</v>
      </c>
      <c r="H540" s="74">
        <f>H541</f>
        <v>0</v>
      </c>
      <c r="I540" s="74">
        <f>I541</f>
        <v>0</v>
      </c>
      <c r="J540" s="270"/>
    </row>
    <row r="541" spans="1:20" s="18" customFormat="1">
      <c r="A541" s="86" t="s">
        <v>184</v>
      </c>
      <c r="B541" s="15" t="s">
        <v>96</v>
      </c>
      <c r="C541" s="15" t="s">
        <v>26</v>
      </c>
      <c r="D541" s="15" t="s">
        <v>26</v>
      </c>
      <c r="E541" s="15" t="s">
        <v>947</v>
      </c>
      <c r="F541" s="15" t="s">
        <v>185</v>
      </c>
      <c r="G541" s="74">
        <v>3000000</v>
      </c>
      <c r="H541" s="74">
        <v>0</v>
      </c>
      <c r="I541" s="74">
        <v>0</v>
      </c>
      <c r="J541" s="270"/>
    </row>
    <row r="542" spans="1:20" s="3" customFormat="1" ht="29.25" customHeight="1">
      <c r="A542" s="16" t="s">
        <v>144</v>
      </c>
      <c r="B542" s="14">
        <v>774</v>
      </c>
      <c r="C542" s="15" t="s">
        <v>26</v>
      </c>
      <c r="D542" s="15" t="s">
        <v>28</v>
      </c>
      <c r="E542" s="15" t="s">
        <v>228</v>
      </c>
      <c r="F542" s="15"/>
      <c r="G542" s="74">
        <f>G543</f>
        <v>557000</v>
      </c>
      <c r="H542" s="74">
        <f t="shared" ref="H542:I542" si="147">H543</f>
        <v>557000</v>
      </c>
      <c r="I542" s="74">
        <f t="shared" si="147"/>
        <v>557000</v>
      </c>
      <c r="J542" s="150"/>
      <c r="P542" s="150"/>
      <c r="Q542" s="150"/>
      <c r="R542" s="150"/>
      <c r="S542" s="150"/>
      <c r="T542" s="150"/>
    </row>
    <row r="543" spans="1:20" s="3" customFormat="1" ht="32.25" customHeight="1">
      <c r="A543" s="16" t="s">
        <v>145</v>
      </c>
      <c r="B543" s="14">
        <v>774</v>
      </c>
      <c r="C543" s="15" t="s">
        <v>26</v>
      </c>
      <c r="D543" s="15" t="s">
        <v>28</v>
      </c>
      <c r="E543" s="15" t="s">
        <v>229</v>
      </c>
      <c r="F543" s="15"/>
      <c r="G543" s="102">
        <f>G544</f>
        <v>557000</v>
      </c>
      <c r="H543" s="102">
        <f t="shared" ref="H543:I543" si="148">H544</f>
        <v>557000</v>
      </c>
      <c r="I543" s="102">
        <f t="shared" si="148"/>
        <v>557000</v>
      </c>
      <c r="J543" s="150"/>
      <c r="P543" s="150"/>
      <c r="Q543" s="150"/>
      <c r="R543" s="150"/>
      <c r="S543" s="150"/>
      <c r="T543" s="150"/>
    </row>
    <row r="544" spans="1:20" s="18" customFormat="1" ht="25.5">
      <c r="A544" s="16" t="s">
        <v>30</v>
      </c>
      <c r="B544" s="15" t="s">
        <v>96</v>
      </c>
      <c r="C544" s="15" t="s">
        <v>26</v>
      </c>
      <c r="D544" s="15" t="s">
        <v>28</v>
      </c>
      <c r="E544" s="15" t="s">
        <v>229</v>
      </c>
      <c r="F544" s="15" t="s">
        <v>31</v>
      </c>
      <c r="G544" s="102">
        <f>G545</f>
        <v>557000</v>
      </c>
      <c r="H544" s="102">
        <f t="shared" ref="H544:O544" si="149">H545</f>
        <v>557000</v>
      </c>
      <c r="I544" s="102">
        <f t="shared" si="149"/>
        <v>557000</v>
      </c>
      <c r="J544" s="102">
        <f t="shared" si="149"/>
        <v>0</v>
      </c>
      <c r="K544" s="102">
        <f t="shared" si="149"/>
        <v>0</v>
      </c>
      <c r="L544" s="102">
        <f t="shared" si="149"/>
        <v>0</v>
      </c>
      <c r="M544" s="102">
        <f t="shared" si="149"/>
        <v>0</v>
      </c>
      <c r="N544" s="102">
        <f t="shared" si="149"/>
        <v>0</v>
      </c>
      <c r="O544" s="102">
        <f t="shared" si="149"/>
        <v>0</v>
      </c>
      <c r="P544" s="17"/>
      <c r="Q544" s="17"/>
      <c r="R544" s="17"/>
      <c r="S544" s="17"/>
      <c r="T544" s="17"/>
    </row>
    <row r="545" spans="1:20" s="18" customFormat="1">
      <c r="A545" s="16" t="s">
        <v>32</v>
      </c>
      <c r="B545" s="15" t="s">
        <v>96</v>
      </c>
      <c r="C545" s="15" t="s">
        <v>26</v>
      </c>
      <c r="D545" s="15" t="s">
        <v>28</v>
      </c>
      <c r="E545" s="15" t="s">
        <v>229</v>
      </c>
      <c r="F545" s="15" t="s">
        <v>33</v>
      </c>
      <c r="G545" s="102">
        <f>'прил 6'!G630+'прил 6'!G734</f>
        <v>557000</v>
      </c>
      <c r="H545" s="102">
        <f>'прил 6'!H630+'прил 6'!H734</f>
        <v>557000</v>
      </c>
      <c r="I545" s="102">
        <f>'прил 6'!I630+'прил 6'!I734</f>
        <v>557000</v>
      </c>
      <c r="J545" s="17"/>
      <c r="P545" s="17"/>
      <c r="Q545" s="17"/>
      <c r="R545" s="17"/>
      <c r="S545" s="17"/>
      <c r="T545" s="17"/>
    </row>
    <row r="546" spans="1:20" s="18" customFormat="1" ht="32.25" customHeight="1">
      <c r="A546" s="16" t="s">
        <v>146</v>
      </c>
      <c r="B546" s="15" t="s">
        <v>96</v>
      </c>
      <c r="C546" s="15" t="s">
        <v>26</v>
      </c>
      <c r="D546" s="15" t="s">
        <v>126</v>
      </c>
      <c r="E546" s="15" t="s">
        <v>231</v>
      </c>
      <c r="F546" s="15"/>
      <c r="G546" s="74">
        <f>G547+G563</f>
        <v>14329616</v>
      </c>
      <c r="H546" s="74">
        <f>H547+H563</f>
        <v>14394426</v>
      </c>
      <c r="I546" s="74">
        <f>I547+I563</f>
        <v>14530380</v>
      </c>
      <c r="J546" s="17"/>
      <c r="P546" s="17"/>
      <c r="Q546" s="17"/>
      <c r="R546" s="17"/>
      <c r="S546" s="17"/>
      <c r="T546" s="17"/>
    </row>
    <row r="547" spans="1:20" s="18" customFormat="1" ht="25.5">
      <c r="A547" s="16" t="s">
        <v>77</v>
      </c>
      <c r="B547" s="15" t="s">
        <v>96</v>
      </c>
      <c r="C547" s="15" t="s">
        <v>26</v>
      </c>
      <c r="D547" s="15" t="s">
        <v>126</v>
      </c>
      <c r="E547" s="15" t="s">
        <v>232</v>
      </c>
      <c r="F547" s="15"/>
      <c r="G547" s="102">
        <f>G548+G550+G552</f>
        <v>14153616</v>
      </c>
      <c r="H547" s="102">
        <f t="shared" ref="H547:I547" si="150">H548+H550+H552</f>
        <v>14288224</v>
      </c>
      <c r="I547" s="102">
        <f t="shared" si="150"/>
        <v>14424178</v>
      </c>
      <c r="J547" s="17"/>
      <c r="P547" s="17"/>
      <c r="Q547" s="17"/>
      <c r="R547" s="17"/>
      <c r="S547" s="17"/>
      <c r="T547" s="17"/>
    </row>
    <row r="548" spans="1:20" ht="51">
      <c r="A548" s="16" t="s">
        <v>55</v>
      </c>
      <c r="B548" s="15" t="s">
        <v>96</v>
      </c>
      <c r="C548" s="15" t="s">
        <v>26</v>
      </c>
      <c r="D548" s="15" t="s">
        <v>126</v>
      </c>
      <c r="E548" s="15" t="s">
        <v>232</v>
      </c>
      <c r="F548" s="15" t="s">
        <v>58</v>
      </c>
      <c r="G548" s="102">
        <f>G549</f>
        <v>13682964</v>
      </c>
      <c r="H548" s="102">
        <f t="shared" ref="H548:I548" si="151">H549</f>
        <v>13817572</v>
      </c>
      <c r="I548" s="102">
        <f t="shared" si="151"/>
        <v>13953526</v>
      </c>
    </row>
    <row r="549" spans="1:20" ht="25.5">
      <c r="A549" s="16" t="s">
        <v>56</v>
      </c>
      <c r="B549" s="15" t="s">
        <v>96</v>
      </c>
      <c r="C549" s="15" t="s">
        <v>26</v>
      </c>
      <c r="D549" s="15" t="s">
        <v>126</v>
      </c>
      <c r="E549" s="15" t="s">
        <v>232</v>
      </c>
      <c r="F549" s="15" t="s">
        <v>59</v>
      </c>
      <c r="G549" s="74">
        <f>'прил 6'!G843</f>
        <v>13682964</v>
      </c>
      <c r="H549" s="74">
        <f>'прил 6'!H843</f>
        <v>13817572</v>
      </c>
      <c r="I549" s="74">
        <f>'прил 6'!I843</f>
        <v>13953526</v>
      </c>
    </row>
    <row r="550" spans="1:20" ht="25.5">
      <c r="A550" s="16" t="s">
        <v>36</v>
      </c>
      <c r="B550" s="15" t="s">
        <v>96</v>
      </c>
      <c r="C550" s="15" t="s">
        <v>26</v>
      </c>
      <c r="D550" s="15" t="s">
        <v>126</v>
      </c>
      <c r="E550" s="15" t="s">
        <v>232</v>
      </c>
      <c r="F550" s="15" t="s">
        <v>37</v>
      </c>
      <c r="G550" s="74">
        <f>G551</f>
        <v>470652</v>
      </c>
      <c r="H550" s="74">
        <f t="shared" ref="H550:I550" si="152">H551</f>
        <v>470652</v>
      </c>
      <c r="I550" s="74">
        <f t="shared" si="152"/>
        <v>470652</v>
      </c>
    </row>
    <row r="551" spans="1:20" ht="25.5">
      <c r="A551" s="16" t="s">
        <v>38</v>
      </c>
      <c r="B551" s="15" t="s">
        <v>96</v>
      </c>
      <c r="C551" s="15" t="s">
        <v>26</v>
      </c>
      <c r="D551" s="15" t="s">
        <v>126</v>
      </c>
      <c r="E551" s="15" t="s">
        <v>232</v>
      </c>
      <c r="F551" s="15" t="s">
        <v>39</v>
      </c>
      <c r="G551" s="74">
        <f>'прил 6'!G845</f>
        <v>470652</v>
      </c>
      <c r="H551" s="74">
        <f>'прил 6'!H845</f>
        <v>470652</v>
      </c>
      <c r="I551" s="74">
        <f>'прил 6'!I845</f>
        <v>470652</v>
      </c>
    </row>
    <row r="552" spans="1:20" hidden="1">
      <c r="A552" s="210" t="s">
        <v>63</v>
      </c>
      <c r="B552" s="15" t="s">
        <v>96</v>
      </c>
      <c r="C552" s="15" t="s">
        <v>26</v>
      </c>
      <c r="D552" s="15" t="s">
        <v>126</v>
      </c>
      <c r="E552" s="15" t="s">
        <v>232</v>
      </c>
      <c r="F552" s="15" t="s">
        <v>64</v>
      </c>
      <c r="G552" s="27">
        <f>G554+G553</f>
        <v>0</v>
      </c>
      <c r="H552" s="27">
        <f>H554</f>
        <v>0</v>
      </c>
      <c r="I552" s="27">
        <f>I554</f>
        <v>0</v>
      </c>
      <c r="J552" s="1"/>
    </row>
    <row r="553" spans="1:20" hidden="1">
      <c r="A553" s="16" t="s">
        <v>335</v>
      </c>
      <c r="B553" s="15" t="s">
        <v>96</v>
      </c>
      <c r="C553" s="15" t="s">
        <v>26</v>
      </c>
      <c r="D553" s="15" t="s">
        <v>126</v>
      </c>
      <c r="E553" s="15" t="s">
        <v>232</v>
      </c>
      <c r="F553" s="15" t="s">
        <v>334</v>
      </c>
      <c r="G553" s="27"/>
      <c r="H553" s="27">
        <v>0</v>
      </c>
      <c r="I553" s="27">
        <v>0</v>
      </c>
      <c r="J553" s="1"/>
    </row>
    <row r="554" spans="1:20" hidden="1">
      <c r="A554" s="16" t="s">
        <v>66</v>
      </c>
      <c r="B554" s="15" t="s">
        <v>96</v>
      </c>
      <c r="C554" s="15" t="s">
        <v>26</v>
      </c>
      <c r="D554" s="15" t="s">
        <v>126</v>
      </c>
      <c r="E554" s="15" t="s">
        <v>232</v>
      </c>
      <c r="F554" s="15" t="s">
        <v>67</v>
      </c>
      <c r="G554" s="27"/>
      <c r="H554" s="27">
        <v>0</v>
      </c>
      <c r="I554" s="27">
        <v>0</v>
      </c>
      <c r="J554" s="1"/>
    </row>
    <row r="555" spans="1:20" s="132" customFormat="1" ht="54" hidden="1" customHeight="1">
      <c r="A555" s="131" t="s">
        <v>477</v>
      </c>
      <c r="B555" s="99">
        <v>795</v>
      </c>
      <c r="C555" s="128" t="s">
        <v>177</v>
      </c>
      <c r="D555" s="128" t="s">
        <v>70</v>
      </c>
      <c r="E555" s="128" t="s">
        <v>142</v>
      </c>
      <c r="F555" s="128"/>
      <c r="G555" s="129">
        <f>G559+G556</f>
        <v>0</v>
      </c>
      <c r="H555" s="129">
        <f t="shared" ref="H555:I555" si="153">H559+H556</f>
        <v>0</v>
      </c>
      <c r="I555" s="129">
        <f t="shared" si="153"/>
        <v>0</v>
      </c>
      <c r="J555" s="156">
        <v>634136</v>
      </c>
      <c r="P555" s="156"/>
      <c r="Q555" s="156"/>
      <c r="R555" s="156"/>
      <c r="S555" s="156"/>
      <c r="T555" s="156"/>
    </row>
    <row r="556" spans="1:20" s="22" customFormat="1" ht="36" hidden="1" customHeight="1">
      <c r="A556" s="16" t="s">
        <v>656</v>
      </c>
      <c r="B556" s="14">
        <v>795</v>
      </c>
      <c r="C556" s="15" t="s">
        <v>177</v>
      </c>
      <c r="D556" s="15" t="s">
        <v>70</v>
      </c>
      <c r="E556" s="15" t="s">
        <v>657</v>
      </c>
      <c r="F556" s="36"/>
      <c r="G556" s="74">
        <f>G557</f>
        <v>0</v>
      </c>
      <c r="H556" s="74">
        <f t="shared" ref="H556:I557" si="154">H557</f>
        <v>0</v>
      </c>
      <c r="I556" s="74">
        <f t="shared" si="154"/>
        <v>0</v>
      </c>
      <c r="P556" s="21"/>
      <c r="Q556" s="21"/>
      <c r="R556" s="21"/>
      <c r="S556" s="21"/>
      <c r="T556" s="21"/>
    </row>
    <row r="557" spans="1:20" s="22" customFormat="1" ht="24" hidden="1" customHeight="1">
      <c r="A557" s="16" t="s">
        <v>160</v>
      </c>
      <c r="B557" s="14">
        <v>795</v>
      </c>
      <c r="C557" s="15" t="s">
        <v>177</v>
      </c>
      <c r="D557" s="15" t="s">
        <v>70</v>
      </c>
      <c r="E557" s="15" t="s">
        <v>657</v>
      </c>
      <c r="F557" s="15" t="s">
        <v>161</v>
      </c>
      <c r="G557" s="74">
        <f>G558</f>
        <v>0</v>
      </c>
      <c r="H557" s="74">
        <f t="shared" si="154"/>
        <v>0</v>
      </c>
      <c r="I557" s="74">
        <f t="shared" si="154"/>
        <v>0</v>
      </c>
      <c r="P557" s="21"/>
      <c r="Q557" s="21"/>
      <c r="R557" s="21"/>
      <c r="S557" s="21"/>
      <c r="T557" s="21"/>
    </row>
    <row r="558" spans="1:20" s="22" customFormat="1" ht="24" hidden="1" customHeight="1">
      <c r="A558" s="16" t="s">
        <v>182</v>
      </c>
      <c r="B558" s="14">
        <v>795</v>
      </c>
      <c r="C558" s="15" t="s">
        <v>177</v>
      </c>
      <c r="D558" s="15" t="s">
        <v>70</v>
      </c>
      <c r="E558" s="15" t="s">
        <v>657</v>
      </c>
      <c r="F558" s="15" t="s">
        <v>183</v>
      </c>
      <c r="G558" s="74">
        <v>0</v>
      </c>
      <c r="H558" s="74">
        <v>0</v>
      </c>
      <c r="I558" s="74">
        <v>0</v>
      </c>
      <c r="P558" s="21"/>
      <c r="Q558" s="21"/>
      <c r="R558" s="21"/>
      <c r="S558" s="21"/>
      <c r="T558" s="21"/>
    </row>
    <row r="559" spans="1:20" ht="51.75" hidden="1" customHeight="1">
      <c r="A559" s="16" t="s">
        <v>411</v>
      </c>
      <c r="B559" s="49">
        <v>795</v>
      </c>
      <c r="C559" s="15" t="s">
        <v>177</v>
      </c>
      <c r="D559" s="15" t="s">
        <v>70</v>
      </c>
      <c r="E559" s="15" t="s">
        <v>410</v>
      </c>
      <c r="F559" s="15"/>
      <c r="G559" s="102">
        <f t="shared" ref="G559:I559" si="155">G560</f>
        <v>0</v>
      </c>
      <c r="H559" s="102">
        <f t="shared" si="155"/>
        <v>0</v>
      </c>
      <c r="I559" s="102">
        <f t="shared" si="155"/>
        <v>0</v>
      </c>
    </row>
    <row r="560" spans="1:20" ht="30.75" hidden="1" customHeight="1">
      <c r="A560" s="16" t="s">
        <v>160</v>
      </c>
      <c r="B560" s="14">
        <v>793</v>
      </c>
      <c r="C560" s="15" t="s">
        <v>69</v>
      </c>
      <c r="D560" s="15" t="s">
        <v>70</v>
      </c>
      <c r="E560" s="15" t="s">
        <v>410</v>
      </c>
      <c r="F560" s="15" t="s">
        <v>161</v>
      </c>
      <c r="G560" s="74">
        <f>G561</f>
        <v>0</v>
      </c>
      <c r="H560" s="74">
        <f t="shared" ref="H560:I560" si="156">H561</f>
        <v>0</v>
      </c>
      <c r="I560" s="74">
        <f t="shared" si="156"/>
        <v>0</v>
      </c>
    </row>
    <row r="561" spans="1:20" ht="30.75" hidden="1" customHeight="1">
      <c r="A561" s="16" t="s">
        <v>182</v>
      </c>
      <c r="B561" s="14">
        <v>793</v>
      </c>
      <c r="C561" s="15" t="s">
        <v>69</v>
      </c>
      <c r="D561" s="15" t="s">
        <v>70</v>
      </c>
      <c r="E561" s="15" t="s">
        <v>410</v>
      </c>
      <c r="F561" s="15" t="s">
        <v>183</v>
      </c>
      <c r="G561" s="74">
        <f>'прил 6'!G1798</f>
        <v>0</v>
      </c>
      <c r="H561" s="74">
        <f>'прил 6'!H1798</f>
        <v>0</v>
      </c>
      <c r="I561" s="74">
        <f>'прил 6'!I1798</f>
        <v>0</v>
      </c>
    </row>
    <row r="562" spans="1:20" s="18" customFormat="1" ht="38.25">
      <c r="A562" s="298" t="s">
        <v>907</v>
      </c>
      <c r="B562" s="15" t="s">
        <v>96</v>
      </c>
      <c r="C562" s="15" t="s">
        <v>26</v>
      </c>
      <c r="D562" s="15" t="s">
        <v>126</v>
      </c>
      <c r="E562" s="15" t="s">
        <v>945</v>
      </c>
      <c r="F562" s="15"/>
      <c r="G562" s="74">
        <f t="shared" ref="G562:I562" si="157">G563</f>
        <v>176000</v>
      </c>
      <c r="H562" s="74">
        <f t="shared" si="157"/>
        <v>106202</v>
      </c>
      <c r="I562" s="74">
        <f t="shared" si="157"/>
        <v>106202</v>
      </c>
      <c r="J562" s="270"/>
    </row>
    <row r="563" spans="1:20" s="18" customFormat="1" ht="38.25">
      <c r="A563" s="84" t="s">
        <v>907</v>
      </c>
      <c r="B563" s="15" t="s">
        <v>96</v>
      </c>
      <c r="C563" s="15" t="s">
        <v>26</v>
      </c>
      <c r="D563" s="15" t="s">
        <v>126</v>
      </c>
      <c r="E563" s="15" t="s">
        <v>944</v>
      </c>
      <c r="F563" s="15"/>
      <c r="G563" s="74">
        <f t="shared" ref="G563:I564" si="158">G564</f>
        <v>176000</v>
      </c>
      <c r="H563" s="74">
        <f t="shared" si="158"/>
        <v>106202</v>
      </c>
      <c r="I563" s="74">
        <f t="shared" si="158"/>
        <v>106202</v>
      </c>
      <c r="J563" s="270"/>
    </row>
    <row r="564" spans="1:20" s="18" customFormat="1">
      <c r="A564" s="16" t="s">
        <v>151</v>
      </c>
      <c r="B564" s="15" t="s">
        <v>96</v>
      </c>
      <c r="C564" s="15" t="s">
        <v>26</v>
      </c>
      <c r="D564" s="15" t="s">
        <v>126</v>
      </c>
      <c r="E564" s="15" t="s">
        <v>944</v>
      </c>
      <c r="F564" s="15" t="s">
        <v>152</v>
      </c>
      <c r="G564" s="74">
        <f t="shared" si="158"/>
        <v>176000</v>
      </c>
      <c r="H564" s="74">
        <f t="shared" si="158"/>
        <v>106202</v>
      </c>
      <c r="I564" s="74">
        <f t="shared" si="158"/>
        <v>106202</v>
      </c>
      <c r="J564" s="270"/>
    </row>
    <row r="565" spans="1:20" s="18" customFormat="1">
      <c r="A565" s="16" t="s">
        <v>949</v>
      </c>
      <c r="B565" s="15" t="s">
        <v>96</v>
      </c>
      <c r="C565" s="15" t="s">
        <v>26</v>
      </c>
      <c r="D565" s="15" t="s">
        <v>126</v>
      </c>
      <c r="E565" s="15" t="s">
        <v>944</v>
      </c>
      <c r="F565" s="15" t="s">
        <v>946</v>
      </c>
      <c r="G565" s="74">
        <f>52800+123200</f>
        <v>176000</v>
      </c>
      <c r="H565" s="74">
        <f>52800+53402</f>
        <v>106202</v>
      </c>
      <c r="I565" s="74">
        <f>53402+52800</f>
        <v>106202</v>
      </c>
      <c r="J565" s="270"/>
    </row>
    <row r="566" spans="1:20" s="130" customFormat="1" ht="29.25" customHeight="1">
      <c r="A566" s="126" t="s">
        <v>476</v>
      </c>
      <c r="B566" s="127">
        <v>757</v>
      </c>
      <c r="C566" s="128" t="s">
        <v>44</v>
      </c>
      <c r="D566" s="128" t="s">
        <v>54</v>
      </c>
      <c r="E566" s="128" t="s">
        <v>206</v>
      </c>
      <c r="F566" s="128"/>
      <c r="G566" s="129">
        <f>G567+G572+G575+G579</f>
        <v>222383322</v>
      </c>
      <c r="H566" s="129">
        <f t="shared" ref="H566:I566" si="159">H567+H572+H575+H579</f>
        <v>161100</v>
      </c>
      <c r="I566" s="129">
        <f t="shared" si="159"/>
        <v>161100</v>
      </c>
      <c r="J566" s="157"/>
      <c r="P566" s="157"/>
      <c r="Q566" s="157"/>
      <c r="R566" s="157"/>
      <c r="S566" s="157"/>
      <c r="T566" s="157"/>
    </row>
    <row r="567" spans="1:20" s="32" customFormat="1" ht="27.75" customHeight="1">
      <c r="A567" s="30" t="s">
        <v>140</v>
      </c>
      <c r="B567" s="14">
        <v>757</v>
      </c>
      <c r="C567" s="15" t="s">
        <v>44</v>
      </c>
      <c r="D567" s="15" t="s">
        <v>19</v>
      </c>
      <c r="E567" s="15" t="s">
        <v>207</v>
      </c>
      <c r="F567" s="15"/>
      <c r="G567" s="102">
        <f>G570+G568</f>
        <v>161100</v>
      </c>
      <c r="H567" s="102">
        <f t="shared" ref="H567:I567" si="160">H570+H568</f>
        <v>161100</v>
      </c>
      <c r="I567" s="102">
        <f t="shared" si="160"/>
        <v>161100</v>
      </c>
      <c r="J567" s="31"/>
      <c r="P567" s="31"/>
      <c r="Q567" s="31"/>
      <c r="R567" s="31"/>
      <c r="S567" s="31"/>
      <c r="T567" s="31"/>
    </row>
    <row r="568" spans="1:20" ht="29.25" customHeight="1">
      <c r="A568" s="16" t="s">
        <v>36</v>
      </c>
      <c r="B568" s="14">
        <v>757</v>
      </c>
      <c r="C568" s="15" t="s">
        <v>54</v>
      </c>
      <c r="D568" s="15" t="s">
        <v>89</v>
      </c>
      <c r="E568" s="15" t="s">
        <v>207</v>
      </c>
      <c r="F568" s="88" t="s">
        <v>37</v>
      </c>
      <c r="G568" s="102">
        <f>G569</f>
        <v>75000</v>
      </c>
      <c r="H568" s="74">
        <f t="shared" ref="H568:I568" si="161">H569</f>
        <v>75000</v>
      </c>
      <c r="I568" s="74">
        <f t="shared" si="161"/>
        <v>75000</v>
      </c>
      <c r="J568" s="1"/>
    </row>
    <row r="569" spans="1:20" ht="15" customHeight="1">
      <c r="A569" s="16" t="s">
        <v>38</v>
      </c>
      <c r="B569" s="14">
        <v>757</v>
      </c>
      <c r="C569" s="15" t="s">
        <v>54</v>
      </c>
      <c r="D569" s="15" t="s">
        <v>89</v>
      </c>
      <c r="E569" s="15" t="s">
        <v>207</v>
      </c>
      <c r="F569" s="88" t="s">
        <v>39</v>
      </c>
      <c r="G569" s="8">
        <f>'прил 6'!G14</f>
        <v>75000</v>
      </c>
      <c r="H569" s="8">
        <f>'прил 6'!H14</f>
        <v>75000</v>
      </c>
      <c r="I569" s="8">
        <f>'прил 6'!I14</f>
        <v>75000</v>
      </c>
      <c r="J569" s="1"/>
    </row>
    <row r="570" spans="1:20" ht="25.5">
      <c r="A570" s="16" t="s">
        <v>30</v>
      </c>
      <c r="B570" s="14">
        <v>757</v>
      </c>
      <c r="C570" s="15" t="s">
        <v>44</v>
      </c>
      <c r="D570" s="15" t="s">
        <v>19</v>
      </c>
      <c r="E570" s="15" t="s">
        <v>207</v>
      </c>
      <c r="F570" s="15" t="s">
        <v>31</v>
      </c>
      <c r="G570" s="89">
        <f t="shared" ref="G570:I570" si="162">G571</f>
        <v>86100</v>
      </c>
      <c r="H570" s="89">
        <f t="shared" si="162"/>
        <v>86100</v>
      </c>
      <c r="I570" s="89">
        <f t="shared" si="162"/>
        <v>86100</v>
      </c>
    </row>
    <row r="571" spans="1:20">
      <c r="A571" s="16" t="s">
        <v>32</v>
      </c>
      <c r="B571" s="14">
        <v>757</v>
      </c>
      <c r="C571" s="15" t="s">
        <v>44</v>
      </c>
      <c r="D571" s="15" t="s">
        <v>19</v>
      </c>
      <c r="E571" s="15" t="s">
        <v>207</v>
      </c>
      <c r="F571" s="15" t="s">
        <v>33</v>
      </c>
      <c r="G571" s="89">
        <f>'прил 6'!G16</f>
        <v>86100</v>
      </c>
      <c r="H571" s="89">
        <f>'прил 6'!H16</f>
        <v>86100</v>
      </c>
      <c r="I571" s="89">
        <f>'прил 6'!I16</f>
        <v>86100</v>
      </c>
      <c r="J571" s="2">
        <v>50000</v>
      </c>
    </row>
    <row r="572" spans="1:20" ht="15" hidden="1" customHeight="1">
      <c r="A572" s="210" t="s">
        <v>511</v>
      </c>
      <c r="B572" s="14">
        <v>757</v>
      </c>
      <c r="C572" s="15" t="s">
        <v>54</v>
      </c>
      <c r="D572" s="15" t="s">
        <v>89</v>
      </c>
      <c r="E572" s="88" t="s">
        <v>510</v>
      </c>
      <c r="F572" s="88"/>
      <c r="G572" s="102">
        <f>G573</f>
        <v>0</v>
      </c>
      <c r="H572" s="102">
        <f t="shared" ref="H572:I573" si="163">H573</f>
        <v>0</v>
      </c>
      <c r="I572" s="102">
        <f t="shared" si="163"/>
        <v>0</v>
      </c>
      <c r="J572" s="1"/>
    </row>
    <row r="573" spans="1:20" ht="27.75" hidden="1" customHeight="1">
      <c r="A573" s="16" t="s">
        <v>36</v>
      </c>
      <c r="B573" s="14">
        <v>757</v>
      </c>
      <c r="C573" s="15" t="s">
        <v>54</v>
      </c>
      <c r="D573" s="15" t="s">
        <v>89</v>
      </c>
      <c r="E573" s="88" t="s">
        <v>510</v>
      </c>
      <c r="F573" s="88" t="s">
        <v>37</v>
      </c>
      <c r="G573" s="102">
        <f>G574</f>
        <v>0</v>
      </c>
      <c r="H573" s="102">
        <f t="shared" si="163"/>
        <v>0</v>
      </c>
      <c r="I573" s="102">
        <f t="shared" si="163"/>
        <v>0</v>
      </c>
      <c r="J573" s="1"/>
    </row>
    <row r="574" spans="1:20" ht="30.75" hidden="1" customHeight="1">
      <c r="A574" s="16" t="s">
        <v>38</v>
      </c>
      <c r="B574" s="14">
        <v>757</v>
      </c>
      <c r="C574" s="15" t="s">
        <v>54</v>
      </c>
      <c r="D574" s="15" t="s">
        <v>89</v>
      </c>
      <c r="E574" s="88" t="s">
        <v>510</v>
      </c>
      <c r="F574" s="88" t="s">
        <v>39</v>
      </c>
      <c r="G574" s="102">
        <f>'прил 6'!G19</f>
        <v>0</v>
      </c>
      <c r="H574" s="102">
        <v>0</v>
      </c>
      <c r="I574" s="102">
        <v>0</v>
      </c>
      <c r="J574" s="1"/>
    </row>
    <row r="575" spans="1:20" s="18" customFormat="1" ht="32.25" hidden="1" customHeight="1">
      <c r="A575" s="16" t="s">
        <v>116</v>
      </c>
      <c r="B575" s="49">
        <v>795</v>
      </c>
      <c r="C575" s="15" t="s">
        <v>54</v>
      </c>
      <c r="D575" s="15" t="s">
        <v>126</v>
      </c>
      <c r="E575" s="15" t="s">
        <v>206</v>
      </c>
      <c r="F575" s="15"/>
      <c r="G575" s="74">
        <f t="shared" ref="G575:I577" si="164">G576</f>
        <v>0</v>
      </c>
      <c r="H575" s="74">
        <f t="shared" si="164"/>
        <v>0</v>
      </c>
      <c r="I575" s="74">
        <f t="shared" si="164"/>
        <v>0</v>
      </c>
      <c r="P575" s="17"/>
      <c r="Q575" s="17"/>
      <c r="R575" s="17"/>
      <c r="S575" s="17"/>
      <c r="T575" s="17"/>
    </row>
    <row r="576" spans="1:20" s="18" customFormat="1" ht="62.25" hidden="1" customHeight="1">
      <c r="A576" s="16" t="s">
        <v>811</v>
      </c>
      <c r="B576" s="49">
        <v>795</v>
      </c>
      <c r="C576" s="15" t="s">
        <v>54</v>
      </c>
      <c r="D576" s="15" t="s">
        <v>126</v>
      </c>
      <c r="E576" s="15" t="s">
        <v>426</v>
      </c>
      <c r="F576" s="15"/>
      <c r="G576" s="74">
        <f t="shared" si="164"/>
        <v>0</v>
      </c>
      <c r="H576" s="74">
        <f t="shared" si="164"/>
        <v>0</v>
      </c>
      <c r="I576" s="74">
        <f t="shared" si="164"/>
        <v>0</v>
      </c>
      <c r="P576" s="17"/>
      <c r="Q576" s="17"/>
      <c r="R576" s="17"/>
      <c r="S576" s="17"/>
      <c r="T576" s="17"/>
    </row>
    <row r="577" spans="1:20" s="18" customFormat="1" ht="39" hidden="1" customHeight="1">
      <c r="A577" s="16" t="s">
        <v>98</v>
      </c>
      <c r="B577" s="49">
        <v>795</v>
      </c>
      <c r="C577" s="15" t="s">
        <v>54</v>
      </c>
      <c r="D577" s="15" t="s">
        <v>126</v>
      </c>
      <c r="E577" s="15" t="s">
        <v>426</v>
      </c>
      <c r="F577" s="15" t="s">
        <v>355</v>
      </c>
      <c r="G577" s="74">
        <f t="shared" si="164"/>
        <v>0</v>
      </c>
      <c r="H577" s="74">
        <f t="shared" si="164"/>
        <v>0</v>
      </c>
      <c r="I577" s="74">
        <f t="shared" si="164"/>
        <v>0</v>
      </c>
      <c r="P577" s="17"/>
      <c r="Q577" s="17"/>
      <c r="R577" s="17"/>
      <c r="S577" s="17"/>
      <c r="T577" s="17"/>
    </row>
    <row r="578" spans="1:20" s="18" customFormat="1" ht="15.75" hidden="1" customHeight="1">
      <c r="A578" s="16" t="s">
        <v>356</v>
      </c>
      <c r="B578" s="49">
        <v>795</v>
      </c>
      <c r="C578" s="15" t="s">
        <v>54</v>
      </c>
      <c r="D578" s="15" t="s">
        <v>126</v>
      </c>
      <c r="E578" s="15" t="s">
        <v>426</v>
      </c>
      <c r="F578" s="15" t="s">
        <v>357</v>
      </c>
      <c r="G578" s="74">
        <f>'прил 6'!G1647</f>
        <v>0</v>
      </c>
      <c r="H578" s="74">
        <v>0</v>
      </c>
      <c r="I578" s="74">
        <v>0</v>
      </c>
      <c r="P578" s="17"/>
      <c r="Q578" s="17"/>
      <c r="R578" s="17"/>
      <c r="S578" s="17"/>
      <c r="T578" s="17"/>
    </row>
    <row r="579" spans="1:20" s="18" customFormat="1" ht="87" customHeight="1">
      <c r="A579" s="16" t="s">
        <v>605</v>
      </c>
      <c r="B579" s="49">
        <v>795</v>
      </c>
      <c r="C579" s="15" t="s">
        <v>54</v>
      </c>
      <c r="D579" s="15" t="s">
        <v>126</v>
      </c>
      <c r="E579" s="15" t="s">
        <v>604</v>
      </c>
      <c r="F579" s="15"/>
      <c r="G579" s="74">
        <f t="shared" ref="G579:I580" si="165">G580</f>
        <v>222222222</v>
      </c>
      <c r="H579" s="74">
        <f t="shared" si="165"/>
        <v>0</v>
      </c>
      <c r="I579" s="74">
        <f t="shared" si="165"/>
        <v>0</v>
      </c>
      <c r="P579" s="17"/>
      <c r="Q579" s="17"/>
      <c r="R579" s="17"/>
      <c r="S579" s="17"/>
      <c r="T579" s="17"/>
    </row>
    <row r="580" spans="1:20" s="18" customFormat="1" ht="39" customHeight="1">
      <c r="A580" s="16" t="s">
        <v>98</v>
      </c>
      <c r="B580" s="49">
        <v>795</v>
      </c>
      <c r="C580" s="15" t="s">
        <v>54</v>
      </c>
      <c r="D580" s="15" t="s">
        <v>126</v>
      </c>
      <c r="E580" s="15" t="s">
        <v>604</v>
      </c>
      <c r="F580" s="15" t="s">
        <v>355</v>
      </c>
      <c r="G580" s="74">
        <f t="shared" si="165"/>
        <v>222222222</v>
      </c>
      <c r="H580" s="74">
        <f t="shared" si="165"/>
        <v>0</v>
      </c>
      <c r="I580" s="74">
        <f t="shared" si="165"/>
        <v>0</v>
      </c>
      <c r="P580" s="17"/>
      <c r="Q580" s="17"/>
      <c r="R580" s="17"/>
      <c r="S580" s="17"/>
      <c r="T580" s="17"/>
    </row>
    <row r="581" spans="1:20" s="18" customFormat="1" ht="15.75" customHeight="1">
      <c r="A581" s="16" t="s">
        <v>356</v>
      </c>
      <c r="B581" s="49">
        <v>795</v>
      </c>
      <c r="C581" s="15" t="s">
        <v>54</v>
      </c>
      <c r="D581" s="15" t="s">
        <v>126</v>
      </c>
      <c r="E581" s="15" t="s">
        <v>604</v>
      </c>
      <c r="F581" s="15" t="s">
        <v>357</v>
      </c>
      <c r="G581" s="74">
        <f>'прил 6'!G1222</f>
        <v>222222222</v>
      </c>
      <c r="H581" s="74">
        <f>'прил 6'!H1222</f>
        <v>0</v>
      </c>
      <c r="I581" s="74">
        <f>'прил 6'!I1222</f>
        <v>0</v>
      </c>
      <c r="P581" s="17"/>
      <c r="Q581" s="17"/>
      <c r="R581" s="17"/>
      <c r="S581" s="17"/>
      <c r="T581" s="17"/>
    </row>
    <row r="582" spans="1:20" s="136" customFormat="1" ht="54" customHeight="1">
      <c r="A582" s="131" t="s">
        <v>487</v>
      </c>
      <c r="B582" s="99">
        <v>795</v>
      </c>
      <c r="C582" s="128" t="s">
        <v>165</v>
      </c>
      <c r="D582" s="128" t="s">
        <v>177</v>
      </c>
      <c r="E582" s="128" t="s">
        <v>266</v>
      </c>
      <c r="F582" s="128"/>
      <c r="G582" s="129">
        <f>G586+G592+G596+G599+G602+G605+G608+G611+G616+G619+G625+G623+G610+G622+G628+G587+G631</f>
        <v>2050000</v>
      </c>
      <c r="H582" s="129">
        <f t="shared" ref="H582:I582" si="166">H586+H592+H596+H599+H602+H605+H608+H611+H616+H619+H625+H623+H610+H622+H628+H587+H631</f>
        <v>2050000</v>
      </c>
      <c r="I582" s="129">
        <f t="shared" si="166"/>
        <v>2050000</v>
      </c>
      <c r="J582" s="155">
        <v>300000</v>
      </c>
      <c r="P582" s="155"/>
      <c r="Q582" s="155"/>
      <c r="R582" s="155"/>
      <c r="S582" s="155"/>
      <c r="T582" s="155"/>
    </row>
    <row r="583" spans="1:20" s="3" customFormat="1" ht="38.25" hidden="1" customHeight="1">
      <c r="A583" s="16" t="s">
        <v>543</v>
      </c>
      <c r="B583" s="49">
        <v>795</v>
      </c>
      <c r="C583" s="15" t="s">
        <v>165</v>
      </c>
      <c r="D583" s="15" t="s">
        <v>177</v>
      </c>
      <c r="E583" s="15" t="s">
        <v>544</v>
      </c>
      <c r="F583" s="15"/>
      <c r="G583" s="74">
        <f>G585</f>
        <v>0</v>
      </c>
      <c r="H583" s="25">
        <v>0</v>
      </c>
      <c r="I583" s="25">
        <v>0</v>
      </c>
      <c r="P583" s="150"/>
      <c r="Q583" s="150"/>
      <c r="R583" s="150"/>
      <c r="S583" s="150"/>
      <c r="T583" s="150"/>
    </row>
    <row r="584" spans="1:20" s="3" customFormat="1" ht="38.25" hidden="1" customHeight="1">
      <c r="A584" s="16"/>
      <c r="B584" s="49"/>
      <c r="C584" s="15"/>
      <c r="D584" s="15"/>
      <c r="E584" s="15"/>
      <c r="F584" s="15"/>
      <c r="G584" s="74"/>
      <c r="H584" s="163"/>
      <c r="I584" s="164"/>
      <c r="P584" s="150"/>
      <c r="Q584" s="150"/>
      <c r="R584" s="150"/>
      <c r="S584" s="150"/>
      <c r="T584" s="150"/>
    </row>
    <row r="585" spans="1:20" s="3" customFormat="1" ht="38.25" hidden="1" customHeight="1">
      <c r="A585" s="16" t="s">
        <v>36</v>
      </c>
      <c r="B585" s="49">
        <v>795</v>
      </c>
      <c r="C585" s="15" t="s">
        <v>165</v>
      </c>
      <c r="D585" s="15" t="s">
        <v>177</v>
      </c>
      <c r="E585" s="15" t="s">
        <v>544</v>
      </c>
      <c r="F585" s="15" t="s">
        <v>37</v>
      </c>
      <c r="G585" s="74">
        <f>G586</f>
        <v>0</v>
      </c>
      <c r="H585" s="25">
        <v>0</v>
      </c>
      <c r="I585" s="25">
        <v>0</v>
      </c>
      <c r="P585" s="150"/>
      <c r="Q585" s="150"/>
      <c r="R585" s="150"/>
      <c r="S585" s="150"/>
      <c r="T585" s="150"/>
    </row>
    <row r="586" spans="1:20" s="3" customFormat="1" ht="38.25" hidden="1" customHeight="1">
      <c r="A586" s="16" t="s">
        <v>38</v>
      </c>
      <c r="B586" s="49">
        <v>795</v>
      </c>
      <c r="C586" s="15" t="s">
        <v>165</v>
      </c>
      <c r="D586" s="15" t="s">
        <v>177</v>
      </c>
      <c r="E586" s="15" t="s">
        <v>544</v>
      </c>
      <c r="F586" s="15" t="s">
        <v>39</v>
      </c>
      <c r="G586" s="74">
        <f>'прил 6'!G1832</f>
        <v>0</v>
      </c>
      <c r="H586" s="25">
        <v>0</v>
      </c>
      <c r="I586" s="25">
        <v>0</v>
      </c>
      <c r="P586" s="150"/>
      <c r="Q586" s="150"/>
      <c r="R586" s="150"/>
      <c r="S586" s="150"/>
      <c r="T586" s="150"/>
    </row>
    <row r="587" spans="1:20" s="3" customFormat="1" ht="38.25" hidden="1" customHeight="1">
      <c r="A587" s="16" t="s">
        <v>777</v>
      </c>
      <c r="B587" s="49">
        <v>795</v>
      </c>
      <c r="C587" s="15" t="s">
        <v>165</v>
      </c>
      <c r="D587" s="15" t="s">
        <v>177</v>
      </c>
      <c r="E587" s="15" t="s">
        <v>776</v>
      </c>
      <c r="F587" s="15"/>
      <c r="G587" s="74">
        <f t="shared" ref="G587:I588" si="167">G588</f>
        <v>0</v>
      </c>
      <c r="H587" s="74">
        <f t="shared" si="167"/>
        <v>0</v>
      </c>
      <c r="I587" s="74">
        <f t="shared" si="167"/>
        <v>0</v>
      </c>
      <c r="P587" s="150"/>
      <c r="Q587" s="150"/>
      <c r="R587" s="150"/>
      <c r="S587" s="150"/>
      <c r="T587" s="150"/>
    </row>
    <row r="588" spans="1:20" s="3" customFormat="1" ht="38.25" hidden="1" customHeight="1">
      <c r="A588" s="16" t="s">
        <v>36</v>
      </c>
      <c r="B588" s="49">
        <v>795</v>
      </c>
      <c r="C588" s="15" t="s">
        <v>165</v>
      </c>
      <c r="D588" s="15" t="s">
        <v>177</v>
      </c>
      <c r="E588" s="15" t="s">
        <v>776</v>
      </c>
      <c r="F588" s="15" t="s">
        <v>37</v>
      </c>
      <c r="G588" s="74">
        <f t="shared" si="167"/>
        <v>0</v>
      </c>
      <c r="H588" s="74">
        <f t="shared" si="167"/>
        <v>0</v>
      </c>
      <c r="I588" s="74">
        <f t="shared" si="167"/>
        <v>0</v>
      </c>
      <c r="P588" s="150"/>
      <c r="Q588" s="150"/>
      <c r="R588" s="150"/>
      <c r="S588" s="150"/>
      <c r="T588" s="150"/>
    </row>
    <row r="589" spans="1:20" s="3" customFormat="1" ht="38.25" hidden="1" customHeight="1">
      <c r="A589" s="16" t="s">
        <v>38</v>
      </c>
      <c r="B589" s="49">
        <v>795</v>
      </c>
      <c r="C589" s="15" t="s">
        <v>165</v>
      </c>
      <c r="D589" s="15" t="s">
        <v>177</v>
      </c>
      <c r="E589" s="15" t="s">
        <v>776</v>
      </c>
      <c r="F589" s="15" t="s">
        <v>39</v>
      </c>
      <c r="G589" s="74">
        <f>'прил 6'!G1835</f>
        <v>0</v>
      </c>
      <c r="H589" s="74"/>
      <c r="I589" s="74"/>
      <c r="P589" s="150"/>
      <c r="Q589" s="150"/>
      <c r="R589" s="150"/>
      <c r="S589" s="150"/>
      <c r="T589" s="150"/>
    </row>
    <row r="590" spans="1:20" s="3" customFormat="1" ht="41.25" customHeight="1">
      <c r="A590" s="16" t="s">
        <v>131</v>
      </c>
      <c r="B590" s="49">
        <v>795</v>
      </c>
      <c r="C590" s="15" t="s">
        <v>165</v>
      </c>
      <c r="D590" s="15" t="s">
        <v>177</v>
      </c>
      <c r="E590" s="15" t="s">
        <v>291</v>
      </c>
      <c r="F590" s="15"/>
      <c r="G590" s="74">
        <f>G592</f>
        <v>50000</v>
      </c>
      <c r="H590" s="102">
        <f>H592</f>
        <v>50000</v>
      </c>
      <c r="I590" s="102">
        <f>I592</f>
        <v>50000</v>
      </c>
      <c r="J590" s="150">
        <v>700000</v>
      </c>
      <c r="P590" s="150"/>
      <c r="Q590" s="150"/>
      <c r="R590" s="150"/>
      <c r="S590" s="150"/>
      <c r="T590" s="150"/>
    </row>
    <row r="591" spans="1:20" s="3" customFormat="1" ht="28.5" customHeight="1">
      <c r="A591" s="16" t="s">
        <v>36</v>
      </c>
      <c r="B591" s="49">
        <v>795</v>
      </c>
      <c r="C591" s="15" t="s">
        <v>165</v>
      </c>
      <c r="D591" s="15" t="s">
        <v>177</v>
      </c>
      <c r="E591" s="15" t="s">
        <v>291</v>
      </c>
      <c r="F591" s="15" t="s">
        <v>37</v>
      </c>
      <c r="G591" s="74">
        <f>G592</f>
        <v>50000</v>
      </c>
      <c r="H591" s="102">
        <f>H592</f>
        <v>50000</v>
      </c>
      <c r="I591" s="102">
        <f>I592</f>
        <v>50000</v>
      </c>
      <c r="J591" s="150">
        <v>30000</v>
      </c>
      <c r="P591" s="150"/>
      <c r="Q591" s="150"/>
      <c r="R591" s="150"/>
      <c r="S591" s="150"/>
      <c r="T591" s="150"/>
    </row>
    <row r="592" spans="1:20" s="3" customFormat="1" ht="29.25" customHeight="1">
      <c r="A592" s="16" t="s">
        <v>38</v>
      </c>
      <c r="B592" s="49">
        <v>795</v>
      </c>
      <c r="C592" s="15" t="s">
        <v>165</v>
      </c>
      <c r="D592" s="15" t="s">
        <v>177</v>
      </c>
      <c r="E592" s="15" t="s">
        <v>291</v>
      </c>
      <c r="F592" s="15" t="s">
        <v>39</v>
      </c>
      <c r="G592" s="74">
        <f>'прил 6'!G1415</f>
        <v>50000</v>
      </c>
      <c r="H592" s="74">
        <f>'прил 6'!H1415</f>
        <v>50000</v>
      </c>
      <c r="I592" s="74">
        <f>'прил 6'!I1415</f>
        <v>50000</v>
      </c>
      <c r="J592" s="150">
        <f>SUM(J582:J591)</f>
        <v>1030000</v>
      </c>
      <c r="P592" s="150"/>
      <c r="Q592" s="150"/>
      <c r="R592" s="150"/>
      <c r="S592" s="150"/>
      <c r="T592" s="150"/>
    </row>
    <row r="593" spans="1:20" s="3" customFormat="1" ht="38.25" customHeight="1">
      <c r="A593" s="16" t="s">
        <v>497</v>
      </c>
      <c r="B593" s="49">
        <v>795</v>
      </c>
      <c r="C593" s="15" t="s">
        <v>165</v>
      </c>
      <c r="D593" s="15" t="s">
        <v>177</v>
      </c>
      <c r="E593" s="15" t="s">
        <v>383</v>
      </c>
      <c r="F593" s="15"/>
      <c r="G593" s="74">
        <f>G595</f>
        <v>500000</v>
      </c>
      <c r="H593" s="102">
        <f>H595</f>
        <v>500000</v>
      </c>
      <c r="I593" s="102">
        <f>I595</f>
        <v>500000</v>
      </c>
      <c r="J593" s="150"/>
      <c r="P593" s="150"/>
      <c r="Q593" s="150"/>
      <c r="R593" s="150"/>
      <c r="S593" s="150"/>
      <c r="T593" s="150"/>
    </row>
    <row r="594" spans="1:20" s="3" customFormat="1" ht="38.25" hidden="1" customHeight="1">
      <c r="A594" s="16"/>
      <c r="B594" s="49"/>
      <c r="C594" s="15"/>
      <c r="D594" s="15"/>
      <c r="E594" s="15"/>
      <c r="F594" s="15"/>
      <c r="G594" s="74"/>
      <c r="H594" s="102"/>
      <c r="I594" s="102"/>
      <c r="J594" s="150"/>
      <c r="P594" s="150"/>
      <c r="Q594" s="150"/>
      <c r="R594" s="150"/>
      <c r="S594" s="150"/>
      <c r="T594" s="150"/>
    </row>
    <row r="595" spans="1:20" s="3" customFormat="1" ht="38.25" customHeight="1">
      <c r="A595" s="16" t="s">
        <v>36</v>
      </c>
      <c r="B595" s="49">
        <v>795</v>
      </c>
      <c r="C595" s="15" t="s">
        <v>165</v>
      </c>
      <c r="D595" s="15" t="s">
        <v>177</v>
      </c>
      <c r="E595" s="15" t="s">
        <v>383</v>
      </c>
      <c r="F595" s="15" t="s">
        <v>37</v>
      </c>
      <c r="G595" s="74">
        <f>G596</f>
        <v>500000</v>
      </c>
      <c r="H595" s="102">
        <f>H596</f>
        <v>500000</v>
      </c>
      <c r="I595" s="102">
        <f>I596</f>
        <v>500000</v>
      </c>
      <c r="J595" s="150"/>
      <c r="P595" s="150"/>
      <c r="Q595" s="150"/>
      <c r="R595" s="150"/>
      <c r="S595" s="150"/>
      <c r="T595" s="150"/>
    </row>
    <row r="596" spans="1:20" s="3" customFormat="1" ht="38.25" customHeight="1">
      <c r="A596" s="16" t="s">
        <v>38</v>
      </c>
      <c r="B596" s="49">
        <v>795</v>
      </c>
      <c r="C596" s="15" t="s">
        <v>165</v>
      </c>
      <c r="D596" s="15" t="s">
        <v>177</v>
      </c>
      <c r="E596" s="15" t="s">
        <v>383</v>
      </c>
      <c r="F596" s="15" t="s">
        <v>39</v>
      </c>
      <c r="G596" s="74">
        <f>'прил 6'!G1409</f>
        <v>500000</v>
      </c>
      <c r="H596" s="74">
        <f>'прил 6'!H1409</f>
        <v>500000</v>
      </c>
      <c r="I596" s="74">
        <f>'прил 6'!I1409</f>
        <v>500000</v>
      </c>
      <c r="J596" s="150"/>
      <c r="P596" s="150"/>
      <c r="Q596" s="150"/>
      <c r="R596" s="150"/>
      <c r="S596" s="150"/>
      <c r="T596" s="150"/>
    </row>
    <row r="597" spans="1:20" s="3" customFormat="1" ht="38.25" customHeight="1">
      <c r="A597" s="16" t="s">
        <v>386</v>
      </c>
      <c r="B597" s="49">
        <v>795</v>
      </c>
      <c r="C597" s="15" t="s">
        <v>165</v>
      </c>
      <c r="D597" s="15" t="s">
        <v>177</v>
      </c>
      <c r="E597" s="15" t="s">
        <v>384</v>
      </c>
      <c r="F597" s="15"/>
      <c r="G597" s="74">
        <f t="shared" ref="G597:I598" si="168">G598</f>
        <v>1000000</v>
      </c>
      <c r="H597" s="102">
        <f t="shared" si="168"/>
        <v>1000000</v>
      </c>
      <c r="I597" s="102">
        <f t="shared" si="168"/>
        <v>1000000</v>
      </c>
      <c r="J597" s="150"/>
      <c r="P597" s="150"/>
      <c r="Q597" s="150"/>
      <c r="R597" s="150"/>
      <c r="S597" s="150"/>
      <c r="T597" s="150"/>
    </row>
    <row r="598" spans="1:20" s="3" customFormat="1" ht="38.25" customHeight="1">
      <c r="A598" s="16" t="s">
        <v>36</v>
      </c>
      <c r="B598" s="49">
        <v>795</v>
      </c>
      <c r="C598" s="15" t="s">
        <v>165</v>
      </c>
      <c r="D598" s="15" t="s">
        <v>177</v>
      </c>
      <c r="E598" s="15" t="s">
        <v>384</v>
      </c>
      <c r="F598" s="15" t="s">
        <v>37</v>
      </c>
      <c r="G598" s="74">
        <f t="shared" si="168"/>
        <v>1000000</v>
      </c>
      <c r="H598" s="102">
        <f t="shared" si="168"/>
        <v>1000000</v>
      </c>
      <c r="I598" s="102">
        <f t="shared" si="168"/>
        <v>1000000</v>
      </c>
      <c r="J598" s="150"/>
      <c r="P598" s="150"/>
      <c r="Q598" s="150"/>
      <c r="R598" s="150"/>
      <c r="S598" s="150"/>
      <c r="T598" s="150"/>
    </row>
    <row r="599" spans="1:20" s="3" customFormat="1" ht="38.25" customHeight="1">
      <c r="A599" s="16" t="s">
        <v>38</v>
      </c>
      <c r="B599" s="49">
        <v>795</v>
      </c>
      <c r="C599" s="15" t="s">
        <v>165</v>
      </c>
      <c r="D599" s="15" t="s">
        <v>177</v>
      </c>
      <c r="E599" s="15" t="s">
        <v>384</v>
      </c>
      <c r="F599" s="15" t="s">
        <v>39</v>
      </c>
      <c r="G599" s="74">
        <f>'прил 6'!G1412</f>
        <v>1000000</v>
      </c>
      <c r="H599" s="74">
        <f>'прил 6'!H1412</f>
        <v>1000000</v>
      </c>
      <c r="I599" s="74">
        <f>'прил 6'!I1412</f>
        <v>1000000</v>
      </c>
      <c r="J599" s="150"/>
      <c r="P599" s="150"/>
      <c r="Q599" s="150"/>
      <c r="R599" s="150"/>
      <c r="S599" s="150"/>
      <c r="T599" s="150"/>
    </row>
    <row r="600" spans="1:20" s="3" customFormat="1" ht="38.25" customHeight="1">
      <c r="A600" s="16" t="s">
        <v>543</v>
      </c>
      <c r="B600" s="49">
        <v>795</v>
      </c>
      <c r="C600" s="15" t="s">
        <v>165</v>
      </c>
      <c r="D600" s="15" t="s">
        <v>177</v>
      </c>
      <c r="E600" s="15" t="s">
        <v>544</v>
      </c>
      <c r="F600" s="15"/>
      <c r="G600" s="74">
        <f>G601</f>
        <v>500000</v>
      </c>
      <c r="H600" s="74">
        <f t="shared" ref="H600:I601" si="169">H601</f>
        <v>500000</v>
      </c>
      <c r="I600" s="74">
        <f t="shared" si="169"/>
        <v>500000</v>
      </c>
      <c r="J600" s="150"/>
      <c r="P600" s="150"/>
      <c r="Q600" s="150"/>
      <c r="R600" s="150"/>
      <c r="S600" s="150"/>
      <c r="T600" s="150"/>
    </row>
    <row r="601" spans="1:20" s="3" customFormat="1" ht="38.25" customHeight="1">
      <c r="A601" s="16" t="s">
        <v>36</v>
      </c>
      <c r="B601" s="49">
        <v>795</v>
      </c>
      <c r="C601" s="15" t="s">
        <v>165</v>
      </c>
      <c r="D601" s="15" t="s">
        <v>177</v>
      </c>
      <c r="E601" s="15" t="s">
        <v>544</v>
      </c>
      <c r="F601" s="15" t="s">
        <v>37</v>
      </c>
      <c r="G601" s="74">
        <f>G602</f>
        <v>500000</v>
      </c>
      <c r="H601" s="74">
        <f t="shared" si="169"/>
        <v>500000</v>
      </c>
      <c r="I601" s="74">
        <f t="shared" si="169"/>
        <v>500000</v>
      </c>
      <c r="J601" s="150"/>
      <c r="P601" s="150"/>
      <c r="Q601" s="150"/>
      <c r="R601" s="150"/>
      <c r="S601" s="150"/>
      <c r="T601" s="150"/>
    </row>
    <row r="602" spans="1:20" s="3" customFormat="1" ht="38.25" customHeight="1">
      <c r="A602" s="16" t="s">
        <v>38</v>
      </c>
      <c r="B602" s="49">
        <v>795</v>
      </c>
      <c r="C602" s="15" t="s">
        <v>165</v>
      </c>
      <c r="D602" s="15" t="s">
        <v>177</v>
      </c>
      <c r="E602" s="15" t="s">
        <v>544</v>
      </c>
      <c r="F602" s="15" t="s">
        <v>39</v>
      </c>
      <c r="G602" s="74">
        <f>'прил 6'!G1403</f>
        <v>500000</v>
      </c>
      <c r="H602" s="74">
        <f>'прил 6'!H1403</f>
        <v>500000</v>
      </c>
      <c r="I602" s="74">
        <f>'прил 6'!I1403</f>
        <v>500000</v>
      </c>
      <c r="J602" s="150"/>
      <c r="P602" s="150"/>
      <c r="Q602" s="150"/>
      <c r="R602" s="150"/>
      <c r="S602" s="150"/>
      <c r="T602" s="150"/>
    </row>
    <row r="603" spans="1:20" s="3" customFormat="1" ht="38.25" hidden="1" customHeight="1">
      <c r="A603" s="16" t="s">
        <v>469</v>
      </c>
      <c r="B603" s="49">
        <v>795</v>
      </c>
      <c r="C603" s="15" t="s">
        <v>165</v>
      </c>
      <c r="D603" s="15" t="s">
        <v>177</v>
      </c>
      <c r="E603" s="15" t="s">
        <v>470</v>
      </c>
      <c r="F603" s="15"/>
      <c r="G603" s="74">
        <f>G604</f>
        <v>0</v>
      </c>
      <c r="H603" s="74">
        <f t="shared" ref="H603:I604" si="170">H604</f>
        <v>0</v>
      </c>
      <c r="I603" s="74">
        <f t="shared" si="170"/>
        <v>0</v>
      </c>
      <c r="J603" s="150"/>
      <c r="P603" s="150"/>
      <c r="Q603" s="150"/>
      <c r="R603" s="150"/>
      <c r="S603" s="150"/>
      <c r="T603" s="150"/>
    </row>
    <row r="604" spans="1:20" s="3" customFormat="1" ht="38.25" hidden="1" customHeight="1">
      <c r="A604" s="16" t="s">
        <v>36</v>
      </c>
      <c r="B604" s="49">
        <v>795</v>
      </c>
      <c r="C604" s="15" t="s">
        <v>165</v>
      </c>
      <c r="D604" s="15" t="s">
        <v>177</v>
      </c>
      <c r="E604" s="15" t="s">
        <v>470</v>
      </c>
      <c r="F604" s="15" t="s">
        <v>37</v>
      </c>
      <c r="G604" s="74">
        <f>G605</f>
        <v>0</v>
      </c>
      <c r="H604" s="74">
        <f t="shared" si="170"/>
        <v>0</v>
      </c>
      <c r="I604" s="74">
        <f t="shared" si="170"/>
        <v>0</v>
      </c>
      <c r="J604" s="150"/>
      <c r="P604" s="150"/>
      <c r="Q604" s="150"/>
      <c r="R604" s="150"/>
      <c r="S604" s="150"/>
      <c r="T604" s="150"/>
    </row>
    <row r="605" spans="1:20" s="3" customFormat="1" ht="38.25" hidden="1" customHeight="1">
      <c r="A605" s="16" t="s">
        <v>38</v>
      </c>
      <c r="B605" s="49">
        <v>795</v>
      </c>
      <c r="C605" s="15" t="s">
        <v>165</v>
      </c>
      <c r="D605" s="15" t="s">
        <v>177</v>
      </c>
      <c r="E605" s="15" t="s">
        <v>470</v>
      </c>
      <c r="F605" s="15" t="s">
        <v>39</v>
      </c>
      <c r="G605" s="74">
        <f>'прил 6'!G1857</f>
        <v>0</v>
      </c>
      <c r="H605" s="74">
        <f>'прил 6'!H1862</f>
        <v>0</v>
      </c>
      <c r="I605" s="74">
        <f>'прил 6'!I1862</f>
        <v>0</v>
      </c>
      <c r="J605" s="150"/>
      <c r="P605" s="150"/>
      <c r="Q605" s="150"/>
      <c r="R605" s="150"/>
      <c r="S605" s="150"/>
      <c r="T605" s="150"/>
    </row>
    <row r="606" spans="1:20" s="3" customFormat="1" ht="38.25" hidden="1" customHeight="1">
      <c r="A606" s="16" t="s">
        <v>543</v>
      </c>
      <c r="B606" s="49">
        <v>795</v>
      </c>
      <c r="C606" s="15" t="s">
        <v>165</v>
      </c>
      <c r="D606" s="15" t="s">
        <v>177</v>
      </c>
      <c r="E606" s="15" t="s">
        <v>572</v>
      </c>
      <c r="F606" s="15"/>
      <c r="G606" s="74">
        <f>G607+G609</f>
        <v>0</v>
      </c>
      <c r="H606" s="74">
        <f t="shared" ref="H606:I607" si="171">H607</f>
        <v>0</v>
      </c>
      <c r="I606" s="74">
        <f t="shared" si="171"/>
        <v>0</v>
      </c>
      <c r="P606" s="150"/>
      <c r="Q606" s="150"/>
      <c r="R606" s="150"/>
      <c r="S606" s="150"/>
      <c r="T606" s="150"/>
    </row>
    <row r="607" spans="1:20" s="3" customFormat="1" ht="38.25" hidden="1" customHeight="1">
      <c r="A607" s="16" t="s">
        <v>36</v>
      </c>
      <c r="B607" s="49">
        <v>795</v>
      </c>
      <c r="C607" s="15" t="s">
        <v>165</v>
      </c>
      <c r="D607" s="15" t="s">
        <v>177</v>
      </c>
      <c r="E607" s="15" t="s">
        <v>572</v>
      </c>
      <c r="F607" s="15" t="s">
        <v>37</v>
      </c>
      <c r="G607" s="74">
        <f>G608</f>
        <v>0</v>
      </c>
      <c r="H607" s="74">
        <f t="shared" si="171"/>
        <v>0</v>
      </c>
      <c r="I607" s="74">
        <f t="shared" si="171"/>
        <v>0</v>
      </c>
      <c r="P607" s="150"/>
      <c r="Q607" s="150"/>
      <c r="R607" s="150"/>
      <c r="S607" s="150"/>
      <c r="T607" s="150"/>
    </row>
    <row r="608" spans="1:20" s="3" customFormat="1" ht="38.25" hidden="1" customHeight="1">
      <c r="A608" s="16" t="s">
        <v>38</v>
      </c>
      <c r="B608" s="49">
        <v>795</v>
      </c>
      <c r="C608" s="15" t="s">
        <v>165</v>
      </c>
      <c r="D608" s="15" t="s">
        <v>177</v>
      </c>
      <c r="E608" s="15" t="s">
        <v>572</v>
      </c>
      <c r="F608" s="15" t="s">
        <v>39</v>
      </c>
      <c r="G608" s="74">
        <f>'прил 6'!G1850</f>
        <v>0</v>
      </c>
      <c r="H608" s="74">
        <v>0</v>
      </c>
      <c r="I608" s="74">
        <v>0</v>
      </c>
      <c r="P608" s="150"/>
      <c r="Q608" s="150"/>
      <c r="R608" s="150"/>
      <c r="S608" s="150"/>
      <c r="T608" s="150"/>
    </row>
    <row r="609" spans="1:20" s="3" customFormat="1" ht="24.75" hidden="1" customHeight="1">
      <c r="A609" s="16" t="s">
        <v>160</v>
      </c>
      <c r="B609" s="49">
        <v>795</v>
      </c>
      <c r="C609" s="15" t="s">
        <v>165</v>
      </c>
      <c r="D609" s="15" t="s">
        <v>177</v>
      </c>
      <c r="E609" s="15" t="s">
        <v>572</v>
      </c>
      <c r="F609" s="15" t="s">
        <v>161</v>
      </c>
      <c r="G609" s="74">
        <f>G610</f>
        <v>0</v>
      </c>
      <c r="H609" s="74">
        <v>0</v>
      </c>
      <c r="I609" s="74">
        <v>0</v>
      </c>
      <c r="P609" s="150"/>
      <c r="Q609" s="150"/>
      <c r="R609" s="150"/>
      <c r="S609" s="150"/>
      <c r="T609" s="150"/>
    </row>
    <row r="610" spans="1:20" s="3" customFormat="1" ht="21.75" hidden="1" customHeight="1">
      <c r="A610" s="16" t="s">
        <v>174</v>
      </c>
      <c r="B610" s="49">
        <v>795</v>
      </c>
      <c r="C610" s="15" t="s">
        <v>165</v>
      </c>
      <c r="D610" s="15" t="s">
        <v>177</v>
      </c>
      <c r="E610" s="15" t="s">
        <v>572</v>
      </c>
      <c r="F610" s="15" t="s">
        <v>175</v>
      </c>
      <c r="G610" s="74">
        <f>'прил 6'!G1852</f>
        <v>0</v>
      </c>
      <c r="H610" s="74">
        <v>0</v>
      </c>
      <c r="I610" s="74">
        <v>0</v>
      </c>
      <c r="P610" s="150"/>
      <c r="Q610" s="150"/>
      <c r="R610" s="150"/>
      <c r="S610" s="150"/>
      <c r="T610" s="150"/>
    </row>
    <row r="611" spans="1:20" s="3" customFormat="1" ht="38.25" hidden="1" customHeight="1">
      <c r="A611" s="16" t="s">
        <v>574</v>
      </c>
      <c r="B611" s="49">
        <v>795</v>
      </c>
      <c r="C611" s="15" t="s">
        <v>165</v>
      </c>
      <c r="D611" s="15" t="s">
        <v>177</v>
      </c>
      <c r="E611" s="15" t="s">
        <v>573</v>
      </c>
      <c r="F611" s="15"/>
      <c r="G611" s="74">
        <f>G612</f>
        <v>0</v>
      </c>
      <c r="H611" s="74">
        <f t="shared" ref="H611:I612" si="172">H612</f>
        <v>0</v>
      </c>
      <c r="I611" s="74">
        <f t="shared" si="172"/>
        <v>0</v>
      </c>
      <c r="P611" s="150"/>
      <c r="Q611" s="150"/>
      <c r="R611" s="150"/>
      <c r="S611" s="150"/>
      <c r="T611" s="150"/>
    </row>
    <row r="612" spans="1:20" s="3" customFormat="1" ht="38.25" hidden="1" customHeight="1">
      <c r="A612" s="16" t="s">
        <v>36</v>
      </c>
      <c r="B612" s="49">
        <v>795</v>
      </c>
      <c r="C612" s="15" t="s">
        <v>165</v>
      </c>
      <c r="D612" s="15" t="s">
        <v>177</v>
      </c>
      <c r="E612" s="15" t="s">
        <v>573</v>
      </c>
      <c r="F612" s="15" t="s">
        <v>37</v>
      </c>
      <c r="G612" s="74">
        <f>G613</f>
        <v>0</v>
      </c>
      <c r="H612" s="74">
        <f t="shared" si="172"/>
        <v>0</v>
      </c>
      <c r="I612" s="74">
        <f t="shared" si="172"/>
        <v>0</v>
      </c>
      <c r="P612" s="150"/>
      <c r="Q612" s="150"/>
      <c r="R612" s="150"/>
      <c r="S612" s="150"/>
      <c r="T612" s="150"/>
    </row>
    <row r="613" spans="1:20" s="3" customFormat="1" ht="38.25" hidden="1" customHeight="1">
      <c r="A613" s="16" t="s">
        <v>38</v>
      </c>
      <c r="B613" s="49">
        <v>795</v>
      </c>
      <c r="C613" s="15" t="s">
        <v>165</v>
      </c>
      <c r="D613" s="15" t="s">
        <v>177</v>
      </c>
      <c r="E613" s="15" t="s">
        <v>573</v>
      </c>
      <c r="F613" s="15" t="s">
        <v>39</v>
      </c>
      <c r="G613" s="74">
        <f>'прил 6'!G1855</f>
        <v>0</v>
      </c>
      <c r="H613" s="74">
        <v>0</v>
      </c>
      <c r="I613" s="74">
        <v>0</v>
      </c>
      <c r="P613" s="150"/>
      <c r="Q613" s="150"/>
      <c r="R613" s="150"/>
      <c r="S613" s="150"/>
      <c r="T613" s="150"/>
    </row>
    <row r="614" spans="1:20" s="3" customFormat="1" ht="38.25" hidden="1" customHeight="1">
      <c r="A614" s="16" t="s">
        <v>571</v>
      </c>
      <c r="B614" s="49">
        <v>795</v>
      </c>
      <c r="C614" s="15" t="s">
        <v>165</v>
      </c>
      <c r="D614" s="15" t="s">
        <v>177</v>
      </c>
      <c r="E614" s="15" t="s">
        <v>570</v>
      </c>
      <c r="F614" s="15"/>
      <c r="G614" s="74">
        <f>G615</f>
        <v>0</v>
      </c>
      <c r="H614" s="74">
        <f t="shared" ref="H614:I615" si="173">H615</f>
        <v>0</v>
      </c>
      <c r="I614" s="74">
        <f t="shared" si="173"/>
        <v>0</v>
      </c>
      <c r="P614" s="150"/>
      <c r="Q614" s="150"/>
      <c r="R614" s="150"/>
      <c r="S614" s="150"/>
      <c r="T614" s="150"/>
    </row>
    <row r="615" spans="1:20" s="3" customFormat="1" ht="38.25" hidden="1" customHeight="1">
      <c r="A615" s="16" t="s">
        <v>36</v>
      </c>
      <c r="B615" s="49">
        <v>795</v>
      </c>
      <c r="C615" s="15" t="s">
        <v>165</v>
      </c>
      <c r="D615" s="15" t="s">
        <v>177</v>
      </c>
      <c r="E615" s="15" t="s">
        <v>570</v>
      </c>
      <c r="F615" s="15" t="s">
        <v>37</v>
      </c>
      <c r="G615" s="74">
        <f>G616</f>
        <v>0</v>
      </c>
      <c r="H615" s="74">
        <f t="shared" si="173"/>
        <v>0</v>
      </c>
      <c r="I615" s="74">
        <f t="shared" si="173"/>
        <v>0</v>
      </c>
      <c r="P615" s="150"/>
      <c r="Q615" s="150"/>
      <c r="R615" s="150"/>
      <c r="S615" s="150"/>
      <c r="T615" s="150"/>
    </row>
    <row r="616" spans="1:20" s="3" customFormat="1" ht="38.25" hidden="1" customHeight="1">
      <c r="A616" s="16" t="s">
        <v>38</v>
      </c>
      <c r="B616" s="49">
        <v>795</v>
      </c>
      <c r="C616" s="15" t="s">
        <v>165</v>
      </c>
      <c r="D616" s="15" t="s">
        <v>177</v>
      </c>
      <c r="E616" s="15" t="s">
        <v>570</v>
      </c>
      <c r="F616" s="15" t="s">
        <v>39</v>
      </c>
      <c r="G616" s="74">
        <f>'прил 6'!G1861</f>
        <v>0</v>
      </c>
      <c r="H616" s="74">
        <v>0</v>
      </c>
      <c r="I616" s="74">
        <v>0</v>
      </c>
      <c r="P616" s="150"/>
      <c r="Q616" s="150"/>
      <c r="R616" s="150"/>
      <c r="S616" s="150"/>
      <c r="T616" s="150"/>
    </row>
    <row r="617" spans="1:20" s="3" customFormat="1" ht="38.25" hidden="1" customHeight="1">
      <c r="A617" s="16" t="s">
        <v>569</v>
      </c>
      <c r="B617" s="49">
        <v>795</v>
      </c>
      <c r="C617" s="15" t="s">
        <v>165</v>
      </c>
      <c r="D617" s="15" t="s">
        <v>177</v>
      </c>
      <c r="E617" s="15" t="s">
        <v>568</v>
      </c>
      <c r="F617" s="15"/>
      <c r="G617" s="74">
        <f>G618</f>
        <v>0</v>
      </c>
      <c r="H617" s="74">
        <f t="shared" ref="H617:I618" si="174">H618</f>
        <v>0</v>
      </c>
      <c r="I617" s="74">
        <f t="shared" si="174"/>
        <v>0</v>
      </c>
      <c r="P617" s="150"/>
      <c r="Q617" s="150"/>
      <c r="R617" s="150"/>
      <c r="S617" s="150"/>
      <c r="T617" s="150"/>
    </row>
    <row r="618" spans="1:20" s="3" customFormat="1" ht="38.25" hidden="1" customHeight="1">
      <c r="A618" s="16" t="s">
        <v>36</v>
      </c>
      <c r="B618" s="49">
        <v>795</v>
      </c>
      <c r="C618" s="15" t="s">
        <v>165</v>
      </c>
      <c r="D618" s="15" t="s">
        <v>177</v>
      </c>
      <c r="E618" s="15" t="s">
        <v>568</v>
      </c>
      <c r="F618" s="15" t="s">
        <v>37</v>
      </c>
      <c r="G618" s="74">
        <f>G619</f>
        <v>0</v>
      </c>
      <c r="H618" s="74">
        <f t="shared" si="174"/>
        <v>0</v>
      </c>
      <c r="I618" s="74">
        <f t="shared" si="174"/>
        <v>0</v>
      </c>
      <c r="P618" s="150"/>
      <c r="Q618" s="150"/>
      <c r="R618" s="150"/>
      <c r="S618" s="150"/>
      <c r="T618" s="150"/>
    </row>
    <row r="619" spans="1:20" s="3" customFormat="1" ht="38.25" hidden="1" customHeight="1">
      <c r="A619" s="16" t="s">
        <v>38</v>
      </c>
      <c r="B619" s="49">
        <v>795</v>
      </c>
      <c r="C619" s="15" t="s">
        <v>165</v>
      </c>
      <c r="D619" s="15" t="s">
        <v>177</v>
      </c>
      <c r="E619" s="15" t="s">
        <v>568</v>
      </c>
      <c r="F619" s="15" t="s">
        <v>39</v>
      </c>
      <c r="G619" s="74">
        <f>'прил 6'!G1864</f>
        <v>0</v>
      </c>
      <c r="H619" s="74">
        <v>0</v>
      </c>
      <c r="I619" s="74">
        <v>0</v>
      </c>
      <c r="P619" s="150"/>
      <c r="Q619" s="150"/>
      <c r="R619" s="150"/>
      <c r="S619" s="150"/>
      <c r="T619" s="150"/>
    </row>
    <row r="620" spans="1:20" s="3" customFormat="1" ht="38.25" hidden="1" customHeight="1">
      <c r="A620" s="16" t="s">
        <v>567</v>
      </c>
      <c r="B620" s="49">
        <v>795</v>
      </c>
      <c r="C620" s="15" t="s">
        <v>165</v>
      </c>
      <c r="D620" s="15" t="s">
        <v>177</v>
      </c>
      <c r="E620" s="15" t="s">
        <v>566</v>
      </c>
      <c r="F620" s="15"/>
      <c r="G620" s="74">
        <f>G621</f>
        <v>0</v>
      </c>
      <c r="H620" s="74">
        <f t="shared" ref="H620:I620" si="175">H621</f>
        <v>0</v>
      </c>
      <c r="I620" s="74">
        <f t="shared" si="175"/>
        <v>0</v>
      </c>
      <c r="P620" s="150"/>
      <c r="Q620" s="150"/>
      <c r="R620" s="150"/>
      <c r="S620" s="150"/>
      <c r="T620" s="150"/>
    </row>
    <row r="621" spans="1:20" s="3" customFormat="1" ht="23.25" hidden="1" customHeight="1">
      <c r="A621" s="16" t="s">
        <v>160</v>
      </c>
      <c r="B621" s="49">
        <v>795</v>
      </c>
      <c r="C621" s="15" t="s">
        <v>165</v>
      </c>
      <c r="D621" s="15" t="s">
        <v>177</v>
      </c>
      <c r="E621" s="15" t="s">
        <v>566</v>
      </c>
      <c r="F621" s="15" t="s">
        <v>161</v>
      </c>
      <c r="G621" s="74">
        <f>G622</f>
        <v>0</v>
      </c>
      <c r="H621" s="74">
        <f t="shared" ref="H621:I621" si="176">H622</f>
        <v>0</v>
      </c>
      <c r="I621" s="74">
        <f t="shared" si="176"/>
        <v>0</v>
      </c>
      <c r="P621" s="150"/>
      <c r="Q621" s="150"/>
      <c r="R621" s="150"/>
      <c r="S621" s="150"/>
      <c r="T621" s="150"/>
    </row>
    <row r="622" spans="1:20" s="3" customFormat="1" ht="21.75" hidden="1" customHeight="1">
      <c r="A622" s="16" t="s">
        <v>174</v>
      </c>
      <c r="B622" s="49">
        <v>795</v>
      </c>
      <c r="C622" s="15" t="s">
        <v>165</v>
      </c>
      <c r="D622" s="15" t="s">
        <v>177</v>
      </c>
      <c r="E622" s="15" t="s">
        <v>566</v>
      </c>
      <c r="F622" s="15" t="s">
        <v>175</v>
      </c>
      <c r="G622" s="74"/>
      <c r="H622" s="74">
        <v>0</v>
      </c>
      <c r="I622" s="74">
        <v>0</v>
      </c>
      <c r="P622" s="150"/>
      <c r="Q622" s="150"/>
      <c r="R622" s="150"/>
      <c r="S622" s="150"/>
      <c r="T622" s="150"/>
    </row>
    <row r="623" spans="1:20" s="3" customFormat="1" ht="38.25" hidden="1" customHeight="1">
      <c r="A623" s="16" t="s">
        <v>565</v>
      </c>
      <c r="B623" s="49">
        <v>795</v>
      </c>
      <c r="C623" s="15" t="s">
        <v>165</v>
      </c>
      <c r="D623" s="15" t="s">
        <v>177</v>
      </c>
      <c r="E623" s="15" t="s">
        <v>564</v>
      </c>
      <c r="F623" s="15"/>
      <c r="G623" s="74">
        <f>G624+G626</f>
        <v>0</v>
      </c>
      <c r="H623" s="74">
        <f t="shared" ref="H623:I624" si="177">H624</f>
        <v>0</v>
      </c>
      <c r="I623" s="74">
        <f t="shared" si="177"/>
        <v>0</v>
      </c>
      <c r="P623" s="150"/>
      <c r="Q623" s="150"/>
      <c r="R623" s="150"/>
      <c r="S623" s="150"/>
      <c r="T623" s="150"/>
    </row>
    <row r="624" spans="1:20" s="3" customFormat="1" ht="38.25" hidden="1" customHeight="1">
      <c r="A624" s="16" t="s">
        <v>36</v>
      </c>
      <c r="B624" s="49">
        <v>795</v>
      </c>
      <c r="C624" s="15" t="s">
        <v>165</v>
      </c>
      <c r="D624" s="15" t="s">
        <v>177</v>
      </c>
      <c r="E624" s="15" t="s">
        <v>564</v>
      </c>
      <c r="F624" s="15" t="s">
        <v>37</v>
      </c>
      <c r="G624" s="74">
        <f>G625</f>
        <v>0</v>
      </c>
      <c r="H624" s="74">
        <f t="shared" si="177"/>
        <v>0</v>
      </c>
      <c r="I624" s="74">
        <f t="shared" si="177"/>
        <v>0</v>
      </c>
      <c r="P624" s="150"/>
      <c r="Q624" s="150"/>
      <c r="R624" s="150"/>
      <c r="S624" s="150"/>
      <c r="T624" s="150"/>
    </row>
    <row r="625" spans="1:20" s="3" customFormat="1" ht="38.25" hidden="1" customHeight="1">
      <c r="A625" s="16" t="s">
        <v>38</v>
      </c>
      <c r="B625" s="49">
        <v>795</v>
      </c>
      <c r="C625" s="15" t="s">
        <v>165</v>
      </c>
      <c r="D625" s="15" t="s">
        <v>177</v>
      </c>
      <c r="E625" s="15" t="s">
        <v>564</v>
      </c>
      <c r="F625" s="15" t="s">
        <v>39</v>
      </c>
      <c r="G625" s="74"/>
      <c r="H625" s="74">
        <v>0</v>
      </c>
      <c r="I625" s="74">
        <v>0</v>
      </c>
      <c r="P625" s="150"/>
      <c r="Q625" s="150"/>
      <c r="R625" s="150"/>
      <c r="S625" s="150"/>
      <c r="T625" s="150"/>
    </row>
    <row r="626" spans="1:20" s="3" customFormat="1" ht="26.25" hidden="1" customHeight="1">
      <c r="A626" s="16" t="s">
        <v>160</v>
      </c>
      <c r="B626" s="49">
        <v>795</v>
      </c>
      <c r="C626" s="15" t="s">
        <v>165</v>
      </c>
      <c r="D626" s="15" t="s">
        <v>177</v>
      </c>
      <c r="E626" s="15" t="s">
        <v>564</v>
      </c>
      <c r="F626" s="15" t="s">
        <v>161</v>
      </c>
      <c r="G626" s="74">
        <f>G627</f>
        <v>0</v>
      </c>
      <c r="H626" s="74">
        <f t="shared" ref="H626:I626" si="178">H627</f>
        <v>0</v>
      </c>
      <c r="I626" s="74">
        <f t="shared" si="178"/>
        <v>0</v>
      </c>
      <c r="P626" s="150"/>
      <c r="Q626" s="150"/>
      <c r="R626" s="150"/>
      <c r="S626" s="150"/>
      <c r="T626" s="150"/>
    </row>
    <row r="627" spans="1:20" s="3" customFormat="1" ht="19.5" hidden="1" customHeight="1">
      <c r="A627" s="16" t="s">
        <v>174</v>
      </c>
      <c r="B627" s="49">
        <v>795</v>
      </c>
      <c r="C627" s="15" t="s">
        <v>165</v>
      </c>
      <c r="D627" s="15" t="s">
        <v>177</v>
      </c>
      <c r="E627" s="15" t="s">
        <v>564</v>
      </c>
      <c r="F627" s="15" t="s">
        <v>175</v>
      </c>
      <c r="G627" s="74">
        <f>'прил 6'!G1870</f>
        <v>0</v>
      </c>
      <c r="H627" s="74">
        <v>0</v>
      </c>
      <c r="I627" s="74">
        <v>0</v>
      </c>
      <c r="P627" s="150"/>
      <c r="Q627" s="150"/>
      <c r="R627" s="150"/>
      <c r="S627" s="150"/>
      <c r="T627" s="150"/>
    </row>
    <row r="628" spans="1:20" s="3" customFormat="1" ht="38.25" hidden="1" customHeight="1">
      <c r="A628" s="16" t="s">
        <v>719</v>
      </c>
      <c r="B628" s="49">
        <v>795</v>
      </c>
      <c r="C628" s="15" t="s">
        <v>165</v>
      </c>
      <c r="D628" s="15" t="s">
        <v>177</v>
      </c>
      <c r="E628" s="15" t="s">
        <v>718</v>
      </c>
      <c r="F628" s="15"/>
      <c r="G628" s="74">
        <f>G629</f>
        <v>0</v>
      </c>
      <c r="H628" s="74">
        <f t="shared" ref="H628:I629" si="179">H629</f>
        <v>0</v>
      </c>
      <c r="I628" s="74">
        <f t="shared" si="179"/>
        <v>0</v>
      </c>
      <c r="P628" s="150"/>
      <c r="Q628" s="150"/>
      <c r="R628" s="150"/>
      <c r="S628" s="150"/>
      <c r="T628" s="150"/>
    </row>
    <row r="629" spans="1:20" s="3" customFormat="1" ht="38.25" hidden="1" customHeight="1">
      <c r="A629" s="16" t="s">
        <v>36</v>
      </c>
      <c r="B629" s="49">
        <v>795</v>
      </c>
      <c r="C629" s="15" t="s">
        <v>165</v>
      </c>
      <c r="D629" s="15" t="s">
        <v>177</v>
      </c>
      <c r="E629" s="15" t="s">
        <v>718</v>
      </c>
      <c r="F629" s="15" t="s">
        <v>37</v>
      </c>
      <c r="G629" s="74">
        <f>G630</f>
        <v>0</v>
      </c>
      <c r="H629" s="74">
        <f t="shared" si="179"/>
        <v>0</v>
      </c>
      <c r="I629" s="74">
        <f t="shared" si="179"/>
        <v>0</v>
      </c>
      <c r="P629" s="150"/>
      <c r="Q629" s="150"/>
      <c r="R629" s="150"/>
      <c r="S629" s="150"/>
      <c r="T629" s="150"/>
    </row>
    <row r="630" spans="1:20" s="3" customFormat="1" ht="38.25" hidden="1" customHeight="1">
      <c r="A630" s="16" t="s">
        <v>38</v>
      </c>
      <c r="B630" s="49">
        <v>795</v>
      </c>
      <c r="C630" s="15" t="s">
        <v>165</v>
      </c>
      <c r="D630" s="15" t="s">
        <v>177</v>
      </c>
      <c r="E630" s="15" t="s">
        <v>718</v>
      </c>
      <c r="F630" s="15" t="s">
        <v>39</v>
      </c>
      <c r="G630" s="74"/>
      <c r="H630" s="74"/>
      <c r="I630" s="74"/>
      <c r="P630" s="150"/>
      <c r="Q630" s="150"/>
      <c r="R630" s="150"/>
      <c r="S630" s="150"/>
      <c r="T630" s="150"/>
    </row>
    <row r="631" spans="1:20" s="3" customFormat="1" ht="63" hidden="1" customHeight="1">
      <c r="A631" s="16" t="s">
        <v>799</v>
      </c>
      <c r="B631" s="49">
        <v>795</v>
      </c>
      <c r="C631" s="15" t="s">
        <v>165</v>
      </c>
      <c r="D631" s="15" t="s">
        <v>177</v>
      </c>
      <c r="E631" s="15" t="s">
        <v>798</v>
      </c>
      <c r="F631" s="15"/>
      <c r="G631" s="74">
        <f>G632</f>
        <v>0</v>
      </c>
      <c r="H631" s="74">
        <f t="shared" ref="H631:I632" si="180">H632</f>
        <v>0</v>
      </c>
      <c r="I631" s="74">
        <f t="shared" si="180"/>
        <v>0</v>
      </c>
      <c r="P631" s="150"/>
      <c r="Q631" s="150"/>
      <c r="R631" s="150"/>
      <c r="S631" s="150"/>
      <c r="T631" s="150"/>
    </row>
    <row r="632" spans="1:20" s="3" customFormat="1" ht="38.25" hidden="1" customHeight="1">
      <c r="A632" s="16" t="s">
        <v>36</v>
      </c>
      <c r="B632" s="49">
        <v>795</v>
      </c>
      <c r="C632" s="15" t="s">
        <v>165</v>
      </c>
      <c r="D632" s="15" t="s">
        <v>177</v>
      </c>
      <c r="E632" s="15" t="s">
        <v>798</v>
      </c>
      <c r="F632" s="15" t="s">
        <v>37</v>
      </c>
      <c r="G632" s="74">
        <f>G633</f>
        <v>0</v>
      </c>
      <c r="H632" s="74">
        <f t="shared" si="180"/>
        <v>0</v>
      </c>
      <c r="I632" s="74">
        <f t="shared" si="180"/>
        <v>0</v>
      </c>
      <c r="P632" s="150"/>
      <c r="Q632" s="150"/>
      <c r="R632" s="150"/>
      <c r="S632" s="150"/>
      <c r="T632" s="150"/>
    </row>
    <row r="633" spans="1:20" s="3" customFormat="1" ht="38.25" hidden="1" customHeight="1">
      <c r="A633" s="16" t="s">
        <v>38</v>
      </c>
      <c r="B633" s="49">
        <v>795</v>
      </c>
      <c r="C633" s="15" t="s">
        <v>165</v>
      </c>
      <c r="D633" s="15" t="s">
        <v>177</v>
      </c>
      <c r="E633" s="15" t="s">
        <v>798</v>
      </c>
      <c r="F633" s="15" t="s">
        <v>39</v>
      </c>
      <c r="G633" s="74"/>
      <c r="H633" s="74"/>
      <c r="I633" s="74"/>
      <c r="P633" s="150"/>
      <c r="Q633" s="150"/>
      <c r="R633" s="150"/>
      <c r="S633" s="150"/>
      <c r="T633" s="150"/>
    </row>
    <row r="634" spans="1:20" s="257" customFormat="1" ht="35.25" customHeight="1">
      <c r="A634" s="131" t="s">
        <v>496</v>
      </c>
      <c r="B634" s="127">
        <v>757</v>
      </c>
      <c r="C634" s="128" t="s">
        <v>26</v>
      </c>
      <c r="D634" s="128" t="s">
        <v>28</v>
      </c>
      <c r="E634" s="128" t="s">
        <v>197</v>
      </c>
      <c r="F634" s="128"/>
      <c r="G634" s="129">
        <f>G635+G638+G641+G644+G689+G692+G700+G706+G727+G734+G736+G739+G742+G754+G766+G745+G748+G783+G786+G795+G792+G703+G789+G715+G712+G718+G721++G798++G809+G724+G804+G812+G695+G647+G650+G653+G656+G659+G662+G665+G668+G671+G674+G686+G679+G680+G683++G803+G817</f>
        <v>167195154.35999998</v>
      </c>
      <c r="H634" s="129">
        <f t="shared" ref="H634:I634" si="181">H635+H638+H641+H644+H689+H692+H700+H706+H727+H734+H736+H739+H742+H754+H766+H745+H748+H783+H786+H795+H792+H703+H789+H715+H712+H718+H721++H798++H809+H724+H804+H812+H695+H647+H650+H653+H656+H659+H662+H665+H668+H671+H674+H686+H679+H680+H683++H803+H817</f>
        <v>169455523.13000003</v>
      </c>
      <c r="I634" s="129">
        <f t="shared" si="181"/>
        <v>164711120.11000001</v>
      </c>
      <c r="J634" s="256">
        <v>24472950</v>
      </c>
      <c r="P634" s="256"/>
      <c r="Q634" s="258"/>
      <c r="R634" s="256"/>
      <c r="S634" s="256"/>
      <c r="T634" s="256"/>
    </row>
    <row r="635" spans="1:20" ht="37.5" customHeight="1">
      <c r="A635" s="16" t="s">
        <v>443</v>
      </c>
      <c r="B635" s="14">
        <v>757</v>
      </c>
      <c r="C635" s="15" t="s">
        <v>44</v>
      </c>
      <c r="D635" s="15" t="s">
        <v>19</v>
      </c>
      <c r="E635" s="15" t="s">
        <v>415</v>
      </c>
      <c r="F635" s="15"/>
      <c r="G635" s="89">
        <f t="shared" ref="G635:I636" si="182">G636</f>
        <v>619531.08000000007</v>
      </c>
      <c r="H635" s="8">
        <f>H636</f>
        <v>619531.08000000007</v>
      </c>
      <c r="I635" s="8">
        <f t="shared" si="182"/>
        <v>619531.08000000007</v>
      </c>
      <c r="J635" s="2">
        <v>25800</v>
      </c>
      <c r="K635" s="2" t="e">
        <f>G635+G638+G641+G644+G689+G692+G700+G706+#REF!+G727+G734+G736+G739+G742+G754+G766</f>
        <v>#REF!</v>
      </c>
      <c r="Q635" s="253"/>
    </row>
    <row r="636" spans="1:20" ht="25.5">
      <c r="A636" s="16" t="s">
        <v>30</v>
      </c>
      <c r="B636" s="14">
        <v>757</v>
      </c>
      <c r="C636" s="15" t="s">
        <v>44</v>
      </c>
      <c r="D636" s="15" t="s">
        <v>19</v>
      </c>
      <c r="E636" s="15" t="s">
        <v>415</v>
      </c>
      <c r="F636" s="15" t="s">
        <v>31</v>
      </c>
      <c r="G636" s="89">
        <f t="shared" si="182"/>
        <v>619531.08000000007</v>
      </c>
      <c r="H636" s="8">
        <f t="shared" si="182"/>
        <v>619531.08000000007</v>
      </c>
      <c r="I636" s="8">
        <f t="shared" si="182"/>
        <v>619531.08000000007</v>
      </c>
      <c r="J636" s="2">
        <v>60633148</v>
      </c>
    </row>
    <row r="637" spans="1:20">
      <c r="A637" s="16" t="s">
        <v>32</v>
      </c>
      <c r="B637" s="14">
        <v>757</v>
      </c>
      <c r="C637" s="15" t="s">
        <v>44</v>
      </c>
      <c r="D637" s="15" t="s">
        <v>19</v>
      </c>
      <c r="E637" s="15" t="s">
        <v>415</v>
      </c>
      <c r="F637" s="15" t="s">
        <v>33</v>
      </c>
      <c r="G637" s="89">
        <f>'прил 6'!G211</f>
        <v>619531.08000000007</v>
      </c>
      <c r="H637" s="8">
        <f>'прил 6'!H211</f>
        <v>619531.08000000007</v>
      </c>
      <c r="I637" s="8">
        <f>'прил 6'!I211</f>
        <v>619531.08000000007</v>
      </c>
      <c r="J637" s="2">
        <v>7498067</v>
      </c>
    </row>
    <row r="638" spans="1:20" ht="93" hidden="1" customHeight="1">
      <c r="A638" s="16" t="s">
        <v>276</v>
      </c>
      <c r="B638" s="14">
        <v>757</v>
      </c>
      <c r="C638" s="15" t="s">
        <v>26</v>
      </c>
      <c r="D638" s="15" t="s">
        <v>70</v>
      </c>
      <c r="E638" s="15" t="s">
        <v>603</v>
      </c>
      <c r="F638" s="15"/>
      <c r="G638" s="102">
        <f>G640</f>
        <v>0</v>
      </c>
      <c r="H638" s="8">
        <v>0</v>
      </c>
      <c r="I638" s="8">
        <v>0</v>
      </c>
      <c r="J638" s="1"/>
    </row>
    <row r="639" spans="1:20" ht="36" hidden="1" customHeight="1">
      <c r="A639" s="16" t="s">
        <v>30</v>
      </c>
      <c r="B639" s="14">
        <v>757</v>
      </c>
      <c r="C639" s="15" t="s">
        <v>26</v>
      </c>
      <c r="D639" s="15" t="s">
        <v>70</v>
      </c>
      <c r="E639" s="15" t="s">
        <v>603</v>
      </c>
      <c r="F639" s="15" t="s">
        <v>31</v>
      </c>
      <c r="G639" s="102">
        <f>G640</f>
        <v>0</v>
      </c>
      <c r="H639" s="8">
        <v>0</v>
      </c>
      <c r="I639" s="8">
        <v>0</v>
      </c>
      <c r="J639" s="1"/>
    </row>
    <row r="640" spans="1:20" ht="19.5" hidden="1" customHeight="1">
      <c r="A640" s="16" t="s">
        <v>32</v>
      </c>
      <c r="B640" s="14">
        <v>757</v>
      </c>
      <c r="C640" s="15" t="s">
        <v>26</v>
      </c>
      <c r="D640" s="15" t="s">
        <v>70</v>
      </c>
      <c r="E640" s="15" t="s">
        <v>603</v>
      </c>
      <c r="F640" s="15" t="s">
        <v>33</v>
      </c>
      <c r="G640" s="102">
        <f>'прил 6'!G49</f>
        <v>0</v>
      </c>
      <c r="H640" s="8">
        <v>0</v>
      </c>
      <c r="I640" s="8">
        <v>0</v>
      </c>
      <c r="J640" s="1"/>
    </row>
    <row r="641" spans="1:20" s="46" customFormat="1" ht="90.75" customHeight="1">
      <c r="A641" s="84" t="s">
        <v>379</v>
      </c>
      <c r="B641" s="14"/>
      <c r="C641" s="15"/>
      <c r="D641" s="15"/>
      <c r="E641" s="15" t="s">
        <v>677</v>
      </c>
      <c r="F641" s="15"/>
      <c r="G641" s="102">
        <f t="shared" ref="G641:I642" si="183">G642</f>
        <v>1180646</v>
      </c>
      <c r="H641" s="74">
        <f t="shared" si="183"/>
        <v>1157334.79</v>
      </c>
      <c r="I641" s="74">
        <f t="shared" si="183"/>
        <v>1157334.79</v>
      </c>
      <c r="J641" s="149">
        <v>37014758</v>
      </c>
      <c r="P641" s="149"/>
      <c r="Q641" s="149"/>
      <c r="R641" s="149"/>
      <c r="S641" s="149"/>
      <c r="T641" s="149"/>
    </row>
    <row r="642" spans="1:20" s="46" customFormat="1" ht="35.25" customHeight="1">
      <c r="A642" s="16" t="s">
        <v>30</v>
      </c>
      <c r="B642" s="14"/>
      <c r="C642" s="15"/>
      <c r="D642" s="15"/>
      <c r="E642" s="15" t="s">
        <v>677</v>
      </c>
      <c r="F642" s="15" t="s">
        <v>31</v>
      </c>
      <c r="G642" s="102">
        <f t="shared" si="183"/>
        <v>1180646</v>
      </c>
      <c r="H642" s="74">
        <f t="shared" si="183"/>
        <v>1157334.79</v>
      </c>
      <c r="I642" s="74">
        <f t="shared" si="183"/>
        <v>1157334.79</v>
      </c>
      <c r="J642" s="149">
        <v>1052448</v>
      </c>
      <c r="P642" s="149"/>
      <c r="Q642" s="149"/>
      <c r="R642" s="149"/>
      <c r="S642" s="149"/>
      <c r="T642" s="149"/>
    </row>
    <row r="643" spans="1:20" s="46" customFormat="1" ht="21" customHeight="1">
      <c r="A643" s="16" t="s">
        <v>32</v>
      </c>
      <c r="B643" s="14"/>
      <c r="C643" s="15"/>
      <c r="D643" s="15"/>
      <c r="E643" s="15" t="s">
        <v>677</v>
      </c>
      <c r="F643" s="15" t="s">
        <v>33</v>
      </c>
      <c r="G643" s="102">
        <f>'прил 6'!G150</f>
        <v>1180646</v>
      </c>
      <c r="H643" s="74">
        <f>'прил 6'!H150</f>
        <v>1157334.79</v>
      </c>
      <c r="I643" s="74">
        <f>'прил 6'!I150</f>
        <v>1157334.79</v>
      </c>
      <c r="J643" s="149">
        <v>7890673</v>
      </c>
      <c r="P643" s="149"/>
      <c r="Q643" s="149"/>
      <c r="R643" s="149"/>
      <c r="S643" s="149"/>
      <c r="T643" s="149"/>
    </row>
    <row r="644" spans="1:20" ht="25.5">
      <c r="A644" s="16" t="s">
        <v>29</v>
      </c>
      <c r="B644" s="14">
        <v>757</v>
      </c>
      <c r="C644" s="15" t="s">
        <v>26</v>
      </c>
      <c r="D644" s="15" t="s">
        <v>28</v>
      </c>
      <c r="E644" s="15" t="s">
        <v>198</v>
      </c>
      <c r="F644" s="15"/>
      <c r="G644" s="102">
        <f>G645</f>
        <v>27496730.579999998</v>
      </c>
      <c r="H644" s="74">
        <f t="shared" ref="G644:I645" si="184">H645</f>
        <v>27590675.109999999</v>
      </c>
      <c r="I644" s="74">
        <f t="shared" si="184"/>
        <v>29065199.059999999</v>
      </c>
      <c r="J644" s="2">
        <v>435600</v>
      </c>
    </row>
    <row r="645" spans="1:20" ht="25.5">
      <c r="A645" s="16" t="s">
        <v>30</v>
      </c>
      <c r="B645" s="14">
        <v>757</v>
      </c>
      <c r="C645" s="15" t="s">
        <v>26</v>
      </c>
      <c r="D645" s="15" t="s">
        <v>28</v>
      </c>
      <c r="E645" s="15" t="s">
        <v>198</v>
      </c>
      <c r="F645" s="15" t="s">
        <v>31</v>
      </c>
      <c r="G645" s="102">
        <f t="shared" si="184"/>
        <v>27496730.579999998</v>
      </c>
      <c r="H645" s="74">
        <f t="shared" si="184"/>
        <v>27590675.109999999</v>
      </c>
      <c r="I645" s="74">
        <f t="shared" si="184"/>
        <v>29065199.059999999</v>
      </c>
      <c r="J645" s="2">
        <v>300</v>
      </c>
    </row>
    <row r="646" spans="1:20" ht="19.5" customHeight="1">
      <c r="A646" s="16" t="s">
        <v>32</v>
      </c>
      <c r="B646" s="14">
        <v>757</v>
      </c>
      <c r="C646" s="15" t="s">
        <v>26</v>
      </c>
      <c r="D646" s="15" t="s">
        <v>28</v>
      </c>
      <c r="E646" s="15" t="s">
        <v>198</v>
      </c>
      <c r="F646" s="15" t="s">
        <v>33</v>
      </c>
      <c r="G646" s="102">
        <f>'прил 6'!G25</f>
        <v>27496730.579999998</v>
      </c>
      <c r="H646" s="74">
        <f>'прил 6'!H25</f>
        <v>27590675.109999999</v>
      </c>
      <c r="I646" s="74">
        <f>'прил 6'!I25</f>
        <v>29065199.059999999</v>
      </c>
      <c r="J646" s="2">
        <f>SUM(J634:J645)</f>
        <v>139023744</v>
      </c>
    </row>
    <row r="647" spans="1:20" ht="25.5">
      <c r="A647" s="16" t="s">
        <v>876</v>
      </c>
      <c r="B647" s="14">
        <v>757</v>
      </c>
      <c r="C647" s="15" t="s">
        <v>26</v>
      </c>
      <c r="D647" s="15" t="s">
        <v>70</v>
      </c>
      <c r="E647" s="15" t="s">
        <v>875</v>
      </c>
      <c r="F647" s="15"/>
      <c r="G647" s="74">
        <f>G648</f>
        <v>115000</v>
      </c>
      <c r="H647" s="74">
        <f t="shared" ref="H647:I647" si="185">H648</f>
        <v>115000</v>
      </c>
      <c r="I647" s="74">
        <f t="shared" si="185"/>
        <v>115000</v>
      </c>
      <c r="J647" s="1"/>
    </row>
    <row r="648" spans="1:20" ht="25.5">
      <c r="A648" s="16" t="s">
        <v>30</v>
      </c>
      <c r="B648" s="14">
        <v>757</v>
      </c>
      <c r="C648" s="15" t="s">
        <v>26</v>
      </c>
      <c r="D648" s="15" t="s">
        <v>70</v>
      </c>
      <c r="E648" s="15" t="s">
        <v>875</v>
      </c>
      <c r="F648" s="15" t="s">
        <v>31</v>
      </c>
      <c r="G648" s="74">
        <f>G649</f>
        <v>115000</v>
      </c>
      <c r="H648" s="74">
        <f>H649</f>
        <v>115000</v>
      </c>
      <c r="I648" s="74">
        <f>I649</f>
        <v>115000</v>
      </c>
      <c r="J648" s="1"/>
    </row>
    <row r="649" spans="1:20" ht="19.5" customHeight="1">
      <c r="A649" s="16" t="s">
        <v>32</v>
      </c>
      <c r="B649" s="14">
        <v>757</v>
      </c>
      <c r="C649" s="15" t="s">
        <v>26</v>
      </c>
      <c r="D649" s="15" t="s">
        <v>70</v>
      </c>
      <c r="E649" s="15" t="s">
        <v>875</v>
      </c>
      <c r="F649" s="15" t="s">
        <v>33</v>
      </c>
      <c r="G649" s="74">
        <f>'прил 6'!G31+'прил 6'!G254</f>
        <v>115000</v>
      </c>
      <c r="H649" s="74">
        <f>'прил 6'!H31+'прил 6'!H254</f>
        <v>115000</v>
      </c>
      <c r="I649" s="74">
        <f>'прил 6'!I31+'прил 6'!I254</f>
        <v>115000</v>
      </c>
      <c r="J649" s="1"/>
    </row>
    <row r="650" spans="1:20" ht="38.25">
      <c r="A650" s="16" t="s">
        <v>681</v>
      </c>
      <c r="B650" s="14">
        <v>757</v>
      </c>
      <c r="C650" s="15" t="s">
        <v>26</v>
      </c>
      <c r="D650" s="15" t="s">
        <v>70</v>
      </c>
      <c r="E650" s="15" t="s">
        <v>878</v>
      </c>
      <c r="F650" s="15"/>
      <c r="G650" s="74">
        <f>G651</f>
        <v>0</v>
      </c>
      <c r="H650" s="74">
        <f t="shared" ref="H650:I650" si="186">H651</f>
        <v>300000</v>
      </c>
      <c r="I650" s="74">
        <f t="shared" si="186"/>
        <v>0</v>
      </c>
      <c r="J650" s="1"/>
    </row>
    <row r="651" spans="1:20" ht="25.5">
      <c r="A651" s="16" t="s">
        <v>30</v>
      </c>
      <c r="B651" s="14">
        <v>757</v>
      </c>
      <c r="C651" s="15" t="s">
        <v>26</v>
      </c>
      <c r="D651" s="15" t="s">
        <v>70</v>
      </c>
      <c r="E651" s="15" t="s">
        <v>878</v>
      </c>
      <c r="F651" s="15" t="s">
        <v>31</v>
      </c>
      <c r="G651" s="74">
        <f>G652</f>
        <v>0</v>
      </c>
      <c r="H651" s="74">
        <f>H652</f>
        <v>300000</v>
      </c>
      <c r="I651" s="74">
        <f>I652</f>
        <v>0</v>
      </c>
      <c r="J651" s="1"/>
    </row>
    <row r="652" spans="1:20" ht="19.5" customHeight="1">
      <c r="A652" s="16" t="s">
        <v>32</v>
      </c>
      <c r="B652" s="14">
        <v>757</v>
      </c>
      <c r="C652" s="15" t="s">
        <v>26</v>
      </c>
      <c r="D652" s="15" t="s">
        <v>70</v>
      </c>
      <c r="E652" s="15" t="s">
        <v>878</v>
      </c>
      <c r="F652" s="15" t="s">
        <v>33</v>
      </c>
      <c r="G652" s="74">
        <v>0</v>
      </c>
      <c r="H652" s="74">
        <v>300000</v>
      </c>
      <c r="I652" s="74">
        <v>0</v>
      </c>
      <c r="J652" s="1"/>
    </row>
    <row r="653" spans="1:20" ht="25.5">
      <c r="A653" s="16" t="s">
        <v>879</v>
      </c>
      <c r="B653" s="14">
        <v>757</v>
      </c>
      <c r="C653" s="15" t="s">
        <v>26</v>
      </c>
      <c r="D653" s="15" t="s">
        <v>70</v>
      </c>
      <c r="E653" s="15" t="s">
        <v>892</v>
      </c>
      <c r="F653" s="15"/>
      <c r="G653" s="74">
        <f>G654</f>
        <v>614850</v>
      </c>
      <c r="H653" s="74">
        <f t="shared" ref="H653:I653" si="187">H654</f>
        <v>822400</v>
      </c>
      <c r="I653" s="74">
        <f t="shared" si="187"/>
        <v>822400</v>
      </c>
      <c r="J653" s="1"/>
    </row>
    <row r="654" spans="1:20" ht="25.5">
      <c r="A654" s="16" t="s">
        <v>30</v>
      </c>
      <c r="B654" s="14">
        <v>757</v>
      </c>
      <c r="C654" s="15" t="s">
        <v>26</v>
      </c>
      <c r="D654" s="15" t="s">
        <v>70</v>
      </c>
      <c r="E654" s="15" t="s">
        <v>892</v>
      </c>
      <c r="F654" s="15" t="s">
        <v>31</v>
      </c>
      <c r="G654" s="74">
        <f>G655</f>
        <v>614850</v>
      </c>
      <c r="H654" s="74">
        <f>H655</f>
        <v>822400</v>
      </c>
      <c r="I654" s="74">
        <f>I655</f>
        <v>822400</v>
      </c>
      <c r="J654" s="1"/>
    </row>
    <row r="655" spans="1:20" ht="19.5" customHeight="1">
      <c r="A655" s="16" t="s">
        <v>32</v>
      </c>
      <c r="B655" s="14">
        <v>757</v>
      </c>
      <c r="C655" s="15" t="s">
        <v>26</v>
      </c>
      <c r="D655" s="15" t="s">
        <v>70</v>
      </c>
      <c r="E655" s="15" t="s">
        <v>892</v>
      </c>
      <c r="F655" s="15" t="s">
        <v>33</v>
      </c>
      <c r="G655" s="74">
        <f>'прил 6'!G34+'прил 6'!G248</f>
        <v>614850</v>
      </c>
      <c r="H655" s="74">
        <f>'прил 6'!H34+'прил 6'!H248</f>
        <v>822400</v>
      </c>
      <c r="I655" s="74">
        <f>'прил 6'!I34+'прил 6'!I248</f>
        <v>822400</v>
      </c>
      <c r="J655" s="1"/>
    </row>
    <row r="656" spans="1:20">
      <c r="A656" s="16" t="s">
        <v>881</v>
      </c>
      <c r="B656" s="14">
        <v>757</v>
      </c>
      <c r="C656" s="15" t="s">
        <v>44</v>
      </c>
      <c r="D656" s="15" t="s">
        <v>19</v>
      </c>
      <c r="E656" s="15" t="s">
        <v>880</v>
      </c>
      <c r="F656" s="15"/>
      <c r="G656" s="74">
        <f>G657</f>
        <v>439000</v>
      </c>
      <c r="H656" s="74">
        <f t="shared" ref="H656:I656" si="188">H657</f>
        <v>1314000</v>
      </c>
      <c r="I656" s="74">
        <f t="shared" si="188"/>
        <v>1395000</v>
      </c>
      <c r="J656" s="1"/>
    </row>
    <row r="657" spans="1:10" ht="25.5">
      <c r="A657" s="16" t="s">
        <v>30</v>
      </c>
      <c r="B657" s="14">
        <v>757</v>
      </c>
      <c r="C657" s="15" t="s">
        <v>44</v>
      </c>
      <c r="D657" s="15" t="s">
        <v>19</v>
      </c>
      <c r="E657" s="15" t="s">
        <v>880</v>
      </c>
      <c r="F657" s="15" t="s">
        <v>31</v>
      </c>
      <c r="G657" s="74">
        <f>G658</f>
        <v>439000</v>
      </c>
      <c r="H657" s="74">
        <f>H658</f>
        <v>1314000</v>
      </c>
      <c r="I657" s="74">
        <f>I658</f>
        <v>1395000</v>
      </c>
      <c r="J657" s="1"/>
    </row>
    <row r="658" spans="1:10" ht="19.5" customHeight="1">
      <c r="A658" s="16" t="s">
        <v>32</v>
      </c>
      <c r="B658" s="14">
        <v>757</v>
      </c>
      <c r="C658" s="15" t="s">
        <v>44</v>
      </c>
      <c r="D658" s="15" t="s">
        <v>19</v>
      </c>
      <c r="E658" s="15" t="s">
        <v>880</v>
      </c>
      <c r="F658" s="15" t="s">
        <v>33</v>
      </c>
      <c r="G658" s="74">
        <f>'прил 6'!G251+'прил 6'!G28</f>
        <v>439000</v>
      </c>
      <c r="H658" s="74">
        <f>'прил 6'!H251+'прил 6'!H28</f>
        <v>1314000</v>
      </c>
      <c r="I658" s="74">
        <f>'прил 6'!I251+'прил 6'!I28</f>
        <v>1395000</v>
      </c>
      <c r="J658" s="1"/>
    </row>
    <row r="659" spans="1:10" hidden="1">
      <c r="A659" s="16"/>
      <c r="B659" s="14"/>
      <c r="C659" s="15"/>
      <c r="D659" s="15"/>
      <c r="E659" s="15"/>
      <c r="F659" s="15"/>
      <c r="G659" s="74"/>
      <c r="H659" s="74"/>
      <c r="I659" s="74"/>
      <c r="J659" s="1"/>
    </row>
    <row r="660" spans="1:10" hidden="1">
      <c r="A660" s="16"/>
      <c r="B660" s="14"/>
      <c r="C660" s="15"/>
      <c r="D660" s="15"/>
      <c r="E660" s="15"/>
      <c r="F660" s="15"/>
      <c r="G660" s="74"/>
      <c r="H660" s="74"/>
      <c r="I660" s="74"/>
      <c r="J660" s="1"/>
    </row>
    <row r="661" spans="1:10" ht="19.5" hidden="1" customHeight="1">
      <c r="A661" s="16"/>
      <c r="B661" s="14"/>
      <c r="C661" s="15"/>
      <c r="D661" s="15"/>
      <c r="E661" s="15"/>
      <c r="F661" s="15"/>
      <c r="G661" s="74"/>
      <c r="H661" s="74"/>
      <c r="I661" s="74"/>
      <c r="J661" s="1"/>
    </row>
    <row r="662" spans="1:10" ht="38.25">
      <c r="A662" s="16" t="s">
        <v>883</v>
      </c>
      <c r="B662" s="14">
        <v>757</v>
      </c>
      <c r="C662" s="15" t="s">
        <v>44</v>
      </c>
      <c r="D662" s="15" t="s">
        <v>19</v>
      </c>
      <c r="E662" s="15" t="s">
        <v>882</v>
      </c>
      <c r="F662" s="15"/>
      <c r="G662" s="74">
        <f>G663</f>
        <v>210000</v>
      </c>
      <c r="H662" s="74">
        <f t="shared" ref="H662:I662" si="189">H663</f>
        <v>0</v>
      </c>
      <c r="I662" s="74">
        <f t="shared" si="189"/>
        <v>0</v>
      </c>
      <c r="J662" s="1"/>
    </row>
    <row r="663" spans="1:10" ht="25.5">
      <c r="A663" s="16" t="s">
        <v>30</v>
      </c>
      <c r="B663" s="14">
        <v>757</v>
      </c>
      <c r="C663" s="15" t="s">
        <v>44</v>
      </c>
      <c r="D663" s="15" t="s">
        <v>19</v>
      </c>
      <c r="E663" s="15" t="s">
        <v>882</v>
      </c>
      <c r="F663" s="15" t="s">
        <v>31</v>
      </c>
      <c r="G663" s="74">
        <f>G664</f>
        <v>210000</v>
      </c>
      <c r="H663" s="74">
        <f>H664</f>
        <v>0</v>
      </c>
      <c r="I663" s="74">
        <f>I664</f>
        <v>0</v>
      </c>
      <c r="J663" s="1"/>
    </row>
    <row r="664" spans="1:10" ht="19.5" customHeight="1">
      <c r="A664" s="16" t="s">
        <v>32</v>
      </c>
      <c r="B664" s="14">
        <v>757</v>
      </c>
      <c r="C664" s="15" t="s">
        <v>44</v>
      </c>
      <c r="D664" s="15" t="s">
        <v>19</v>
      </c>
      <c r="E664" s="15" t="s">
        <v>882</v>
      </c>
      <c r="F664" s="15" t="s">
        <v>33</v>
      </c>
      <c r="G664" s="74">
        <f>'прил 6'!G257</f>
        <v>210000</v>
      </c>
      <c r="H664" s="74">
        <f>'прил 6'!H257</f>
        <v>0</v>
      </c>
      <c r="I664" s="74">
        <f>'прил 6'!I257</f>
        <v>0</v>
      </c>
      <c r="J664" s="1"/>
    </row>
    <row r="665" spans="1:10" ht="25.5">
      <c r="A665" s="16" t="s">
        <v>885</v>
      </c>
      <c r="B665" s="14">
        <v>757</v>
      </c>
      <c r="C665" s="15" t="s">
        <v>44</v>
      </c>
      <c r="D665" s="15" t="s">
        <v>19</v>
      </c>
      <c r="E665" s="15" t="s">
        <v>884</v>
      </c>
      <c r="F665" s="15"/>
      <c r="G665" s="74">
        <f>G666</f>
        <v>149125</v>
      </c>
      <c r="H665" s="74">
        <f t="shared" ref="H665:I665" si="190">H666</f>
        <v>0</v>
      </c>
      <c r="I665" s="74">
        <f t="shared" si="190"/>
        <v>0</v>
      </c>
      <c r="J665" s="1"/>
    </row>
    <row r="666" spans="1:10" ht="25.5">
      <c r="A666" s="16" t="s">
        <v>30</v>
      </c>
      <c r="B666" s="14">
        <v>757</v>
      </c>
      <c r="C666" s="15" t="s">
        <v>44</v>
      </c>
      <c r="D666" s="15" t="s">
        <v>19</v>
      </c>
      <c r="E666" s="15" t="s">
        <v>884</v>
      </c>
      <c r="F666" s="15" t="s">
        <v>31</v>
      </c>
      <c r="G666" s="74">
        <f>G667</f>
        <v>149125</v>
      </c>
      <c r="H666" s="74">
        <f>H667</f>
        <v>0</v>
      </c>
      <c r="I666" s="74">
        <f>I667</f>
        <v>0</v>
      </c>
      <c r="J666" s="1"/>
    </row>
    <row r="667" spans="1:10" ht="19.5" customHeight="1">
      <c r="A667" s="16" t="s">
        <v>32</v>
      </c>
      <c r="B667" s="14">
        <v>757</v>
      </c>
      <c r="C667" s="15" t="s">
        <v>44</v>
      </c>
      <c r="D667" s="15" t="s">
        <v>19</v>
      </c>
      <c r="E667" s="15" t="s">
        <v>884</v>
      </c>
      <c r="F667" s="15" t="s">
        <v>33</v>
      </c>
      <c r="G667" s="74">
        <v>149125</v>
      </c>
      <c r="H667" s="74">
        <v>0</v>
      </c>
      <c r="I667" s="74">
        <v>0</v>
      </c>
      <c r="J667" s="1"/>
    </row>
    <row r="668" spans="1:10" ht="38.25">
      <c r="A668" s="16" t="s">
        <v>887</v>
      </c>
      <c r="B668" s="14">
        <v>757</v>
      </c>
      <c r="C668" s="15" t="s">
        <v>44</v>
      </c>
      <c r="D668" s="15" t="s">
        <v>19</v>
      </c>
      <c r="E668" s="15" t="s">
        <v>886</v>
      </c>
      <c r="F668" s="15"/>
      <c r="G668" s="74">
        <f>G669</f>
        <v>341866</v>
      </c>
      <c r="H668" s="74">
        <f t="shared" ref="H668:I668" si="191">H669</f>
        <v>0</v>
      </c>
      <c r="I668" s="74">
        <f t="shared" si="191"/>
        <v>0</v>
      </c>
      <c r="J668" s="1"/>
    </row>
    <row r="669" spans="1:10" ht="25.5">
      <c r="A669" s="16" t="s">
        <v>30</v>
      </c>
      <c r="B669" s="14">
        <v>757</v>
      </c>
      <c r="C669" s="15" t="s">
        <v>44</v>
      </c>
      <c r="D669" s="15" t="s">
        <v>19</v>
      </c>
      <c r="E669" s="15" t="s">
        <v>886</v>
      </c>
      <c r="F669" s="15" t="s">
        <v>31</v>
      </c>
      <c r="G669" s="74">
        <f>G670</f>
        <v>341866</v>
      </c>
      <c r="H669" s="74">
        <f>H670</f>
        <v>0</v>
      </c>
      <c r="I669" s="74">
        <f>I670</f>
        <v>0</v>
      </c>
      <c r="J669" s="1"/>
    </row>
    <row r="670" spans="1:10" ht="19.5" customHeight="1">
      <c r="A670" s="16" t="s">
        <v>32</v>
      </c>
      <c r="B670" s="14">
        <v>757</v>
      </c>
      <c r="C670" s="15" t="s">
        <v>44</v>
      </c>
      <c r="D670" s="15" t="s">
        <v>19</v>
      </c>
      <c r="E670" s="15" t="s">
        <v>886</v>
      </c>
      <c r="F670" s="15" t="s">
        <v>33</v>
      </c>
      <c r="G670" s="74">
        <v>341866</v>
      </c>
      <c r="H670" s="74">
        <v>0</v>
      </c>
      <c r="I670" s="74">
        <v>0</v>
      </c>
      <c r="J670" s="1"/>
    </row>
    <row r="671" spans="1:10">
      <c r="A671" s="16" t="s">
        <v>888</v>
      </c>
      <c r="B671" s="14">
        <v>757</v>
      </c>
      <c r="C671" s="15" t="s">
        <v>44</v>
      </c>
      <c r="D671" s="15" t="s">
        <v>19</v>
      </c>
      <c r="E671" s="15" t="s">
        <v>889</v>
      </c>
      <c r="F671" s="15"/>
      <c r="G671" s="74">
        <f>G672</f>
        <v>50000</v>
      </c>
      <c r="H671" s="74">
        <f t="shared" ref="H671:I671" si="192">H672</f>
        <v>0</v>
      </c>
      <c r="I671" s="74">
        <f t="shared" si="192"/>
        <v>0</v>
      </c>
      <c r="J671" s="1"/>
    </row>
    <row r="672" spans="1:10" ht="25.5">
      <c r="A672" s="16" t="s">
        <v>30</v>
      </c>
      <c r="B672" s="14">
        <v>757</v>
      </c>
      <c r="C672" s="15" t="s">
        <v>44</v>
      </c>
      <c r="D672" s="15" t="s">
        <v>19</v>
      </c>
      <c r="E672" s="15" t="s">
        <v>889</v>
      </c>
      <c r="F672" s="15" t="s">
        <v>31</v>
      </c>
      <c r="G672" s="74">
        <f>G673</f>
        <v>50000</v>
      </c>
      <c r="H672" s="74">
        <f>H673</f>
        <v>0</v>
      </c>
      <c r="I672" s="74">
        <f>I673</f>
        <v>0</v>
      </c>
      <c r="J672" s="1"/>
    </row>
    <row r="673" spans="1:10" ht="19.5" customHeight="1">
      <c r="A673" s="16" t="s">
        <v>32</v>
      </c>
      <c r="B673" s="14">
        <v>757</v>
      </c>
      <c r="C673" s="15" t="s">
        <v>44</v>
      </c>
      <c r="D673" s="15" t="s">
        <v>19</v>
      </c>
      <c r="E673" s="15" t="s">
        <v>889</v>
      </c>
      <c r="F673" s="15" t="s">
        <v>33</v>
      </c>
      <c r="G673" s="74">
        <f>'прил 6'!G266</f>
        <v>50000</v>
      </c>
      <c r="H673" s="74">
        <f>'прил 6'!H266</f>
        <v>0</v>
      </c>
      <c r="I673" s="74">
        <f>'прил 6'!I266</f>
        <v>0</v>
      </c>
      <c r="J673" s="1"/>
    </row>
    <row r="674" spans="1:10" ht="25.5">
      <c r="A674" s="16" t="s">
        <v>891</v>
      </c>
      <c r="B674" s="14">
        <v>757</v>
      </c>
      <c r="C674" s="15" t="s">
        <v>44</v>
      </c>
      <c r="D674" s="15" t="s">
        <v>19</v>
      </c>
      <c r="E674" s="15" t="s">
        <v>890</v>
      </c>
      <c r="F674" s="15"/>
      <c r="G674" s="74">
        <f>G675</f>
        <v>0</v>
      </c>
      <c r="H674" s="74">
        <f t="shared" ref="H674:I674" si="193">H675</f>
        <v>8063.23</v>
      </c>
      <c r="I674" s="74">
        <f t="shared" si="193"/>
        <v>12546</v>
      </c>
      <c r="J674" s="1"/>
    </row>
    <row r="675" spans="1:10" ht="25.5">
      <c r="A675" s="16" t="s">
        <v>30</v>
      </c>
      <c r="B675" s="14">
        <v>757</v>
      </c>
      <c r="C675" s="15" t="s">
        <v>44</v>
      </c>
      <c r="D675" s="15" t="s">
        <v>19</v>
      </c>
      <c r="E675" s="15" t="s">
        <v>890</v>
      </c>
      <c r="F675" s="15" t="s">
        <v>31</v>
      </c>
      <c r="G675" s="74">
        <f>G676</f>
        <v>0</v>
      </c>
      <c r="H675" s="74">
        <f>H676</f>
        <v>8063.23</v>
      </c>
      <c r="I675" s="74">
        <f>I676</f>
        <v>12546</v>
      </c>
      <c r="J675" s="1"/>
    </row>
    <row r="676" spans="1:10" ht="19.5" customHeight="1">
      <c r="A676" s="16" t="s">
        <v>32</v>
      </c>
      <c r="B676" s="14">
        <v>757</v>
      </c>
      <c r="C676" s="15" t="s">
        <v>44</v>
      </c>
      <c r="D676" s="15" t="s">
        <v>19</v>
      </c>
      <c r="E676" s="15" t="s">
        <v>890</v>
      </c>
      <c r="F676" s="15" t="s">
        <v>33</v>
      </c>
      <c r="G676" s="74">
        <f>'прил 6'!G269</f>
        <v>0</v>
      </c>
      <c r="H676" s="74">
        <f>'прил 6'!H269</f>
        <v>8063.23</v>
      </c>
      <c r="I676" s="74">
        <f>'прил 6'!I269</f>
        <v>12546</v>
      </c>
      <c r="J676" s="1"/>
    </row>
    <row r="677" spans="1:10" ht="25.5">
      <c r="A677" s="16" t="s">
        <v>813</v>
      </c>
      <c r="B677" s="14">
        <v>757</v>
      </c>
      <c r="C677" s="15" t="s">
        <v>44</v>
      </c>
      <c r="D677" s="15" t="s">
        <v>19</v>
      </c>
      <c r="E677" s="15" t="s">
        <v>894</v>
      </c>
      <c r="F677" s="15"/>
      <c r="G677" s="74">
        <f>G678</f>
        <v>702383.7</v>
      </c>
      <c r="H677" s="74">
        <f t="shared" ref="H677:I677" si="194">H678</f>
        <v>0</v>
      </c>
      <c r="I677" s="74">
        <f t="shared" si="194"/>
        <v>0</v>
      </c>
      <c r="J677" s="1"/>
    </row>
    <row r="678" spans="1:10" ht="25.5">
      <c r="A678" s="16" t="s">
        <v>30</v>
      </c>
      <c r="B678" s="14">
        <v>757</v>
      </c>
      <c r="C678" s="15" t="s">
        <v>44</v>
      </c>
      <c r="D678" s="15" t="s">
        <v>19</v>
      </c>
      <c r="E678" s="15" t="s">
        <v>894</v>
      </c>
      <c r="F678" s="15" t="s">
        <v>31</v>
      </c>
      <c r="G678" s="74">
        <f>G679</f>
        <v>702383.7</v>
      </c>
      <c r="H678" s="74">
        <f>H679</f>
        <v>0</v>
      </c>
      <c r="I678" s="74">
        <f>I679</f>
        <v>0</v>
      </c>
      <c r="J678" s="1"/>
    </row>
    <row r="679" spans="1:10" ht="19.5" customHeight="1">
      <c r="A679" s="16" t="s">
        <v>32</v>
      </c>
      <c r="B679" s="14">
        <v>757</v>
      </c>
      <c r="C679" s="15" t="s">
        <v>44</v>
      </c>
      <c r="D679" s="15" t="s">
        <v>19</v>
      </c>
      <c r="E679" s="15" t="s">
        <v>894</v>
      </c>
      <c r="F679" s="15" t="s">
        <v>33</v>
      </c>
      <c r="G679" s="74">
        <v>702383.7</v>
      </c>
      <c r="H679" s="74">
        <v>0</v>
      </c>
      <c r="I679" s="74">
        <v>0</v>
      </c>
      <c r="J679" s="1"/>
    </row>
    <row r="680" spans="1:10" ht="25.5">
      <c r="A680" s="16" t="s">
        <v>896</v>
      </c>
      <c r="B680" s="14">
        <v>757</v>
      </c>
      <c r="C680" s="15" t="s">
        <v>44</v>
      </c>
      <c r="D680" s="15" t="s">
        <v>19</v>
      </c>
      <c r="E680" s="15" t="s">
        <v>895</v>
      </c>
      <c r="F680" s="15"/>
      <c r="G680" s="74">
        <f>G681</f>
        <v>8000</v>
      </c>
      <c r="H680" s="74">
        <f t="shared" ref="H680:I680" si="195">H681</f>
        <v>0</v>
      </c>
      <c r="I680" s="74">
        <f t="shared" si="195"/>
        <v>0</v>
      </c>
      <c r="J680" s="1"/>
    </row>
    <row r="681" spans="1:10" ht="25.5">
      <c r="A681" s="16" t="s">
        <v>30</v>
      </c>
      <c r="B681" s="14">
        <v>757</v>
      </c>
      <c r="C681" s="15" t="s">
        <v>44</v>
      </c>
      <c r="D681" s="15" t="s">
        <v>19</v>
      </c>
      <c r="E681" s="15" t="s">
        <v>895</v>
      </c>
      <c r="F681" s="15" t="s">
        <v>31</v>
      </c>
      <c r="G681" s="74">
        <f>G682</f>
        <v>8000</v>
      </c>
      <c r="H681" s="74">
        <f>H682</f>
        <v>0</v>
      </c>
      <c r="I681" s="74">
        <f>I682</f>
        <v>0</v>
      </c>
      <c r="J681" s="1"/>
    </row>
    <row r="682" spans="1:10" ht="19.5" customHeight="1">
      <c r="A682" s="16" t="s">
        <v>32</v>
      </c>
      <c r="B682" s="14">
        <v>757</v>
      </c>
      <c r="C682" s="15" t="s">
        <v>44</v>
      </c>
      <c r="D682" s="15" t="s">
        <v>19</v>
      </c>
      <c r="E682" s="15" t="s">
        <v>895</v>
      </c>
      <c r="F682" s="15" t="s">
        <v>33</v>
      </c>
      <c r="G682" s="74">
        <v>8000</v>
      </c>
      <c r="H682" s="74">
        <v>0</v>
      </c>
      <c r="I682" s="74">
        <v>0</v>
      </c>
      <c r="J682" s="1"/>
    </row>
    <row r="683" spans="1:10" ht="38.25" hidden="1">
      <c r="A683" s="16" t="s">
        <v>883</v>
      </c>
      <c r="B683" s="14">
        <v>757</v>
      </c>
      <c r="C683" s="15" t="s">
        <v>44</v>
      </c>
      <c r="D683" s="15" t="s">
        <v>19</v>
      </c>
      <c r="E683" s="15" t="s">
        <v>897</v>
      </c>
      <c r="F683" s="15"/>
      <c r="G683" s="74">
        <f>G684</f>
        <v>0</v>
      </c>
      <c r="H683" s="74">
        <f t="shared" ref="H683:I683" si="196">H684</f>
        <v>0</v>
      </c>
      <c r="I683" s="74">
        <f t="shared" si="196"/>
        <v>0</v>
      </c>
      <c r="J683" s="1"/>
    </row>
    <row r="684" spans="1:10" ht="25.5" hidden="1">
      <c r="A684" s="16" t="s">
        <v>30</v>
      </c>
      <c r="B684" s="14">
        <v>757</v>
      </c>
      <c r="C684" s="15" t="s">
        <v>44</v>
      </c>
      <c r="D684" s="15" t="s">
        <v>19</v>
      </c>
      <c r="E684" s="15" t="s">
        <v>897</v>
      </c>
      <c r="F684" s="15" t="s">
        <v>31</v>
      </c>
      <c r="G684" s="74">
        <f>G685</f>
        <v>0</v>
      </c>
      <c r="H684" s="74">
        <f>H685</f>
        <v>0</v>
      </c>
      <c r="I684" s="74">
        <f>I685</f>
        <v>0</v>
      </c>
      <c r="J684" s="1"/>
    </row>
    <row r="685" spans="1:10" ht="19.5" hidden="1" customHeight="1">
      <c r="A685" s="16" t="s">
        <v>32</v>
      </c>
      <c r="B685" s="14">
        <v>757</v>
      </c>
      <c r="C685" s="15" t="s">
        <v>44</v>
      </c>
      <c r="D685" s="15" t="s">
        <v>19</v>
      </c>
      <c r="E685" s="15" t="s">
        <v>897</v>
      </c>
      <c r="F685" s="15" t="s">
        <v>33</v>
      </c>
      <c r="G685" s="74"/>
      <c r="H685" s="74">
        <v>0</v>
      </c>
      <c r="I685" s="74">
        <v>0</v>
      </c>
      <c r="J685" s="1"/>
    </row>
    <row r="686" spans="1:10">
      <c r="A686" s="16" t="s">
        <v>893</v>
      </c>
      <c r="B686" s="14">
        <v>757</v>
      </c>
      <c r="C686" s="15" t="s">
        <v>44</v>
      </c>
      <c r="D686" s="15" t="s">
        <v>19</v>
      </c>
      <c r="E686" s="15" t="s">
        <v>877</v>
      </c>
      <c r="F686" s="15"/>
      <c r="G686" s="74">
        <f>G687</f>
        <v>100000</v>
      </c>
      <c r="H686" s="74">
        <f t="shared" ref="H686:I686" si="197">H687</f>
        <v>250000</v>
      </c>
      <c r="I686" s="74">
        <f t="shared" si="197"/>
        <v>250000</v>
      </c>
      <c r="J686" s="1"/>
    </row>
    <row r="687" spans="1:10" ht="25.5">
      <c r="A687" s="16" t="s">
        <v>30</v>
      </c>
      <c r="B687" s="14">
        <v>757</v>
      </c>
      <c r="C687" s="15" t="s">
        <v>44</v>
      </c>
      <c r="D687" s="15" t="s">
        <v>19</v>
      </c>
      <c r="E687" s="15" t="s">
        <v>877</v>
      </c>
      <c r="F687" s="15" t="s">
        <v>31</v>
      </c>
      <c r="G687" s="74">
        <f>G688</f>
        <v>100000</v>
      </c>
      <c r="H687" s="74">
        <f>H688</f>
        <v>250000</v>
      </c>
      <c r="I687" s="74">
        <f>I688</f>
        <v>250000</v>
      </c>
      <c r="J687" s="1"/>
    </row>
    <row r="688" spans="1:10" ht="19.5" customHeight="1">
      <c r="A688" s="16" t="s">
        <v>32</v>
      </c>
      <c r="B688" s="14">
        <v>757</v>
      </c>
      <c r="C688" s="15" t="s">
        <v>44</v>
      </c>
      <c r="D688" s="15" t="s">
        <v>19</v>
      </c>
      <c r="E688" s="15" t="s">
        <v>877</v>
      </c>
      <c r="F688" s="15" t="s">
        <v>33</v>
      </c>
      <c r="G688" s="74">
        <v>100000</v>
      </c>
      <c r="H688" s="74">
        <v>250000</v>
      </c>
      <c r="I688" s="74">
        <v>250000</v>
      </c>
      <c r="J688" s="1"/>
    </row>
    <row r="689" spans="1:20">
      <c r="A689" s="23" t="s">
        <v>47</v>
      </c>
      <c r="B689" s="14">
        <v>757</v>
      </c>
      <c r="C689" s="15" t="s">
        <v>44</v>
      </c>
      <c r="D689" s="15" t="s">
        <v>19</v>
      </c>
      <c r="E689" s="15" t="s">
        <v>203</v>
      </c>
      <c r="F689" s="14"/>
      <c r="G689" s="89">
        <f t="shared" ref="G689:I690" si="198">G690</f>
        <v>64954166.460000001</v>
      </c>
      <c r="H689" s="8">
        <f t="shared" si="198"/>
        <v>70368222.38000001</v>
      </c>
      <c r="I689" s="8">
        <f t="shared" si="198"/>
        <v>70616774.010000005</v>
      </c>
    </row>
    <row r="690" spans="1:20" ht="25.5">
      <c r="A690" s="16" t="s">
        <v>30</v>
      </c>
      <c r="B690" s="14">
        <v>757</v>
      </c>
      <c r="C690" s="15" t="s">
        <v>44</v>
      </c>
      <c r="D690" s="15" t="s">
        <v>19</v>
      </c>
      <c r="E690" s="15" t="s">
        <v>203</v>
      </c>
      <c r="F690" s="15" t="s">
        <v>31</v>
      </c>
      <c r="G690" s="89">
        <f t="shared" si="198"/>
        <v>64954166.460000001</v>
      </c>
      <c r="H690" s="8">
        <f t="shared" si="198"/>
        <v>70368222.38000001</v>
      </c>
      <c r="I690" s="8">
        <f t="shared" si="198"/>
        <v>70616774.010000005</v>
      </c>
    </row>
    <row r="691" spans="1:20">
      <c r="A691" s="16" t="s">
        <v>32</v>
      </c>
      <c r="B691" s="14">
        <v>757</v>
      </c>
      <c r="C691" s="15" t="s">
        <v>44</v>
      </c>
      <c r="D691" s="15" t="s">
        <v>19</v>
      </c>
      <c r="E691" s="15" t="s">
        <v>203</v>
      </c>
      <c r="F691" s="15" t="s">
        <v>33</v>
      </c>
      <c r="G691" s="89">
        <f>'прил 6'!G153</f>
        <v>64954166.460000001</v>
      </c>
      <c r="H691" s="8">
        <f>'прил 6'!H153</f>
        <v>70368222.38000001</v>
      </c>
      <c r="I691" s="8">
        <f>'прил 6'!I153</f>
        <v>70616774.010000005</v>
      </c>
    </row>
    <row r="692" spans="1:20" s="3" customFormat="1" ht="15" customHeight="1">
      <c r="A692" s="24" t="s">
        <v>48</v>
      </c>
      <c r="B692" s="14">
        <v>757</v>
      </c>
      <c r="C692" s="15" t="s">
        <v>44</v>
      </c>
      <c r="D692" s="15" t="s">
        <v>19</v>
      </c>
      <c r="E692" s="15" t="s">
        <v>204</v>
      </c>
      <c r="F692" s="15"/>
      <c r="G692" s="110">
        <f>G693+G698</f>
        <v>7927812.8600000003</v>
      </c>
      <c r="H692" s="25">
        <f t="shared" ref="G692:I693" si="199">H693</f>
        <v>9186412.2799999993</v>
      </c>
      <c r="I692" s="25">
        <f t="shared" si="199"/>
        <v>9777575.25</v>
      </c>
      <c r="J692" s="150"/>
      <c r="P692" s="150"/>
      <c r="Q692" s="150"/>
      <c r="R692" s="150"/>
      <c r="S692" s="150"/>
      <c r="T692" s="150"/>
    </row>
    <row r="693" spans="1:20" ht="25.5">
      <c r="A693" s="16" t="s">
        <v>30</v>
      </c>
      <c r="B693" s="14">
        <v>757</v>
      </c>
      <c r="C693" s="15" t="s">
        <v>44</v>
      </c>
      <c r="D693" s="15" t="s">
        <v>19</v>
      </c>
      <c r="E693" s="15" t="s">
        <v>204</v>
      </c>
      <c r="F693" s="15" t="s">
        <v>31</v>
      </c>
      <c r="G693" s="89">
        <f t="shared" si="199"/>
        <v>7927812.8600000003</v>
      </c>
      <c r="H693" s="8">
        <f t="shared" si="199"/>
        <v>9186412.2799999993</v>
      </c>
      <c r="I693" s="8">
        <f t="shared" si="199"/>
        <v>9777575.25</v>
      </c>
    </row>
    <row r="694" spans="1:20">
      <c r="A694" s="16" t="s">
        <v>32</v>
      </c>
      <c r="B694" s="14">
        <v>757</v>
      </c>
      <c r="C694" s="15" t="s">
        <v>44</v>
      </c>
      <c r="D694" s="15" t="s">
        <v>19</v>
      </c>
      <c r="E694" s="15" t="s">
        <v>204</v>
      </c>
      <c r="F694" s="15" t="s">
        <v>33</v>
      </c>
      <c r="G694" s="89">
        <f>'прил 6'!G188</f>
        <v>7927812.8600000003</v>
      </c>
      <c r="H694" s="8">
        <f>'прил 6'!H188</f>
        <v>9186412.2799999993</v>
      </c>
      <c r="I694" s="8">
        <f>'прил 6'!I188</f>
        <v>9777575.25</v>
      </c>
    </row>
    <row r="695" spans="1:20" s="3" customFormat="1" ht="36" hidden="1" customHeight="1">
      <c r="A695" s="205" t="s">
        <v>813</v>
      </c>
      <c r="B695" s="14">
        <v>757</v>
      </c>
      <c r="C695" s="15" t="s">
        <v>44</v>
      </c>
      <c r="D695" s="15" t="s">
        <v>19</v>
      </c>
      <c r="E695" s="15" t="s">
        <v>812</v>
      </c>
      <c r="F695" s="15"/>
      <c r="G695" s="25">
        <f>G696</f>
        <v>0</v>
      </c>
      <c r="H695" s="25">
        <f t="shared" ref="H695:I696" si="200">H696</f>
        <v>0</v>
      </c>
      <c r="I695" s="25">
        <f t="shared" si="200"/>
        <v>0</v>
      </c>
      <c r="P695" s="150"/>
      <c r="Q695" s="150"/>
      <c r="R695" s="150"/>
      <c r="S695" s="150"/>
      <c r="T695" s="150"/>
    </row>
    <row r="696" spans="1:20" s="105" customFormat="1" ht="19.5" hidden="1" customHeight="1">
      <c r="A696" s="86" t="s">
        <v>63</v>
      </c>
      <c r="B696" s="14">
        <v>757</v>
      </c>
      <c r="C696" s="15" t="s">
        <v>44</v>
      </c>
      <c r="D696" s="15" t="s">
        <v>19</v>
      </c>
      <c r="E696" s="15" t="s">
        <v>812</v>
      </c>
      <c r="F696" s="88" t="s">
        <v>64</v>
      </c>
      <c r="G696" s="102">
        <f>G697</f>
        <v>0</v>
      </c>
      <c r="H696" s="102">
        <f t="shared" si="200"/>
        <v>0</v>
      </c>
      <c r="I696" s="102">
        <f t="shared" si="200"/>
        <v>0</v>
      </c>
      <c r="P696" s="185"/>
      <c r="Q696" s="185"/>
      <c r="R696" s="185"/>
      <c r="S696" s="185"/>
      <c r="T696" s="185"/>
    </row>
    <row r="697" spans="1:20" s="105" customFormat="1" ht="18.75" hidden="1" customHeight="1">
      <c r="A697" s="86" t="s">
        <v>184</v>
      </c>
      <c r="B697" s="14">
        <v>757</v>
      </c>
      <c r="C697" s="15" t="s">
        <v>44</v>
      </c>
      <c r="D697" s="15" t="s">
        <v>19</v>
      </c>
      <c r="E697" s="15" t="s">
        <v>812</v>
      </c>
      <c r="F697" s="88" t="s">
        <v>185</v>
      </c>
      <c r="G697" s="102">
        <f>'прил 6'!G191</f>
        <v>0</v>
      </c>
      <c r="H697" s="102">
        <v>0</v>
      </c>
      <c r="I697" s="102">
        <v>0</v>
      </c>
      <c r="P697" s="185"/>
      <c r="Q697" s="185"/>
      <c r="R697" s="185"/>
      <c r="S697" s="185"/>
      <c r="T697" s="185"/>
    </row>
    <row r="698" spans="1:20" s="105" customFormat="1" ht="19.5" hidden="1" customHeight="1">
      <c r="A698" s="86" t="s">
        <v>63</v>
      </c>
      <c r="B698" s="14">
        <v>757</v>
      </c>
      <c r="C698" s="15" t="s">
        <v>44</v>
      </c>
      <c r="D698" s="15" t="s">
        <v>19</v>
      </c>
      <c r="E698" s="15" t="s">
        <v>204</v>
      </c>
      <c r="F698" s="88" t="s">
        <v>64</v>
      </c>
      <c r="G698" s="102">
        <f>G699</f>
        <v>0</v>
      </c>
      <c r="H698" s="102">
        <f t="shared" ref="H698:I698" si="201">H699</f>
        <v>0</v>
      </c>
      <c r="I698" s="102">
        <f t="shared" si="201"/>
        <v>0</v>
      </c>
      <c r="P698" s="185"/>
      <c r="Q698" s="185"/>
      <c r="R698" s="185"/>
      <c r="S698" s="185"/>
      <c r="T698" s="185"/>
    </row>
    <row r="699" spans="1:20" s="105" customFormat="1" ht="18.75" hidden="1" customHeight="1">
      <c r="A699" s="86" t="s">
        <v>335</v>
      </c>
      <c r="B699" s="14">
        <v>757</v>
      </c>
      <c r="C699" s="15" t="s">
        <v>44</v>
      </c>
      <c r="D699" s="15" t="s">
        <v>19</v>
      </c>
      <c r="E699" s="15" t="s">
        <v>204</v>
      </c>
      <c r="F699" s="88" t="s">
        <v>185</v>
      </c>
      <c r="G699" s="102"/>
      <c r="H699" s="102">
        <v>0</v>
      </c>
      <c r="I699" s="102">
        <v>0</v>
      </c>
      <c r="P699" s="185"/>
      <c r="Q699" s="185"/>
      <c r="R699" s="185"/>
      <c r="S699" s="185"/>
      <c r="T699" s="185"/>
    </row>
    <row r="700" spans="1:20" s="3" customFormat="1" ht="15" customHeight="1">
      <c r="A700" s="26" t="s">
        <v>49</v>
      </c>
      <c r="B700" s="14">
        <v>757</v>
      </c>
      <c r="C700" s="15" t="s">
        <v>44</v>
      </c>
      <c r="D700" s="15" t="s">
        <v>19</v>
      </c>
      <c r="E700" s="15" t="s">
        <v>205</v>
      </c>
      <c r="F700" s="15"/>
      <c r="G700" s="110">
        <f t="shared" ref="G700:I701" si="202">G701</f>
        <v>40105640.340000004</v>
      </c>
      <c r="H700" s="25">
        <f t="shared" si="202"/>
        <v>45400329.390000001</v>
      </c>
      <c r="I700" s="25">
        <f t="shared" si="202"/>
        <v>45387746.920000002</v>
      </c>
      <c r="J700" s="150"/>
      <c r="P700" s="150"/>
      <c r="Q700" s="150"/>
      <c r="R700" s="150"/>
      <c r="S700" s="150"/>
      <c r="T700" s="150"/>
    </row>
    <row r="701" spans="1:20" ht="25.5">
      <c r="A701" s="16" t="s">
        <v>30</v>
      </c>
      <c r="B701" s="14">
        <v>757</v>
      </c>
      <c r="C701" s="15" t="s">
        <v>44</v>
      </c>
      <c r="D701" s="15" t="s">
        <v>19</v>
      </c>
      <c r="E701" s="15" t="s">
        <v>205</v>
      </c>
      <c r="F701" s="15" t="s">
        <v>31</v>
      </c>
      <c r="G701" s="89">
        <f t="shared" si="202"/>
        <v>40105640.340000004</v>
      </c>
      <c r="H701" s="8">
        <f t="shared" si="202"/>
        <v>45400329.390000001</v>
      </c>
      <c r="I701" s="8">
        <f t="shared" si="202"/>
        <v>45387746.920000002</v>
      </c>
    </row>
    <row r="702" spans="1:20">
      <c r="A702" s="16" t="s">
        <v>32</v>
      </c>
      <c r="B702" s="14">
        <v>757</v>
      </c>
      <c r="C702" s="15" t="s">
        <v>44</v>
      </c>
      <c r="D702" s="15" t="s">
        <v>19</v>
      </c>
      <c r="E702" s="15" t="s">
        <v>205</v>
      </c>
      <c r="F702" s="15" t="s">
        <v>33</v>
      </c>
      <c r="G702" s="89">
        <f>'прил 6'!G197</f>
        <v>40105640.340000004</v>
      </c>
      <c r="H702" s="8">
        <f>'прил 6'!H197</f>
        <v>45400329.390000001</v>
      </c>
      <c r="I702" s="8">
        <f>'прил 6'!I197</f>
        <v>45387746.920000002</v>
      </c>
    </row>
    <row r="703" spans="1:20" ht="60" hidden="1" customHeight="1">
      <c r="A703" s="16" t="s">
        <v>681</v>
      </c>
      <c r="B703" s="14">
        <v>757</v>
      </c>
      <c r="C703" s="15" t="s">
        <v>26</v>
      </c>
      <c r="D703" s="15" t="s">
        <v>70</v>
      </c>
      <c r="E703" s="15" t="s">
        <v>682</v>
      </c>
      <c r="F703" s="15"/>
      <c r="G703" s="74">
        <f>G704</f>
        <v>0</v>
      </c>
      <c r="H703" s="74">
        <f t="shared" ref="H703:K704" si="203">H704</f>
        <v>0</v>
      </c>
      <c r="I703" s="74">
        <f t="shared" si="203"/>
        <v>0</v>
      </c>
      <c r="J703" s="1"/>
    </row>
    <row r="704" spans="1:20" ht="60" hidden="1" customHeight="1">
      <c r="A704" s="16" t="s">
        <v>30</v>
      </c>
      <c r="B704" s="14">
        <v>757</v>
      </c>
      <c r="C704" s="15" t="s">
        <v>26</v>
      </c>
      <c r="D704" s="15" t="s">
        <v>70</v>
      </c>
      <c r="E704" s="15" t="s">
        <v>682</v>
      </c>
      <c r="F704" s="15" t="s">
        <v>31</v>
      </c>
      <c r="G704" s="74">
        <f>G705</f>
        <v>0</v>
      </c>
      <c r="H704" s="74">
        <f t="shared" si="203"/>
        <v>0</v>
      </c>
      <c r="I704" s="74">
        <f t="shared" si="203"/>
        <v>0</v>
      </c>
      <c r="J704" s="74">
        <f t="shared" si="203"/>
        <v>0</v>
      </c>
      <c r="K704" s="74">
        <f t="shared" si="203"/>
        <v>0</v>
      </c>
    </row>
    <row r="705" spans="1:11" ht="60" hidden="1" customHeight="1">
      <c r="A705" s="16" t="s">
        <v>32</v>
      </c>
      <c r="B705" s="14">
        <v>757</v>
      </c>
      <c r="C705" s="15" t="s">
        <v>26</v>
      </c>
      <c r="D705" s="15" t="s">
        <v>70</v>
      </c>
      <c r="E705" s="15" t="s">
        <v>682</v>
      </c>
      <c r="F705" s="15" t="s">
        <v>33</v>
      </c>
      <c r="G705" s="74"/>
      <c r="H705" s="74"/>
      <c r="I705" s="74"/>
      <c r="J705" s="1"/>
    </row>
    <row r="706" spans="1:11" ht="36" hidden="1" customHeight="1">
      <c r="A706" s="16" t="s">
        <v>555</v>
      </c>
      <c r="B706" s="14">
        <v>757</v>
      </c>
      <c r="C706" s="15" t="s">
        <v>26</v>
      </c>
      <c r="D706" s="15" t="s">
        <v>70</v>
      </c>
      <c r="E706" s="15" t="s">
        <v>556</v>
      </c>
      <c r="F706" s="15"/>
      <c r="G706" s="102">
        <f>G708</f>
        <v>0</v>
      </c>
      <c r="H706" s="8">
        <v>0</v>
      </c>
      <c r="I706" s="8">
        <v>0</v>
      </c>
      <c r="J706" s="1"/>
    </row>
    <row r="707" spans="1:11" ht="36" hidden="1" customHeight="1">
      <c r="A707" s="16" t="s">
        <v>30</v>
      </c>
      <c r="B707" s="14">
        <v>757</v>
      </c>
      <c r="C707" s="15" t="s">
        <v>26</v>
      </c>
      <c r="D707" s="15" t="s">
        <v>70</v>
      </c>
      <c r="E707" s="15" t="s">
        <v>556</v>
      </c>
      <c r="F707" s="15" t="s">
        <v>31</v>
      </c>
      <c r="G707" s="102">
        <f>G708</f>
        <v>0</v>
      </c>
      <c r="H707" s="8">
        <v>0</v>
      </c>
      <c r="I707" s="8">
        <v>0</v>
      </c>
      <c r="J707" s="1"/>
    </row>
    <row r="708" spans="1:11" ht="19.5" hidden="1" customHeight="1">
      <c r="A708" s="16" t="s">
        <v>32</v>
      </c>
      <c r="B708" s="14">
        <v>757</v>
      </c>
      <c r="C708" s="15" t="s">
        <v>26</v>
      </c>
      <c r="D708" s="15" t="s">
        <v>70</v>
      </c>
      <c r="E708" s="15" t="s">
        <v>556</v>
      </c>
      <c r="F708" s="15" t="s">
        <v>33</v>
      </c>
      <c r="G708" s="102">
        <f>'прил 6'!G43+'прил 6'!G200</f>
        <v>0</v>
      </c>
      <c r="H708" s="8">
        <v>0</v>
      </c>
      <c r="I708" s="8">
        <v>0</v>
      </c>
      <c r="J708" s="1"/>
    </row>
    <row r="709" spans="1:11" ht="48" hidden="1" customHeight="1">
      <c r="A709" s="84" t="s">
        <v>620</v>
      </c>
      <c r="B709" s="14">
        <v>757</v>
      </c>
      <c r="C709" s="15" t="s">
        <v>44</v>
      </c>
      <c r="D709" s="15" t="s">
        <v>19</v>
      </c>
      <c r="E709" s="15" t="s">
        <v>619</v>
      </c>
      <c r="F709" s="14"/>
      <c r="G709" s="102">
        <f t="shared" ref="G709:I710" si="204">G710</f>
        <v>0</v>
      </c>
      <c r="H709" s="74">
        <f t="shared" si="204"/>
        <v>0</v>
      </c>
      <c r="I709" s="74">
        <f t="shared" si="204"/>
        <v>0</v>
      </c>
      <c r="J709" s="1"/>
    </row>
    <row r="710" spans="1:11" ht="25.5" hidden="1">
      <c r="A710" s="16" t="s">
        <v>30</v>
      </c>
      <c r="B710" s="14">
        <v>757</v>
      </c>
      <c r="C710" s="15" t="s">
        <v>44</v>
      </c>
      <c r="D710" s="15" t="s">
        <v>19</v>
      </c>
      <c r="E710" s="15" t="s">
        <v>619</v>
      </c>
      <c r="F710" s="15" t="s">
        <v>31</v>
      </c>
      <c r="G710" s="110">
        <f t="shared" si="204"/>
        <v>0</v>
      </c>
      <c r="H710" s="25">
        <f t="shared" si="204"/>
        <v>0</v>
      </c>
      <c r="I710" s="25">
        <f t="shared" si="204"/>
        <v>0</v>
      </c>
      <c r="J710" s="1"/>
    </row>
    <row r="711" spans="1:11" hidden="1">
      <c r="A711" s="210" t="s">
        <v>32</v>
      </c>
      <c r="B711" s="14">
        <v>757</v>
      </c>
      <c r="C711" s="15" t="s">
        <v>44</v>
      </c>
      <c r="D711" s="15" t="s">
        <v>19</v>
      </c>
      <c r="E711" s="15" t="s">
        <v>619</v>
      </c>
      <c r="F711" s="15" t="s">
        <v>33</v>
      </c>
      <c r="G711" s="110"/>
      <c r="H711" s="25">
        <f>'прил 6'!H147</f>
        <v>0</v>
      </c>
      <c r="I711" s="25"/>
      <c r="J711" s="1"/>
    </row>
    <row r="712" spans="1:11" ht="31.5" hidden="1" customHeight="1">
      <c r="A712" s="208" t="s">
        <v>838</v>
      </c>
      <c r="B712" s="14">
        <v>757</v>
      </c>
      <c r="C712" s="15" t="s">
        <v>44</v>
      </c>
      <c r="D712" s="15" t="s">
        <v>19</v>
      </c>
      <c r="E712" s="15" t="s">
        <v>767</v>
      </c>
      <c r="F712" s="14"/>
      <c r="G712" s="8">
        <f>G713</f>
        <v>0</v>
      </c>
      <c r="H712" s="8">
        <f t="shared" ref="H712:I712" si="205">H713</f>
        <v>0</v>
      </c>
      <c r="I712" s="8">
        <f t="shared" si="205"/>
        <v>0</v>
      </c>
      <c r="J712" s="1"/>
    </row>
    <row r="713" spans="1:11" ht="49.5" hidden="1" customHeight="1">
      <c r="A713" s="86" t="s">
        <v>30</v>
      </c>
      <c r="B713" s="14">
        <v>757</v>
      </c>
      <c r="C713" s="15" t="s">
        <v>44</v>
      </c>
      <c r="D713" s="15" t="s">
        <v>19</v>
      </c>
      <c r="E713" s="15" t="s">
        <v>767</v>
      </c>
      <c r="F713" s="15" t="s">
        <v>31</v>
      </c>
      <c r="G713" s="8">
        <f>G714</f>
        <v>0</v>
      </c>
      <c r="H713" s="8">
        <f>H714</f>
        <v>0</v>
      </c>
      <c r="I713" s="8">
        <f>I714</f>
        <v>0</v>
      </c>
      <c r="J713" s="1"/>
    </row>
    <row r="714" spans="1:11" hidden="1">
      <c r="A714" s="86" t="s">
        <v>32</v>
      </c>
      <c r="B714" s="14">
        <v>757</v>
      </c>
      <c r="C714" s="15" t="s">
        <v>44</v>
      </c>
      <c r="D714" s="15" t="s">
        <v>19</v>
      </c>
      <c r="E714" s="15" t="s">
        <v>767</v>
      </c>
      <c r="F714" s="15" t="s">
        <v>33</v>
      </c>
      <c r="G714" s="8">
        <f>'прил 6'!G176</f>
        <v>0</v>
      </c>
      <c r="H714" s="8"/>
      <c r="I714" s="8"/>
      <c r="J714" s="1"/>
    </row>
    <row r="715" spans="1:11" ht="31.5" hidden="1" customHeight="1">
      <c r="A715" s="208" t="s">
        <v>772</v>
      </c>
      <c r="B715" s="14">
        <v>757</v>
      </c>
      <c r="C715" s="15" t="s">
        <v>44</v>
      </c>
      <c r="D715" s="15" t="s">
        <v>19</v>
      </c>
      <c r="E715" s="15" t="s">
        <v>766</v>
      </c>
      <c r="F715" s="14"/>
      <c r="G715" s="8">
        <f>G716</f>
        <v>0</v>
      </c>
      <c r="H715" s="8">
        <f t="shared" ref="H715:I715" si="206">H716</f>
        <v>0</v>
      </c>
      <c r="I715" s="8">
        <f t="shared" si="206"/>
        <v>0</v>
      </c>
      <c r="J715" s="1"/>
    </row>
    <row r="716" spans="1:11" ht="49.5" hidden="1" customHeight="1">
      <c r="A716" s="86" t="s">
        <v>30</v>
      </c>
      <c r="B716" s="14">
        <v>757</v>
      </c>
      <c r="C716" s="15" t="s">
        <v>44</v>
      </c>
      <c r="D716" s="15" t="s">
        <v>19</v>
      </c>
      <c r="E716" s="15" t="s">
        <v>766</v>
      </c>
      <c r="F716" s="15" t="s">
        <v>31</v>
      </c>
      <c r="G716" s="8">
        <f>G717</f>
        <v>0</v>
      </c>
      <c r="H716" s="8">
        <f>H717</f>
        <v>0</v>
      </c>
      <c r="I716" s="8">
        <f>I717</f>
        <v>0</v>
      </c>
      <c r="J716" s="1"/>
    </row>
    <row r="717" spans="1:11" hidden="1">
      <c r="A717" s="86" t="s">
        <v>32</v>
      </c>
      <c r="B717" s="14">
        <v>757</v>
      </c>
      <c r="C717" s="15" t="s">
        <v>44</v>
      </c>
      <c r="D717" s="15" t="s">
        <v>19</v>
      </c>
      <c r="E717" s="15" t="s">
        <v>766</v>
      </c>
      <c r="F717" s="15" t="s">
        <v>33</v>
      </c>
      <c r="G717" s="8">
        <f>'прил 6'!G179</f>
        <v>0</v>
      </c>
      <c r="H717" s="8">
        <v>0</v>
      </c>
      <c r="I717" s="8">
        <v>0</v>
      </c>
      <c r="J717" s="1"/>
    </row>
    <row r="718" spans="1:11" ht="27.75" hidden="1" customHeight="1">
      <c r="A718" s="16" t="s">
        <v>769</v>
      </c>
      <c r="B718" s="14">
        <v>757</v>
      </c>
      <c r="C718" s="15" t="s">
        <v>26</v>
      </c>
      <c r="D718" s="15" t="s">
        <v>70</v>
      </c>
      <c r="E718" s="15" t="s">
        <v>768</v>
      </c>
      <c r="F718" s="15"/>
      <c r="G718" s="74">
        <f>G719</f>
        <v>0</v>
      </c>
      <c r="H718" s="74">
        <f t="shared" ref="H718:K719" si="207">H719</f>
        <v>0</v>
      </c>
      <c r="I718" s="74">
        <f t="shared" si="207"/>
        <v>0</v>
      </c>
      <c r="J718" s="1"/>
    </row>
    <row r="719" spans="1:11" ht="45.75" hidden="1" customHeight="1">
      <c r="A719" s="16" t="s">
        <v>30</v>
      </c>
      <c r="B719" s="14">
        <v>757</v>
      </c>
      <c r="C719" s="15" t="s">
        <v>26</v>
      </c>
      <c r="D719" s="15" t="s">
        <v>70</v>
      </c>
      <c r="E719" s="15" t="s">
        <v>768</v>
      </c>
      <c r="F719" s="15" t="s">
        <v>31</v>
      </c>
      <c r="G719" s="74">
        <f>G720</f>
        <v>0</v>
      </c>
      <c r="H719" s="74">
        <f t="shared" si="207"/>
        <v>0</v>
      </c>
      <c r="I719" s="74">
        <f t="shared" si="207"/>
        <v>0</v>
      </c>
      <c r="J719" s="74">
        <f t="shared" si="207"/>
        <v>0</v>
      </c>
      <c r="K719" s="74">
        <f t="shared" si="207"/>
        <v>0</v>
      </c>
    </row>
    <row r="720" spans="1:11" ht="45.75" hidden="1" customHeight="1">
      <c r="A720" s="16" t="s">
        <v>32</v>
      </c>
      <c r="B720" s="14">
        <v>757</v>
      </c>
      <c r="C720" s="15" t="s">
        <v>26</v>
      </c>
      <c r="D720" s="15" t="s">
        <v>70</v>
      </c>
      <c r="E720" s="15" t="s">
        <v>768</v>
      </c>
      <c r="F720" s="15" t="s">
        <v>33</v>
      </c>
      <c r="G720" s="74">
        <f>'прил 6'!G65</f>
        <v>0</v>
      </c>
      <c r="H720" s="74">
        <v>0</v>
      </c>
      <c r="I720" s="74"/>
      <c r="J720" s="1"/>
    </row>
    <row r="721" spans="1:20" ht="54.75" customHeight="1">
      <c r="A721" s="208" t="s">
        <v>771</v>
      </c>
      <c r="B721" s="14">
        <v>757</v>
      </c>
      <c r="C721" s="15" t="s">
        <v>44</v>
      </c>
      <c r="D721" s="15" t="s">
        <v>19</v>
      </c>
      <c r="E721" s="15" t="s">
        <v>770</v>
      </c>
      <c r="F721" s="14"/>
      <c r="G721" s="8">
        <f>G722</f>
        <v>0</v>
      </c>
      <c r="H721" s="8">
        <f t="shared" ref="H721:I721" si="208">H722</f>
        <v>150000</v>
      </c>
      <c r="I721" s="8">
        <f t="shared" si="208"/>
        <v>0</v>
      </c>
      <c r="J721" s="1"/>
    </row>
    <row r="722" spans="1:20" ht="49.5" customHeight="1">
      <c r="A722" s="86" t="s">
        <v>30</v>
      </c>
      <c r="B722" s="14">
        <v>757</v>
      </c>
      <c r="C722" s="15" t="s">
        <v>44</v>
      </c>
      <c r="D722" s="15" t="s">
        <v>19</v>
      </c>
      <c r="E722" s="15" t="s">
        <v>770</v>
      </c>
      <c r="F722" s="15" t="s">
        <v>31</v>
      </c>
      <c r="G722" s="8">
        <f>G723</f>
        <v>0</v>
      </c>
      <c r="H722" s="8">
        <f>H723</f>
        <v>150000</v>
      </c>
      <c r="I722" s="8">
        <f>I723</f>
        <v>0</v>
      </c>
      <c r="J722" s="1"/>
    </row>
    <row r="723" spans="1:20">
      <c r="A723" s="86" t="s">
        <v>32</v>
      </c>
      <c r="B723" s="14">
        <v>757</v>
      </c>
      <c r="C723" s="15" t="s">
        <v>44</v>
      </c>
      <c r="D723" s="15" t="s">
        <v>19</v>
      </c>
      <c r="E723" s="15" t="s">
        <v>770</v>
      </c>
      <c r="F723" s="15" t="s">
        <v>33</v>
      </c>
      <c r="G723" s="8">
        <f>'прил 6'!G182</f>
        <v>0</v>
      </c>
      <c r="H723" s="8">
        <f>'прил 6'!H182</f>
        <v>150000</v>
      </c>
      <c r="I723" s="8">
        <f>'прил 6'!I182</f>
        <v>0</v>
      </c>
      <c r="J723" s="1"/>
    </row>
    <row r="724" spans="1:20" ht="54.75" hidden="1" customHeight="1">
      <c r="A724" s="208" t="s">
        <v>804</v>
      </c>
      <c r="B724" s="14">
        <v>757</v>
      </c>
      <c r="C724" s="15" t="s">
        <v>44</v>
      </c>
      <c r="D724" s="15" t="s">
        <v>19</v>
      </c>
      <c r="E724" s="15" t="s">
        <v>803</v>
      </c>
      <c r="F724" s="14"/>
      <c r="G724" s="8">
        <f>G725</f>
        <v>0</v>
      </c>
      <c r="H724" s="8">
        <f t="shared" ref="H724:I724" si="209">H725</f>
        <v>0</v>
      </c>
      <c r="I724" s="8">
        <f t="shared" si="209"/>
        <v>0</v>
      </c>
      <c r="J724" s="1"/>
    </row>
    <row r="725" spans="1:20" ht="49.5" hidden="1" customHeight="1">
      <c r="A725" s="86" t="s">
        <v>30</v>
      </c>
      <c r="B725" s="14">
        <v>757</v>
      </c>
      <c r="C725" s="15" t="s">
        <v>44</v>
      </c>
      <c r="D725" s="15" t="s">
        <v>19</v>
      </c>
      <c r="E725" s="15" t="s">
        <v>803</v>
      </c>
      <c r="F725" s="15" t="s">
        <v>31</v>
      </c>
      <c r="G725" s="8">
        <f>G726</f>
        <v>0</v>
      </c>
      <c r="H725" s="8">
        <f>H726</f>
        <v>0</v>
      </c>
      <c r="I725" s="8">
        <f>I726</f>
        <v>0</v>
      </c>
      <c r="J725" s="1"/>
    </row>
    <row r="726" spans="1:20" hidden="1">
      <c r="A726" s="86" t="s">
        <v>32</v>
      </c>
      <c r="B726" s="14">
        <v>757</v>
      </c>
      <c r="C726" s="15" t="s">
        <v>44</v>
      </c>
      <c r="D726" s="15" t="s">
        <v>19</v>
      </c>
      <c r="E726" s="15" t="s">
        <v>803</v>
      </c>
      <c r="F726" s="15" t="s">
        <v>33</v>
      </c>
      <c r="G726" s="8"/>
      <c r="H726" s="8"/>
      <c r="I726" s="8"/>
      <c r="J726" s="1"/>
    </row>
    <row r="727" spans="1:20" s="28" customFormat="1" ht="25.5">
      <c r="A727" s="13" t="s">
        <v>77</v>
      </c>
      <c r="B727" s="14">
        <v>757</v>
      </c>
      <c r="C727" s="15" t="s">
        <v>44</v>
      </c>
      <c r="D727" s="15" t="s">
        <v>54</v>
      </c>
      <c r="E727" s="15" t="s">
        <v>208</v>
      </c>
      <c r="F727" s="15"/>
      <c r="G727" s="108">
        <f>G728+G730+G732</f>
        <v>5335539</v>
      </c>
      <c r="H727" s="29">
        <f>H728+H730+H732</f>
        <v>5399005</v>
      </c>
      <c r="I727" s="29">
        <f>I728+I730+I732</f>
        <v>5449713</v>
      </c>
      <c r="J727" s="148"/>
      <c r="P727" s="148"/>
      <c r="Q727" s="148"/>
      <c r="R727" s="148"/>
      <c r="S727" s="148"/>
      <c r="T727" s="148"/>
    </row>
    <row r="728" spans="1:20" s="32" customFormat="1" ht="51">
      <c r="A728" s="16" t="s">
        <v>55</v>
      </c>
      <c r="B728" s="14">
        <v>757</v>
      </c>
      <c r="C728" s="15" t="s">
        <v>44</v>
      </c>
      <c r="D728" s="15" t="s">
        <v>54</v>
      </c>
      <c r="E728" s="15" t="s">
        <v>208</v>
      </c>
      <c r="F728" s="15" t="s">
        <v>58</v>
      </c>
      <c r="G728" s="102">
        <f>G729</f>
        <v>5165255</v>
      </c>
      <c r="H728" s="102">
        <f>H729</f>
        <v>5215460</v>
      </c>
      <c r="I728" s="102">
        <f>I729</f>
        <v>5266168</v>
      </c>
      <c r="J728" s="31"/>
      <c r="P728" s="31"/>
      <c r="Q728" s="31"/>
      <c r="R728" s="31"/>
      <c r="S728" s="31"/>
      <c r="T728" s="31"/>
    </row>
    <row r="729" spans="1:20" s="32" customFormat="1" ht="25.5">
      <c r="A729" s="16" t="s">
        <v>56</v>
      </c>
      <c r="B729" s="14">
        <v>757</v>
      </c>
      <c r="C729" s="15" t="s">
        <v>44</v>
      </c>
      <c r="D729" s="15" t="s">
        <v>54</v>
      </c>
      <c r="E729" s="15" t="s">
        <v>208</v>
      </c>
      <c r="F729" s="15" t="s">
        <v>59</v>
      </c>
      <c r="G729" s="102">
        <f>'прил 6'!G300</f>
        <v>5165255</v>
      </c>
      <c r="H729" s="102">
        <f>'прил 6'!H300</f>
        <v>5215460</v>
      </c>
      <c r="I729" s="102">
        <f>'прил 6'!I300</f>
        <v>5266168</v>
      </c>
      <c r="J729" s="31"/>
      <c r="P729" s="31"/>
      <c r="Q729" s="31"/>
      <c r="R729" s="31"/>
      <c r="S729" s="31"/>
      <c r="T729" s="31"/>
    </row>
    <row r="730" spans="1:20" s="32" customFormat="1" ht="28.5" customHeight="1">
      <c r="A730" s="16" t="s">
        <v>36</v>
      </c>
      <c r="B730" s="14">
        <v>757</v>
      </c>
      <c r="C730" s="15" t="s">
        <v>44</v>
      </c>
      <c r="D730" s="15" t="s">
        <v>54</v>
      </c>
      <c r="E730" s="15" t="s">
        <v>208</v>
      </c>
      <c r="F730" s="15" t="s">
        <v>37</v>
      </c>
      <c r="G730" s="102">
        <f>G731</f>
        <v>169984</v>
      </c>
      <c r="H730" s="102">
        <f>H731</f>
        <v>183245</v>
      </c>
      <c r="I730" s="102">
        <f>I731</f>
        <v>183245</v>
      </c>
      <c r="J730" s="31"/>
      <c r="P730" s="31"/>
      <c r="Q730" s="31"/>
      <c r="R730" s="31"/>
      <c r="S730" s="31"/>
      <c r="T730" s="31"/>
    </row>
    <row r="731" spans="1:20" s="32" customFormat="1" ht="25.5">
      <c r="A731" s="16" t="s">
        <v>38</v>
      </c>
      <c r="B731" s="14">
        <v>757</v>
      </c>
      <c r="C731" s="15" t="s">
        <v>44</v>
      </c>
      <c r="D731" s="15" t="s">
        <v>54</v>
      </c>
      <c r="E731" s="15" t="s">
        <v>208</v>
      </c>
      <c r="F731" s="15" t="s">
        <v>39</v>
      </c>
      <c r="G731" s="102">
        <f>'прил 6'!G302</f>
        <v>169984</v>
      </c>
      <c r="H731" s="102">
        <f>'прил 6'!H302</f>
        <v>183245</v>
      </c>
      <c r="I731" s="102">
        <f>'прил 6'!I302</f>
        <v>183245</v>
      </c>
      <c r="J731" s="31"/>
      <c r="P731" s="31"/>
      <c r="Q731" s="31"/>
      <c r="R731" s="31"/>
      <c r="S731" s="31"/>
      <c r="T731" s="31"/>
    </row>
    <row r="732" spans="1:20" s="32" customFormat="1">
      <c r="A732" s="16" t="s">
        <v>63</v>
      </c>
      <c r="B732" s="14"/>
      <c r="C732" s="15"/>
      <c r="D732" s="15"/>
      <c r="E732" s="15" t="s">
        <v>208</v>
      </c>
      <c r="F732" s="15" t="s">
        <v>64</v>
      </c>
      <c r="G732" s="102">
        <f>G733</f>
        <v>300</v>
      </c>
      <c r="H732" s="102">
        <f>H733</f>
        <v>300</v>
      </c>
      <c r="I732" s="102">
        <f>I733</f>
        <v>300</v>
      </c>
      <c r="J732" s="31"/>
      <c r="P732" s="31"/>
      <c r="Q732" s="31"/>
      <c r="R732" s="31"/>
      <c r="S732" s="31"/>
      <c r="T732" s="31"/>
    </row>
    <row r="733" spans="1:20">
      <c r="A733" s="16" t="s">
        <v>66</v>
      </c>
      <c r="B733" s="14">
        <v>757</v>
      </c>
      <c r="C733" s="15" t="s">
        <v>44</v>
      </c>
      <c r="D733" s="15" t="s">
        <v>54</v>
      </c>
      <c r="E733" s="15" t="s">
        <v>208</v>
      </c>
      <c r="F733" s="15" t="s">
        <v>67</v>
      </c>
      <c r="G733" s="109">
        <f>'прил 6'!G304</f>
        <v>300</v>
      </c>
      <c r="H733" s="109">
        <f>'прил 6'!H304</f>
        <v>300</v>
      </c>
      <c r="I733" s="109">
        <f>'прил 6'!I304</f>
        <v>300</v>
      </c>
    </row>
    <row r="734" spans="1:20" ht="76.5" hidden="1">
      <c r="A734" s="16" t="s">
        <v>402</v>
      </c>
      <c r="B734" s="14">
        <v>757</v>
      </c>
      <c r="C734" s="15" t="s">
        <v>44</v>
      </c>
      <c r="D734" s="15" t="s">
        <v>19</v>
      </c>
      <c r="E734" s="15" t="s">
        <v>401</v>
      </c>
      <c r="F734" s="15"/>
      <c r="G734" s="89">
        <f>G735</f>
        <v>0</v>
      </c>
      <c r="H734" s="89">
        <f>H735</f>
        <v>0</v>
      </c>
      <c r="I734" s="89">
        <f>I735</f>
        <v>0</v>
      </c>
    </row>
    <row r="735" spans="1:20" hidden="1">
      <c r="A735" s="16" t="s">
        <v>32</v>
      </c>
      <c r="B735" s="14">
        <v>757</v>
      </c>
      <c r="C735" s="15" t="s">
        <v>44</v>
      </c>
      <c r="D735" s="15" t="s">
        <v>19</v>
      </c>
      <c r="E735" s="15" t="s">
        <v>401</v>
      </c>
      <c r="F735" s="15" t="s">
        <v>33</v>
      </c>
      <c r="G735" s="89">
        <f>'прил 6'!G202</f>
        <v>0</v>
      </c>
      <c r="H735" s="89">
        <f>'прил 6'!H202</f>
        <v>0</v>
      </c>
      <c r="I735" s="89">
        <f>'прил 6'!I202</f>
        <v>0</v>
      </c>
    </row>
    <row r="736" spans="1:20" ht="45" hidden="1" customHeight="1">
      <c r="A736" s="16" t="s">
        <v>610</v>
      </c>
      <c r="B736" s="15"/>
      <c r="C736" s="15"/>
      <c r="D736" s="15"/>
      <c r="E736" s="15" t="s">
        <v>552</v>
      </c>
      <c r="F736" s="15"/>
      <c r="G736" s="102">
        <f>G737</f>
        <v>0</v>
      </c>
      <c r="H736" s="89">
        <v>0</v>
      </c>
      <c r="I736" s="89">
        <v>0</v>
      </c>
    </row>
    <row r="737" spans="1:10" ht="34.5" hidden="1" customHeight="1">
      <c r="A737" s="16" t="s">
        <v>98</v>
      </c>
      <c r="B737" s="15"/>
      <c r="C737" s="15"/>
      <c r="D737" s="15"/>
      <c r="E737" s="15" t="s">
        <v>552</v>
      </c>
      <c r="F737" s="15" t="s">
        <v>355</v>
      </c>
      <c r="G737" s="102">
        <f>G738</f>
        <v>0</v>
      </c>
      <c r="H737" s="89">
        <v>0</v>
      </c>
      <c r="I737" s="89">
        <v>0</v>
      </c>
    </row>
    <row r="738" spans="1:10" ht="68.25" hidden="1" customHeight="1">
      <c r="A738" s="50" t="s">
        <v>428</v>
      </c>
      <c r="B738" s="15"/>
      <c r="C738" s="15"/>
      <c r="D738" s="15"/>
      <c r="E738" s="15" t="s">
        <v>552</v>
      </c>
      <c r="F738" s="15" t="s">
        <v>427</v>
      </c>
      <c r="G738" s="102">
        <f>'прил 6'!G139</f>
        <v>0</v>
      </c>
      <c r="H738" s="89">
        <v>0</v>
      </c>
      <c r="I738" s="89">
        <v>0</v>
      </c>
    </row>
    <row r="739" spans="1:10" ht="49.5" hidden="1" customHeight="1">
      <c r="A739" s="50" t="s">
        <v>611</v>
      </c>
      <c r="B739" s="15"/>
      <c r="C739" s="15"/>
      <c r="D739" s="15"/>
      <c r="E739" s="15" t="s">
        <v>553</v>
      </c>
      <c r="F739" s="15"/>
      <c r="G739" s="89">
        <f>G740</f>
        <v>0</v>
      </c>
      <c r="H739" s="89">
        <v>0</v>
      </c>
      <c r="I739" s="89">
        <v>0</v>
      </c>
    </row>
    <row r="740" spans="1:10" ht="39" hidden="1" customHeight="1">
      <c r="A740" s="16" t="s">
        <v>98</v>
      </c>
      <c r="B740" s="15"/>
      <c r="C740" s="15"/>
      <c r="D740" s="15"/>
      <c r="E740" s="15" t="s">
        <v>553</v>
      </c>
      <c r="F740" s="15" t="s">
        <v>355</v>
      </c>
      <c r="G740" s="89">
        <f>G741</f>
        <v>0</v>
      </c>
      <c r="H740" s="89">
        <v>0</v>
      </c>
      <c r="I740" s="89">
        <v>0</v>
      </c>
    </row>
    <row r="741" spans="1:10" ht="50.25" hidden="1" customHeight="1">
      <c r="A741" s="50" t="s">
        <v>428</v>
      </c>
      <c r="B741" s="15"/>
      <c r="C741" s="15"/>
      <c r="D741" s="15"/>
      <c r="E741" s="15" t="s">
        <v>554</v>
      </c>
      <c r="F741" s="15" t="s">
        <v>427</v>
      </c>
      <c r="G741" s="89">
        <f>'прил 6'!G144</f>
        <v>0</v>
      </c>
      <c r="H741" s="89">
        <v>0</v>
      </c>
      <c r="I741" s="89">
        <v>0</v>
      </c>
    </row>
    <row r="742" spans="1:10" ht="29.25" customHeight="1">
      <c r="A742" s="16" t="s">
        <v>676</v>
      </c>
      <c r="B742" s="15"/>
      <c r="C742" s="15"/>
      <c r="D742" s="15"/>
      <c r="E742" s="15" t="s">
        <v>774</v>
      </c>
      <c r="F742" s="15"/>
      <c r="G742" s="89">
        <f>G743</f>
        <v>42300</v>
      </c>
      <c r="H742" s="89">
        <f t="shared" ref="H742:I743" si="210">H743</f>
        <v>42300</v>
      </c>
      <c r="I742" s="89">
        <f t="shared" si="210"/>
        <v>42300</v>
      </c>
    </row>
    <row r="743" spans="1:10" ht="18.75" customHeight="1">
      <c r="A743" s="50" t="s">
        <v>613</v>
      </c>
      <c r="B743" s="15"/>
      <c r="C743" s="15"/>
      <c r="D743" s="15"/>
      <c r="E743" s="15" t="s">
        <v>774</v>
      </c>
      <c r="F743" s="15" t="s">
        <v>37</v>
      </c>
      <c r="G743" s="89">
        <f>G744</f>
        <v>42300</v>
      </c>
      <c r="H743" s="89">
        <f t="shared" si="210"/>
        <v>42300</v>
      </c>
      <c r="I743" s="89">
        <f t="shared" si="210"/>
        <v>42300</v>
      </c>
    </row>
    <row r="744" spans="1:10" ht="27" customHeight="1">
      <c r="A744" s="50" t="s">
        <v>38</v>
      </c>
      <c r="B744" s="15"/>
      <c r="C744" s="15"/>
      <c r="D744" s="15"/>
      <c r="E744" s="15" t="s">
        <v>774</v>
      </c>
      <c r="F744" s="15" t="s">
        <v>39</v>
      </c>
      <c r="G744" s="89">
        <f>'прил 6'!G1062</f>
        <v>42300</v>
      </c>
      <c r="H744" s="89">
        <f>'прил 6'!H1062</f>
        <v>42300</v>
      </c>
      <c r="I744" s="89">
        <f>'прил 6'!I1062</f>
        <v>42300</v>
      </c>
    </row>
    <row r="745" spans="1:10" ht="66" hidden="1" customHeight="1">
      <c r="A745" s="16" t="s">
        <v>551</v>
      </c>
      <c r="B745" s="14">
        <v>757</v>
      </c>
      <c r="C745" s="15" t="s">
        <v>26</v>
      </c>
      <c r="D745" s="15" t="s">
        <v>70</v>
      </c>
      <c r="E745" s="15" t="s">
        <v>639</v>
      </c>
      <c r="F745" s="15"/>
      <c r="G745" s="74">
        <f>G746</f>
        <v>0</v>
      </c>
      <c r="H745" s="74">
        <f t="shared" ref="H745:I746" si="211">H746</f>
        <v>0</v>
      </c>
      <c r="I745" s="102">
        <f t="shared" si="211"/>
        <v>0</v>
      </c>
      <c r="J745" s="1"/>
    </row>
    <row r="746" spans="1:10" ht="33.75" hidden="1" customHeight="1">
      <c r="A746" s="16" t="s">
        <v>30</v>
      </c>
      <c r="B746" s="14">
        <v>757</v>
      </c>
      <c r="C746" s="15" t="s">
        <v>26</v>
      </c>
      <c r="D746" s="15" t="s">
        <v>70</v>
      </c>
      <c r="E746" s="15" t="s">
        <v>639</v>
      </c>
      <c r="F746" s="15" t="s">
        <v>31</v>
      </c>
      <c r="G746" s="74">
        <f>G747</f>
        <v>0</v>
      </c>
      <c r="H746" s="74">
        <f t="shared" si="211"/>
        <v>0</v>
      </c>
      <c r="I746" s="102">
        <f t="shared" si="211"/>
        <v>0</v>
      </c>
      <c r="J746" s="1"/>
    </row>
    <row r="747" spans="1:10" ht="27.75" hidden="1" customHeight="1">
      <c r="A747" s="16" t="s">
        <v>32</v>
      </c>
      <c r="B747" s="14">
        <v>757</v>
      </c>
      <c r="C747" s="15" t="s">
        <v>26</v>
      </c>
      <c r="D747" s="15" t="s">
        <v>70</v>
      </c>
      <c r="E747" s="15" t="s">
        <v>639</v>
      </c>
      <c r="F747" s="15" t="s">
        <v>33</v>
      </c>
      <c r="G747" s="74"/>
      <c r="H747" s="74"/>
      <c r="I747" s="102">
        <f>'прил 6'!I46</f>
        <v>0</v>
      </c>
      <c r="J747" s="1"/>
    </row>
    <row r="748" spans="1:10" ht="18" hidden="1" customHeight="1">
      <c r="A748" s="16" t="s">
        <v>674</v>
      </c>
      <c r="B748" s="14">
        <v>793</v>
      </c>
      <c r="C748" s="15" t="s">
        <v>19</v>
      </c>
      <c r="D748" s="15" t="s">
        <v>23</v>
      </c>
      <c r="E748" s="15" t="s">
        <v>673</v>
      </c>
      <c r="F748" s="15"/>
      <c r="G748" s="74">
        <f>G749</f>
        <v>0</v>
      </c>
      <c r="H748" s="74">
        <f t="shared" ref="H748:I749" si="212">H749</f>
        <v>0</v>
      </c>
      <c r="I748" s="74">
        <f t="shared" si="212"/>
        <v>0</v>
      </c>
      <c r="J748" s="1"/>
    </row>
    <row r="749" spans="1:10" ht="19.5" hidden="1" customHeight="1">
      <c r="A749" s="16" t="s">
        <v>330</v>
      </c>
      <c r="B749" s="14">
        <v>793</v>
      </c>
      <c r="C749" s="15" t="s">
        <v>19</v>
      </c>
      <c r="D749" s="15" t="s">
        <v>23</v>
      </c>
      <c r="E749" s="15" t="s">
        <v>673</v>
      </c>
      <c r="F749" s="15" t="s">
        <v>37</v>
      </c>
      <c r="G749" s="74">
        <f>G750</f>
        <v>0</v>
      </c>
      <c r="H749" s="74">
        <f t="shared" si="212"/>
        <v>0</v>
      </c>
      <c r="I749" s="74">
        <f t="shared" si="212"/>
        <v>0</v>
      </c>
      <c r="J749" s="1"/>
    </row>
    <row r="750" spans="1:10" ht="25.5" hidden="1" customHeight="1">
      <c r="A750" s="16" t="s">
        <v>38</v>
      </c>
      <c r="B750" s="14">
        <v>793</v>
      </c>
      <c r="C750" s="15" t="s">
        <v>19</v>
      </c>
      <c r="D750" s="15" t="s">
        <v>23</v>
      </c>
      <c r="E750" s="15" t="s">
        <v>673</v>
      </c>
      <c r="F750" s="15" t="s">
        <v>39</v>
      </c>
      <c r="G750" s="74">
        <f>'прил 6'!G1065</f>
        <v>0</v>
      </c>
      <c r="H750" s="74">
        <f>'прил 6'!H1065</f>
        <v>0</v>
      </c>
      <c r="I750" s="74">
        <f>'прил 6'!I1065</f>
        <v>0</v>
      </c>
      <c r="J750" s="1"/>
    </row>
    <row r="751" spans="1:10" ht="81.75" hidden="1" customHeight="1">
      <c r="A751" s="16" t="s">
        <v>641</v>
      </c>
      <c r="B751" s="14">
        <v>757</v>
      </c>
      <c r="C751" s="15" t="s">
        <v>26</v>
      </c>
      <c r="D751" s="15" t="s">
        <v>70</v>
      </c>
      <c r="E751" s="15" t="s">
        <v>640</v>
      </c>
      <c r="F751" s="15"/>
      <c r="G751" s="74">
        <f>G752</f>
        <v>0</v>
      </c>
      <c r="H751" s="74">
        <f t="shared" ref="H751:I752" si="213">H752</f>
        <v>0</v>
      </c>
      <c r="I751" s="102">
        <f t="shared" si="213"/>
        <v>0</v>
      </c>
      <c r="J751" s="1"/>
    </row>
    <row r="752" spans="1:10" ht="47.25" hidden="1" customHeight="1">
      <c r="A752" s="16" t="s">
        <v>98</v>
      </c>
      <c r="B752" s="14">
        <v>757</v>
      </c>
      <c r="C752" s="15" t="s">
        <v>26</v>
      </c>
      <c r="D752" s="15" t="s">
        <v>70</v>
      </c>
      <c r="E752" s="15" t="s">
        <v>640</v>
      </c>
      <c r="F752" s="15" t="s">
        <v>355</v>
      </c>
      <c r="G752" s="74">
        <f>G753</f>
        <v>0</v>
      </c>
      <c r="H752" s="74">
        <f t="shared" si="213"/>
        <v>0</v>
      </c>
      <c r="I752" s="74">
        <f t="shared" si="213"/>
        <v>0</v>
      </c>
      <c r="J752" s="1"/>
    </row>
    <row r="753" spans="1:11" ht="98.25" hidden="1" customHeight="1">
      <c r="A753" s="50" t="s">
        <v>428</v>
      </c>
      <c r="B753" s="14">
        <v>757</v>
      </c>
      <c r="C753" s="15" t="s">
        <v>26</v>
      </c>
      <c r="D753" s="15" t="s">
        <v>70</v>
      </c>
      <c r="E753" s="15" t="s">
        <v>640</v>
      </c>
      <c r="F753" s="15" t="s">
        <v>427</v>
      </c>
      <c r="G753" s="74"/>
      <c r="H753" s="74">
        <v>0</v>
      </c>
      <c r="I753" s="74"/>
      <c r="J753" s="1"/>
    </row>
    <row r="754" spans="1:11" ht="19.5" hidden="1" customHeight="1">
      <c r="A754" s="16" t="s">
        <v>400</v>
      </c>
      <c r="B754" s="14">
        <v>757</v>
      </c>
      <c r="C754" s="15" t="s">
        <v>26</v>
      </c>
      <c r="D754" s="15" t="s">
        <v>70</v>
      </c>
      <c r="E754" s="15" t="s">
        <v>129</v>
      </c>
      <c r="F754" s="15"/>
      <c r="G754" s="102">
        <f>G755</f>
        <v>0</v>
      </c>
      <c r="H754" s="89">
        <v>0</v>
      </c>
      <c r="I754" s="89">
        <v>0</v>
      </c>
      <c r="J754" s="1"/>
    </row>
    <row r="755" spans="1:11" ht="39.75" hidden="1" customHeight="1">
      <c r="A755" s="16" t="s">
        <v>30</v>
      </c>
      <c r="B755" s="14">
        <v>757</v>
      </c>
      <c r="C755" s="15" t="s">
        <v>26</v>
      </c>
      <c r="D755" s="15" t="s">
        <v>70</v>
      </c>
      <c r="E755" s="15" t="s">
        <v>129</v>
      </c>
      <c r="F755" s="15" t="s">
        <v>31</v>
      </c>
      <c r="G755" s="102">
        <f>G756</f>
        <v>0</v>
      </c>
      <c r="H755" s="89">
        <v>0</v>
      </c>
      <c r="I755" s="89">
        <v>0</v>
      </c>
      <c r="J755" s="1"/>
    </row>
    <row r="756" spans="1:11" ht="20.25" hidden="1" customHeight="1">
      <c r="A756" s="16" t="s">
        <v>32</v>
      </c>
      <c r="B756" s="14">
        <v>757</v>
      </c>
      <c r="C756" s="15" t="s">
        <v>26</v>
      </c>
      <c r="D756" s="15" t="s">
        <v>70</v>
      </c>
      <c r="E756" s="15" t="s">
        <v>129</v>
      </c>
      <c r="F756" s="15" t="s">
        <v>33</v>
      </c>
      <c r="G756" s="102">
        <f>'прил 6'!G55+'прил 6'!G205</f>
        <v>0</v>
      </c>
      <c r="H756" s="89">
        <v>0</v>
      </c>
      <c r="I756" s="89">
        <v>0</v>
      </c>
      <c r="J756" s="1"/>
    </row>
    <row r="757" spans="1:11" ht="39" hidden="1" customHeight="1">
      <c r="A757" s="16" t="s">
        <v>188</v>
      </c>
      <c r="B757" s="14">
        <v>757</v>
      </c>
      <c r="C757" s="15" t="s">
        <v>44</v>
      </c>
      <c r="D757" s="15" t="s">
        <v>19</v>
      </c>
      <c r="E757" s="15" t="s">
        <v>187</v>
      </c>
      <c r="F757" s="15"/>
      <c r="G757" s="102">
        <f>G758</f>
        <v>0</v>
      </c>
      <c r="H757" s="74">
        <f t="shared" ref="H757:I758" si="214">H758</f>
        <v>0</v>
      </c>
      <c r="I757" s="74">
        <f t="shared" si="214"/>
        <v>0</v>
      </c>
      <c r="J757" s="1"/>
    </row>
    <row r="758" spans="1:11" ht="39.75" hidden="1" customHeight="1">
      <c r="A758" s="16" t="s">
        <v>30</v>
      </c>
      <c r="B758" s="14">
        <v>757</v>
      </c>
      <c r="C758" s="15" t="s">
        <v>44</v>
      </c>
      <c r="D758" s="15" t="s">
        <v>19</v>
      </c>
      <c r="E758" s="15" t="s">
        <v>187</v>
      </c>
      <c r="F758" s="15" t="s">
        <v>31</v>
      </c>
      <c r="G758" s="102">
        <f>G759</f>
        <v>0</v>
      </c>
      <c r="H758" s="74">
        <f t="shared" si="214"/>
        <v>0</v>
      </c>
      <c r="I758" s="74">
        <f t="shared" si="214"/>
        <v>0</v>
      </c>
      <c r="J758" s="1"/>
    </row>
    <row r="759" spans="1:11" ht="20.25" hidden="1" customHeight="1">
      <c r="A759" s="16" t="s">
        <v>32</v>
      </c>
      <c r="B759" s="14">
        <v>757</v>
      </c>
      <c r="C759" s="15" t="s">
        <v>44</v>
      </c>
      <c r="D759" s="15" t="s">
        <v>19</v>
      </c>
      <c r="E759" s="15" t="s">
        <v>187</v>
      </c>
      <c r="F759" s="15" t="s">
        <v>33</v>
      </c>
      <c r="G759" s="102">
        <v>0</v>
      </c>
      <c r="H759" s="74">
        <f>'прил 6'!H208</f>
        <v>0</v>
      </c>
      <c r="I759" s="74">
        <v>0</v>
      </c>
      <c r="J759" s="1"/>
    </row>
    <row r="760" spans="1:11" ht="87.75" hidden="1" customHeight="1">
      <c r="A760" s="16" t="s">
        <v>521</v>
      </c>
      <c r="B760" s="14">
        <v>757</v>
      </c>
      <c r="C760" s="15" t="s">
        <v>26</v>
      </c>
      <c r="D760" s="15" t="s">
        <v>70</v>
      </c>
      <c r="E760" s="15" t="s">
        <v>522</v>
      </c>
      <c r="F760" s="15"/>
      <c r="G760" s="102">
        <f>G761</f>
        <v>0</v>
      </c>
      <c r="H760" s="74">
        <f t="shared" ref="H760:K761" si="215">H761</f>
        <v>0</v>
      </c>
      <c r="I760" s="74">
        <f t="shared" si="215"/>
        <v>0</v>
      </c>
      <c r="J760" s="1"/>
    </row>
    <row r="761" spans="1:11" ht="45" hidden="1" customHeight="1">
      <c r="A761" s="16" t="s">
        <v>30</v>
      </c>
      <c r="B761" s="14">
        <v>757</v>
      </c>
      <c r="C761" s="15" t="s">
        <v>26</v>
      </c>
      <c r="D761" s="15" t="s">
        <v>70</v>
      </c>
      <c r="E761" s="15" t="s">
        <v>522</v>
      </c>
      <c r="F761" s="15" t="s">
        <v>31</v>
      </c>
      <c r="G761" s="102">
        <f>G762</f>
        <v>0</v>
      </c>
      <c r="H761" s="74">
        <f t="shared" si="215"/>
        <v>0</v>
      </c>
      <c r="I761" s="74">
        <f t="shared" si="215"/>
        <v>0</v>
      </c>
      <c r="J761" s="74">
        <f t="shared" si="215"/>
        <v>0</v>
      </c>
      <c r="K761" s="74">
        <f t="shared" si="215"/>
        <v>0</v>
      </c>
    </row>
    <row r="762" spans="1:11" ht="19.5" hidden="1" customHeight="1">
      <c r="A762" s="16" t="s">
        <v>32</v>
      </c>
      <c r="B762" s="14">
        <v>757</v>
      </c>
      <c r="C762" s="15" t="s">
        <v>26</v>
      </c>
      <c r="D762" s="15" t="s">
        <v>70</v>
      </c>
      <c r="E762" s="15" t="s">
        <v>522</v>
      </c>
      <c r="F762" s="15" t="s">
        <v>33</v>
      </c>
      <c r="G762" s="102">
        <v>0</v>
      </c>
      <c r="H762" s="74">
        <f>'прил 6'!H58</f>
        <v>0</v>
      </c>
      <c r="I762" s="74">
        <v>0</v>
      </c>
      <c r="J762" s="1"/>
    </row>
    <row r="763" spans="1:11" ht="36" hidden="1" customHeight="1">
      <c r="A763" s="16" t="s">
        <v>534</v>
      </c>
      <c r="B763" s="14">
        <v>757</v>
      </c>
      <c r="C763" s="15" t="s">
        <v>44</v>
      </c>
      <c r="D763" s="15" t="s">
        <v>19</v>
      </c>
      <c r="E763" s="15" t="s">
        <v>533</v>
      </c>
      <c r="F763" s="15"/>
      <c r="G763" s="102">
        <f>G764</f>
        <v>0</v>
      </c>
      <c r="H763" s="74">
        <f t="shared" ref="H763:K764" si="216">H764</f>
        <v>0</v>
      </c>
      <c r="I763" s="74">
        <f t="shared" si="216"/>
        <v>0</v>
      </c>
      <c r="J763" s="1"/>
    </row>
    <row r="764" spans="1:11" ht="45" hidden="1" customHeight="1">
      <c r="A764" s="16" t="s">
        <v>30</v>
      </c>
      <c r="B764" s="14">
        <v>757</v>
      </c>
      <c r="C764" s="15" t="s">
        <v>44</v>
      </c>
      <c r="D764" s="15" t="s">
        <v>19</v>
      </c>
      <c r="E764" s="15" t="s">
        <v>533</v>
      </c>
      <c r="F764" s="15" t="s">
        <v>31</v>
      </c>
      <c r="G764" s="102">
        <f>G765</f>
        <v>0</v>
      </c>
      <c r="H764" s="74">
        <f t="shared" si="216"/>
        <v>0</v>
      </c>
      <c r="I764" s="74">
        <f t="shared" si="216"/>
        <v>0</v>
      </c>
      <c r="J764" s="74">
        <f t="shared" si="216"/>
        <v>0</v>
      </c>
      <c r="K764" s="74">
        <f t="shared" si="216"/>
        <v>0</v>
      </c>
    </row>
    <row r="765" spans="1:11" ht="19.5" hidden="1" customHeight="1">
      <c r="A765" s="16" t="s">
        <v>32</v>
      </c>
      <c r="B765" s="14">
        <v>757</v>
      </c>
      <c r="C765" s="15" t="s">
        <v>44</v>
      </c>
      <c r="D765" s="15" t="s">
        <v>19</v>
      </c>
      <c r="E765" s="15" t="s">
        <v>533</v>
      </c>
      <c r="F765" s="15" t="s">
        <v>33</v>
      </c>
      <c r="G765" s="102">
        <v>0</v>
      </c>
      <c r="H765" s="74">
        <f>'прил 6'!H227</f>
        <v>0</v>
      </c>
      <c r="I765" s="74">
        <f>'прил 6'!I227</f>
        <v>0</v>
      </c>
      <c r="J765" s="1"/>
    </row>
    <row r="766" spans="1:11" ht="82.5" hidden="1" customHeight="1">
      <c r="A766" s="16" t="s">
        <v>586</v>
      </c>
      <c r="B766" s="14">
        <v>757</v>
      </c>
      <c r="C766" s="15" t="s">
        <v>44</v>
      </c>
      <c r="D766" s="15" t="s">
        <v>19</v>
      </c>
      <c r="E766" s="15" t="s">
        <v>585</v>
      </c>
      <c r="F766" s="15"/>
      <c r="G766" s="89">
        <f>G767+G772+G775+G778</f>
        <v>0</v>
      </c>
      <c r="H766" s="8">
        <f t="shared" ref="H766:I766" si="217">H767</f>
        <v>0</v>
      </c>
      <c r="I766" s="8">
        <f t="shared" si="217"/>
        <v>0</v>
      </c>
      <c r="J766" s="1"/>
    </row>
    <row r="767" spans="1:11" ht="91.5" hidden="1" customHeight="1">
      <c r="A767" s="23" t="s">
        <v>584</v>
      </c>
      <c r="B767" s="14">
        <v>757</v>
      </c>
      <c r="C767" s="15" t="s">
        <v>44</v>
      </c>
      <c r="D767" s="15" t="s">
        <v>19</v>
      </c>
      <c r="E767" s="15" t="s">
        <v>583</v>
      </c>
      <c r="F767" s="14"/>
      <c r="G767" s="89">
        <f>G768+G770</f>
        <v>0</v>
      </c>
      <c r="H767" s="89">
        <v>0</v>
      </c>
      <c r="I767" s="89">
        <v>0</v>
      </c>
      <c r="J767" s="1"/>
    </row>
    <row r="768" spans="1:11" ht="25.5" hidden="1">
      <c r="A768" s="16" t="s">
        <v>30</v>
      </c>
      <c r="B768" s="14">
        <v>757</v>
      </c>
      <c r="C768" s="15" t="s">
        <v>44</v>
      </c>
      <c r="D768" s="15" t="s">
        <v>19</v>
      </c>
      <c r="E768" s="15" t="s">
        <v>583</v>
      </c>
      <c r="F768" s="15" t="s">
        <v>31</v>
      </c>
      <c r="G768" s="89">
        <f>G769</f>
        <v>0</v>
      </c>
      <c r="H768" s="8">
        <f>H769</f>
        <v>0</v>
      </c>
      <c r="I768" s="8">
        <f>I769</f>
        <v>0</v>
      </c>
      <c r="J768" s="1"/>
    </row>
    <row r="769" spans="1:11" hidden="1">
      <c r="A769" s="16" t="s">
        <v>32</v>
      </c>
      <c r="B769" s="14">
        <v>757</v>
      </c>
      <c r="C769" s="15" t="s">
        <v>44</v>
      </c>
      <c r="D769" s="15" t="s">
        <v>19</v>
      </c>
      <c r="E769" s="15" t="s">
        <v>583</v>
      </c>
      <c r="F769" s="15" t="s">
        <v>33</v>
      </c>
      <c r="G769" s="89">
        <f>'прил 6'!G157</f>
        <v>0</v>
      </c>
      <c r="H769" s="89">
        <v>0</v>
      </c>
      <c r="I769" s="89">
        <v>0</v>
      </c>
      <c r="J769" s="1"/>
    </row>
    <row r="770" spans="1:11" hidden="1">
      <c r="A770" s="16" t="s">
        <v>160</v>
      </c>
      <c r="B770" s="14">
        <v>757</v>
      </c>
      <c r="C770" s="15" t="s">
        <v>44</v>
      </c>
      <c r="D770" s="15" t="s">
        <v>19</v>
      </c>
      <c r="E770" s="15" t="s">
        <v>583</v>
      </c>
      <c r="F770" s="15" t="s">
        <v>161</v>
      </c>
      <c r="G770" s="89">
        <f>G771</f>
        <v>0</v>
      </c>
      <c r="H770" s="89">
        <v>0</v>
      </c>
      <c r="I770" s="89">
        <v>0</v>
      </c>
      <c r="J770" s="1"/>
    </row>
    <row r="771" spans="1:11" hidden="1">
      <c r="A771" s="16" t="s">
        <v>174</v>
      </c>
      <c r="B771" s="14">
        <v>757</v>
      </c>
      <c r="C771" s="15" t="s">
        <v>44</v>
      </c>
      <c r="D771" s="15" t="s">
        <v>19</v>
      </c>
      <c r="E771" s="15" t="s">
        <v>583</v>
      </c>
      <c r="F771" s="15" t="s">
        <v>175</v>
      </c>
      <c r="G771" s="89">
        <f>'прил 6'!G159</f>
        <v>0</v>
      </c>
      <c r="H771" s="89">
        <v>0</v>
      </c>
      <c r="I771" s="89">
        <v>0</v>
      </c>
      <c r="J771" s="1"/>
    </row>
    <row r="772" spans="1:11" ht="91.5" hidden="1" customHeight="1">
      <c r="A772" s="23" t="s">
        <v>588</v>
      </c>
      <c r="B772" s="14">
        <v>757</v>
      </c>
      <c r="C772" s="15" t="s">
        <v>44</v>
      </c>
      <c r="D772" s="15" t="s">
        <v>19</v>
      </c>
      <c r="E772" s="15" t="s">
        <v>587</v>
      </c>
      <c r="F772" s="14"/>
      <c r="G772" s="89">
        <f>G773</f>
        <v>0</v>
      </c>
      <c r="H772" s="89">
        <v>0</v>
      </c>
      <c r="I772" s="89">
        <v>0</v>
      </c>
      <c r="J772" s="1"/>
    </row>
    <row r="773" spans="1:11" ht="25.5" hidden="1">
      <c r="A773" s="16" t="s">
        <v>30</v>
      </c>
      <c r="B773" s="14">
        <v>757</v>
      </c>
      <c r="C773" s="15" t="s">
        <v>44</v>
      </c>
      <c r="D773" s="15" t="s">
        <v>19</v>
      </c>
      <c r="E773" s="15" t="s">
        <v>587</v>
      </c>
      <c r="F773" s="15" t="s">
        <v>31</v>
      </c>
      <c r="G773" s="89">
        <f>G774</f>
        <v>0</v>
      </c>
      <c r="H773" s="8">
        <f>H774</f>
        <v>0</v>
      </c>
      <c r="I773" s="8">
        <f>I774</f>
        <v>0</v>
      </c>
      <c r="J773" s="1"/>
    </row>
    <row r="774" spans="1:11" hidden="1">
      <c r="A774" s="16" t="s">
        <v>32</v>
      </c>
      <c r="B774" s="14">
        <v>757</v>
      </c>
      <c r="C774" s="15" t="s">
        <v>44</v>
      </c>
      <c r="D774" s="15" t="s">
        <v>19</v>
      </c>
      <c r="E774" s="15" t="s">
        <v>587</v>
      </c>
      <c r="F774" s="15" t="s">
        <v>33</v>
      </c>
      <c r="G774" s="89">
        <f>'прил 6'!G162</f>
        <v>0</v>
      </c>
      <c r="H774" s="89">
        <v>0</v>
      </c>
      <c r="I774" s="89">
        <v>0</v>
      </c>
      <c r="J774" s="1"/>
    </row>
    <row r="775" spans="1:11" ht="91.5" hidden="1" customHeight="1">
      <c r="A775" s="23" t="s">
        <v>589</v>
      </c>
      <c r="B775" s="14">
        <v>757</v>
      </c>
      <c r="C775" s="15" t="s">
        <v>44</v>
      </c>
      <c r="D775" s="15" t="s">
        <v>19</v>
      </c>
      <c r="E775" s="15" t="s">
        <v>590</v>
      </c>
      <c r="F775" s="14"/>
      <c r="G775" s="89">
        <f>G776</f>
        <v>0</v>
      </c>
      <c r="H775" s="89">
        <v>0</v>
      </c>
      <c r="I775" s="89">
        <v>0</v>
      </c>
      <c r="J775" s="1"/>
    </row>
    <row r="776" spans="1:11" ht="25.5" hidden="1">
      <c r="A776" s="16" t="s">
        <v>30</v>
      </c>
      <c r="B776" s="14">
        <v>757</v>
      </c>
      <c r="C776" s="15" t="s">
        <v>44</v>
      </c>
      <c r="D776" s="15" t="s">
        <v>19</v>
      </c>
      <c r="E776" s="15" t="s">
        <v>590</v>
      </c>
      <c r="F776" s="15" t="s">
        <v>31</v>
      </c>
      <c r="G776" s="89">
        <f>G777</f>
        <v>0</v>
      </c>
      <c r="H776" s="8">
        <f>H777</f>
        <v>0</v>
      </c>
      <c r="I776" s="8">
        <f>I777</f>
        <v>0</v>
      </c>
      <c r="J776" s="1"/>
    </row>
    <row r="777" spans="1:11" hidden="1">
      <c r="A777" s="16" t="s">
        <v>32</v>
      </c>
      <c r="B777" s="14">
        <v>757</v>
      </c>
      <c r="C777" s="15" t="s">
        <v>44</v>
      </c>
      <c r="D777" s="15" t="s">
        <v>19</v>
      </c>
      <c r="E777" s="15" t="s">
        <v>590</v>
      </c>
      <c r="F777" s="15" t="s">
        <v>33</v>
      </c>
      <c r="G777" s="89">
        <f>'прил 6'!G165</f>
        <v>0</v>
      </c>
      <c r="H777" s="89">
        <v>0</v>
      </c>
      <c r="I777" s="89">
        <v>0</v>
      </c>
      <c r="J777" s="1"/>
    </row>
    <row r="778" spans="1:11" ht="68.25" hidden="1" customHeight="1">
      <c r="A778" s="23" t="s">
        <v>592</v>
      </c>
      <c r="B778" s="14">
        <v>757</v>
      </c>
      <c r="C778" s="15" t="s">
        <v>44</v>
      </c>
      <c r="D778" s="15" t="s">
        <v>19</v>
      </c>
      <c r="E778" s="15" t="s">
        <v>591</v>
      </c>
      <c r="F778" s="14"/>
      <c r="G778" s="89">
        <f>G781+G779</f>
        <v>0</v>
      </c>
      <c r="H778" s="89">
        <f t="shared" ref="H778:I778" si="218">H781+H779</f>
        <v>0</v>
      </c>
      <c r="I778" s="89">
        <f t="shared" si="218"/>
        <v>0</v>
      </c>
      <c r="J778" s="1"/>
    </row>
    <row r="779" spans="1:11" ht="19.5" hidden="1" customHeight="1">
      <c r="A779" s="195" t="s">
        <v>160</v>
      </c>
      <c r="B779" s="14">
        <v>757</v>
      </c>
      <c r="C779" s="15" t="s">
        <v>44</v>
      </c>
      <c r="D779" s="15" t="s">
        <v>19</v>
      </c>
      <c r="E779" s="15" t="s">
        <v>591</v>
      </c>
      <c r="F779" s="14">
        <v>500</v>
      </c>
      <c r="G779" s="89">
        <f>G780</f>
        <v>0</v>
      </c>
      <c r="H779" s="74"/>
      <c r="I779" s="74"/>
      <c r="J779" s="1"/>
    </row>
    <row r="780" spans="1:11" ht="21.75" hidden="1" customHeight="1">
      <c r="A780" s="195" t="s">
        <v>182</v>
      </c>
      <c r="B780" s="14">
        <v>757</v>
      </c>
      <c r="C780" s="15" t="s">
        <v>44</v>
      </c>
      <c r="D780" s="15" t="s">
        <v>19</v>
      </c>
      <c r="E780" s="15" t="s">
        <v>591</v>
      </c>
      <c r="F780" s="14">
        <v>520</v>
      </c>
      <c r="G780" s="89">
        <f>'прил 6'!G169</f>
        <v>0</v>
      </c>
      <c r="H780" s="74"/>
      <c r="I780" s="74"/>
      <c r="J780" s="1"/>
    </row>
    <row r="781" spans="1:11" hidden="1">
      <c r="A781" s="16" t="s">
        <v>63</v>
      </c>
      <c r="B781" s="14">
        <v>757</v>
      </c>
      <c r="C781" s="15" t="s">
        <v>44</v>
      </c>
      <c r="D781" s="15" t="s">
        <v>19</v>
      </c>
      <c r="E781" s="15" t="s">
        <v>591</v>
      </c>
      <c r="F781" s="15" t="s">
        <v>64</v>
      </c>
      <c r="G781" s="89">
        <f>G782</f>
        <v>0</v>
      </c>
      <c r="H781" s="8">
        <f>H782</f>
        <v>0</v>
      </c>
      <c r="I781" s="8">
        <f>I782</f>
        <v>0</v>
      </c>
      <c r="J781" s="1"/>
    </row>
    <row r="782" spans="1:11" hidden="1">
      <c r="A782" s="16" t="s">
        <v>184</v>
      </c>
      <c r="B782" s="14">
        <v>757</v>
      </c>
      <c r="C782" s="15" t="s">
        <v>44</v>
      </c>
      <c r="D782" s="15" t="s">
        <v>19</v>
      </c>
      <c r="E782" s="15" t="s">
        <v>591</v>
      </c>
      <c r="F782" s="15" t="s">
        <v>185</v>
      </c>
      <c r="G782" s="89">
        <f>'прил 6'!G173</f>
        <v>0</v>
      </c>
      <c r="H782" s="89">
        <v>0</v>
      </c>
      <c r="I782" s="89">
        <v>0</v>
      </c>
      <c r="J782" s="1"/>
    </row>
    <row r="783" spans="1:11" ht="84" hidden="1" customHeight="1">
      <c r="A783" s="16" t="s">
        <v>521</v>
      </c>
      <c r="B783" s="14">
        <v>757</v>
      </c>
      <c r="C783" s="15" t="s">
        <v>26</v>
      </c>
      <c r="D783" s="15" t="s">
        <v>70</v>
      </c>
      <c r="E783" s="15" t="s">
        <v>699</v>
      </c>
      <c r="F783" s="15"/>
      <c r="G783" s="74">
        <f>G784</f>
        <v>0</v>
      </c>
      <c r="H783" s="74">
        <v>0</v>
      </c>
      <c r="I783" s="74">
        <v>0</v>
      </c>
      <c r="J783" s="1"/>
    </row>
    <row r="784" spans="1:11" ht="60" hidden="1" customHeight="1">
      <c r="A784" s="16" t="s">
        <v>30</v>
      </c>
      <c r="B784" s="14">
        <v>757</v>
      </c>
      <c r="C784" s="15" t="s">
        <v>26</v>
      </c>
      <c r="D784" s="15" t="s">
        <v>70</v>
      </c>
      <c r="E784" s="15" t="s">
        <v>699</v>
      </c>
      <c r="F784" s="15" t="s">
        <v>31</v>
      </c>
      <c r="G784" s="74">
        <f>G785</f>
        <v>0</v>
      </c>
      <c r="H784" s="74">
        <v>0</v>
      </c>
      <c r="I784" s="74">
        <v>0</v>
      </c>
      <c r="J784" s="74">
        <f t="shared" ref="J784:K784" si="219">J785</f>
        <v>0</v>
      </c>
      <c r="K784" s="74">
        <f t="shared" si="219"/>
        <v>0</v>
      </c>
    </row>
    <row r="785" spans="1:11" ht="60" hidden="1" customHeight="1">
      <c r="A785" s="16" t="s">
        <v>32</v>
      </c>
      <c r="B785" s="14">
        <v>757</v>
      </c>
      <c r="C785" s="15" t="s">
        <v>26</v>
      </c>
      <c r="D785" s="15" t="s">
        <v>70</v>
      </c>
      <c r="E785" s="15" t="s">
        <v>699</v>
      </c>
      <c r="F785" s="15" t="s">
        <v>33</v>
      </c>
      <c r="G785" s="74"/>
      <c r="H785" s="74"/>
      <c r="I785" s="74"/>
      <c r="J785" s="1"/>
    </row>
    <row r="786" spans="1:11" ht="84" customHeight="1">
      <c r="A786" s="16" t="s">
        <v>534</v>
      </c>
      <c r="B786" s="14">
        <v>757</v>
      </c>
      <c r="C786" s="15" t="s">
        <v>44</v>
      </c>
      <c r="D786" s="15" t="s">
        <v>19</v>
      </c>
      <c r="E786" s="15" t="s">
        <v>700</v>
      </c>
      <c r="F786" s="15"/>
      <c r="G786" s="74">
        <f>G787</f>
        <v>12822389.040000001</v>
      </c>
      <c r="H786" s="74">
        <f t="shared" ref="H786:I786" si="220">H787</f>
        <v>0</v>
      </c>
      <c r="I786" s="74">
        <f t="shared" si="220"/>
        <v>0</v>
      </c>
      <c r="J786" s="1"/>
    </row>
    <row r="787" spans="1:11" ht="60" customHeight="1">
      <c r="A787" s="16" t="s">
        <v>30</v>
      </c>
      <c r="B787" s="14">
        <v>757</v>
      </c>
      <c r="C787" s="15" t="s">
        <v>44</v>
      </c>
      <c r="D787" s="15" t="s">
        <v>19</v>
      </c>
      <c r="E787" s="15" t="s">
        <v>700</v>
      </c>
      <c r="F787" s="15" t="s">
        <v>31</v>
      </c>
      <c r="G787" s="74">
        <f>G788</f>
        <v>12822389.040000001</v>
      </c>
      <c r="H787" s="74">
        <f t="shared" ref="H787:I787" si="221">H788</f>
        <v>0</v>
      </c>
      <c r="I787" s="74">
        <f t="shared" si="221"/>
        <v>0</v>
      </c>
      <c r="J787" s="74">
        <f t="shared" ref="J787:K787" si="222">J788</f>
        <v>0</v>
      </c>
      <c r="K787" s="74">
        <f t="shared" si="222"/>
        <v>0</v>
      </c>
    </row>
    <row r="788" spans="1:11" ht="60" customHeight="1">
      <c r="A788" s="16" t="s">
        <v>32</v>
      </c>
      <c r="B788" s="14">
        <v>757</v>
      </c>
      <c r="C788" s="15" t="s">
        <v>44</v>
      </c>
      <c r="D788" s="15" t="s">
        <v>19</v>
      </c>
      <c r="E788" s="15" t="s">
        <v>700</v>
      </c>
      <c r="F788" s="15" t="s">
        <v>33</v>
      </c>
      <c r="G788" s="74">
        <f>'прил 6'!G233</f>
        <v>12822389.040000001</v>
      </c>
      <c r="H788" s="74">
        <f>'прил 6'!H233</f>
        <v>0</v>
      </c>
      <c r="I788" s="74">
        <f>'прил 6'!I233</f>
        <v>0</v>
      </c>
      <c r="J788" s="1"/>
    </row>
    <row r="789" spans="1:11" ht="84" customHeight="1">
      <c r="A789" s="16" t="s">
        <v>704</v>
      </c>
      <c r="B789" s="14">
        <v>757</v>
      </c>
      <c r="C789" s="15" t="s">
        <v>44</v>
      </c>
      <c r="D789" s="15" t="s">
        <v>19</v>
      </c>
      <c r="E789" s="15" t="s">
        <v>703</v>
      </c>
      <c r="F789" s="15"/>
      <c r="G789" s="74">
        <f>G790</f>
        <v>0</v>
      </c>
      <c r="H789" s="74">
        <f t="shared" ref="H789:K790" si="223">H790</f>
        <v>5261649.8699999992</v>
      </c>
      <c r="I789" s="74">
        <f t="shared" si="223"/>
        <v>0</v>
      </c>
      <c r="J789" s="1"/>
    </row>
    <row r="790" spans="1:11" ht="60" customHeight="1">
      <c r="A790" s="16" t="s">
        <v>30</v>
      </c>
      <c r="B790" s="14">
        <v>757</v>
      </c>
      <c r="C790" s="15" t="s">
        <v>44</v>
      </c>
      <c r="D790" s="15" t="s">
        <v>19</v>
      </c>
      <c r="E790" s="15" t="s">
        <v>703</v>
      </c>
      <c r="F790" s="15" t="s">
        <v>31</v>
      </c>
      <c r="G790" s="74">
        <f>G791</f>
        <v>0</v>
      </c>
      <c r="H790" s="74">
        <f t="shared" si="223"/>
        <v>5261649.8699999992</v>
      </c>
      <c r="I790" s="74">
        <f t="shared" si="223"/>
        <v>0</v>
      </c>
      <c r="J790" s="74">
        <f t="shared" si="223"/>
        <v>0</v>
      </c>
      <c r="K790" s="74">
        <f t="shared" si="223"/>
        <v>0</v>
      </c>
    </row>
    <row r="791" spans="1:11" ht="60" customHeight="1">
      <c r="A791" s="16" t="s">
        <v>32</v>
      </c>
      <c r="B791" s="14">
        <v>757</v>
      </c>
      <c r="C791" s="15" t="s">
        <v>44</v>
      </c>
      <c r="D791" s="15" t="s">
        <v>19</v>
      </c>
      <c r="E791" s="15" t="s">
        <v>703</v>
      </c>
      <c r="F791" s="15" t="s">
        <v>33</v>
      </c>
      <c r="G791" s="74">
        <f>'прил 6'!G236</f>
        <v>0</v>
      </c>
      <c r="H791" s="74">
        <f>'прил 6'!H236</f>
        <v>5261649.8699999992</v>
      </c>
      <c r="I791" s="74">
        <f>'прил 6'!I236</f>
        <v>0</v>
      </c>
      <c r="J791" s="1"/>
    </row>
    <row r="792" spans="1:11" ht="84" hidden="1" customHeight="1">
      <c r="A792" s="16" t="s">
        <v>702</v>
      </c>
      <c r="B792" s="14">
        <v>757</v>
      </c>
      <c r="C792" s="15" t="s">
        <v>26</v>
      </c>
      <c r="D792" s="15" t="s">
        <v>70</v>
      </c>
      <c r="E792" s="15" t="s">
        <v>701</v>
      </c>
      <c r="F792" s="15"/>
      <c r="G792" s="74">
        <f>G793</f>
        <v>0</v>
      </c>
      <c r="H792" s="74">
        <f>H793</f>
        <v>0</v>
      </c>
      <c r="I792" s="74">
        <f>I793</f>
        <v>0</v>
      </c>
      <c r="J792" s="1"/>
    </row>
    <row r="793" spans="1:11" ht="60" hidden="1" customHeight="1">
      <c r="A793" s="16" t="s">
        <v>30</v>
      </c>
      <c r="B793" s="14">
        <v>757</v>
      </c>
      <c r="C793" s="15" t="s">
        <v>26</v>
      </c>
      <c r="D793" s="15" t="s">
        <v>70</v>
      </c>
      <c r="E793" s="15" t="s">
        <v>701</v>
      </c>
      <c r="F793" s="15" t="s">
        <v>31</v>
      </c>
      <c r="G793" s="74">
        <f>G794</f>
        <v>0</v>
      </c>
      <c r="H793" s="74">
        <f t="shared" ref="H793:K793" si="224">H794</f>
        <v>0</v>
      </c>
      <c r="I793" s="74">
        <f t="shared" si="224"/>
        <v>0</v>
      </c>
      <c r="J793" s="74">
        <f t="shared" si="224"/>
        <v>0</v>
      </c>
      <c r="K793" s="74">
        <f t="shared" si="224"/>
        <v>0</v>
      </c>
    </row>
    <row r="794" spans="1:11" ht="60" hidden="1" customHeight="1">
      <c r="A794" s="16" t="s">
        <v>32</v>
      </c>
      <c r="B794" s="14">
        <v>757</v>
      </c>
      <c r="C794" s="15" t="s">
        <v>26</v>
      </c>
      <c r="D794" s="15" t="s">
        <v>70</v>
      </c>
      <c r="E794" s="15" t="s">
        <v>701</v>
      </c>
      <c r="F794" s="15" t="s">
        <v>33</v>
      </c>
      <c r="G794" s="74"/>
      <c r="H794" s="74"/>
      <c r="I794" s="74"/>
      <c r="J794" s="1"/>
    </row>
    <row r="795" spans="1:11" ht="37.5" customHeight="1">
      <c r="A795" s="16" t="s">
        <v>188</v>
      </c>
      <c r="B795" s="14">
        <v>757</v>
      </c>
      <c r="C795" s="15" t="s">
        <v>44</v>
      </c>
      <c r="D795" s="15" t="s">
        <v>19</v>
      </c>
      <c r="E795" s="15" t="s">
        <v>187</v>
      </c>
      <c r="F795" s="15"/>
      <c r="G795" s="8">
        <f>G796</f>
        <v>0</v>
      </c>
      <c r="H795" s="8">
        <f t="shared" ref="H795:I796" si="225">H796</f>
        <v>1470600</v>
      </c>
      <c r="I795" s="8">
        <f t="shared" si="225"/>
        <v>0</v>
      </c>
      <c r="J795" s="1"/>
    </row>
    <row r="796" spans="1:11" ht="25.5">
      <c r="A796" s="16" t="s">
        <v>30</v>
      </c>
      <c r="B796" s="14">
        <v>757</v>
      </c>
      <c r="C796" s="15" t="s">
        <v>44</v>
      </c>
      <c r="D796" s="15" t="s">
        <v>19</v>
      </c>
      <c r="E796" s="15" t="s">
        <v>187</v>
      </c>
      <c r="F796" s="15" t="s">
        <v>31</v>
      </c>
      <c r="G796" s="8">
        <f>G797</f>
        <v>0</v>
      </c>
      <c r="H796" s="8">
        <f t="shared" si="225"/>
        <v>1470600</v>
      </c>
      <c r="I796" s="8">
        <f t="shared" si="225"/>
        <v>0</v>
      </c>
      <c r="J796" s="1"/>
    </row>
    <row r="797" spans="1:11">
      <c r="A797" s="16" t="s">
        <v>32</v>
      </c>
      <c r="B797" s="14">
        <v>757</v>
      </c>
      <c r="C797" s="15" t="s">
        <v>44</v>
      </c>
      <c r="D797" s="15" t="s">
        <v>19</v>
      </c>
      <c r="E797" s="15" t="s">
        <v>187</v>
      </c>
      <c r="F797" s="15" t="s">
        <v>33</v>
      </c>
      <c r="G797" s="8">
        <f>'прил 6'!G230</f>
        <v>0</v>
      </c>
      <c r="H797" s="8">
        <f>'прил 6'!H230</f>
        <v>1470600</v>
      </c>
      <c r="I797" s="8">
        <f>'прил 6'!I230</f>
        <v>0</v>
      </c>
      <c r="J797" s="1"/>
    </row>
    <row r="798" spans="1:11" ht="101.25" hidden="1" customHeight="1">
      <c r="A798" s="16" t="s">
        <v>276</v>
      </c>
      <c r="B798" s="14">
        <v>757</v>
      </c>
      <c r="C798" s="15" t="s">
        <v>26</v>
      </c>
      <c r="D798" s="15" t="s">
        <v>70</v>
      </c>
      <c r="E798" s="15" t="s">
        <v>790</v>
      </c>
      <c r="F798" s="15"/>
      <c r="G798" s="74">
        <f>G799</f>
        <v>0</v>
      </c>
      <c r="H798" s="74">
        <f t="shared" ref="H798:K799" si="226">H799</f>
        <v>0</v>
      </c>
      <c r="I798" s="74">
        <f t="shared" si="226"/>
        <v>0</v>
      </c>
      <c r="J798" s="1"/>
    </row>
    <row r="799" spans="1:11" ht="47.25" hidden="1" customHeight="1">
      <c r="A799" s="16" t="s">
        <v>30</v>
      </c>
      <c r="B799" s="14">
        <v>757</v>
      </c>
      <c r="C799" s="15" t="s">
        <v>26</v>
      </c>
      <c r="D799" s="15" t="s">
        <v>70</v>
      </c>
      <c r="E799" s="15" t="s">
        <v>790</v>
      </c>
      <c r="F799" s="15" t="s">
        <v>31</v>
      </c>
      <c r="G799" s="74">
        <f>G800</f>
        <v>0</v>
      </c>
      <c r="H799" s="74">
        <f t="shared" si="226"/>
        <v>0</v>
      </c>
      <c r="I799" s="74">
        <f t="shared" si="226"/>
        <v>0</v>
      </c>
      <c r="J799" s="74">
        <f t="shared" si="226"/>
        <v>0</v>
      </c>
      <c r="K799" s="74">
        <f t="shared" si="226"/>
        <v>0</v>
      </c>
    </row>
    <row r="800" spans="1:11" ht="41.25" hidden="1" customHeight="1">
      <c r="A800" s="16" t="s">
        <v>32</v>
      </c>
      <c r="B800" s="14">
        <v>757</v>
      </c>
      <c r="C800" s="15" t="s">
        <v>26</v>
      </c>
      <c r="D800" s="15" t="s">
        <v>70</v>
      </c>
      <c r="E800" s="15" t="s">
        <v>790</v>
      </c>
      <c r="F800" s="15" t="s">
        <v>33</v>
      </c>
      <c r="G800" s="74"/>
      <c r="H800" s="74">
        <v>0</v>
      </c>
      <c r="I800" s="74"/>
      <c r="J800" s="1"/>
    </row>
    <row r="801" spans="1:20" s="3" customFormat="1" ht="49.5" hidden="1" customHeight="1">
      <c r="A801" s="205" t="s">
        <v>917</v>
      </c>
      <c r="B801" s="14">
        <v>757</v>
      </c>
      <c r="C801" s="15" t="s">
        <v>44</v>
      </c>
      <c r="D801" s="15" t="s">
        <v>19</v>
      </c>
      <c r="E801" s="15" t="s">
        <v>916</v>
      </c>
      <c r="F801" s="15"/>
      <c r="G801" s="25">
        <f>G802</f>
        <v>0</v>
      </c>
      <c r="H801" s="25">
        <f t="shared" ref="G801:I802" si="227">H802</f>
        <v>0</v>
      </c>
      <c r="I801" s="25">
        <f t="shared" si="227"/>
        <v>0</v>
      </c>
    </row>
    <row r="802" spans="1:20" ht="25.5" hidden="1">
      <c r="A802" s="86" t="s">
        <v>30</v>
      </c>
      <c r="B802" s="14">
        <v>757</v>
      </c>
      <c r="C802" s="15" t="s">
        <v>44</v>
      </c>
      <c r="D802" s="15" t="s">
        <v>19</v>
      </c>
      <c r="E802" s="15" t="s">
        <v>916</v>
      </c>
      <c r="F802" s="15" t="s">
        <v>31</v>
      </c>
      <c r="G802" s="8">
        <f t="shared" si="227"/>
        <v>0</v>
      </c>
      <c r="H802" s="8">
        <f t="shared" si="227"/>
        <v>0</v>
      </c>
      <c r="I802" s="8">
        <f t="shared" si="227"/>
        <v>0</v>
      </c>
      <c r="J802" s="1"/>
      <c r="P802" s="1"/>
      <c r="Q802" s="1"/>
      <c r="R802" s="1"/>
      <c r="S802" s="1"/>
      <c r="T802" s="1"/>
    </row>
    <row r="803" spans="1:20" hidden="1">
      <c r="A803" s="86" t="s">
        <v>32</v>
      </c>
      <c r="B803" s="14">
        <v>757</v>
      </c>
      <c r="C803" s="15" t="s">
        <v>44</v>
      </c>
      <c r="D803" s="15" t="s">
        <v>19</v>
      </c>
      <c r="E803" s="15" t="s">
        <v>916</v>
      </c>
      <c r="F803" s="15" t="s">
        <v>33</v>
      </c>
      <c r="G803" s="249">
        <v>0</v>
      </c>
      <c r="H803" s="249"/>
      <c r="I803" s="249">
        <v>0</v>
      </c>
      <c r="J803" s="1"/>
      <c r="P803" s="1"/>
      <c r="Q803" s="1"/>
      <c r="R803" s="1"/>
      <c r="S803" s="1"/>
      <c r="T803" s="1"/>
    </row>
    <row r="804" spans="1:20" ht="101.25" hidden="1" customHeight="1">
      <c r="A804" s="16" t="s">
        <v>276</v>
      </c>
      <c r="B804" s="14">
        <v>757</v>
      </c>
      <c r="C804" s="15" t="s">
        <v>26</v>
      </c>
      <c r="D804" s="15" t="s">
        <v>70</v>
      </c>
      <c r="E804" s="15" t="s">
        <v>603</v>
      </c>
      <c r="F804" s="15"/>
      <c r="G804" s="74">
        <f>G805+G808</f>
        <v>0</v>
      </c>
      <c r="H804" s="74">
        <f t="shared" ref="H804:K805" si="228">H805</f>
        <v>0</v>
      </c>
      <c r="I804" s="74">
        <f t="shared" si="228"/>
        <v>0</v>
      </c>
      <c r="J804" s="1"/>
    </row>
    <row r="805" spans="1:20" ht="47.25" hidden="1" customHeight="1">
      <c r="A805" s="16" t="s">
        <v>30</v>
      </c>
      <c r="B805" s="14">
        <v>757</v>
      </c>
      <c r="C805" s="15" t="s">
        <v>26</v>
      </c>
      <c r="D805" s="15" t="s">
        <v>70</v>
      </c>
      <c r="E805" s="15" t="s">
        <v>603</v>
      </c>
      <c r="F805" s="15" t="s">
        <v>31</v>
      </c>
      <c r="G805" s="74">
        <f>G806</f>
        <v>0</v>
      </c>
      <c r="H805" s="74">
        <f t="shared" si="228"/>
        <v>0</v>
      </c>
      <c r="I805" s="74">
        <f t="shared" si="228"/>
        <v>0</v>
      </c>
      <c r="J805" s="74">
        <f t="shared" si="228"/>
        <v>0</v>
      </c>
      <c r="K805" s="74">
        <f t="shared" si="228"/>
        <v>0</v>
      </c>
    </row>
    <row r="806" spans="1:20" ht="41.25" hidden="1" customHeight="1">
      <c r="A806" s="16" t="s">
        <v>32</v>
      </c>
      <c r="B806" s="14">
        <v>757</v>
      </c>
      <c r="C806" s="15" t="s">
        <v>26</v>
      </c>
      <c r="D806" s="15" t="s">
        <v>70</v>
      </c>
      <c r="E806" s="15" t="s">
        <v>603</v>
      </c>
      <c r="F806" s="15" t="s">
        <v>33</v>
      </c>
      <c r="G806" s="74">
        <f>'прил 6'!G71</f>
        <v>0</v>
      </c>
      <c r="H806" s="74">
        <f>'прил 6'!H71</f>
        <v>0</v>
      </c>
      <c r="I806" s="74">
        <f>'прил 6'!I71</f>
        <v>0</v>
      </c>
      <c r="J806" s="1"/>
    </row>
    <row r="807" spans="1:20" ht="47.25" hidden="1" customHeight="1">
      <c r="A807" s="86" t="s">
        <v>63</v>
      </c>
      <c r="B807" s="14">
        <v>757</v>
      </c>
      <c r="C807" s="15" t="s">
        <v>26</v>
      </c>
      <c r="D807" s="15" t="s">
        <v>70</v>
      </c>
      <c r="E807" s="15" t="s">
        <v>603</v>
      </c>
      <c r="F807" s="15" t="s">
        <v>64</v>
      </c>
      <c r="G807" s="74">
        <f>G808</f>
        <v>0</v>
      </c>
      <c r="H807" s="74">
        <f t="shared" ref="H807:K807" si="229">H808</f>
        <v>0</v>
      </c>
      <c r="I807" s="74">
        <f t="shared" si="229"/>
        <v>0</v>
      </c>
      <c r="J807" s="74">
        <f t="shared" si="229"/>
        <v>0</v>
      </c>
      <c r="K807" s="74">
        <f t="shared" si="229"/>
        <v>0</v>
      </c>
    </row>
    <row r="808" spans="1:20" ht="41.25" hidden="1" customHeight="1">
      <c r="A808" s="86" t="s">
        <v>184</v>
      </c>
      <c r="B808" s="14">
        <v>757</v>
      </c>
      <c r="C808" s="15" t="s">
        <v>26</v>
      </c>
      <c r="D808" s="15" t="s">
        <v>70</v>
      </c>
      <c r="E808" s="15" t="s">
        <v>603</v>
      </c>
      <c r="F808" s="15" t="s">
        <v>185</v>
      </c>
      <c r="G808" s="74">
        <f>'прил 6'!G73</f>
        <v>0</v>
      </c>
      <c r="H808" s="74">
        <f>'прил 6'!H73</f>
        <v>0</v>
      </c>
      <c r="I808" s="74">
        <f>'прил 6'!I73</f>
        <v>0</v>
      </c>
      <c r="J808" s="1"/>
    </row>
    <row r="809" spans="1:20" ht="84" hidden="1" customHeight="1">
      <c r="A809" s="16" t="s">
        <v>792</v>
      </c>
      <c r="B809" s="14">
        <v>757</v>
      </c>
      <c r="C809" s="15" t="s">
        <v>44</v>
      </c>
      <c r="D809" s="15" t="s">
        <v>19</v>
      </c>
      <c r="E809" s="15" t="s">
        <v>791</v>
      </c>
      <c r="F809" s="15"/>
      <c r="G809" s="74">
        <f>G810</f>
        <v>0</v>
      </c>
      <c r="H809" s="74">
        <f t="shared" ref="H809:K810" si="230">H810</f>
        <v>0</v>
      </c>
      <c r="I809" s="74">
        <f t="shared" si="230"/>
        <v>0</v>
      </c>
      <c r="J809" s="1"/>
    </row>
    <row r="810" spans="1:20" ht="60" hidden="1" customHeight="1">
      <c r="A810" s="86" t="s">
        <v>63</v>
      </c>
      <c r="B810" s="14">
        <v>757</v>
      </c>
      <c r="C810" s="15" t="s">
        <v>44</v>
      </c>
      <c r="D810" s="15" t="s">
        <v>19</v>
      </c>
      <c r="E810" s="15" t="s">
        <v>849</v>
      </c>
      <c r="F810" s="15" t="s">
        <v>64</v>
      </c>
      <c r="G810" s="74">
        <f>G811</f>
        <v>0</v>
      </c>
      <c r="H810" s="74">
        <f t="shared" si="230"/>
        <v>0</v>
      </c>
      <c r="I810" s="74">
        <f t="shared" si="230"/>
        <v>0</v>
      </c>
      <c r="J810" s="74">
        <f t="shared" si="230"/>
        <v>0</v>
      </c>
      <c r="K810" s="74">
        <f t="shared" si="230"/>
        <v>0</v>
      </c>
    </row>
    <row r="811" spans="1:20" ht="60" hidden="1" customHeight="1">
      <c r="A811" s="86" t="s">
        <v>184</v>
      </c>
      <c r="B811" s="14">
        <v>757</v>
      </c>
      <c r="C811" s="15" t="s">
        <v>44</v>
      </c>
      <c r="D811" s="15" t="s">
        <v>19</v>
      </c>
      <c r="E811" s="15" t="s">
        <v>791</v>
      </c>
      <c r="F811" s="15" t="s">
        <v>185</v>
      </c>
      <c r="G811" s="74">
        <f>'прил 6'!G242</f>
        <v>0</v>
      </c>
      <c r="H811" s="74">
        <v>0</v>
      </c>
      <c r="I811" s="74">
        <v>0</v>
      </c>
      <c r="J811" s="1"/>
    </row>
    <row r="812" spans="1:20" ht="84" hidden="1" customHeight="1">
      <c r="A812" s="16" t="s">
        <v>792</v>
      </c>
      <c r="B812" s="14">
        <v>757</v>
      </c>
      <c r="C812" s="15" t="s">
        <v>44</v>
      </c>
      <c r="D812" s="15" t="s">
        <v>19</v>
      </c>
      <c r="E812" s="15" t="s">
        <v>585</v>
      </c>
      <c r="F812" s="15"/>
      <c r="G812" s="74">
        <f>G813</f>
        <v>0</v>
      </c>
      <c r="H812" s="74">
        <f t="shared" ref="H812:K813" si="231">H813</f>
        <v>0</v>
      </c>
      <c r="I812" s="74">
        <f t="shared" si="231"/>
        <v>0</v>
      </c>
      <c r="J812" s="1"/>
    </row>
    <row r="813" spans="1:20" ht="60" hidden="1" customHeight="1">
      <c r="A813" s="16" t="s">
        <v>30</v>
      </c>
      <c r="B813" s="14">
        <v>757</v>
      </c>
      <c r="C813" s="15" t="s">
        <v>44</v>
      </c>
      <c r="D813" s="15" t="s">
        <v>19</v>
      </c>
      <c r="E813" s="15" t="s">
        <v>585</v>
      </c>
      <c r="F813" s="15" t="s">
        <v>31</v>
      </c>
      <c r="G813" s="74">
        <f>G814</f>
        <v>0</v>
      </c>
      <c r="H813" s="74">
        <f t="shared" si="231"/>
        <v>0</v>
      </c>
      <c r="I813" s="74">
        <f t="shared" si="231"/>
        <v>0</v>
      </c>
      <c r="J813" s="74">
        <f t="shared" si="231"/>
        <v>0</v>
      </c>
      <c r="K813" s="74">
        <f t="shared" si="231"/>
        <v>0</v>
      </c>
    </row>
    <row r="814" spans="1:20" ht="60" hidden="1" customHeight="1">
      <c r="A814" s="16" t="s">
        <v>32</v>
      </c>
      <c r="B814" s="14">
        <v>757</v>
      </c>
      <c r="C814" s="15" t="s">
        <v>44</v>
      </c>
      <c r="D814" s="15" t="s">
        <v>19</v>
      </c>
      <c r="E814" s="15" t="s">
        <v>585</v>
      </c>
      <c r="F814" s="15" t="s">
        <v>33</v>
      </c>
      <c r="G814" s="74">
        <f>'прил 6'!G245</f>
        <v>0</v>
      </c>
      <c r="H814" s="74">
        <v>0</v>
      </c>
      <c r="I814" s="74">
        <v>0</v>
      </c>
      <c r="J814" s="1"/>
    </row>
    <row r="815" spans="1:20" s="3" customFormat="1" ht="49.5" customHeight="1">
      <c r="A815" s="205" t="s">
        <v>919</v>
      </c>
      <c r="B815" s="14">
        <v>757</v>
      </c>
      <c r="C815" s="15" t="s">
        <v>44</v>
      </c>
      <c r="D815" s="15" t="s">
        <v>19</v>
      </c>
      <c r="E815" s="15" t="s">
        <v>918</v>
      </c>
      <c r="F815" s="15"/>
      <c r="G815" s="25">
        <f>G816</f>
        <v>3980174.3</v>
      </c>
      <c r="H815" s="25">
        <f t="shared" ref="G815:I816" si="232">H816</f>
        <v>0</v>
      </c>
      <c r="I815" s="25">
        <f t="shared" si="232"/>
        <v>0</v>
      </c>
    </row>
    <row r="816" spans="1:20" ht="25.5">
      <c r="A816" s="86" t="s">
        <v>30</v>
      </c>
      <c r="B816" s="14">
        <v>757</v>
      </c>
      <c r="C816" s="15" t="s">
        <v>44</v>
      </c>
      <c r="D816" s="15" t="s">
        <v>19</v>
      </c>
      <c r="E816" s="15" t="s">
        <v>918</v>
      </c>
      <c r="F816" s="15" t="s">
        <v>31</v>
      </c>
      <c r="G816" s="8">
        <f t="shared" si="232"/>
        <v>3980174.3</v>
      </c>
      <c r="H816" s="8">
        <f t="shared" si="232"/>
        <v>0</v>
      </c>
      <c r="I816" s="8">
        <f t="shared" si="232"/>
        <v>0</v>
      </c>
      <c r="J816" s="1"/>
      <c r="P816" s="1"/>
      <c r="Q816" s="1"/>
      <c r="R816" s="1"/>
      <c r="S816" s="1"/>
      <c r="T816" s="1"/>
    </row>
    <row r="817" spans="1:20">
      <c r="A817" s="86" t="s">
        <v>32</v>
      </c>
      <c r="B817" s="14">
        <v>757</v>
      </c>
      <c r="C817" s="15" t="s">
        <v>44</v>
      </c>
      <c r="D817" s="15" t="s">
        <v>19</v>
      </c>
      <c r="E817" s="15" t="s">
        <v>918</v>
      </c>
      <c r="F817" s="15" t="s">
        <v>33</v>
      </c>
      <c r="G817" s="8">
        <v>3980174.3</v>
      </c>
      <c r="H817" s="8">
        <v>0</v>
      </c>
      <c r="I817" s="8">
        <v>0</v>
      </c>
      <c r="J817" s="1"/>
      <c r="P817" s="1"/>
      <c r="Q817" s="1"/>
      <c r="R817" s="1"/>
      <c r="S817" s="1"/>
      <c r="T817" s="1"/>
    </row>
    <row r="818" spans="1:20" s="145" customFormat="1" ht="36.75" customHeight="1">
      <c r="A818" s="135" t="s">
        <v>493</v>
      </c>
      <c r="B818" s="127">
        <v>757</v>
      </c>
      <c r="C818" s="128" t="s">
        <v>72</v>
      </c>
      <c r="D818" s="128" t="s">
        <v>28</v>
      </c>
      <c r="E818" s="128" t="s">
        <v>199</v>
      </c>
      <c r="F818" s="128"/>
      <c r="G818" s="129">
        <f>G819+G822+G825+G828+G837+G842+G831+G834</f>
        <v>1406929</v>
      </c>
      <c r="H818" s="129">
        <f t="shared" ref="H818:I818" si="233">H819+H822+H825+H828+H837+H842+H831</f>
        <v>445360</v>
      </c>
      <c r="I818" s="129">
        <f t="shared" si="233"/>
        <v>445360</v>
      </c>
      <c r="J818" s="158">
        <v>18813863</v>
      </c>
      <c r="P818" s="158"/>
      <c r="Q818" s="158"/>
      <c r="R818" s="158"/>
      <c r="S818" s="158"/>
      <c r="T818" s="158"/>
    </row>
    <row r="819" spans="1:20" s="28" customFormat="1" ht="27.75" customHeight="1">
      <c r="A819" s="37" t="s">
        <v>73</v>
      </c>
      <c r="B819" s="14">
        <v>757</v>
      </c>
      <c r="C819" s="15" t="s">
        <v>72</v>
      </c>
      <c r="D819" s="15" t="s">
        <v>28</v>
      </c>
      <c r="E819" s="15" t="s">
        <v>210</v>
      </c>
      <c r="F819" s="15"/>
      <c r="G819" s="74">
        <f t="shared" ref="G819:I820" si="234">G820</f>
        <v>445360</v>
      </c>
      <c r="H819" s="74">
        <f t="shared" si="234"/>
        <v>445360</v>
      </c>
      <c r="I819" s="74">
        <f t="shared" si="234"/>
        <v>445360</v>
      </c>
      <c r="J819" s="148">
        <v>419925</v>
      </c>
      <c r="P819" s="148"/>
      <c r="Q819" s="148"/>
      <c r="R819" s="148"/>
      <c r="S819" s="148"/>
      <c r="T819" s="148"/>
    </row>
    <row r="820" spans="1:20" s="32" customFormat="1" ht="28.5" customHeight="1">
      <c r="A820" s="16" t="s">
        <v>36</v>
      </c>
      <c r="B820" s="14">
        <v>757</v>
      </c>
      <c r="C820" s="15" t="s">
        <v>72</v>
      </c>
      <c r="D820" s="15" t="s">
        <v>28</v>
      </c>
      <c r="E820" s="15" t="s">
        <v>210</v>
      </c>
      <c r="F820" s="15" t="s">
        <v>37</v>
      </c>
      <c r="G820" s="74">
        <f t="shared" si="234"/>
        <v>445360</v>
      </c>
      <c r="H820" s="74">
        <f t="shared" si="234"/>
        <v>445360</v>
      </c>
      <c r="I820" s="74">
        <f t="shared" si="234"/>
        <v>445360</v>
      </c>
      <c r="J820" s="31">
        <f>SUM(J818:J819)</f>
        <v>19233788</v>
      </c>
      <c r="P820" s="31"/>
      <c r="Q820" s="31"/>
      <c r="R820" s="31"/>
      <c r="S820" s="31"/>
      <c r="T820" s="31"/>
    </row>
    <row r="821" spans="1:20" s="32" customFormat="1" ht="25.5">
      <c r="A821" s="16" t="s">
        <v>38</v>
      </c>
      <c r="B821" s="14">
        <v>757</v>
      </c>
      <c r="C821" s="15" t="s">
        <v>72</v>
      </c>
      <c r="D821" s="15" t="s">
        <v>28</v>
      </c>
      <c r="E821" s="15" t="s">
        <v>210</v>
      </c>
      <c r="F821" s="15" t="s">
        <v>39</v>
      </c>
      <c r="G821" s="74">
        <f>'прил 6'!G331+'прил 6'!G1510</f>
        <v>445360</v>
      </c>
      <c r="H821" s="74">
        <f>'прил 6'!H331+'прил 6'!H1510</f>
        <v>445360</v>
      </c>
      <c r="I821" s="74">
        <f>'прил 6'!I331+'прил 6'!I1510</f>
        <v>445360</v>
      </c>
      <c r="J821" s="31"/>
      <c r="P821" s="31"/>
      <c r="Q821" s="31"/>
      <c r="R821" s="31"/>
      <c r="S821" s="31"/>
      <c r="T821" s="31"/>
    </row>
    <row r="822" spans="1:20" ht="46.5" hidden="1" customHeight="1">
      <c r="A822" s="16" t="s">
        <v>115</v>
      </c>
      <c r="B822" s="14">
        <v>757</v>
      </c>
      <c r="C822" s="15" t="s">
        <v>26</v>
      </c>
      <c r="D822" s="15" t="s">
        <v>28</v>
      </c>
      <c r="E822" s="15" t="s">
        <v>200</v>
      </c>
      <c r="F822" s="14"/>
      <c r="G822" s="74">
        <f t="shared" ref="G822:I823" si="235">G823</f>
        <v>0</v>
      </c>
      <c r="H822" s="74">
        <f t="shared" si="235"/>
        <v>0</v>
      </c>
      <c r="I822" s="74">
        <f t="shared" si="235"/>
        <v>0</v>
      </c>
    </row>
    <row r="823" spans="1:20" ht="25.5" hidden="1">
      <c r="A823" s="16" t="s">
        <v>30</v>
      </c>
      <c r="B823" s="14">
        <v>757</v>
      </c>
      <c r="C823" s="15" t="s">
        <v>26</v>
      </c>
      <c r="D823" s="15" t="s">
        <v>28</v>
      </c>
      <c r="E823" s="15" t="s">
        <v>200</v>
      </c>
      <c r="F823" s="14">
        <v>600</v>
      </c>
      <c r="G823" s="74">
        <f t="shared" si="235"/>
        <v>0</v>
      </c>
      <c r="H823" s="74">
        <f t="shared" si="235"/>
        <v>0</v>
      </c>
      <c r="I823" s="74">
        <f t="shared" si="235"/>
        <v>0</v>
      </c>
    </row>
    <row r="824" spans="1:20" hidden="1">
      <c r="A824" s="16" t="s">
        <v>32</v>
      </c>
      <c r="B824" s="14">
        <v>757</v>
      </c>
      <c r="C824" s="15" t="s">
        <v>26</v>
      </c>
      <c r="D824" s="15" t="s">
        <v>28</v>
      </c>
      <c r="E824" s="15" t="s">
        <v>200</v>
      </c>
      <c r="F824" s="14">
        <v>610</v>
      </c>
      <c r="G824" s="74">
        <f>'прил 6'!G317</f>
        <v>0</v>
      </c>
      <c r="H824" s="74">
        <f>'прил 6'!H317</f>
        <v>0</v>
      </c>
      <c r="I824" s="74">
        <f>'прил 6'!I317</f>
        <v>0</v>
      </c>
    </row>
    <row r="825" spans="1:20" ht="36" hidden="1" customHeight="1">
      <c r="A825" s="16" t="s">
        <v>629</v>
      </c>
      <c r="B825" s="15" t="s">
        <v>96</v>
      </c>
      <c r="C825" s="15" t="s">
        <v>26</v>
      </c>
      <c r="D825" s="15" t="s">
        <v>70</v>
      </c>
      <c r="E825" s="15" t="s">
        <v>557</v>
      </c>
      <c r="F825" s="15"/>
      <c r="G825" s="74">
        <f t="shared" ref="G825:I826" si="236">G826</f>
        <v>0</v>
      </c>
      <c r="H825" s="74">
        <f t="shared" si="236"/>
        <v>0</v>
      </c>
      <c r="I825" s="74">
        <f t="shared" si="236"/>
        <v>0</v>
      </c>
      <c r="J825" s="1"/>
    </row>
    <row r="826" spans="1:20" ht="25.5" hidden="1">
      <c r="A826" s="16" t="s">
        <v>30</v>
      </c>
      <c r="B826" s="15" t="s">
        <v>96</v>
      </c>
      <c r="C826" s="15" t="s">
        <v>26</v>
      </c>
      <c r="D826" s="15" t="s">
        <v>70</v>
      </c>
      <c r="E826" s="15" t="s">
        <v>557</v>
      </c>
      <c r="F826" s="15" t="s">
        <v>31</v>
      </c>
      <c r="G826" s="74">
        <f t="shared" si="236"/>
        <v>0</v>
      </c>
      <c r="H826" s="74">
        <f t="shared" si="236"/>
        <v>0</v>
      </c>
      <c r="I826" s="74">
        <f t="shared" si="236"/>
        <v>0</v>
      </c>
      <c r="J826" s="1"/>
    </row>
    <row r="827" spans="1:20" ht="19.5" hidden="1" customHeight="1">
      <c r="A827" s="16" t="s">
        <v>32</v>
      </c>
      <c r="B827" s="15" t="s">
        <v>96</v>
      </c>
      <c r="C827" s="15" t="s">
        <v>26</v>
      </c>
      <c r="D827" s="15" t="s">
        <v>70</v>
      </c>
      <c r="E827" s="15" t="s">
        <v>557</v>
      </c>
      <c r="F827" s="15" t="s">
        <v>33</v>
      </c>
      <c r="G827" s="74">
        <f>'прил 6'!G738+'прил 6'!G319</f>
        <v>0</v>
      </c>
      <c r="H827" s="74">
        <f>'прил 6'!H738+'прил 6'!H319</f>
        <v>0</v>
      </c>
      <c r="I827" s="74">
        <f>'прил 6'!I738+'прил 6'!I319</f>
        <v>0</v>
      </c>
      <c r="J827" s="1"/>
    </row>
    <row r="828" spans="1:20" s="32" customFormat="1" ht="65.25" hidden="1" customHeight="1">
      <c r="A828" s="16" t="s">
        <v>626</v>
      </c>
      <c r="B828" s="14">
        <v>757</v>
      </c>
      <c r="C828" s="15" t="s">
        <v>72</v>
      </c>
      <c r="D828" s="15" t="s">
        <v>19</v>
      </c>
      <c r="E828" s="15" t="s">
        <v>625</v>
      </c>
      <c r="F828" s="15"/>
      <c r="G828" s="74">
        <f>G829</f>
        <v>0</v>
      </c>
      <c r="H828" s="74"/>
      <c r="I828" s="74"/>
      <c r="P828" s="31"/>
      <c r="Q828" s="31"/>
      <c r="R828" s="31"/>
      <c r="S828" s="31"/>
      <c r="T828" s="31"/>
    </row>
    <row r="829" spans="1:20" s="32" customFormat="1" ht="25.5" hidden="1" customHeight="1">
      <c r="A829" s="16" t="s">
        <v>30</v>
      </c>
      <c r="B829" s="14">
        <v>757</v>
      </c>
      <c r="C829" s="15" t="s">
        <v>72</v>
      </c>
      <c r="D829" s="15" t="s">
        <v>19</v>
      </c>
      <c r="E829" s="15" t="s">
        <v>625</v>
      </c>
      <c r="F829" s="15" t="s">
        <v>31</v>
      </c>
      <c r="G829" s="74">
        <f>G830</f>
        <v>0</v>
      </c>
      <c r="H829" s="74">
        <v>0</v>
      </c>
      <c r="I829" s="74">
        <v>0</v>
      </c>
      <c r="P829" s="31"/>
      <c r="Q829" s="31"/>
      <c r="R829" s="31"/>
      <c r="S829" s="31"/>
      <c r="T829" s="31"/>
    </row>
    <row r="830" spans="1:20" s="32" customFormat="1" ht="17.25" hidden="1" customHeight="1">
      <c r="A830" s="16" t="s">
        <v>32</v>
      </c>
      <c r="B830" s="14">
        <v>757</v>
      </c>
      <c r="C830" s="15" t="s">
        <v>72</v>
      </c>
      <c r="D830" s="15" t="s">
        <v>19</v>
      </c>
      <c r="E830" s="15" t="s">
        <v>625</v>
      </c>
      <c r="F830" s="15" t="s">
        <v>33</v>
      </c>
      <c r="G830" s="74">
        <f>'прил 6'!G322</f>
        <v>0</v>
      </c>
      <c r="H830" s="74">
        <f>'прил 6'!H322</f>
        <v>0</v>
      </c>
      <c r="I830" s="74">
        <f>'прил 6'!I322</f>
        <v>0</v>
      </c>
      <c r="P830" s="31"/>
      <c r="Q830" s="31"/>
      <c r="R830" s="31"/>
      <c r="S830" s="31"/>
      <c r="T830" s="31"/>
    </row>
    <row r="831" spans="1:20" s="28" customFormat="1" ht="51" customHeight="1">
      <c r="A831" s="37" t="s">
        <v>872</v>
      </c>
      <c r="B831" s="14">
        <v>793</v>
      </c>
      <c r="C831" s="15" t="s">
        <v>72</v>
      </c>
      <c r="D831" s="15" t="s">
        <v>28</v>
      </c>
      <c r="E831" s="15" t="s">
        <v>871</v>
      </c>
      <c r="F831" s="15"/>
      <c r="G831" s="74">
        <f>G832</f>
        <v>255102</v>
      </c>
      <c r="H831" s="74">
        <f t="shared" ref="H831:I831" si="237">H832</f>
        <v>0</v>
      </c>
      <c r="I831" s="74">
        <f t="shared" si="237"/>
        <v>0</v>
      </c>
      <c r="P831" s="148"/>
      <c r="Q831" s="148"/>
      <c r="R831" s="148"/>
      <c r="S831" s="148"/>
      <c r="T831" s="148"/>
    </row>
    <row r="832" spans="1:20" s="32" customFormat="1" ht="28.5" customHeight="1">
      <c r="A832" s="16" t="s">
        <v>30</v>
      </c>
      <c r="B832" s="14">
        <v>793</v>
      </c>
      <c r="C832" s="15" t="s">
        <v>72</v>
      </c>
      <c r="D832" s="15" t="s">
        <v>28</v>
      </c>
      <c r="E832" s="15" t="s">
        <v>871</v>
      </c>
      <c r="F832" s="15" t="s">
        <v>31</v>
      </c>
      <c r="G832" s="74">
        <f>G833</f>
        <v>255102</v>
      </c>
      <c r="H832" s="74">
        <f>H833</f>
        <v>0</v>
      </c>
      <c r="I832" s="74">
        <f>I833</f>
        <v>0</v>
      </c>
      <c r="P832" s="31"/>
      <c r="Q832" s="31"/>
      <c r="R832" s="31"/>
      <c r="S832" s="31"/>
      <c r="T832" s="31"/>
    </row>
    <row r="833" spans="1:20" s="32" customFormat="1">
      <c r="A833" s="16" t="s">
        <v>32</v>
      </c>
      <c r="B833" s="14">
        <v>793</v>
      </c>
      <c r="C833" s="15" t="s">
        <v>72</v>
      </c>
      <c r="D833" s="15" t="s">
        <v>28</v>
      </c>
      <c r="E833" s="15" t="s">
        <v>871</v>
      </c>
      <c r="F833" s="15" t="s">
        <v>33</v>
      </c>
      <c r="G833" s="74">
        <f>'прил 6'!G1513+'прил 6'!G904+'прил 6'!G780</f>
        <v>255102</v>
      </c>
      <c r="H833" s="74">
        <f>'прил 6'!H1513+'прил 6'!H904+'прил 6'!H780</f>
        <v>0</v>
      </c>
      <c r="I833" s="74">
        <f>'прил 6'!I1513+'прил 6'!I904+'прил 6'!I780</f>
        <v>0</v>
      </c>
      <c r="J833" s="31">
        <f>J840-G840</f>
        <v>0</v>
      </c>
      <c r="P833" s="31"/>
      <c r="Q833" s="31"/>
      <c r="R833" s="31"/>
      <c r="S833" s="31"/>
      <c r="T833" s="31"/>
    </row>
    <row r="834" spans="1:20" s="28" customFormat="1" ht="51" customHeight="1">
      <c r="A834" s="37" t="s">
        <v>874</v>
      </c>
      <c r="B834" s="14">
        <v>793</v>
      </c>
      <c r="C834" s="15" t="s">
        <v>72</v>
      </c>
      <c r="D834" s="15" t="s">
        <v>28</v>
      </c>
      <c r="E834" s="15" t="s">
        <v>873</v>
      </c>
      <c r="F834" s="15"/>
      <c r="G834" s="74">
        <f>G835</f>
        <v>706467</v>
      </c>
      <c r="H834" s="74">
        <f t="shared" ref="H834:I834" si="238">H835</f>
        <v>0</v>
      </c>
      <c r="I834" s="74">
        <f t="shared" si="238"/>
        <v>0</v>
      </c>
      <c r="P834" s="148"/>
      <c r="Q834" s="148"/>
      <c r="R834" s="148"/>
      <c r="S834" s="148"/>
      <c r="T834" s="148"/>
    </row>
    <row r="835" spans="1:20" s="32" customFormat="1" ht="28.5" customHeight="1">
      <c r="A835" s="16" t="s">
        <v>30</v>
      </c>
      <c r="B835" s="14">
        <v>793</v>
      </c>
      <c r="C835" s="15" t="s">
        <v>72</v>
      </c>
      <c r="D835" s="15" t="s">
        <v>28</v>
      </c>
      <c r="E835" s="15" t="s">
        <v>873</v>
      </c>
      <c r="F835" s="15" t="s">
        <v>31</v>
      </c>
      <c r="G835" s="74">
        <f>G836</f>
        <v>706467</v>
      </c>
      <c r="H835" s="74">
        <f>H836</f>
        <v>0</v>
      </c>
      <c r="I835" s="74">
        <f>I836</f>
        <v>0</v>
      </c>
      <c r="P835" s="31"/>
      <c r="Q835" s="31"/>
      <c r="R835" s="31"/>
      <c r="S835" s="31"/>
      <c r="T835" s="31"/>
    </row>
    <row r="836" spans="1:20" s="32" customFormat="1">
      <c r="A836" s="16" t="s">
        <v>32</v>
      </c>
      <c r="B836" s="14">
        <v>793</v>
      </c>
      <c r="C836" s="15" t="s">
        <v>72</v>
      </c>
      <c r="D836" s="15" t="s">
        <v>28</v>
      </c>
      <c r="E836" s="15" t="s">
        <v>873</v>
      </c>
      <c r="F836" s="15" t="s">
        <v>33</v>
      </c>
      <c r="G836" s="74">
        <f>'прил 6'!G783</f>
        <v>706467</v>
      </c>
      <c r="H836" s="74">
        <f>'прил 6'!H783</f>
        <v>0</v>
      </c>
      <c r="I836" s="74">
        <f>'прил 6'!I783</f>
        <v>0</v>
      </c>
      <c r="J836" s="31">
        <f>J843-G843</f>
        <v>230000</v>
      </c>
      <c r="P836" s="31"/>
      <c r="Q836" s="31"/>
      <c r="R836" s="31"/>
      <c r="S836" s="31"/>
      <c r="T836" s="31"/>
    </row>
    <row r="837" spans="1:20" s="28" customFormat="1" ht="27.75" hidden="1" customHeight="1">
      <c r="A837" s="37" t="s">
        <v>715</v>
      </c>
      <c r="B837" s="14">
        <v>757</v>
      </c>
      <c r="C837" s="15" t="s">
        <v>26</v>
      </c>
      <c r="D837" s="15" t="s">
        <v>70</v>
      </c>
      <c r="E837" s="15" t="s">
        <v>714</v>
      </c>
      <c r="F837" s="15"/>
      <c r="G837" s="74">
        <f>G838</f>
        <v>0</v>
      </c>
      <c r="H837" s="74">
        <f t="shared" ref="H837:I837" si="239">H838</f>
        <v>0</v>
      </c>
      <c r="I837" s="74">
        <f t="shared" si="239"/>
        <v>0</v>
      </c>
      <c r="P837" s="148"/>
      <c r="Q837" s="148"/>
      <c r="R837" s="148"/>
      <c r="S837" s="148"/>
      <c r="T837" s="148"/>
    </row>
    <row r="838" spans="1:20" s="32" customFormat="1" ht="28.5" hidden="1" customHeight="1">
      <c r="A838" s="16" t="s">
        <v>30</v>
      </c>
      <c r="B838" s="14">
        <v>757</v>
      </c>
      <c r="C838" s="15" t="s">
        <v>26</v>
      </c>
      <c r="D838" s="15" t="s">
        <v>70</v>
      </c>
      <c r="E838" s="15" t="s">
        <v>714</v>
      </c>
      <c r="F838" s="15" t="s">
        <v>31</v>
      </c>
      <c r="G838" s="74">
        <f>G839</f>
        <v>0</v>
      </c>
      <c r="H838" s="74">
        <f>H839</f>
        <v>0</v>
      </c>
      <c r="I838" s="74">
        <f>I839</f>
        <v>0</v>
      </c>
      <c r="P838" s="31"/>
      <c r="Q838" s="31"/>
      <c r="R838" s="31"/>
      <c r="S838" s="31"/>
      <c r="T838" s="31"/>
    </row>
    <row r="839" spans="1:20" s="32" customFormat="1" hidden="1">
      <c r="A839" s="16" t="s">
        <v>32</v>
      </c>
      <c r="B839" s="14">
        <v>757</v>
      </c>
      <c r="C839" s="15" t="s">
        <v>26</v>
      </c>
      <c r="D839" s="15" t="s">
        <v>70</v>
      </c>
      <c r="E839" s="15" t="s">
        <v>714</v>
      </c>
      <c r="F839" s="15" t="s">
        <v>33</v>
      </c>
      <c r="G839" s="74">
        <f>'прил 6'!G750</f>
        <v>0</v>
      </c>
      <c r="H839" s="74"/>
      <c r="I839" s="74"/>
      <c r="J839" s="31">
        <f>J843-G843</f>
        <v>230000</v>
      </c>
      <c r="P839" s="31"/>
      <c r="Q839" s="31"/>
      <c r="R839" s="31"/>
      <c r="S839" s="31"/>
      <c r="T839" s="31"/>
    </row>
    <row r="840" spans="1:20" s="28" customFormat="1" ht="27.75" hidden="1" customHeight="1">
      <c r="A840" s="37" t="s">
        <v>629</v>
      </c>
      <c r="B840" s="15" t="s">
        <v>96</v>
      </c>
      <c r="C840" s="15" t="s">
        <v>26</v>
      </c>
      <c r="D840" s="15" t="s">
        <v>70</v>
      </c>
      <c r="E840" s="15" t="s">
        <v>557</v>
      </c>
      <c r="F840" s="15"/>
      <c r="G840" s="74">
        <f>G841</f>
        <v>0</v>
      </c>
      <c r="H840" s="74">
        <f t="shared" ref="H840:I840" si="240">H841</f>
        <v>0</v>
      </c>
      <c r="I840" s="74">
        <f t="shared" si="240"/>
        <v>0</v>
      </c>
      <c r="P840" s="148"/>
      <c r="Q840" s="148"/>
      <c r="R840" s="148"/>
      <c r="S840" s="148"/>
      <c r="T840" s="148"/>
    </row>
    <row r="841" spans="1:20" s="32" customFormat="1" ht="28.5" hidden="1" customHeight="1">
      <c r="A841" s="16" t="s">
        <v>30</v>
      </c>
      <c r="B841" s="15" t="s">
        <v>96</v>
      </c>
      <c r="C841" s="15" t="s">
        <v>26</v>
      </c>
      <c r="D841" s="15" t="s">
        <v>70</v>
      </c>
      <c r="E841" s="15" t="s">
        <v>557</v>
      </c>
      <c r="F841" s="15" t="s">
        <v>31</v>
      </c>
      <c r="G841" s="74">
        <f>G842</f>
        <v>0</v>
      </c>
      <c r="H841" s="74">
        <f>H842</f>
        <v>0</v>
      </c>
      <c r="I841" s="74">
        <f>I842</f>
        <v>0</v>
      </c>
      <c r="P841" s="31"/>
      <c r="Q841" s="31"/>
      <c r="R841" s="31"/>
      <c r="S841" s="31"/>
      <c r="T841" s="31"/>
    </row>
    <row r="842" spans="1:20" s="32" customFormat="1" hidden="1">
      <c r="A842" s="16" t="s">
        <v>32</v>
      </c>
      <c r="B842" s="15" t="s">
        <v>96</v>
      </c>
      <c r="C842" s="15" t="s">
        <v>26</v>
      </c>
      <c r="D842" s="15" t="s">
        <v>70</v>
      </c>
      <c r="E842" s="15" t="s">
        <v>557</v>
      </c>
      <c r="F842" s="15" t="s">
        <v>33</v>
      </c>
      <c r="G842" s="74"/>
      <c r="H842" s="74"/>
      <c r="I842" s="74"/>
      <c r="J842" s="31">
        <f>J846-G846</f>
        <v>-50000</v>
      </c>
      <c r="P842" s="31"/>
      <c r="Q842" s="31"/>
      <c r="R842" s="31"/>
      <c r="S842" s="31"/>
      <c r="T842" s="31"/>
    </row>
    <row r="843" spans="1:20" s="136" customFormat="1" ht="51.75" customHeight="1">
      <c r="A843" s="131" t="s">
        <v>485</v>
      </c>
      <c r="B843" s="127">
        <v>793</v>
      </c>
      <c r="C843" s="128" t="s">
        <v>54</v>
      </c>
      <c r="D843" s="128" t="s">
        <v>89</v>
      </c>
      <c r="E843" s="127" t="s">
        <v>264</v>
      </c>
      <c r="F843" s="127"/>
      <c r="G843" s="129">
        <f>G844</f>
        <v>50000</v>
      </c>
      <c r="H843" s="129">
        <f t="shared" ref="H843:I846" si="241">H844</f>
        <v>50000</v>
      </c>
      <c r="I843" s="129">
        <f t="shared" si="241"/>
        <v>50000</v>
      </c>
      <c r="J843" s="155">
        <v>280000</v>
      </c>
      <c r="P843" s="155"/>
      <c r="Q843" s="155"/>
      <c r="R843" s="155"/>
      <c r="S843" s="155"/>
      <c r="T843" s="155"/>
    </row>
    <row r="844" spans="1:20" ht="36" hidden="1" customHeight="1">
      <c r="A844" s="16" t="s">
        <v>117</v>
      </c>
      <c r="B844" s="14">
        <v>793</v>
      </c>
      <c r="C844" s="15" t="s">
        <v>54</v>
      </c>
      <c r="D844" s="15" t="s">
        <v>89</v>
      </c>
      <c r="E844" s="14" t="s">
        <v>264</v>
      </c>
      <c r="F844" s="14"/>
      <c r="G844" s="102">
        <f>G845</f>
        <v>50000</v>
      </c>
      <c r="H844" s="102">
        <f t="shared" si="241"/>
        <v>50000</v>
      </c>
      <c r="I844" s="102">
        <f t="shared" si="241"/>
        <v>50000</v>
      </c>
    </row>
    <row r="845" spans="1:20" ht="39" customHeight="1">
      <c r="A845" s="16" t="s">
        <v>376</v>
      </c>
      <c r="B845" s="14">
        <v>793</v>
      </c>
      <c r="C845" s="15" t="s">
        <v>54</v>
      </c>
      <c r="D845" s="15" t="s">
        <v>89</v>
      </c>
      <c r="E845" s="14" t="s">
        <v>265</v>
      </c>
      <c r="F845" s="14"/>
      <c r="G845" s="102">
        <f>G846</f>
        <v>50000</v>
      </c>
      <c r="H845" s="102">
        <f t="shared" si="241"/>
        <v>50000</v>
      </c>
      <c r="I845" s="102">
        <f t="shared" si="241"/>
        <v>50000</v>
      </c>
    </row>
    <row r="846" spans="1:20" ht="27.75" customHeight="1">
      <c r="A846" s="16" t="s">
        <v>330</v>
      </c>
      <c r="B846" s="14">
        <v>793</v>
      </c>
      <c r="C846" s="15" t="s">
        <v>54</v>
      </c>
      <c r="D846" s="15" t="s">
        <v>89</v>
      </c>
      <c r="E846" s="14" t="s">
        <v>265</v>
      </c>
      <c r="F846" s="14">
        <v>200</v>
      </c>
      <c r="G846" s="102">
        <f>G847</f>
        <v>50000</v>
      </c>
      <c r="H846" s="102">
        <f t="shared" si="241"/>
        <v>50000</v>
      </c>
      <c r="I846" s="102">
        <f t="shared" si="241"/>
        <v>50000</v>
      </c>
    </row>
    <row r="847" spans="1:20" ht="27.75" customHeight="1">
      <c r="A847" s="16" t="s">
        <v>38</v>
      </c>
      <c r="B847" s="14">
        <v>793</v>
      </c>
      <c r="C847" s="15" t="s">
        <v>54</v>
      </c>
      <c r="D847" s="15" t="s">
        <v>89</v>
      </c>
      <c r="E847" s="14" t="s">
        <v>265</v>
      </c>
      <c r="F847" s="14">
        <v>240</v>
      </c>
      <c r="G847" s="102">
        <f>'прил 6'!G1244</f>
        <v>50000</v>
      </c>
      <c r="H847" s="102">
        <f>'прил 6'!H1244</f>
        <v>50000</v>
      </c>
      <c r="I847" s="102">
        <f>'прил 6'!I1244</f>
        <v>50000</v>
      </c>
    </row>
    <row r="848" spans="1:20" s="132" customFormat="1" ht="35.25" customHeight="1">
      <c r="A848" s="131" t="s">
        <v>489</v>
      </c>
      <c r="B848" s="127">
        <v>757</v>
      </c>
      <c r="C848" s="128" t="s">
        <v>26</v>
      </c>
      <c r="D848" s="128" t="s">
        <v>26</v>
      </c>
      <c r="E848" s="128" t="s">
        <v>201</v>
      </c>
      <c r="F848" s="128"/>
      <c r="G848" s="129">
        <f>G849+G854</f>
        <v>189000</v>
      </c>
      <c r="H848" s="129">
        <f t="shared" ref="H848:I848" si="242">H849</f>
        <v>189000</v>
      </c>
      <c r="I848" s="129">
        <f t="shared" si="242"/>
        <v>189000</v>
      </c>
      <c r="J848" s="156">
        <v>30000</v>
      </c>
      <c r="P848" s="156"/>
      <c r="Q848" s="156"/>
      <c r="R848" s="156"/>
      <c r="S848" s="156"/>
      <c r="T848" s="156"/>
    </row>
    <row r="849" spans="1:20" s="18" customFormat="1">
      <c r="A849" s="16" t="s">
        <v>346</v>
      </c>
      <c r="B849" s="14">
        <v>757</v>
      </c>
      <c r="C849" s="15" t="s">
        <v>26</v>
      </c>
      <c r="D849" s="15" t="s">
        <v>26</v>
      </c>
      <c r="E849" s="15" t="s">
        <v>202</v>
      </c>
      <c r="F849" s="15"/>
      <c r="G849" s="102">
        <f>G850+G852</f>
        <v>189000</v>
      </c>
      <c r="H849" s="102">
        <f t="shared" ref="H849:I849" si="243">H850+H852</f>
        <v>189000</v>
      </c>
      <c r="I849" s="102">
        <f t="shared" si="243"/>
        <v>189000</v>
      </c>
      <c r="J849" s="17">
        <v>100000</v>
      </c>
      <c r="P849" s="17"/>
      <c r="Q849" s="17"/>
      <c r="R849" s="17"/>
      <c r="S849" s="17"/>
      <c r="T849" s="17"/>
    </row>
    <row r="850" spans="1:20" s="18" customFormat="1" ht="25.5">
      <c r="A850" s="16" t="s">
        <v>36</v>
      </c>
      <c r="B850" s="14">
        <v>757</v>
      </c>
      <c r="C850" s="15" t="s">
        <v>26</v>
      </c>
      <c r="D850" s="15" t="s">
        <v>26</v>
      </c>
      <c r="E850" s="15" t="s">
        <v>202</v>
      </c>
      <c r="F850" s="15" t="s">
        <v>37</v>
      </c>
      <c r="G850" s="102">
        <f>G851</f>
        <v>139000</v>
      </c>
      <c r="H850" s="102">
        <f>H851</f>
        <v>139000</v>
      </c>
      <c r="I850" s="102">
        <f>I851</f>
        <v>139000</v>
      </c>
      <c r="J850" s="17"/>
      <c r="P850" s="17"/>
      <c r="Q850" s="17"/>
      <c r="R850" s="17"/>
      <c r="S850" s="17"/>
      <c r="T850" s="17"/>
    </row>
    <row r="851" spans="1:20" s="18" customFormat="1" ht="25.5">
      <c r="A851" s="16" t="s">
        <v>38</v>
      </c>
      <c r="B851" s="14">
        <v>757</v>
      </c>
      <c r="C851" s="15" t="s">
        <v>26</v>
      </c>
      <c r="D851" s="15" t="s">
        <v>26</v>
      </c>
      <c r="E851" s="15" t="s">
        <v>202</v>
      </c>
      <c r="F851" s="15" t="s">
        <v>39</v>
      </c>
      <c r="G851" s="102">
        <f>'прил 6'!G113+'прил 6'!G1429</f>
        <v>139000</v>
      </c>
      <c r="H851" s="102">
        <f>'прил 6'!H113+'прил 6'!H1429</f>
        <v>139000</v>
      </c>
      <c r="I851" s="102">
        <f>'прил 6'!I113+'прил 6'!I1429</f>
        <v>139000</v>
      </c>
      <c r="J851" s="102">
        <f>'прил 6'!K113+'прил 6'!K1429</f>
        <v>0</v>
      </c>
      <c r="K851" s="102">
        <f>'прил 6'!L113+'прил 6'!L1429</f>
        <v>0</v>
      </c>
      <c r="L851" s="102">
        <f>'прил 6'!M113+'прил 6'!M1429</f>
        <v>0</v>
      </c>
      <c r="M851" s="102">
        <f>'прил 6'!N113+'прил 6'!N1429</f>
        <v>0</v>
      </c>
      <c r="N851" s="102">
        <f>'прил 6'!O113+'прил 6'!O1429</f>
        <v>0</v>
      </c>
      <c r="O851" s="102">
        <f>'прил 6'!P113+'прил 6'!P1429</f>
        <v>0</v>
      </c>
      <c r="P851" s="17"/>
      <c r="Q851" s="17"/>
      <c r="R851" s="17"/>
      <c r="S851" s="17"/>
      <c r="T851" s="17"/>
    </row>
    <row r="852" spans="1:20" s="18" customFormat="1" ht="25.5">
      <c r="A852" s="16" t="s">
        <v>30</v>
      </c>
      <c r="B852" s="15" t="s">
        <v>96</v>
      </c>
      <c r="C852" s="15" t="s">
        <v>26</v>
      </c>
      <c r="D852" s="15" t="s">
        <v>70</v>
      </c>
      <c r="E852" s="15" t="s">
        <v>202</v>
      </c>
      <c r="F852" s="15" t="s">
        <v>31</v>
      </c>
      <c r="G852" s="74">
        <f>G853</f>
        <v>50000</v>
      </c>
      <c r="H852" s="74">
        <f t="shared" ref="H852:I852" si="244">H853</f>
        <v>50000</v>
      </c>
      <c r="I852" s="74">
        <f t="shared" si="244"/>
        <v>50000</v>
      </c>
      <c r="J852" s="17"/>
      <c r="P852" s="17"/>
      <c r="Q852" s="17"/>
      <c r="R852" s="17"/>
      <c r="S852" s="17"/>
      <c r="T852" s="17"/>
    </row>
    <row r="853" spans="1:20" s="18" customFormat="1">
      <c r="A853" s="16" t="s">
        <v>32</v>
      </c>
      <c r="B853" s="15" t="s">
        <v>96</v>
      </c>
      <c r="C853" s="15" t="s">
        <v>26</v>
      </c>
      <c r="D853" s="15" t="s">
        <v>70</v>
      </c>
      <c r="E853" s="15" t="s">
        <v>202</v>
      </c>
      <c r="F853" s="15" t="s">
        <v>33</v>
      </c>
      <c r="G853" s="74">
        <f>'прил 6'!G115+'прил 6'!G832</f>
        <v>50000</v>
      </c>
      <c r="H853" s="74">
        <f>'прил 6'!H115+'прил 6'!H832</f>
        <v>50000</v>
      </c>
      <c r="I853" s="74">
        <f>'прил 6'!I115+'прил 6'!I832</f>
        <v>50000</v>
      </c>
      <c r="J853" s="17"/>
      <c r="P853" s="17"/>
      <c r="Q853" s="17"/>
      <c r="R853" s="17"/>
      <c r="S853" s="17"/>
      <c r="T853" s="17"/>
    </row>
    <row r="854" spans="1:20" s="18" customFormat="1" ht="25.5" hidden="1">
      <c r="A854" s="86" t="s">
        <v>304</v>
      </c>
      <c r="B854" s="14">
        <v>757</v>
      </c>
      <c r="C854" s="15" t="s">
        <v>26</v>
      </c>
      <c r="D854" s="15" t="s">
        <v>26</v>
      </c>
      <c r="E854" s="15" t="s">
        <v>821</v>
      </c>
      <c r="F854" s="15"/>
      <c r="G854" s="102">
        <f>G855</f>
        <v>0</v>
      </c>
      <c r="H854" s="74"/>
      <c r="I854" s="74"/>
      <c r="P854" s="17"/>
      <c r="Q854" s="17"/>
      <c r="R854" s="17"/>
      <c r="S854" s="17"/>
      <c r="T854" s="17"/>
    </row>
    <row r="855" spans="1:20" s="18" customFormat="1" ht="25.5" hidden="1">
      <c r="A855" s="86" t="s">
        <v>36</v>
      </c>
      <c r="B855" s="14">
        <v>757</v>
      </c>
      <c r="C855" s="15" t="s">
        <v>26</v>
      </c>
      <c r="D855" s="15" t="s">
        <v>26</v>
      </c>
      <c r="E855" s="15" t="s">
        <v>821</v>
      </c>
      <c r="F855" s="15" t="s">
        <v>37</v>
      </c>
      <c r="G855" s="102">
        <f>G856</f>
        <v>0</v>
      </c>
      <c r="H855" s="74"/>
      <c r="I855" s="74"/>
      <c r="P855" s="17"/>
      <c r="Q855" s="17"/>
      <c r="R855" s="17"/>
      <c r="S855" s="17"/>
      <c r="T855" s="17"/>
    </row>
    <row r="856" spans="1:20" s="18" customFormat="1" ht="25.5" hidden="1">
      <c r="A856" s="86" t="s">
        <v>38</v>
      </c>
      <c r="B856" s="14">
        <v>757</v>
      </c>
      <c r="C856" s="15" t="s">
        <v>26</v>
      </c>
      <c r="D856" s="15" t="s">
        <v>26</v>
      </c>
      <c r="E856" s="15" t="s">
        <v>821</v>
      </c>
      <c r="F856" s="15" t="s">
        <v>39</v>
      </c>
      <c r="G856" s="74">
        <f>'прил 6'!G118</f>
        <v>0</v>
      </c>
      <c r="H856" s="74"/>
      <c r="I856" s="74"/>
      <c r="P856" s="17"/>
      <c r="Q856" s="17"/>
      <c r="R856" s="17"/>
      <c r="S856" s="17"/>
      <c r="T856" s="17"/>
    </row>
    <row r="857" spans="1:20" s="136" customFormat="1" ht="51">
      <c r="A857" s="131" t="s">
        <v>480</v>
      </c>
      <c r="B857" s="127">
        <v>793</v>
      </c>
      <c r="C857" s="128" t="s">
        <v>70</v>
      </c>
      <c r="D857" s="128" t="s">
        <v>315</v>
      </c>
      <c r="E857" s="128" t="s">
        <v>259</v>
      </c>
      <c r="F857" s="128"/>
      <c r="G857" s="129">
        <f>G858+G861+G864</f>
        <v>105000</v>
      </c>
      <c r="H857" s="129">
        <f t="shared" ref="H857:I857" si="245">H858+H861+H864</f>
        <v>105000</v>
      </c>
      <c r="I857" s="129">
        <f t="shared" si="245"/>
        <v>105000</v>
      </c>
      <c r="J857" s="155">
        <v>100000</v>
      </c>
      <c r="P857" s="155"/>
      <c r="Q857" s="155"/>
      <c r="R857" s="155"/>
      <c r="S857" s="155"/>
      <c r="T857" s="155"/>
    </row>
    <row r="858" spans="1:20" ht="63.75">
      <c r="A858" s="16" t="s">
        <v>530</v>
      </c>
      <c r="B858" s="14">
        <v>793</v>
      </c>
      <c r="C858" s="15" t="s">
        <v>70</v>
      </c>
      <c r="D858" s="15" t="s">
        <v>315</v>
      </c>
      <c r="E858" s="15" t="s">
        <v>260</v>
      </c>
      <c r="F858" s="15"/>
      <c r="G858" s="102">
        <f t="shared" ref="G858:I859" si="246">G859</f>
        <v>100000</v>
      </c>
      <c r="H858" s="102">
        <f t="shared" si="246"/>
        <v>100000</v>
      </c>
      <c r="I858" s="102">
        <f t="shared" si="246"/>
        <v>100000</v>
      </c>
    </row>
    <row r="859" spans="1:20" ht="25.5">
      <c r="A859" s="16" t="s">
        <v>38</v>
      </c>
      <c r="B859" s="14">
        <v>793</v>
      </c>
      <c r="C859" s="15" t="s">
        <v>70</v>
      </c>
      <c r="D859" s="15" t="s">
        <v>315</v>
      </c>
      <c r="E859" s="15" t="s">
        <v>260</v>
      </c>
      <c r="F859" s="15" t="s">
        <v>37</v>
      </c>
      <c r="G859" s="102">
        <f t="shared" si="246"/>
        <v>100000</v>
      </c>
      <c r="H859" s="102">
        <f t="shared" si="246"/>
        <v>100000</v>
      </c>
      <c r="I859" s="102">
        <f t="shared" si="246"/>
        <v>100000</v>
      </c>
    </row>
    <row r="860" spans="1:20" ht="33" customHeight="1">
      <c r="A860" s="16" t="s">
        <v>38</v>
      </c>
      <c r="B860" s="14">
        <v>793</v>
      </c>
      <c r="C860" s="15" t="s">
        <v>70</v>
      </c>
      <c r="D860" s="15" t="s">
        <v>315</v>
      </c>
      <c r="E860" s="15" t="s">
        <v>260</v>
      </c>
      <c r="F860" s="15" t="s">
        <v>39</v>
      </c>
      <c r="G860" s="102">
        <f>'прил 6'!G1172</f>
        <v>100000</v>
      </c>
      <c r="H860" s="102">
        <f>'прил 6'!H1172</f>
        <v>100000</v>
      </c>
      <c r="I860" s="102">
        <f>'прил 6'!I1172</f>
        <v>100000</v>
      </c>
    </row>
    <row r="861" spans="1:20" ht="38.25">
      <c r="A861" s="16" t="s">
        <v>424</v>
      </c>
      <c r="B861" s="14">
        <v>793</v>
      </c>
      <c r="C861" s="15" t="s">
        <v>70</v>
      </c>
      <c r="D861" s="15" t="s">
        <v>315</v>
      </c>
      <c r="E861" s="15" t="s">
        <v>423</v>
      </c>
      <c r="F861" s="15"/>
      <c r="G861" s="74">
        <f>G862</f>
        <v>5000</v>
      </c>
      <c r="H861" s="74">
        <f t="shared" ref="H861:I861" si="247">H862</f>
        <v>5000</v>
      </c>
      <c r="I861" s="74">
        <f t="shared" si="247"/>
        <v>5000</v>
      </c>
      <c r="J861" s="1"/>
    </row>
    <row r="862" spans="1:20" ht="25.5">
      <c r="A862" s="16" t="s">
        <v>38</v>
      </c>
      <c r="B862" s="14">
        <v>793</v>
      </c>
      <c r="C862" s="15" t="s">
        <v>70</v>
      </c>
      <c r="D862" s="15" t="s">
        <v>315</v>
      </c>
      <c r="E862" s="15" t="s">
        <v>423</v>
      </c>
      <c r="F862" s="15" t="s">
        <v>37</v>
      </c>
      <c r="G862" s="74">
        <f>G863</f>
        <v>5000</v>
      </c>
      <c r="H862" s="74">
        <f t="shared" ref="H862:O862" si="248">H863</f>
        <v>5000</v>
      </c>
      <c r="I862" s="74">
        <f t="shared" si="248"/>
        <v>5000</v>
      </c>
      <c r="J862" s="74">
        <f t="shared" si="248"/>
        <v>0</v>
      </c>
      <c r="K862" s="74">
        <f t="shared" si="248"/>
        <v>0</v>
      </c>
      <c r="L862" s="74">
        <f t="shared" si="248"/>
        <v>0</v>
      </c>
      <c r="M862" s="74">
        <f t="shared" si="248"/>
        <v>0</v>
      </c>
      <c r="N862" s="74">
        <f t="shared" si="248"/>
        <v>0</v>
      </c>
      <c r="O862" s="74">
        <f t="shared" si="248"/>
        <v>0</v>
      </c>
    </row>
    <row r="863" spans="1:20" ht="25.5">
      <c r="A863" s="16" t="s">
        <v>38</v>
      </c>
      <c r="B863" s="14">
        <v>793</v>
      </c>
      <c r="C863" s="15" t="s">
        <v>70</v>
      </c>
      <c r="D863" s="15" t="s">
        <v>315</v>
      </c>
      <c r="E863" s="15" t="s">
        <v>423</v>
      </c>
      <c r="F863" s="15" t="s">
        <v>39</v>
      </c>
      <c r="G863" s="74">
        <f>'прил 6'!G1175</f>
        <v>5000</v>
      </c>
      <c r="H863" s="74">
        <f>'прил 6'!H1175</f>
        <v>5000</v>
      </c>
      <c r="I863" s="74">
        <f>'прил 6'!I1175</f>
        <v>5000</v>
      </c>
      <c r="J863" s="1"/>
    </row>
    <row r="864" spans="1:20" ht="46.5" hidden="1" customHeight="1">
      <c r="A864" s="57" t="s">
        <v>509</v>
      </c>
      <c r="B864" s="14">
        <v>793</v>
      </c>
      <c r="C864" s="15" t="s">
        <v>70</v>
      </c>
      <c r="D864" s="15" t="s">
        <v>315</v>
      </c>
      <c r="E864" s="15" t="s">
        <v>802</v>
      </c>
      <c r="F864" s="15"/>
      <c r="G864" s="74">
        <f>G865</f>
        <v>0</v>
      </c>
      <c r="H864" s="74">
        <f t="shared" ref="H864:I864" si="249">H865</f>
        <v>0</v>
      </c>
      <c r="I864" s="74">
        <f t="shared" si="249"/>
        <v>0</v>
      </c>
      <c r="J864" s="1"/>
    </row>
    <row r="865" spans="1:20" hidden="1">
      <c r="A865" s="16" t="s">
        <v>330</v>
      </c>
      <c r="B865" s="14">
        <v>793</v>
      </c>
      <c r="C865" s="15" t="s">
        <v>70</v>
      </c>
      <c r="D865" s="15" t="s">
        <v>315</v>
      </c>
      <c r="E865" s="15" t="s">
        <v>802</v>
      </c>
      <c r="F865" s="15" t="s">
        <v>37</v>
      </c>
      <c r="G865" s="74">
        <f>G866</f>
        <v>0</v>
      </c>
      <c r="H865" s="74">
        <f>H866</f>
        <v>0</v>
      </c>
      <c r="I865" s="74">
        <f>I866</f>
        <v>0</v>
      </c>
      <c r="J865" s="1"/>
    </row>
    <row r="866" spans="1:20" ht="25.5" hidden="1">
      <c r="A866" s="16" t="s">
        <v>38</v>
      </c>
      <c r="B866" s="14">
        <v>793</v>
      </c>
      <c r="C866" s="15" t="s">
        <v>70</v>
      </c>
      <c r="D866" s="15" t="s">
        <v>315</v>
      </c>
      <c r="E866" s="15" t="s">
        <v>802</v>
      </c>
      <c r="F866" s="15" t="s">
        <v>39</v>
      </c>
      <c r="G866" s="74"/>
      <c r="H866" s="74"/>
      <c r="I866" s="74"/>
      <c r="J866" s="1"/>
    </row>
    <row r="867" spans="1:20" s="132" customFormat="1" ht="30" customHeight="1">
      <c r="A867" s="146" t="s">
        <v>491</v>
      </c>
      <c r="B867" s="128" t="s">
        <v>96</v>
      </c>
      <c r="C867" s="128" t="s">
        <v>26</v>
      </c>
      <c r="D867" s="128" t="s">
        <v>19</v>
      </c>
      <c r="E867" s="128" t="s">
        <v>224</v>
      </c>
      <c r="F867" s="128"/>
      <c r="G867" s="129">
        <f>G868</f>
        <v>1260000</v>
      </c>
      <c r="H867" s="129">
        <f>H868</f>
        <v>1260000</v>
      </c>
      <c r="I867" s="129">
        <f>I868</f>
        <v>1260000</v>
      </c>
      <c r="J867" s="156">
        <v>100000</v>
      </c>
      <c r="P867" s="156"/>
      <c r="Q867" s="156"/>
      <c r="R867" s="156"/>
      <c r="S867" s="156"/>
      <c r="T867" s="156"/>
    </row>
    <row r="868" spans="1:20" s="18" customFormat="1" ht="25.5">
      <c r="A868" s="16" t="s">
        <v>102</v>
      </c>
      <c r="B868" s="15" t="s">
        <v>96</v>
      </c>
      <c r="C868" s="15" t="s">
        <v>26</v>
      </c>
      <c r="D868" s="15" t="s">
        <v>19</v>
      </c>
      <c r="E868" s="15" t="s">
        <v>225</v>
      </c>
      <c r="F868" s="15"/>
      <c r="G868" s="102">
        <f>G869+G871</f>
        <v>1260000</v>
      </c>
      <c r="H868" s="102">
        <f>H869+H871</f>
        <v>1260000</v>
      </c>
      <c r="I868" s="102">
        <f>I869+I871</f>
        <v>1260000</v>
      </c>
      <c r="J868" s="17">
        <v>50000</v>
      </c>
      <c r="P868" s="17"/>
      <c r="Q868" s="17"/>
      <c r="R868" s="17"/>
      <c r="S868" s="17"/>
      <c r="T868" s="17"/>
    </row>
    <row r="869" spans="1:20" s="18" customFormat="1" ht="25.5" customHeight="1">
      <c r="A869" s="16" t="s">
        <v>360</v>
      </c>
      <c r="B869" s="14">
        <v>793</v>
      </c>
      <c r="C869" s="15" t="s">
        <v>69</v>
      </c>
      <c r="D869" s="15" t="s">
        <v>70</v>
      </c>
      <c r="E869" s="15" t="s">
        <v>225</v>
      </c>
      <c r="F869" s="15" t="s">
        <v>152</v>
      </c>
      <c r="G869" s="102">
        <f>G870</f>
        <v>1260000</v>
      </c>
      <c r="H869" s="102">
        <f>H870</f>
        <v>1260000</v>
      </c>
      <c r="I869" s="102">
        <f>I870</f>
        <v>1260000</v>
      </c>
      <c r="J869" s="17">
        <v>630000</v>
      </c>
      <c r="P869" s="17"/>
      <c r="Q869" s="17"/>
      <c r="R869" s="17"/>
      <c r="S869" s="17"/>
      <c r="T869" s="17"/>
    </row>
    <row r="870" spans="1:20" s="18" customFormat="1" ht="25.5">
      <c r="A870" s="16" t="s">
        <v>153</v>
      </c>
      <c r="B870" s="14">
        <v>793</v>
      </c>
      <c r="C870" s="15" t="s">
        <v>69</v>
      </c>
      <c r="D870" s="15" t="s">
        <v>70</v>
      </c>
      <c r="E870" s="15" t="s">
        <v>225</v>
      </c>
      <c r="F870" s="15" t="s">
        <v>154</v>
      </c>
      <c r="G870" s="102">
        <f>'прил 6'!G1456</f>
        <v>1260000</v>
      </c>
      <c r="H870" s="102">
        <f>'прил 6'!H1456</f>
        <v>1260000</v>
      </c>
      <c r="I870" s="102">
        <f>'прил 6'!I1456</f>
        <v>1260000</v>
      </c>
      <c r="J870" s="17">
        <f>SUM(J867:J869)</f>
        <v>780000</v>
      </c>
      <c r="P870" s="17"/>
      <c r="Q870" s="17"/>
      <c r="R870" s="17"/>
      <c r="S870" s="17"/>
      <c r="T870" s="17"/>
    </row>
    <row r="871" spans="1:20" s="18" customFormat="1" ht="25.5" hidden="1">
      <c r="A871" s="16" t="s">
        <v>30</v>
      </c>
      <c r="B871" s="15" t="s">
        <v>96</v>
      </c>
      <c r="C871" s="15" t="s">
        <v>26</v>
      </c>
      <c r="D871" s="15" t="s">
        <v>19</v>
      </c>
      <c r="E871" s="15" t="s">
        <v>225</v>
      </c>
      <c r="F871" s="15" t="s">
        <v>31</v>
      </c>
      <c r="G871" s="102">
        <f>G872</f>
        <v>0</v>
      </c>
      <c r="H871" s="102">
        <f>H872</f>
        <v>0</v>
      </c>
      <c r="I871" s="102">
        <f>I872</f>
        <v>0</v>
      </c>
      <c r="J871" s="17"/>
      <c r="P871" s="17"/>
      <c r="Q871" s="17"/>
      <c r="R871" s="17"/>
      <c r="S871" s="17"/>
      <c r="T871" s="17"/>
    </row>
    <row r="872" spans="1:20" s="18" customFormat="1" hidden="1">
      <c r="A872" s="16" t="s">
        <v>32</v>
      </c>
      <c r="B872" s="15" t="s">
        <v>96</v>
      </c>
      <c r="C872" s="15" t="s">
        <v>26</v>
      </c>
      <c r="D872" s="15" t="s">
        <v>19</v>
      </c>
      <c r="E872" s="15" t="s">
        <v>225</v>
      </c>
      <c r="F872" s="15" t="s">
        <v>33</v>
      </c>
      <c r="G872" s="102">
        <f>'прил 6'!G487+'прил 6'!G634</f>
        <v>0</v>
      </c>
      <c r="H872" s="102">
        <f>'прил 6'!H487+'прил 6'!H634</f>
        <v>0</v>
      </c>
      <c r="I872" s="102">
        <f>'прил 6'!I487+'прил 6'!I634</f>
        <v>0</v>
      </c>
      <c r="J872" s="17"/>
      <c r="P872" s="17"/>
      <c r="Q872" s="17"/>
      <c r="R872" s="17"/>
      <c r="S872" s="17"/>
      <c r="T872" s="17"/>
    </row>
    <row r="873" spans="1:20" s="136" customFormat="1" ht="38.25">
      <c r="A873" s="131" t="s">
        <v>492</v>
      </c>
      <c r="B873" s="127">
        <v>793</v>
      </c>
      <c r="C873" s="128" t="s">
        <v>70</v>
      </c>
      <c r="D873" s="128" t="s">
        <v>315</v>
      </c>
      <c r="E873" s="128" t="s">
        <v>261</v>
      </c>
      <c r="F873" s="128"/>
      <c r="G873" s="129">
        <f>G874</f>
        <v>323000</v>
      </c>
      <c r="H873" s="129">
        <f>H876+H877</f>
        <v>328000</v>
      </c>
      <c r="I873" s="129">
        <f>I876+I877</f>
        <v>323000</v>
      </c>
      <c r="J873" s="155">
        <v>100000</v>
      </c>
      <c r="P873" s="155"/>
      <c r="Q873" s="155"/>
      <c r="R873" s="155"/>
      <c r="S873" s="155"/>
      <c r="T873" s="155"/>
    </row>
    <row r="874" spans="1:20" ht="38.25">
      <c r="A874" s="16" t="s">
        <v>343</v>
      </c>
      <c r="B874" s="14">
        <v>793</v>
      </c>
      <c r="C874" s="15" t="s">
        <v>70</v>
      </c>
      <c r="D874" s="15" t="s">
        <v>315</v>
      </c>
      <c r="E874" s="15" t="s">
        <v>262</v>
      </c>
      <c r="F874" s="15"/>
      <c r="G874" s="102">
        <f>G875+G877</f>
        <v>323000</v>
      </c>
      <c r="H874" s="102">
        <f t="shared" ref="H874:I874" si="250">H875+H877</f>
        <v>328000</v>
      </c>
      <c r="I874" s="102">
        <f t="shared" si="250"/>
        <v>323000</v>
      </c>
      <c r="J874" s="2">
        <v>75000</v>
      </c>
    </row>
    <row r="875" spans="1:20" ht="25.5">
      <c r="A875" s="16" t="s">
        <v>38</v>
      </c>
      <c r="B875" s="14">
        <v>793</v>
      </c>
      <c r="C875" s="15" t="s">
        <v>70</v>
      </c>
      <c r="D875" s="15" t="s">
        <v>315</v>
      </c>
      <c r="E875" s="15" t="s">
        <v>262</v>
      </c>
      <c r="F875" s="15" t="s">
        <v>37</v>
      </c>
      <c r="G875" s="102">
        <f>G876</f>
        <v>123000</v>
      </c>
      <c r="H875" s="102">
        <f t="shared" ref="H875:I875" si="251">H876</f>
        <v>128000</v>
      </c>
      <c r="I875" s="102">
        <f t="shared" si="251"/>
        <v>123000</v>
      </c>
    </row>
    <row r="876" spans="1:20" ht="31.5" customHeight="1">
      <c r="A876" s="16" t="s">
        <v>38</v>
      </c>
      <c r="B876" s="14">
        <v>793</v>
      </c>
      <c r="C876" s="15" t="s">
        <v>70</v>
      </c>
      <c r="D876" s="15" t="s">
        <v>315</v>
      </c>
      <c r="E876" s="15" t="s">
        <v>262</v>
      </c>
      <c r="F876" s="15" t="s">
        <v>39</v>
      </c>
      <c r="G876" s="102">
        <f>'прил 6'!G1182+'прил 6'!G416</f>
        <v>123000</v>
      </c>
      <c r="H876" s="102">
        <f>'прил 6'!H416+'прил 6'!H1182</f>
        <v>128000</v>
      </c>
      <c r="I876" s="102">
        <f>'прил 6'!I416+'прил 6'!I1182</f>
        <v>123000</v>
      </c>
    </row>
    <row r="877" spans="1:20" s="18" customFormat="1" ht="25.5">
      <c r="A877" s="16" t="s">
        <v>30</v>
      </c>
      <c r="B877" s="14">
        <v>774</v>
      </c>
      <c r="C877" s="15" t="s">
        <v>70</v>
      </c>
      <c r="D877" s="15" t="s">
        <v>315</v>
      </c>
      <c r="E877" s="15" t="s">
        <v>262</v>
      </c>
      <c r="F877" s="15" t="s">
        <v>31</v>
      </c>
      <c r="G877" s="74">
        <f t="shared" ref="G877:I877" si="252">G878</f>
        <v>200000</v>
      </c>
      <c r="H877" s="74">
        <f t="shared" si="252"/>
        <v>200000</v>
      </c>
      <c r="I877" s="74">
        <f t="shared" si="252"/>
        <v>200000</v>
      </c>
      <c r="P877" s="17"/>
      <c r="Q877" s="17"/>
      <c r="R877" s="17"/>
      <c r="S877" s="17"/>
      <c r="T877" s="17"/>
    </row>
    <row r="878" spans="1:20" s="18" customFormat="1">
      <c r="A878" s="16" t="s">
        <v>32</v>
      </c>
      <c r="B878" s="14">
        <v>774</v>
      </c>
      <c r="C878" s="15" t="s">
        <v>70</v>
      </c>
      <c r="D878" s="15" t="s">
        <v>315</v>
      </c>
      <c r="E878" s="15" t="s">
        <v>262</v>
      </c>
      <c r="F878" s="15" t="s">
        <v>33</v>
      </c>
      <c r="G878" s="74">
        <f>'прил 6'!G418</f>
        <v>200000</v>
      </c>
      <c r="H878" s="74">
        <f>'прил 6'!H418</f>
        <v>200000</v>
      </c>
      <c r="I878" s="74">
        <f>'прил 6'!I418</f>
        <v>200000</v>
      </c>
      <c r="L878" s="17"/>
      <c r="P878" s="17"/>
      <c r="Q878" s="17"/>
      <c r="R878" s="17"/>
      <c r="S878" s="17"/>
      <c r="T878" s="17"/>
    </row>
    <row r="879" spans="1:20" s="145" customFormat="1" ht="45" customHeight="1">
      <c r="A879" s="131" t="s">
        <v>451</v>
      </c>
      <c r="B879" s="127">
        <v>792</v>
      </c>
      <c r="C879" s="128" t="s">
        <v>19</v>
      </c>
      <c r="D879" s="128" t="s">
        <v>54</v>
      </c>
      <c r="E879" s="128" t="s">
        <v>234</v>
      </c>
      <c r="F879" s="133"/>
      <c r="G879" s="129">
        <f>G880+G888+G892</f>
        <v>65399305.549999997</v>
      </c>
      <c r="H879" s="129">
        <f>H880+H888+H892</f>
        <v>40964083.840000004</v>
      </c>
      <c r="I879" s="129">
        <f>I880+I888+I892</f>
        <v>41911059.609999999</v>
      </c>
      <c r="J879" s="158">
        <v>1012500</v>
      </c>
      <c r="P879" s="193"/>
      <c r="Q879" s="158"/>
      <c r="R879" s="158"/>
      <c r="S879" s="158"/>
      <c r="T879" s="158"/>
    </row>
    <row r="880" spans="1:20" s="46" customFormat="1" ht="51" customHeight="1">
      <c r="A880" s="16" t="s">
        <v>166</v>
      </c>
      <c r="B880" s="14">
        <v>792</v>
      </c>
      <c r="C880" s="15" t="s">
        <v>19</v>
      </c>
      <c r="D880" s="15" t="s">
        <v>165</v>
      </c>
      <c r="E880" s="15" t="s">
        <v>236</v>
      </c>
      <c r="F880" s="15"/>
      <c r="G880" s="102">
        <f>G881</f>
        <v>11937631</v>
      </c>
      <c r="H880" s="102">
        <f t="shared" ref="H880:I880" si="253">H881</f>
        <v>12101328</v>
      </c>
      <c r="I880" s="102">
        <f t="shared" si="253"/>
        <v>12270065</v>
      </c>
      <c r="J880" s="149">
        <v>11992167</v>
      </c>
      <c r="P880" s="149"/>
      <c r="Q880" s="149"/>
      <c r="R880" s="149"/>
      <c r="S880" s="149"/>
      <c r="T880" s="149"/>
    </row>
    <row r="881" spans="1:20" s="46" customFormat="1" ht="34.5" customHeight="1">
      <c r="A881" s="16" t="s">
        <v>77</v>
      </c>
      <c r="B881" s="14">
        <v>792</v>
      </c>
      <c r="C881" s="15" t="s">
        <v>19</v>
      </c>
      <c r="D881" s="15" t="s">
        <v>165</v>
      </c>
      <c r="E881" s="15" t="s">
        <v>237</v>
      </c>
      <c r="F881" s="15"/>
      <c r="G881" s="102">
        <f>G882+G884+G886</f>
        <v>11937631</v>
      </c>
      <c r="H881" s="102">
        <f t="shared" ref="H881:I881" si="254">H882+H884+H886</f>
        <v>12101328</v>
      </c>
      <c r="I881" s="102">
        <f t="shared" si="254"/>
        <v>12270065</v>
      </c>
      <c r="J881" s="149">
        <v>967059</v>
      </c>
      <c r="P881" s="149"/>
      <c r="Q881" s="149"/>
      <c r="R881" s="149"/>
      <c r="S881" s="149"/>
      <c r="T881" s="149"/>
    </row>
    <row r="882" spans="1:20" s="46" customFormat="1" ht="51">
      <c r="A882" s="16" t="s">
        <v>55</v>
      </c>
      <c r="B882" s="14">
        <v>792</v>
      </c>
      <c r="C882" s="15" t="s">
        <v>19</v>
      </c>
      <c r="D882" s="15" t="s">
        <v>165</v>
      </c>
      <c r="E882" s="15" t="s">
        <v>237</v>
      </c>
      <c r="F882" s="15" t="s">
        <v>58</v>
      </c>
      <c r="G882" s="102">
        <f>G883</f>
        <v>10759115</v>
      </c>
      <c r="H882" s="102">
        <f>H883</f>
        <v>10864936</v>
      </c>
      <c r="I882" s="102">
        <f>I883</f>
        <v>10971816</v>
      </c>
      <c r="J882" s="149">
        <v>26000</v>
      </c>
      <c r="P882" s="149"/>
      <c r="Q882" s="149"/>
      <c r="R882" s="149"/>
      <c r="S882" s="149"/>
      <c r="T882" s="149"/>
    </row>
    <row r="883" spans="1:20" s="46" customFormat="1" ht="25.5">
      <c r="A883" s="16" t="s">
        <v>56</v>
      </c>
      <c r="B883" s="14">
        <v>792</v>
      </c>
      <c r="C883" s="15" t="s">
        <v>19</v>
      </c>
      <c r="D883" s="15" t="s">
        <v>165</v>
      </c>
      <c r="E883" s="15" t="s">
        <v>237</v>
      </c>
      <c r="F883" s="15" t="s">
        <v>59</v>
      </c>
      <c r="G883" s="102">
        <f>'прил 6'!G923</f>
        <v>10759115</v>
      </c>
      <c r="H883" s="102">
        <f>'прил 6'!H923</f>
        <v>10864936</v>
      </c>
      <c r="I883" s="102">
        <f>'прил 6'!I923</f>
        <v>10971816</v>
      </c>
      <c r="J883" s="149">
        <v>3043600</v>
      </c>
      <c r="P883" s="149"/>
      <c r="Q883" s="149"/>
      <c r="R883" s="149"/>
      <c r="S883" s="149"/>
      <c r="T883" s="149"/>
    </row>
    <row r="884" spans="1:20" s="46" customFormat="1" ht="25.5">
      <c r="A884" s="16" t="s">
        <v>36</v>
      </c>
      <c r="B884" s="14">
        <v>792</v>
      </c>
      <c r="C884" s="15" t="s">
        <v>19</v>
      </c>
      <c r="D884" s="15" t="s">
        <v>165</v>
      </c>
      <c r="E884" s="15" t="s">
        <v>237</v>
      </c>
      <c r="F884" s="15" t="s">
        <v>37</v>
      </c>
      <c r="G884" s="102">
        <f>G885</f>
        <v>1152516</v>
      </c>
      <c r="H884" s="102">
        <f>H885</f>
        <v>1209392</v>
      </c>
      <c r="I884" s="102">
        <f>I885</f>
        <v>1270249</v>
      </c>
      <c r="J884" s="149">
        <v>50000</v>
      </c>
      <c r="P884" s="149"/>
      <c r="Q884" s="149"/>
      <c r="R884" s="149"/>
      <c r="S884" s="149"/>
      <c r="T884" s="149"/>
    </row>
    <row r="885" spans="1:20" s="46" customFormat="1" ht="25.5">
      <c r="A885" s="16" t="s">
        <v>38</v>
      </c>
      <c r="B885" s="14">
        <v>792</v>
      </c>
      <c r="C885" s="15" t="s">
        <v>19</v>
      </c>
      <c r="D885" s="15" t="s">
        <v>165</v>
      </c>
      <c r="E885" s="15" t="s">
        <v>237</v>
      </c>
      <c r="F885" s="15" t="s">
        <v>39</v>
      </c>
      <c r="G885" s="102">
        <f>'прил 6'!G925</f>
        <v>1152516</v>
      </c>
      <c r="H885" s="102">
        <f>'прил 6'!H925</f>
        <v>1209392</v>
      </c>
      <c r="I885" s="102">
        <f>'прил 6'!I925</f>
        <v>1270249</v>
      </c>
      <c r="J885" s="149">
        <v>15487188</v>
      </c>
      <c r="P885" s="149"/>
      <c r="Q885" s="149"/>
      <c r="R885" s="149"/>
      <c r="S885" s="149"/>
      <c r="T885" s="149"/>
    </row>
    <row r="886" spans="1:20" s="46" customFormat="1">
      <c r="A886" s="30" t="s">
        <v>63</v>
      </c>
      <c r="B886" s="14">
        <v>792</v>
      </c>
      <c r="C886" s="15" t="s">
        <v>19</v>
      </c>
      <c r="D886" s="15" t="s">
        <v>165</v>
      </c>
      <c r="E886" s="15" t="s">
        <v>237</v>
      </c>
      <c r="F886" s="15" t="s">
        <v>64</v>
      </c>
      <c r="G886" s="74">
        <f>G887</f>
        <v>26000</v>
      </c>
      <c r="H886" s="74">
        <f>H887</f>
        <v>27000</v>
      </c>
      <c r="I886" s="74">
        <f>I887</f>
        <v>28000</v>
      </c>
      <c r="J886" s="149">
        <v>4802400</v>
      </c>
      <c r="P886" s="149"/>
      <c r="Q886" s="149"/>
      <c r="R886" s="149"/>
      <c r="S886" s="149"/>
      <c r="T886" s="149"/>
    </row>
    <row r="887" spans="1:20" s="46" customFormat="1">
      <c r="A887" s="30" t="s">
        <v>147</v>
      </c>
      <c r="B887" s="14">
        <v>792</v>
      </c>
      <c r="C887" s="15" t="s">
        <v>19</v>
      </c>
      <c r="D887" s="15" t="s">
        <v>165</v>
      </c>
      <c r="E887" s="15" t="s">
        <v>237</v>
      </c>
      <c r="F887" s="15" t="s">
        <v>67</v>
      </c>
      <c r="G887" s="74">
        <f>'прил 6'!G927</f>
        <v>26000</v>
      </c>
      <c r="H887" s="74">
        <f>'прил 6'!H927</f>
        <v>27000</v>
      </c>
      <c r="I887" s="74">
        <f>'прил 6'!I927</f>
        <v>28000</v>
      </c>
      <c r="J887" s="149">
        <v>16556640</v>
      </c>
      <c r="P887" s="149"/>
      <c r="Q887" s="149"/>
      <c r="R887" s="149"/>
      <c r="S887" s="149"/>
      <c r="T887" s="149"/>
    </row>
    <row r="888" spans="1:20" s="28" customFormat="1" ht="25.5">
      <c r="A888" s="16" t="s">
        <v>308</v>
      </c>
      <c r="B888" s="14">
        <v>792</v>
      </c>
      <c r="C888" s="15" t="s">
        <v>23</v>
      </c>
      <c r="D888" s="15" t="s">
        <v>19</v>
      </c>
      <c r="E888" s="15" t="s">
        <v>240</v>
      </c>
      <c r="F888" s="39"/>
      <c r="G888" s="102">
        <f>G889</f>
        <v>5220000</v>
      </c>
      <c r="H888" s="102">
        <f t="shared" ref="H888:I890" si="255">H889</f>
        <v>5220000</v>
      </c>
      <c r="I888" s="102">
        <f t="shared" si="255"/>
        <v>5220000</v>
      </c>
      <c r="J888" s="148">
        <v>3200000</v>
      </c>
      <c r="P888" s="148"/>
      <c r="Q888" s="148"/>
      <c r="R888" s="148"/>
      <c r="S888" s="148"/>
      <c r="T888" s="148"/>
    </row>
    <row r="889" spans="1:20">
      <c r="A889" s="16" t="s">
        <v>309</v>
      </c>
      <c r="B889" s="14">
        <v>792</v>
      </c>
      <c r="C889" s="15" t="s">
        <v>23</v>
      </c>
      <c r="D889" s="15" t="s">
        <v>19</v>
      </c>
      <c r="E889" s="15" t="s">
        <v>241</v>
      </c>
      <c r="F889" s="15"/>
      <c r="G889" s="102">
        <f>G890</f>
        <v>5220000</v>
      </c>
      <c r="H889" s="102">
        <f t="shared" si="255"/>
        <v>5220000</v>
      </c>
      <c r="I889" s="102">
        <f t="shared" si="255"/>
        <v>5220000</v>
      </c>
      <c r="J889" s="2">
        <f>SUM(J879:J888)</f>
        <v>57137554</v>
      </c>
    </row>
    <row r="890" spans="1:20">
      <c r="A890" s="16" t="s">
        <v>310</v>
      </c>
      <c r="B890" s="14">
        <v>792</v>
      </c>
      <c r="C890" s="15" t="s">
        <v>23</v>
      </c>
      <c r="D890" s="15" t="s">
        <v>19</v>
      </c>
      <c r="E890" s="15" t="s">
        <v>241</v>
      </c>
      <c r="F890" s="15" t="s">
        <v>311</v>
      </c>
      <c r="G890" s="102">
        <f>G891</f>
        <v>5220000</v>
      </c>
      <c r="H890" s="102">
        <f t="shared" si="255"/>
        <v>5220000</v>
      </c>
      <c r="I890" s="102">
        <f t="shared" si="255"/>
        <v>5220000</v>
      </c>
      <c r="J890" s="2">
        <f>H879-J889</f>
        <v>-16173470.159999996</v>
      </c>
    </row>
    <row r="891" spans="1:20">
      <c r="A891" s="16" t="s">
        <v>312</v>
      </c>
      <c r="B891" s="14">
        <v>792</v>
      </c>
      <c r="C891" s="15" t="s">
        <v>23</v>
      </c>
      <c r="D891" s="15" t="s">
        <v>19</v>
      </c>
      <c r="E891" s="15" t="s">
        <v>241</v>
      </c>
      <c r="F891" s="15" t="s">
        <v>313</v>
      </c>
      <c r="G891" s="102">
        <f>'прил 6'!G957+'прил 6'!G1523</f>
        <v>5220000</v>
      </c>
      <c r="H891" s="102">
        <f>'прил 6'!H957+'прил 6'!H1523</f>
        <v>5220000</v>
      </c>
      <c r="I891" s="102">
        <f>'прил 6'!I957+'прил 6'!I1523</f>
        <v>5220000</v>
      </c>
    </row>
    <row r="892" spans="1:20" s="18" customFormat="1" ht="38.25">
      <c r="A892" s="16" t="s">
        <v>159</v>
      </c>
      <c r="B892" s="14">
        <v>792</v>
      </c>
      <c r="C892" s="15" t="s">
        <v>315</v>
      </c>
      <c r="D892" s="15" t="s">
        <v>19</v>
      </c>
      <c r="E892" s="15" t="s">
        <v>235</v>
      </c>
      <c r="F892" s="15"/>
      <c r="G892" s="102">
        <f>G901+G905+G908+G893+G896</f>
        <v>48241674.549999997</v>
      </c>
      <c r="H892" s="102">
        <f t="shared" ref="H892:I892" si="256">H901+H905+H908+H893+H896</f>
        <v>23642755.84</v>
      </c>
      <c r="I892" s="102">
        <f t="shared" si="256"/>
        <v>24420994.609999999</v>
      </c>
      <c r="J892" s="17"/>
      <c r="P892" s="17"/>
      <c r="Q892" s="17"/>
      <c r="R892" s="17"/>
      <c r="S892" s="17"/>
      <c r="T892" s="17"/>
    </row>
    <row r="893" spans="1:20" s="28" customFormat="1" ht="25.5">
      <c r="A893" s="16" t="s">
        <v>171</v>
      </c>
      <c r="B893" s="14">
        <v>792</v>
      </c>
      <c r="C893" s="15" t="s">
        <v>28</v>
      </c>
      <c r="D893" s="15" t="s">
        <v>70</v>
      </c>
      <c r="E893" s="15" t="s">
        <v>392</v>
      </c>
      <c r="F893" s="39"/>
      <c r="G893" s="102">
        <f t="shared" ref="G893:I894" si="257">G894</f>
        <v>3543964.05</v>
      </c>
      <c r="H893" s="102">
        <f t="shared" si="257"/>
        <v>3663447.84</v>
      </c>
      <c r="I893" s="102">
        <f t="shared" si="257"/>
        <v>3793072.21</v>
      </c>
      <c r="J893" s="148"/>
      <c r="P893" s="148"/>
      <c r="Q893" s="148"/>
      <c r="R893" s="148"/>
      <c r="S893" s="148"/>
      <c r="T893" s="148"/>
    </row>
    <row r="894" spans="1:20">
      <c r="A894" s="16" t="s">
        <v>160</v>
      </c>
      <c r="B894" s="14">
        <v>792</v>
      </c>
      <c r="C894" s="15" t="s">
        <v>28</v>
      </c>
      <c r="D894" s="15" t="s">
        <v>70</v>
      </c>
      <c r="E894" s="15" t="s">
        <v>392</v>
      </c>
      <c r="F894" s="15" t="s">
        <v>161</v>
      </c>
      <c r="G894" s="102">
        <f t="shared" si="257"/>
        <v>3543964.05</v>
      </c>
      <c r="H894" s="102">
        <f t="shared" si="257"/>
        <v>3663447.84</v>
      </c>
      <c r="I894" s="102">
        <f t="shared" si="257"/>
        <v>3793072.21</v>
      </c>
    </row>
    <row r="895" spans="1:20">
      <c r="A895" s="16" t="s">
        <v>162</v>
      </c>
      <c r="B895" s="14">
        <v>792</v>
      </c>
      <c r="C895" s="15" t="s">
        <v>28</v>
      </c>
      <c r="D895" s="15" t="s">
        <v>70</v>
      </c>
      <c r="E895" s="15" t="s">
        <v>392</v>
      </c>
      <c r="F895" s="15" t="s">
        <v>163</v>
      </c>
      <c r="G895" s="102">
        <f>'прил 6'!G939</f>
        <v>3543964.05</v>
      </c>
      <c r="H895" s="102">
        <f>'прил 6'!H939</f>
        <v>3663447.84</v>
      </c>
      <c r="I895" s="102">
        <f>'прил 6'!I939</f>
        <v>3793072.21</v>
      </c>
    </row>
    <row r="896" spans="1:20" ht="63.75">
      <c r="A896" s="16" t="s">
        <v>694</v>
      </c>
      <c r="B896" s="14">
        <v>792</v>
      </c>
      <c r="C896" s="15" t="s">
        <v>19</v>
      </c>
      <c r="D896" s="15" t="s">
        <v>54</v>
      </c>
      <c r="E896" s="15" t="s">
        <v>692</v>
      </c>
      <c r="F896" s="15"/>
      <c r="G896" s="102">
        <f t="shared" ref="G896:I897" si="258">G897</f>
        <v>1330000</v>
      </c>
      <c r="H896" s="102">
        <f t="shared" si="258"/>
        <v>1330000</v>
      </c>
      <c r="I896" s="102">
        <f t="shared" si="258"/>
        <v>1330000</v>
      </c>
    </row>
    <row r="897" spans="1:20">
      <c r="A897" s="16" t="s">
        <v>160</v>
      </c>
      <c r="B897" s="14">
        <v>792</v>
      </c>
      <c r="C897" s="15" t="s">
        <v>19</v>
      </c>
      <c r="D897" s="15" t="s">
        <v>54</v>
      </c>
      <c r="E897" s="15" t="s">
        <v>692</v>
      </c>
      <c r="F897" s="15" t="s">
        <v>161</v>
      </c>
      <c r="G897" s="102">
        <f t="shared" si="258"/>
        <v>1330000</v>
      </c>
      <c r="H897" s="102">
        <f t="shared" si="258"/>
        <v>1330000</v>
      </c>
      <c r="I897" s="102">
        <f t="shared" si="258"/>
        <v>1330000</v>
      </c>
    </row>
    <row r="898" spans="1:20">
      <c r="A898" s="16" t="s">
        <v>162</v>
      </c>
      <c r="B898" s="14">
        <v>792</v>
      </c>
      <c r="C898" s="15" t="s">
        <v>19</v>
      </c>
      <c r="D898" s="15" t="s">
        <v>54</v>
      </c>
      <c r="E898" s="15" t="s">
        <v>692</v>
      </c>
      <c r="F898" s="15" t="s">
        <v>163</v>
      </c>
      <c r="G898" s="102">
        <f>'прил 6'!G917</f>
        <v>1330000</v>
      </c>
      <c r="H898" s="102">
        <f>'прил 6'!H917</f>
        <v>1330000</v>
      </c>
      <c r="I898" s="102">
        <f>'прил 6'!I917</f>
        <v>1330000</v>
      </c>
    </row>
    <row r="899" spans="1:20" s="28" customFormat="1" ht="29.25" customHeight="1">
      <c r="A899" s="16" t="s">
        <v>320</v>
      </c>
      <c r="B899" s="14">
        <v>792</v>
      </c>
      <c r="C899" s="15" t="s">
        <v>315</v>
      </c>
      <c r="D899" s="15" t="s">
        <v>19</v>
      </c>
      <c r="E899" s="15" t="s">
        <v>242</v>
      </c>
      <c r="F899" s="15"/>
      <c r="G899" s="102">
        <f t="shared" ref="G899:I900" si="259">G900</f>
        <v>6314750.5</v>
      </c>
      <c r="H899" s="102">
        <f t="shared" si="259"/>
        <v>5061414</v>
      </c>
      <c r="I899" s="102">
        <f t="shared" si="259"/>
        <v>5051800.4000000004</v>
      </c>
      <c r="J899" s="148"/>
      <c r="P899" s="148"/>
      <c r="Q899" s="148"/>
      <c r="R899" s="148"/>
      <c r="S899" s="148"/>
      <c r="T899" s="148"/>
    </row>
    <row r="900" spans="1:20" s="28" customFormat="1">
      <c r="A900" s="16" t="s">
        <v>160</v>
      </c>
      <c r="B900" s="14">
        <v>792</v>
      </c>
      <c r="C900" s="15" t="s">
        <v>315</v>
      </c>
      <c r="D900" s="15" t="s">
        <v>19</v>
      </c>
      <c r="E900" s="15" t="s">
        <v>242</v>
      </c>
      <c r="F900" s="15" t="s">
        <v>161</v>
      </c>
      <c r="G900" s="102">
        <f t="shared" si="259"/>
        <v>6314750.5</v>
      </c>
      <c r="H900" s="102">
        <f t="shared" si="259"/>
        <v>5061414</v>
      </c>
      <c r="I900" s="102">
        <f t="shared" si="259"/>
        <v>5051800.4000000004</v>
      </c>
      <c r="J900" s="148"/>
      <c r="P900" s="148"/>
      <c r="Q900" s="148"/>
      <c r="R900" s="148"/>
      <c r="S900" s="148"/>
      <c r="T900" s="148"/>
    </row>
    <row r="901" spans="1:20" s="3" customFormat="1">
      <c r="A901" s="16" t="s">
        <v>318</v>
      </c>
      <c r="B901" s="14">
        <v>792</v>
      </c>
      <c r="C901" s="15" t="s">
        <v>315</v>
      </c>
      <c r="D901" s="15" t="s">
        <v>19</v>
      </c>
      <c r="E901" s="15" t="s">
        <v>242</v>
      </c>
      <c r="F901" s="15" t="s">
        <v>319</v>
      </c>
      <c r="G901" s="102">
        <f>'прил 6'!G967</f>
        <v>6314750.5</v>
      </c>
      <c r="H901" s="102">
        <f>'прил 6'!H967</f>
        <v>5061414</v>
      </c>
      <c r="I901" s="102">
        <f>'прил 6'!I967</f>
        <v>5051800.4000000004</v>
      </c>
      <c r="J901" s="150"/>
      <c r="P901" s="150"/>
      <c r="Q901" s="150"/>
      <c r="R901" s="150"/>
      <c r="S901" s="150"/>
      <c r="T901" s="150"/>
    </row>
    <row r="902" spans="1:20" s="3" customFormat="1" hidden="1">
      <c r="A902" s="16" t="s">
        <v>7</v>
      </c>
      <c r="B902" s="14">
        <v>792</v>
      </c>
      <c r="C902" s="15" t="s">
        <v>315</v>
      </c>
      <c r="D902" s="15" t="s">
        <v>19</v>
      </c>
      <c r="E902" s="15" t="s">
        <v>242</v>
      </c>
      <c r="F902" s="15" t="s">
        <v>6</v>
      </c>
      <c r="G902" s="102"/>
      <c r="H902" s="102"/>
      <c r="I902" s="102"/>
      <c r="J902" s="150"/>
      <c r="P902" s="150"/>
      <c r="Q902" s="150"/>
      <c r="R902" s="150"/>
      <c r="S902" s="150"/>
      <c r="T902" s="150"/>
    </row>
    <row r="903" spans="1:20" s="18" customFormat="1" ht="25.5">
      <c r="A903" s="16" t="s">
        <v>317</v>
      </c>
      <c r="B903" s="14">
        <v>792</v>
      </c>
      <c r="C903" s="15" t="s">
        <v>315</v>
      </c>
      <c r="D903" s="15" t="s">
        <v>19</v>
      </c>
      <c r="E903" s="15" t="s">
        <v>289</v>
      </c>
      <c r="F903" s="15"/>
      <c r="G903" s="102">
        <f t="shared" ref="G903:I904" si="260">G904</f>
        <v>13832299</v>
      </c>
      <c r="H903" s="102">
        <f t="shared" si="260"/>
        <v>13587894</v>
      </c>
      <c r="I903" s="102">
        <f t="shared" si="260"/>
        <v>14246122</v>
      </c>
      <c r="J903" s="17"/>
      <c r="P903" s="17"/>
      <c r="Q903" s="17"/>
      <c r="R903" s="17"/>
      <c r="S903" s="17"/>
      <c r="T903" s="17"/>
    </row>
    <row r="904" spans="1:20" s="18" customFormat="1">
      <c r="A904" s="16" t="s">
        <v>160</v>
      </c>
      <c r="B904" s="14">
        <v>792</v>
      </c>
      <c r="C904" s="15" t="s">
        <v>315</v>
      </c>
      <c r="D904" s="15" t="s">
        <v>19</v>
      </c>
      <c r="E904" s="15" t="s">
        <v>289</v>
      </c>
      <c r="F904" s="15" t="s">
        <v>161</v>
      </c>
      <c r="G904" s="102">
        <f t="shared" si="260"/>
        <v>13832299</v>
      </c>
      <c r="H904" s="102">
        <f t="shared" si="260"/>
        <v>13587894</v>
      </c>
      <c r="I904" s="102">
        <f t="shared" si="260"/>
        <v>14246122</v>
      </c>
      <c r="J904" s="17"/>
      <c r="P904" s="17"/>
      <c r="Q904" s="17"/>
      <c r="R904" s="17"/>
      <c r="S904" s="17"/>
      <c r="T904" s="17"/>
    </row>
    <row r="905" spans="1:20" s="18" customFormat="1">
      <c r="A905" s="16" t="s">
        <v>318</v>
      </c>
      <c r="B905" s="14">
        <v>792</v>
      </c>
      <c r="C905" s="15" t="s">
        <v>315</v>
      </c>
      <c r="D905" s="15" t="s">
        <v>19</v>
      </c>
      <c r="E905" s="15" t="s">
        <v>289</v>
      </c>
      <c r="F905" s="15" t="s">
        <v>319</v>
      </c>
      <c r="G905" s="102">
        <f>'прил 6'!G964</f>
        <v>13832299</v>
      </c>
      <c r="H905" s="102">
        <f>'прил 6'!H964</f>
        <v>13587894</v>
      </c>
      <c r="I905" s="102">
        <f>'прил 6'!I964</f>
        <v>14246122</v>
      </c>
      <c r="J905" s="17"/>
      <c r="P905" s="17"/>
      <c r="Q905" s="17"/>
      <c r="R905" s="17"/>
      <c r="S905" s="17"/>
      <c r="T905" s="17"/>
    </row>
    <row r="906" spans="1:20" s="3" customFormat="1" ht="25.5">
      <c r="A906" s="16" t="s">
        <v>484</v>
      </c>
      <c r="B906" s="14"/>
      <c r="C906" s="15"/>
      <c r="D906" s="15"/>
      <c r="E906" s="15" t="s">
        <v>243</v>
      </c>
      <c r="F906" s="15"/>
      <c r="G906" s="102">
        <f t="shared" ref="G906:I907" si="261">G907</f>
        <v>23220661</v>
      </c>
      <c r="H906" s="102">
        <f t="shared" si="261"/>
        <v>0</v>
      </c>
      <c r="I906" s="102">
        <f t="shared" si="261"/>
        <v>0</v>
      </c>
      <c r="J906" s="150"/>
      <c r="P906" s="150"/>
      <c r="Q906" s="150"/>
      <c r="R906" s="150"/>
      <c r="S906" s="150"/>
      <c r="T906" s="150"/>
    </row>
    <row r="907" spans="1:20" s="3" customFormat="1">
      <c r="A907" s="16" t="s">
        <v>160</v>
      </c>
      <c r="B907" s="14">
        <v>792</v>
      </c>
      <c r="C907" s="15" t="s">
        <v>315</v>
      </c>
      <c r="D907" s="15" t="s">
        <v>70</v>
      </c>
      <c r="E907" s="15" t="s">
        <v>243</v>
      </c>
      <c r="F907" s="15" t="s">
        <v>161</v>
      </c>
      <c r="G907" s="102">
        <f t="shared" si="261"/>
        <v>23220661</v>
      </c>
      <c r="H907" s="102">
        <f t="shared" si="261"/>
        <v>0</v>
      </c>
      <c r="I907" s="102">
        <f t="shared" si="261"/>
        <v>0</v>
      </c>
      <c r="J907" s="150"/>
      <c r="P907" s="150"/>
      <c r="Q907" s="150"/>
      <c r="R907" s="150"/>
      <c r="S907" s="150"/>
      <c r="T907" s="150"/>
    </row>
    <row r="908" spans="1:20" s="3" customFormat="1">
      <c r="A908" s="16" t="s">
        <v>182</v>
      </c>
      <c r="B908" s="14">
        <v>792</v>
      </c>
      <c r="C908" s="15" t="s">
        <v>315</v>
      </c>
      <c r="D908" s="15" t="s">
        <v>70</v>
      </c>
      <c r="E908" s="15" t="s">
        <v>243</v>
      </c>
      <c r="F908" s="15" t="s">
        <v>183</v>
      </c>
      <c r="G908" s="102">
        <f>'прил 6'!G973</f>
        <v>23220661</v>
      </c>
      <c r="H908" s="102">
        <f>'прил 6'!H973</f>
        <v>0</v>
      </c>
      <c r="I908" s="102">
        <f>'прил 6'!I973</f>
        <v>0</v>
      </c>
      <c r="J908" s="150"/>
      <c r="P908" s="150"/>
      <c r="Q908" s="150"/>
      <c r="R908" s="150"/>
      <c r="S908" s="150"/>
      <c r="T908" s="150"/>
    </row>
    <row r="909" spans="1:20" s="260" customFormat="1" ht="51">
      <c r="A909" s="294" t="s">
        <v>494</v>
      </c>
      <c r="B909" s="127">
        <v>793</v>
      </c>
      <c r="C909" s="128" t="s">
        <v>70</v>
      </c>
      <c r="D909" s="128" t="s">
        <v>126</v>
      </c>
      <c r="E909" s="128" t="s">
        <v>256</v>
      </c>
      <c r="F909" s="133"/>
      <c r="G909" s="129">
        <f>G916+G921+G924+G930+G933+G915+G910+G927</f>
        <v>570000</v>
      </c>
      <c r="H909" s="129">
        <f>H915+H920+H923+H926+H929+H932</f>
        <v>570000</v>
      </c>
      <c r="I909" s="129">
        <f>I915+I920+I923+I926+I929+I932</f>
        <v>570000</v>
      </c>
      <c r="J909" s="259">
        <v>162500</v>
      </c>
      <c r="P909" s="261"/>
      <c r="Q909" s="338"/>
      <c r="R909" s="259"/>
      <c r="S909" s="259"/>
      <c r="T909" s="259"/>
    </row>
    <row r="910" spans="1:20" s="28" customFormat="1" ht="25.5" hidden="1">
      <c r="A910" s="40" t="s">
        <v>631</v>
      </c>
      <c r="B910" s="14">
        <v>793</v>
      </c>
      <c r="C910" s="15" t="s">
        <v>70</v>
      </c>
      <c r="D910" s="15" t="s">
        <v>69</v>
      </c>
      <c r="E910" s="15" t="s">
        <v>668</v>
      </c>
      <c r="F910" s="39"/>
      <c r="G910" s="102">
        <f>G911</f>
        <v>0</v>
      </c>
      <c r="H910" s="74"/>
      <c r="I910" s="74"/>
      <c r="P910" s="148"/>
      <c r="Q910" s="148"/>
      <c r="R910" s="148"/>
      <c r="S910" s="148"/>
      <c r="T910" s="148"/>
    </row>
    <row r="911" spans="1:20" s="28" customFormat="1" hidden="1">
      <c r="A911" s="16" t="s">
        <v>160</v>
      </c>
      <c r="B911" s="14">
        <v>793</v>
      </c>
      <c r="C911" s="15" t="s">
        <v>70</v>
      </c>
      <c r="D911" s="15" t="s">
        <v>69</v>
      </c>
      <c r="E911" s="15" t="s">
        <v>668</v>
      </c>
      <c r="F911" s="15" t="s">
        <v>161</v>
      </c>
      <c r="G911" s="102">
        <f>G912</f>
        <v>0</v>
      </c>
      <c r="H911" s="74"/>
      <c r="I911" s="74"/>
      <c r="P911" s="148"/>
      <c r="Q911" s="148"/>
      <c r="R911" s="148"/>
      <c r="S911" s="148"/>
      <c r="T911" s="148"/>
    </row>
    <row r="912" spans="1:20" s="28" customFormat="1" hidden="1">
      <c r="A912" s="16" t="s">
        <v>174</v>
      </c>
      <c r="B912" s="14">
        <v>793</v>
      </c>
      <c r="C912" s="15" t="s">
        <v>70</v>
      </c>
      <c r="D912" s="15" t="s">
        <v>69</v>
      </c>
      <c r="E912" s="15" t="s">
        <v>668</v>
      </c>
      <c r="F912" s="15" t="s">
        <v>175</v>
      </c>
      <c r="G912" s="102">
        <f>'прил 6'!G1141</f>
        <v>0</v>
      </c>
      <c r="H912" s="74"/>
      <c r="I912" s="74"/>
      <c r="P912" s="148"/>
      <c r="Q912" s="148"/>
      <c r="R912" s="148"/>
      <c r="S912" s="148"/>
      <c r="T912" s="148"/>
    </row>
    <row r="913" spans="1:20" s="28" customFormat="1" ht="54.75" customHeight="1">
      <c r="A913" s="40" t="s">
        <v>341</v>
      </c>
      <c r="B913" s="14">
        <v>793</v>
      </c>
      <c r="C913" s="15" t="s">
        <v>70</v>
      </c>
      <c r="D913" s="15" t="s">
        <v>126</v>
      </c>
      <c r="E913" s="15" t="s">
        <v>141</v>
      </c>
      <c r="F913" s="39"/>
      <c r="G913" s="74">
        <f>G914</f>
        <v>30000</v>
      </c>
      <c r="H913" s="74">
        <f t="shared" ref="H913:I913" si="262">H914</f>
        <v>30000</v>
      </c>
      <c r="I913" s="74">
        <f t="shared" si="262"/>
        <v>30000</v>
      </c>
      <c r="P913" s="148"/>
      <c r="Q913" s="148"/>
      <c r="R913" s="148"/>
      <c r="S913" s="148"/>
      <c r="T913" s="148"/>
    </row>
    <row r="914" spans="1:20" s="28" customFormat="1">
      <c r="A914" s="16" t="s">
        <v>330</v>
      </c>
      <c r="B914" s="14">
        <v>793</v>
      </c>
      <c r="C914" s="15" t="s">
        <v>70</v>
      </c>
      <c r="D914" s="15" t="s">
        <v>126</v>
      </c>
      <c r="E914" s="15" t="s">
        <v>141</v>
      </c>
      <c r="F914" s="15" t="s">
        <v>37</v>
      </c>
      <c r="G914" s="74">
        <f>G915</f>
        <v>30000</v>
      </c>
      <c r="H914" s="74">
        <f t="shared" ref="H914:I914" si="263">H915</f>
        <v>30000</v>
      </c>
      <c r="I914" s="74">
        <f t="shared" si="263"/>
        <v>30000</v>
      </c>
      <c r="P914" s="148"/>
      <c r="Q914" s="148"/>
      <c r="R914" s="148"/>
      <c r="S914" s="148"/>
      <c r="T914" s="148"/>
    </row>
    <row r="915" spans="1:20" s="28" customFormat="1" ht="25.5">
      <c r="A915" s="16" t="s">
        <v>38</v>
      </c>
      <c r="B915" s="14">
        <v>793</v>
      </c>
      <c r="C915" s="15" t="s">
        <v>70</v>
      </c>
      <c r="D915" s="15" t="s">
        <v>126</v>
      </c>
      <c r="E915" s="15" t="s">
        <v>141</v>
      </c>
      <c r="F915" s="15" t="s">
        <v>39</v>
      </c>
      <c r="G915" s="74">
        <f>'прил 6'!G1149</f>
        <v>30000</v>
      </c>
      <c r="H915" s="74">
        <f>'прил 6'!H1112+'прил 6'!H1149</f>
        <v>30000</v>
      </c>
      <c r="I915" s="74">
        <f>'прил 6'!I1112+'прил 6'!I1149</f>
        <v>30000</v>
      </c>
      <c r="P915" s="148"/>
      <c r="Q915" s="148"/>
      <c r="R915" s="148"/>
      <c r="S915" s="148"/>
      <c r="T915" s="148"/>
    </row>
    <row r="916" spans="1:20" ht="57.75" customHeight="1">
      <c r="A916" s="57" t="s">
        <v>507</v>
      </c>
      <c r="B916" s="14">
        <v>793</v>
      </c>
      <c r="C916" s="15" t="s">
        <v>70</v>
      </c>
      <c r="D916" s="15" t="s">
        <v>126</v>
      </c>
      <c r="E916" s="15" t="s">
        <v>257</v>
      </c>
      <c r="F916" s="15"/>
      <c r="G916" s="74">
        <f>G917+G919</f>
        <v>250000</v>
      </c>
      <c r="H916" s="74">
        <f>H917+H919</f>
        <v>250000</v>
      </c>
      <c r="I916" s="74">
        <f>I917+I919</f>
        <v>250000</v>
      </c>
      <c r="J916" s="2">
        <v>50000</v>
      </c>
    </row>
    <row r="917" spans="1:20" hidden="1">
      <c r="A917" s="16" t="s">
        <v>330</v>
      </c>
      <c r="B917" s="14">
        <v>793</v>
      </c>
      <c r="C917" s="15" t="s">
        <v>70</v>
      </c>
      <c r="D917" s="15" t="s">
        <v>126</v>
      </c>
      <c r="E917" s="15" t="s">
        <v>257</v>
      </c>
      <c r="F917" s="15" t="s">
        <v>37</v>
      </c>
      <c r="G917" s="74">
        <f>G918</f>
        <v>0</v>
      </c>
      <c r="H917" s="74">
        <f t="shared" ref="H917:O917" si="264">H918</f>
        <v>0</v>
      </c>
      <c r="I917" s="74">
        <f t="shared" si="264"/>
        <v>0</v>
      </c>
      <c r="J917" s="74">
        <f t="shared" si="264"/>
        <v>60000</v>
      </c>
      <c r="K917" s="74">
        <f t="shared" si="264"/>
        <v>0</v>
      </c>
      <c r="L917" s="74">
        <f t="shared" si="264"/>
        <v>0</v>
      </c>
      <c r="M917" s="74">
        <f t="shared" si="264"/>
        <v>0</v>
      </c>
      <c r="N917" s="74">
        <f t="shared" si="264"/>
        <v>0</v>
      </c>
      <c r="O917" s="74">
        <f t="shared" si="264"/>
        <v>0</v>
      </c>
    </row>
    <row r="918" spans="1:20" ht="25.5" hidden="1">
      <c r="A918" s="16" t="s">
        <v>38</v>
      </c>
      <c r="B918" s="14">
        <v>793</v>
      </c>
      <c r="C918" s="15" t="s">
        <v>70</v>
      </c>
      <c r="D918" s="15" t="s">
        <v>126</v>
      </c>
      <c r="E918" s="15" t="s">
        <v>257</v>
      </c>
      <c r="F918" s="15" t="s">
        <v>39</v>
      </c>
      <c r="G918" s="74">
        <f>'прил 6'!G1115+'прил 6'!G1152</f>
        <v>0</v>
      </c>
      <c r="H918" s="74">
        <f>'прил 6'!H1115+'прил 6'!H1152</f>
        <v>0</v>
      </c>
      <c r="I918" s="74">
        <f>'прил 6'!I1115+'прил 6'!I1152</f>
        <v>0</v>
      </c>
      <c r="J918" s="2">
        <v>60000</v>
      </c>
    </row>
    <row r="919" spans="1:20" ht="18" customHeight="1">
      <c r="A919" s="16" t="s">
        <v>118</v>
      </c>
      <c r="B919" s="14">
        <v>793</v>
      </c>
      <c r="C919" s="15" t="s">
        <v>70</v>
      </c>
      <c r="D919" s="15" t="s">
        <v>126</v>
      </c>
      <c r="E919" s="15" t="s">
        <v>258</v>
      </c>
      <c r="F919" s="15" t="s">
        <v>64</v>
      </c>
      <c r="G919" s="74">
        <f>G920</f>
        <v>250000</v>
      </c>
      <c r="H919" s="74">
        <f>H920</f>
        <v>250000</v>
      </c>
      <c r="I919" s="74">
        <f>I920</f>
        <v>250000</v>
      </c>
    </row>
    <row r="920" spans="1:20" ht="18.75" customHeight="1">
      <c r="A920" s="16" t="s">
        <v>184</v>
      </c>
      <c r="B920" s="14"/>
      <c r="C920" s="15"/>
      <c r="D920" s="15"/>
      <c r="E920" s="15" t="s">
        <v>258</v>
      </c>
      <c r="F920" s="15" t="s">
        <v>185</v>
      </c>
      <c r="G920" s="74">
        <f>'прил 6'!G1117+'прил 6'!G1154</f>
        <v>250000</v>
      </c>
      <c r="H920" s="74">
        <f>'прил 6'!H1117+'прил 6'!H1154</f>
        <v>250000</v>
      </c>
      <c r="I920" s="74">
        <f>'прил 6'!I1117+'прил 6'!I1154</f>
        <v>250000</v>
      </c>
      <c r="J920" s="74">
        <f>'прил 6'!K1117+'прил 6'!K1154</f>
        <v>0</v>
      </c>
      <c r="K920" s="74">
        <f>'прил 6'!L1117+'прил 6'!L1154</f>
        <v>0</v>
      </c>
      <c r="L920" s="74">
        <f>'прил 6'!M1117+'прил 6'!M1154</f>
        <v>0</v>
      </c>
      <c r="M920" s="74">
        <f>'прил 6'!N1117+'прил 6'!N1154</f>
        <v>0</v>
      </c>
      <c r="N920" s="74">
        <f>'прил 6'!O1117+'прил 6'!O1154</f>
        <v>0</v>
      </c>
      <c r="O920" s="74">
        <f>'прил 6'!P1117+'прил 6'!P1154</f>
        <v>0</v>
      </c>
    </row>
    <row r="921" spans="1:20" ht="21" customHeight="1">
      <c r="A921" s="16" t="s">
        <v>190</v>
      </c>
      <c r="B921" s="14">
        <v>793</v>
      </c>
      <c r="C921" s="15" t="s">
        <v>70</v>
      </c>
      <c r="D921" s="15" t="s">
        <v>69</v>
      </c>
      <c r="E921" s="15" t="s">
        <v>139</v>
      </c>
      <c r="F921" s="15"/>
      <c r="G921" s="74">
        <f t="shared" ref="G921:G922" si="265">G922</f>
        <v>70000</v>
      </c>
      <c r="H921" s="118">
        <f>H922</f>
        <v>70000</v>
      </c>
      <c r="I921" s="118">
        <f>I922</f>
        <v>70000</v>
      </c>
    </row>
    <row r="922" spans="1:20" ht="24.75" customHeight="1">
      <c r="A922" s="16" t="s">
        <v>330</v>
      </c>
      <c r="B922" s="14">
        <v>793</v>
      </c>
      <c r="C922" s="15" t="s">
        <v>70</v>
      </c>
      <c r="D922" s="15" t="s">
        <v>69</v>
      </c>
      <c r="E922" s="15" t="s">
        <v>139</v>
      </c>
      <c r="F922" s="15" t="s">
        <v>37</v>
      </c>
      <c r="G922" s="74">
        <f t="shared" si="265"/>
        <v>70000</v>
      </c>
      <c r="H922" s="118">
        <f>H923</f>
        <v>70000</v>
      </c>
      <c r="I922" s="118">
        <f>I923</f>
        <v>70000</v>
      </c>
      <c r="J922" s="2">
        <f>J920-H909</f>
        <v>-570000</v>
      </c>
    </row>
    <row r="923" spans="1:20" ht="25.5">
      <c r="A923" s="16" t="s">
        <v>38</v>
      </c>
      <c r="B923" s="14">
        <v>793</v>
      </c>
      <c r="C923" s="15" t="s">
        <v>70</v>
      </c>
      <c r="D923" s="15" t="s">
        <v>69</v>
      </c>
      <c r="E923" s="15" t="s">
        <v>139</v>
      </c>
      <c r="F923" s="15" t="s">
        <v>39</v>
      </c>
      <c r="G923" s="74">
        <f>'прил 6'!G1146</f>
        <v>70000</v>
      </c>
      <c r="H923" s="74">
        <f>'прил 6'!H1146</f>
        <v>70000</v>
      </c>
      <c r="I923" s="74">
        <f>'прил 6'!I1146</f>
        <v>70000</v>
      </c>
      <c r="J923" s="74">
        <f>'прил 6'!K1146</f>
        <v>0</v>
      </c>
      <c r="K923" s="74">
        <f>'прил 6'!L1146</f>
        <v>0</v>
      </c>
      <c r="L923" s="74">
        <f>'прил 6'!M1146</f>
        <v>0</v>
      </c>
      <c r="M923" s="74">
        <f>'прил 6'!N1146</f>
        <v>0</v>
      </c>
      <c r="N923" s="74">
        <f>'прил 6'!O1146</f>
        <v>0</v>
      </c>
      <c r="O923" s="74">
        <f>'прил 6'!P1146</f>
        <v>0</v>
      </c>
    </row>
    <row r="924" spans="1:20" ht="38.25" customHeight="1">
      <c r="A924" s="16" t="s">
        <v>458</v>
      </c>
      <c r="B924" s="14">
        <v>793</v>
      </c>
      <c r="C924" s="15" t="s">
        <v>70</v>
      </c>
      <c r="D924" s="15" t="s">
        <v>126</v>
      </c>
      <c r="E924" s="15" t="s">
        <v>459</v>
      </c>
      <c r="F924" s="15"/>
      <c r="G924" s="74">
        <f t="shared" ref="G924:I925" si="266">G925</f>
        <v>67500</v>
      </c>
      <c r="H924" s="118">
        <f t="shared" si="266"/>
        <v>67500</v>
      </c>
      <c r="I924" s="118">
        <f t="shared" si="266"/>
        <v>67500</v>
      </c>
    </row>
    <row r="925" spans="1:20" ht="21.75" customHeight="1">
      <c r="A925" s="16" t="s">
        <v>38</v>
      </c>
      <c r="B925" s="14">
        <v>793</v>
      </c>
      <c r="C925" s="15" t="s">
        <v>70</v>
      </c>
      <c r="D925" s="15" t="s">
        <v>126</v>
      </c>
      <c r="E925" s="15" t="s">
        <v>459</v>
      </c>
      <c r="F925" s="15" t="s">
        <v>37</v>
      </c>
      <c r="G925" s="74">
        <f t="shared" si="266"/>
        <v>67500</v>
      </c>
      <c r="H925" s="118">
        <f t="shared" si="266"/>
        <v>67500</v>
      </c>
      <c r="I925" s="118">
        <f t="shared" si="266"/>
        <v>67500</v>
      </c>
    </row>
    <row r="926" spans="1:20" ht="25.5">
      <c r="A926" s="16" t="s">
        <v>38</v>
      </c>
      <c r="B926" s="14">
        <v>793</v>
      </c>
      <c r="C926" s="15" t="s">
        <v>70</v>
      </c>
      <c r="D926" s="15" t="s">
        <v>126</v>
      </c>
      <c r="E926" s="15" t="s">
        <v>459</v>
      </c>
      <c r="F926" s="15" t="s">
        <v>39</v>
      </c>
      <c r="G926" s="74">
        <f>'прил 6'!G1120</f>
        <v>67500</v>
      </c>
      <c r="H926" s="74">
        <f>'прил 6'!H1120</f>
        <v>67500</v>
      </c>
      <c r="I926" s="74">
        <f>'прил 6'!I1120</f>
        <v>67500</v>
      </c>
    </row>
    <row r="927" spans="1:20" ht="38.25" hidden="1" customHeight="1">
      <c r="A927" s="16" t="s">
        <v>817</v>
      </c>
      <c r="B927" s="14">
        <v>793</v>
      </c>
      <c r="C927" s="15" t="s">
        <v>70</v>
      </c>
      <c r="D927" s="15" t="s">
        <v>126</v>
      </c>
      <c r="E927" s="15" t="s">
        <v>816</v>
      </c>
      <c r="F927" s="15"/>
      <c r="G927" s="74">
        <f>G928</f>
        <v>0</v>
      </c>
      <c r="H927" s="74">
        <f t="shared" ref="H927:I928" si="267">H928</f>
        <v>0</v>
      </c>
      <c r="I927" s="74">
        <f t="shared" si="267"/>
        <v>0</v>
      </c>
      <c r="J927" s="1"/>
    </row>
    <row r="928" spans="1:20" ht="28.5" hidden="1" customHeight="1">
      <c r="A928" s="16" t="s">
        <v>38</v>
      </c>
      <c r="B928" s="14">
        <v>793</v>
      </c>
      <c r="C928" s="15" t="s">
        <v>70</v>
      </c>
      <c r="D928" s="15" t="s">
        <v>126</v>
      </c>
      <c r="E928" s="15" t="s">
        <v>816</v>
      </c>
      <c r="F928" s="15" t="s">
        <v>37</v>
      </c>
      <c r="G928" s="74">
        <f>G929</f>
        <v>0</v>
      </c>
      <c r="H928" s="74">
        <f t="shared" si="267"/>
        <v>0</v>
      </c>
      <c r="I928" s="74">
        <f t="shared" si="267"/>
        <v>0</v>
      </c>
      <c r="J928" s="1"/>
    </row>
    <row r="929" spans="1:20" ht="25.5" hidden="1">
      <c r="A929" s="16" t="s">
        <v>38</v>
      </c>
      <c r="B929" s="14">
        <v>793</v>
      </c>
      <c r="C929" s="15" t="s">
        <v>70</v>
      </c>
      <c r="D929" s="15" t="s">
        <v>126</v>
      </c>
      <c r="E929" s="15" t="s">
        <v>816</v>
      </c>
      <c r="F929" s="15" t="s">
        <v>39</v>
      </c>
      <c r="G929" s="74">
        <f>'прил 6'!G1123</f>
        <v>0</v>
      </c>
      <c r="H929" s="74">
        <v>0</v>
      </c>
      <c r="I929" s="74">
        <v>0</v>
      </c>
      <c r="J929" s="1"/>
    </row>
    <row r="930" spans="1:20" ht="46.5" customHeight="1">
      <c r="A930" s="57" t="s">
        <v>806</v>
      </c>
      <c r="B930" s="14">
        <v>793</v>
      </c>
      <c r="C930" s="15" t="s">
        <v>70</v>
      </c>
      <c r="D930" s="15" t="s">
        <v>126</v>
      </c>
      <c r="E930" s="15" t="s">
        <v>506</v>
      </c>
      <c r="F930" s="15"/>
      <c r="G930" s="74">
        <f>G932</f>
        <v>152500</v>
      </c>
      <c r="H930" s="74">
        <f t="shared" ref="H930:I930" si="268">H932</f>
        <v>152500</v>
      </c>
      <c r="I930" s="74">
        <f t="shared" si="268"/>
        <v>152500</v>
      </c>
      <c r="J930" s="1"/>
    </row>
    <row r="931" spans="1:20">
      <c r="A931" s="16" t="s">
        <v>330</v>
      </c>
      <c r="B931" s="14">
        <v>793</v>
      </c>
      <c r="C931" s="15" t="s">
        <v>70</v>
      </c>
      <c r="D931" s="15" t="s">
        <v>126</v>
      </c>
      <c r="E931" s="15" t="s">
        <v>506</v>
      </c>
      <c r="F931" s="15" t="s">
        <v>37</v>
      </c>
      <c r="G931" s="74">
        <f>G932</f>
        <v>152500</v>
      </c>
      <c r="H931" s="74">
        <f>H932</f>
        <v>152500</v>
      </c>
      <c r="I931" s="74">
        <f>I932</f>
        <v>152500</v>
      </c>
      <c r="J931" s="1"/>
    </row>
    <row r="932" spans="1:20" ht="25.5">
      <c r="A932" s="16" t="s">
        <v>38</v>
      </c>
      <c r="B932" s="14">
        <v>793</v>
      </c>
      <c r="C932" s="15" t="s">
        <v>70</v>
      </c>
      <c r="D932" s="15" t="s">
        <v>126</v>
      </c>
      <c r="E932" s="15" t="s">
        <v>506</v>
      </c>
      <c r="F932" s="15" t="s">
        <v>39</v>
      </c>
      <c r="G932" s="74">
        <f>'прил 6'!G1126+'прил 6'!G1163+'прил 6'!G1157</f>
        <v>152500</v>
      </c>
      <c r="H932" s="74">
        <f>'прил 6'!H1157+'прил 6'!H1126</f>
        <v>152500</v>
      </c>
      <c r="I932" s="74">
        <f>'прил 6'!I1126+'прил 6'!I1163+'прил 6'!I1157</f>
        <v>152500</v>
      </c>
      <c r="J932" s="1"/>
    </row>
    <row r="933" spans="1:20" ht="46.5" hidden="1" customHeight="1">
      <c r="A933" s="57" t="s">
        <v>509</v>
      </c>
      <c r="B933" s="14">
        <v>793</v>
      </c>
      <c r="C933" s="15" t="s">
        <v>70</v>
      </c>
      <c r="D933" s="15" t="s">
        <v>126</v>
      </c>
      <c r="E933" s="15" t="s">
        <v>508</v>
      </c>
      <c r="F933" s="15"/>
      <c r="G933" s="74">
        <f>G934</f>
        <v>0</v>
      </c>
      <c r="H933" s="74">
        <f t="shared" ref="H933:I933" si="269">H934</f>
        <v>0</v>
      </c>
      <c r="I933" s="74">
        <f t="shared" si="269"/>
        <v>0</v>
      </c>
      <c r="J933" s="1"/>
    </row>
    <row r="934" spans="1:20" hidden="1">
      <c r="A934" s="16" t="s">
        <v>330</v>
      </c>
      <c r="B934" s="14">
        <v>793</v>
      </c>
      <c r="C934" s="15" t="s">
        <v>70</v>
      </c>
      <c r="D934" s="15" t="s">
        <v>126</v>
      </c>
      <c r="E934" s="15" t="s">
        <v>508</v>
      </c>
      <c r="F934" s="15" t="s">
        <v>37</v>
      </c>
      <c r="G934" s="74">
        <f>G935</f>
        <v>0</v>
      </c>
      <c r="H934" s="74">
        <f>H935</f>
        <v>0</v>
      </c>
      <c r="I934" s="74">
        <f>I935</f>
        <v>0</v>
      </c>
      <c r="J934" s="1"/>
    </row>
    <row r="935" spans="1:20" ht="25.5" hidden="1">
      <c r="A935" s="16" t="s">
        <v>38</v>
      </c>
      <c r="B935" s="14">
        <v>793</v>
      </c>
      <c r="C935" s="15" t="s">
        <v>70</v>
      </c>
      <c r="D935" s="15" t="s">
        <v>126</v>
      </c>
      <c r="E935" s="15" t="s">
        <v>508</v>
      </c>
      <c r="F935" s="15" t="s">
        <v>39</v>
      </c>
      <c r="G935" s="74">
        <f>'прил 6'!G1129</f>
        <v>0</v>
      </c>
      <c r="H935" s="233">
        <f>'прил 6'!H1129</f>
        <v>0</v>
      </c>
      <c r="I935" s="74">
        <f>'прил 6'!I1129</f>
        <v>0</v>
      </c>
      <c r="J935" s="74">
        <f>'прил 6'!K1129</f>
        <v>0</v>
      </c>
      <c r="K935" s="74">
        <f>'прил 6'!L1129</f>
        <v>0</v>
      </c>
      <c r="L935" s="74">
        <f>'прил 6'!M1129</f>
        <v>0</v>
      </c>
      <c r="M935" s="74">
        <f>'прил 6'!N1129</f>
        <v>0</v>
      </c>
      <c r="N935" s="74">
        <f>'прил 6'!O1129</f>
        <v>0</v>
      </c>
      <c r="O935" s="74">
        <f>'прил 6'!P1129</f>
        <v>0</v>
      </c>
    </row>
    <row r="936" spans="1:20" s="143" customFormat="1" ht="51">
      <c r="A936" s="131" t="s">
        <v>452</v>
      </c>
      <c r="B936" s="142"/>
      <c r="C936" s="120"/>
      <c r="D936" s="120"/>
      <c r="E936" s="128" t="s">
        <v>254</v>
      </c>
      <c r="F936" s="128"/>
      <c r="G936" s="129">
        <f>G937+G940+G943</f>
        <v>2045000</v>
      </c>
      <c r="H936" s="129">
        <f>H937+H940</f>
        <v>2045000</v>
      </c>
      <c r="I936" s="129">
        <f>I937+I940</f>
        <v>2045000</v>
      </c>
      <c r="J936" s="159">
        <v>3000000</v>
      </c>
      <c r="P936" s="159"/>
      <c r="Q936" s="159"/>
      <c r="R936" s="159"/>
      <c r="S936" s="159"/>
      <c r="T936" s="159"/>
    </row>
    <row r="937" spans="1:20">
      <c r="A937" s="40" t="s">
        <v>505</v>
      </c>
      <c r="B937" s="14">
        <v>793</v>
      </c>
      <c r="C937" s="15" t="s">
        <v>19</v>
      </c>
      <c r="D937" s="15" t="s">
        <v>23</v>
      </c>
      <c r="E937" s="15" t="s">
        <v>407</v>
      </c>
      <c r="F937" s="15"/>
      <c r="G937" s="102">
        <f t="shared" ref="G937:I938" si="270">G938</f>
        <v>2000000</v>
      </c>
      <c r="H937" s="102">
        <f t="shared" si="270"/>
        <v>2000000</v>
      </c>
      <c r="I937" s="102">
        <f t="shared" si="270"/>
        <v>2000000</v>
      </c>
      <c r="J937" s="2">
        <v>40000</v>
      </c>
    </row>
    <row r="938" spans="1:20" ht="25.5" customHeight="1">
      <c r="A938" s="16" t="s">
        <v>330</v>
      </c>
      <c r="B938" s="14">
        <v>793</v>
      </c>
      <c r="C938" s="15" t="s">
        <v>19</v>
      </c>
      <c r="D938" s="15" t="s">
        <v>23</v>
      </c>
      <c r="E938" s="15" t="s">
        <v>407</v>
      </c>
      <c r="F938" s="15" t="s">
        <v>37</v>
      </c>
      <c r="G938" s="102">
        <f t="shared" si="270"/>
        <v>2000000</v>
      </c>
      <c r="H938" s="102">
        <f t="shared" si="270"/>
        <v>2000000</v>
      </c>
      <c r="I938" s="102">
        <f t="shared" si="270"/>
        <v>2000000</v>
      </c>
    </row>
    <row r="939" spans="1:20" ht="25.5" customHeight="1">
      <c r="A939" s="16" t="s">
        <v>38</v>
      </c>
      <c r="B939" s="14">
        <v>793</v>
      </c>
      <c r="C939" s="15" t="s">
        <v>19</v>
      </c>
      <c r="D939" s="15" t="s">
        <v>23</v>
      </c>
      <c r="E939" s="15" t="s">
        <v>407</v>
      </c>
      <c r="F939" s="15" t="s">
        <v>39</v>
      </c>
      <c r="G939" s="102">
        <f>'прил 6'!G1069</f>
        <v>2000000</v>
      </c>
      <c r="H939" s="102">
        <f>'прил 6'!H1068</f>
        <v>2000000</v>
      </c>
      <c r="I939" s="102">
        <f>'прил 6'!I1068</f>
        <v>2000000</v>
      </c>
    </row>
    <row r="940" spans="1:20" ht="45" customHeight="1">
      <c r="A940" s="40" t="s">
        <v>21</v>
      </c>
      <c r="B940" s="14">
        <v>793</v>
      </c>
      <c r="C940" s="15" t="s">
        <v>19</v>
      </c>
      <c r="D940" s="15" t="s">
        <v>23</v>
      </c>
      <c r="E940" s="15" t="s">
        <v>20</v>
      </c>
      <c r="F940" s="15"/>
      <c r="G940" s="102">
        <f t="shared" ref="G940:I941" si="271">G941</f>
        <v>45000</v>
      </c>
      <c r="H940" s="102">
        <f t="shared" si="271"/>
        <v>45000</v>
      </c>
      <c r="I940" s="102">
        <f t="shared" si="271"/>
        <v>45000</v>
      </c>
    </row>
    <row r="941" spans="1:20">
      <c r="A941" s="16" t="s">
        <v>330</v>
      </c>
      <c r="B941" s="14">
        <v>793</v>
      </c>
      <c r="C941" s="15" t="s">
        <v>19</v>
      </c>
      <c r="D941" s="15" t="s">
        <v>23</v>
      </c>
      <c r="E941" s="15" t="s">
        <v>20</v>
      </c>
      <c r="F941" s="15" t="s">
        <v>37</v>
      </c>
      <c r="G941" s="102">
        <f t="shared" si="271"/>
        <v>45000</v>
      </c>
      <c r="H941" s="102">
        <f t="shared" si="271"/>
        <v>45000</v>
      </c>
      <c r="I941" s="102">
        <f t="shared" si="271"/>
        <v>45000</v>
      </c>
    </row>
    <row r="942" spans="1:20" ht="30.75" customHeight="1">
      <c r="A942" s="16" t="s">
        <v>38</v>
      </c>
      <c r="B942" s="14">
        <v>793</v>
      </c>
      <c r="C942" s="15" t="s">
        <v>19</v>
      </c>
      <c r="D942" s="15" t="s">
        <v>23</v>
      </c>
      <c r="E942" s="15" t="s">
        <v>20</v>
      </c>
      <c r="F942" s="15" t="s">
        <v>39</v>
      </c>
      <c r="G942" s="102">
        <f>'прил 6'!G1072</f>
        <v>45000</v>
      </c>
      <c r="H942" s="102">
        <f>'прил 6'!H1072</f>
        <v>45000</v>
      </c>
      <c r="I942" s="102">
        <f>'прил 6'!I1072</f>
        <v>45000</v>
      </c>
    </row>
    <row r="943" spans="1:20" ht="25.5" hidden="1">
      <c r="A943" s="40" t="s">
        <v>845</v>
      </c>
      <c r="B943" s="14">
        <v>793</v>
      </c>
      <c r="C943" s="15" t="s">
        <v>19</v>
      </c>
      <c r="D943" s="15" t="s">
        <v>23</v>
      </c>
      <c r="E943" s="15" t="s">
        <v>844</v>
      </c>
      <c r="F943" s="15"/>
      <c r="G943" s="74">
        <f t="shared" ref="G943:I944" si="272">G944</f>
        <v>0</v>
      </c>
      <c r="H943" s="74">
        <f t="shared" si="272"/>
        <v>0</v>
      </c>
      <c r="I943" s="74">
        <f t="shared" si="272"/>
        <v>0</v>
      </c>
      <c r="J943" s="1"/>
    </row>
    <row r="944" spans="1:20" ht="20.25" hidden="1" customHeight="1">
      <c r="A944" s="16" t="s">
        <v>330</v>
      </c>
      <c r="B944" s="14">
        <v>793</v>
      </c>
      <c r="C944" s="15" t="s">
        <v>19</v>
      </c>
      <c r="D944" s="15" t="s">
        <v>23</v>
      </c>
      <c r="E944" s="15" t="s">
        <v>844</v>
      </c>
      <c r="F944" s="15" t="s">
        <v>37</v>
      </c>
      <c r="G944" s="74">
        <f t="shared" si="272"/>
        <v>0</v>
      </c>
      <c r="H944" s="74">
        <f t="shared" si="272"/>
        <v>0</v>
      </c>
      <c r="I944" s="74">
        <f t="shared" si="272"/>
        <v>0</v>
      </c>
      <c r="J944" s="1"/>
    </row>
    <row r="945" spans="1:20" ht="30.75" hidden="1" customHeight="1">
      <c r="A945" s="16" t="s">
        <v>38</v>
      </c>
      <c r="B945" s="14">
        <v>793</v>
      </c>
      <c r="C945" s="15" t="s">
        <v>19</v>
      </c>
      <c r="D945" s="15" t="s">
        <v>23</v>
      </c>
      <c r="E945" s="15" t="s">
        <v>844</v>
      </c>
      <c r="F945" s="15" t="s">
        <v>39</v>
      </c>
      <c r="G945" s="74"/>
      <c r="H945" s="74"/>
      <c r="I945" s="74"/>
      <c r="J945" s="1"/>
    </row>
    <row r="946" spans="1:20" s="181" customFormat="1" ht="69" customHeight="1">
      <c r="A946" s="131" t="s">
        <v>503</v>
      </c>
      <c r="B946" s="231">
        <v>795</v>
      </c>
      <c r="C946" s="221" t="s">
        <v>177</v>
      </c>
      <c r="D946" s="221" t="s">
        <v>28</v>
      </c>
      <c r="E946" s="128" t="s">
        <v>301</v>
      </c>
      <c r="F946" s="128"/>
      <c r="G946" s="129">
        <f>+G961+G972+G976+G980+G983+G989+G992+G994+G1013+G1067+G1068+G954</f>
        <v>10720607</v>
      </c>
      <c r="H946" s="129">
        <f t="shared" ref="H946:I946" si="273">+H961+H972+H976+H980+H983+H989+H992+H994+H1013+H1067+H1068+H954</f>
        <v>9120703.0700000003</v>
      </c>
      <c r="I946" s="129">
        <f t="shared" si="273"/>
        <v>9120800.0999999996</v>
      </c>
      <c r="J946" s="180">
        <f>H948+H950+H953+H958+H961+H972+H974+H977+H980+H983+H989+H992+H995</f>
        <v>7920703.0700000003</v>
      </c>
      <c r="M946" s="181">
        <v>45000</v>
      </c>
      <c r="P946" s="155"/>
      <c r="Q946" s="180"/>
      <c r="R946" s="180"/>
      <c r="S946" s="180"/>
      <c r="T946" s="180"/>
    </row>
    <row r="947" spans="1:20" s="22" customFormat="1" ht="25.5" hidden="1">
      <c r="A947" s="16" t="s">
        <v>77</v>
      </c>
      <c r="B947" s="49">
        <v>795</v>
      </c>
      <c r="C947" s="70" t="s">
        <v>54</v>
      </c>
      <c r="D947" s="70" t="s">
        <v>89</v>
      </c>
      <c r="E947" s="41" t="s">
        <v>288</v>
      </c>
      <c r="F947" s="70"/>
      <c r="G947" s="29">
        <f>G948+G951+G952</f>
        <v>0</v>
      </c>
      <c r="H947" s="29">
        <f t="shared" ref="H947:I947" si="274">H948+H951+H952</f>
        <v>0</v>
      </c>
      <c r="I947" s="29">
        <f t="shared" si="274"/>
        <v>0</v>
      </c>
      <c r="J947" s="21"/>
      <c r="M947" s="22">
        <v>10893191</v>
      </c>
      <c r="P947" s="21"/>
      <c r="Q947" s="21"/>
      <c r="R947" s="21"/>
      <c r="S947" s="21"/>
      <c r="T947" s="21"/>
    </row>
    <row r="948" spans="1:20" s="181" customFormat="1" ht="51" hidden="1">
      <c r="A948" s="211" t="s">
        <v>55</v>
      </c>
      <c r="B948" s="87">
        <v>795</v>
      </c>
      <c r="C948" s="212" t="s">
        <v>54</v>
      </c>
      <c r="D948" s="212" t="s">
        <v>89</v>
      </c>
      <c r="E948" s="213" t="s">
        <v>288</v>
      </c>
      <c r="F948" s="213" t="s">
        <v>58</v>
      </c>
      <c r="G948" s="108">
        <f>G949</f>
        <v>0</v>
      </c>
      <c r="H948" s="108">
        <f t="shared" ref="H948:I948" si="275">H949</f>
        <v>0</v>
      </c>
      <c r="I948" s="108">
        <f t="shared" si="275"/>
        <v>0</v>
      </c>
      <c r="J948" s="180"/>
      <c r="M948" s="181">
        <v>431322</v>
      </c>
      <c r="P948" s="180"/>
      <c r="Q948" s="180"/>
      <c r="R948" s="180"/>
      <c r="S948" s="180"/>
      <c r="T948" s="180"/>
    </row>
    <row r="949" spans="1:20" s="181" customFormat="1" ht="25.5" hidden="1">
      <c r="A949" s="211" t="s">
        <v>56</v>
      </c>
      <c r="B949" s="87">
        <v>795</v>
      </c>
      <c r="C949" s="212" t="s">
        <v>54</v>
      </c>
      <c r="D949" s="212" t="s">
        <v>89</v>
      </c>
      <c r="E949" s="213" t="s">
        <v>288</v>
      </c>
      <c r="F949" s="213" t="s">
        <v>59</v>
      </c>
      <c r="G949" s="108">
        <f>'прил 6'!G1664</f>
        <v>0</v>
      </c>
      <c r="H949" s="108">
        <f>'прил 6'!H1664</f>
        <v>0</v>
      </c>
      <c r="I949" s="108">
        <f>'прил 6'!I1664</f>
        <v>0</v>
      </c>
      <c r="J949" s="180"/>
      <c r="M949" s="181">
        <v>20000</v>
      </c>
      <c r="P949" s="180"/>
      <c r="Q949" s="180"/>
      <c r="R949" s="180"/>
      <c r="S949" s="180"/>
      <c r="T949" s="180"/>
    </row>
    <row r="950" spans="1:20" s="105" customFormat="1" ht="25.5" hidden="1">
      <c r="A950" s="86" t="s">
        <v>36</v>
      </c>
      <c r="B950" s="87">
        <v>795</v>
      </c>
      <c r="C950" s="212" t="s">
        <v>54</v>
      </c>
      <c r="D950" s="212" t="s">
        <v>89</v>
      </c>
      <c r="E950" s="213" t="s">
        <v>288</v>
      </c>
      <c r="F950" s="88" t="s">
        <v>37</v>
      </c>
      <c r="G950" s="102">
        <f>G951</f>
        <v>0</v>
      </c>
      <c r="H950" s="102">
        <f t="shared" ref="H950:I950" si="276">H951</f>
        <v>0</v>
      </c>
      <c r="I950" s="102">
        <f t="shared" si="276"/>
        <v>0</v>
      </c>
      <c r="J950" s="180"/>
      <c r="M950" s="181">
        <v>1600000</v>
      </c>
      <c r="P950" s="185"/>
      <c r="Q950" s="185"/>
      <c r="R950" s="185"/>
      <c r="S950" s="185"/>
      <c r="T950" s="185"/>
    </row>
    <row r="951" spans="1:20" s="105" customFormat="1" ht="25.5" hidden="1">
      <c r="A951" s="86" t="s">
        <v>38</v>
      </c>
      <c r="B951" s="87">
        <v>795</v>
      </c>
      <c r="C951" s="212" t="s">
        <v>54</v>
      </c>
      <c r="D951" s="212" t="s">
        <v>89</v>
      </c>
      <c r="E951" s="213" t="s">
        <v>288</v>
      </c>
      <c r="F951" s="88" t="s">
        <v>39</v>
      </c>
      <c r="G951" s="102">
        <f>'прил 6'!G1666</f>
        <v>0</v>
      </c>
      <c r="H951" s="102">
        <f>'прил 6'!H1666</f>
        <v>0</v>
      </c>
      <c r="I951" s="102">
        <f>'прил 6'!I1666</f>
        <v>0</v>
      </c>
      <c r="J951" s="180"/>
      <c r="M951" s="181">
        <v>800000</v>
      </c>
      <c r="P951" s="185"/>
      <c r="Q951" s="185"/>
      <c r="R951" s="185"/>
      <c r="S951" s="185"/>
      <c r="T951" s="185"/>
    </row>
    <row r="952" spans="1:20" s="215" customFormat="1" ht="25.5" hidden="1">
      <c r="A952" s="86" t="s">
        <v>38</v>
      </c>
      <c r="B952" s="214">
        <v>792</v>
      </c>
      <c r="C952" s="212" t="s">
        <v>54</v>
      </c>
      <c r="D952" s="212" t="s">
        <v>89</v>
      </c>
      <c r="E952" s="213" t="s">
        <v>288</v>
      </c>
      <c r="F952" s="88" t="s">
        <v>64</v>
      </c>
      <c r="G952" s="102">
        <f>G953</f>
        <v>0</v>
      </c>
      <c r="H952" s="102">
        <f t="shared" ref="H952:I952" si="277">H953</f>
        <v>0</v>
      </c>
      <c r="I952" s="102">
        <f t="shared" si="277"/>
        <v>0</v>
      </c>
      <c r="J952" s="180"/>
      <c r="M952" s="181">
        <v>550000</v>
      </c>
      <c r="P952" s="217"/>
      <c r="Q952" s="217"/>
      <c r="R952" s="217"/>
      <c r="S952" s="217"/>
      <c r="T952" s="217"/>
    </row>
    <row r="953" spans="1:20" s="215" customFormat="1" hidden="1">
      <c r="A953" s="86" t="s">
        <v>147</v>
      </c>
      <c r="B953" s="214">
        <v>792</v>
      </c>
      <c r="C953" s="212" t="s">
        <v>54</v>
      </c>
      <c r="D953" s="212" t="s">
        <v>89</v>
      </c>
      <c r="E953" s="213" t="s">
        <v>288</v>
      </c>
      <c r="F953" s="88" t="s">
        <v>67</v>
      </c>
      <c r="G953" s="102">
        <f>'прил 6'!G1668</f>
        <v>0</v>
      </c>
      <c r="H953" s="102">
        <f>'прил 6'!H1668</f>
        <v>0</v>
      </c>
      <c r="I953" s="102">
        <f>'прил 6'!I1668</f>
        <v>0</v>
      </c>
      <c r="J953" s="180"/>
      <c r="M953" s="181">
        <v>97644600</v>
      </c>
      <c r="P953" s="217"/>
      <c r="Q953" s="217"/>
      <c r="R953" s="217"/>
      <c r="S953" s="217"/>
      <c r="T953" s="217"/>
    </row>
    <row r="954" spans="1:20" s="216" customFormat="1" ht="67.5" customHeight="1">
      <c r="A954" s="86" t="s">
        <v>327</v>
      </c>
      <c r="B954" s="87">
        <v>795</v>
      </c>
      <c r="C954" s="88" t="s">
        <v>177</v>
      </c>
      <c r="D954" s="88" t="s">
        <v>28</v>
      </c>
      <c r="E954" s="88" t="s">
        <v>328</v>
      </c>
      <c r="F954" s="88"/>
      <c r="G954" s="102">
        <f>G957+G955</f>
        <v>700000</v>
      </c>
      <c r="H954" s="102">
        <f t="shared" ref="H954:I954" si="278">H957+H955</f>
        <v>700000</v>
      </c>
      <c r="I954" s="102">
        <f t="shared" si="278"/>
        <v>700000</v>
      </c>
      <c r="J954" s="180"/>
      <c r="M954" s="181">
        <v>1893100</v>
      </c>
      <c r="P954" s="262"/>
      <c r="Q954" s="262"/>
      <c r="R954" s="262"/>
      <c r="S954" s="262"/>
      <c r="T954" s="262"/>
    </row>
    <row r="955" spans="1:20" ht="25.5">
      <c r="A955" s="16" t="s">
        <v>36</v>
      </c>
      <c r="B955" s="49">
        <v>793</v>
      </c>
      <c r="C955" s="15" t="s">
        <v>177</v>
      </c>
      <c r="D955" s="15" t="s">
        <v>28</v>
      </c>
      <c r="E955" s="15" t="s">
        <v>328</v>
      </c>
      <c r="F955" s="15" t="s">
        <v>37</v>
      </c>
      <c r="G955" s="74">
        <f>G956</f>
        <v>0</v>
      </c>
      <c r="H955" s="74">
        <f>H956</f>
        <v>700000</v>
      </c>
      <c r="I955" s="74">
        <f>I956</f>
        <v>700000</v>
      </c>
      <c r="J955" s="270"/>
      <c r="P955" s="1"/>
      <c r="Q955" s="1"/>
      <c r="R955" s="1"/>
      <c r="S955" s="1"/>
      <c r="T955" s="1"/>
    </row>
    <row r="956" spans="1:20" ht="25.5">
      <c r="A956" s="16" t="s">
        <v>38</v>
      </c>
      <c r="B956" s="49">
        <v>793</v>
      </c>
      <c r="C956" s="15" t="s">
        <v>177</v>
      </c>
      <c r="D956" s="15" t="s">
        <v>28</v>
      </c>
      <c r="E956" s="15" t="s">
        <v>328</v>
      </c>
      <c r="F956" s="15" t="s">
        <v>39</v>
      </c>
      <c r="G956" s="74">
        <v>0</v>
      </c>
      <c r="H956" s="74">
        <v>700000</v>
      </c>
      <c r="I956" s="74">
        <v>700000</v>
      </c>
      <c r="J956" s="270"/>
      <c r="P956" s="1"/>
      <c r="Q956" s="1"/>
      <c r="R956" s="1"/>
      <c r="S956" s="1"/>
      <c r="T956" s="1"/>
    </row>
    <row r="957" spans="1:20" s="216" customFormat="1" ht="21.75" customHeight="1">
      <c r="A957" s="86" t="s">
        <v>160</v>
      </c>
      <c r="B957" s="87">
        <v>795</v>
      </c>
      <c r="C957" s="88" t="s">
        <v>177</v>
      </c>
      <c r="D957" s="88" t="s">
        <v>28</v>
      </c>
      <c r="E957" s="88" t="s">
        <v>328</v>
      </c>
      <c r="F957" s="88" t="s">
        <v>161</v>
      </c>
      <c r="G957" s="102">
        <f t="shared" ref="G957:I957" si="279">G958</f>
        <v>700000</v>
      </c>
      <c r="H957" s="102">
        <f t="shared" si="279"/>
        <v>0</v>
      </c>
      <c r="I957" s="102">
        <f t="shared" si="279"/>
        <v>0</v>
      </c>
      <c r="J957" s="180"/>
      <c r="M957" s="181">
        <v>2400000</v>
      </c>
      <c r="P957" s="262"/>
      <c r="Q957" s="262"/>
      <c r="R957" s="262"/>
      <c r="S957" s="262"/>
      <c r="T957" s="262"/>
    </row>
    <row r="958" spans="1:20" s="105" customFormat="1" ht="18.75" customHeight="1">
      <c r="A958" s="86" t="s">
        <v>182</v>
      </c>
      <c r="B958" s="87">
        <v>795</v>
      </c>
      <c r="C958" s="88" t="s">
        <v>177</v>
      </c>
      <c r="D958" s="88" t="s">
        <v>28</v>
      </c>
      <c r="E958" s="88" t="s">
        <v>328</v>
      </c>
      <c r="F958" s="88" t="s">
        <v>183</v>
      </c>
      <c r="G958" s="74">
        <f>'прил 6'!G1317</f>
        <v>700000</v>
      </c>
      <c r="H958" s="74">
        <f>'прил 6'!H1317</f>
        <v>0</v>
      </c>
      <c r="I958" s="74">
        <f>'прил 6'!I1317</f>
        <v>0</v>
      </c>
      <c r="J958" s="180"/>
      <c r="M958" s="181">
        <v>1000000</v>
      </c>
      <c r="P958" s="185"/>
      <c r="Q958" s="185"/>
      <c r="R958" s="185"/>
      <c r="S958" s="185"/>
      <c r="T958" s="185"/>
    </row>
    <row r="959" spans="1:20" s="105" customFormat="1" ht="27.75" customHeight="1">
      <c r="A959" s="86" t="s">
        <v>773</v>
      </c>
      <c r="B959" s="87">
        <v>795</v>
      </c>
      <c r="C959" s="88" t="s">
        <v>177</v>
      </c>
      <c r="D959" s="88" t="s">
        <v>28</v>
      </c>
      <c r="E959" s="88" t="s">
        <v>302</v>
      </c>
      <c r="F959" s="88"/>
      <c r="G959" s="74">
        <f>G960+G962</f>
        <v>2200000</v>
      </c>
      <c r="H959" s="74">
        <f t="shared" ref="G959:I960" si="280">H960</f>
        <v>2200000</v>
      </c>
      <c r="I959" s="74">
        <f t="shared" si="280"/>
        <v>2200000</v>
      </c>
      <c r="J959" s="180"/>
      <c r="M959" s="181">
        <v>662715</v>
      </c>
      <c r="P959" s="185"/>
      <c r="Q959" s="185"/>
      <c r="R959" s="185"/>
      <c r="S959" s="185"/>
      <c r="T959" s="185"/>
    </row>
    <row r="960" spans="1:20" s="105" customFormat="1" ht="25.5">
      <c r="A960" s="86" t="s">
        <v>36</v>
      </c>
      <c r="B960" s="87">
        <v>795</v>
      </c>
      <c r="C960" s="88" t="s">
        <v>177</v>
      </c>
      <c r="D960" s="88" t="s">
        <v>28</v>
      </c>
      <c r="E960" s="88" t="s">
        <v>302</v>
      </c>
      <c r="F960" s="88" t="s">
        <v>37</v>
      </c>
      <c r="G960" s="74">
        <f t="shared" si="280"/>
        <v>2200000</v>
      </c>
      <c r="H960" s="74">
        <f t="shared" si="280"/>
        <v>2200000</v>
      </c>
      <c r="I960" s="74">
        <f t="shared" si="280"/>
        <v>2200000</v>
      </c>
      <c r="J960" s="180"/>
      <c r="M960" s="181">
        <v>1000000</v>
      </c>
      <c r="P960" s="185"/>
      <c r="Q960" s="185"/>
      <c r="R960" s="185"/>
      <c r="S960" s="185"/>
      <c r="T960" s="185"/>
    </row>
    <row r="961" spans="1:20" s="105" customFormat="1" ht="25.5">
      <c r="A961" s="86" t="s">
        <v>38</v>
      </c>
      <c r="B961" s="87">
        <v>795</v>
      </c>
      <c r="C961" s="88" t="s">
        <v>177</v>
      </c>
      <c r="D961" s="88" t="s">
        <v>28</v>
      </c>
      <c r="E961" s="88" t="s">
        <v>302</v>
      </c>
      <c r="F961" s="88" t="s">
        <v>39</v>
      </c>
      <c r="G961" s="74">
        <f>'прил 6'!G1304</f>
        <v>2200000</v>
      </c>
      <c r="H961" s="74">
        <f>'прил 6'!H1304</f>
        <v>2200000</v>
      </c>
      <c r="I961" s="74">
        <f>'прил 6'!I1304</f>
        <v>2200000</v>
      </c>
      <c r="J961" s="180"/>
      <c r="M961" s="181">
        <v>200000</v>
      </c>
      <c r="P961" s="185"/>
      <c r="Q961" s="185"/>
      <c r="R961" s="185"/>
      <c r="S961" s="185"/>
      <c r="T961" s="185"/>
    </row>
    <row r="962" spans="1:20" hidden="1">
      <c r="A962" s="16" t="s">
        <v>63</v>
      </c>
      <c r="B962" s="49">
        <v>795</v>
      </c>
      <c r="C962" s="15" t="s">
        <v>177</v>
      </c>
      <c r="D962" s="15" t="s">
        <v>28</v>
      </c>
      <c r="E962" s="15" t="s">
        <v>302</v>
      </c>
      <c r="F962" s="15" t="s">
        <v>64</v>
      </c>
      <c r="G962" s="74">
        <f>G963</f>
        <v>0</v>
      </c>
      <c r="H962" s="74">
        <v>0</v>
      </c>
      <c r="I962" s="74">
        <v>0</v>
      </c>
      <c r="J962" s="1"/>
    </row>
    <row r="963" spans="1:20" hidden="1">
      <c r="A963" s="16" t="s">
        <v>184</v>
      </c>
      <c r="B963" s="49">
        <v>795</v>
      </c>
      <c r="C963" s="15" t="s">
        <v>177</v>
      </c>
      <c r="D963" s="15" t="s">
        <v>28</v>
      </c>
      <c r="E963" s="15" t="s">
        <v>302</v>
      </c>
      <c r="F963" s="15" t="s">
        <v>185</v>
      </c>
      <c r="G963" s="74">
        <f>'прил 6'!G1705</f>
        <v>0</v>
      </c>
      <c r="H963" s="74">
        <v>0</v>
      </c>
      <c r="I963" s="74">
        <v>0</v>
      </c>
      <c r="J963" s="1"/>
    </row>
    <row r="964" spans="1:20" s="105" customFormat="1" hidden="1">
      <c r="A964" s="86" t="s">
        <v>713</v>
      </c>
      <c r="B964" s="87">
        <v>795</v>
      </c>
      <c r="C964" s="88" t="s">
        <v>177</v>
      </c>
      <c r="D964" s="88" t="s">
        <v>28</v>
      </c>
      <c r="E964" s="88" t="s">
        <v>712</v>
      </c>
      <c r="F964" s="88"/>
      <c r="G964" s="102">
        <f t="shared" ref="G964:I965" si="281">G965</f>
        <v>0</v>
      </c>
      <c r="H964" s="102">
        <f t="shared" si="281"/>
        <v>0</v>
      </c>
      <c r="I964" s="102">
        <f t="shared" si="281"/>
        <v>0</v>
      </c>
      <c r="P964" s="185"/>
      <c r="Q964" s="185"/>
      <c r="R964" s="185"/>
      <c r="S964" s="185"/>
      <c r="T964" s="185"/>
    </row>
    <row r="965" spans="1:20" s="105" customFormat="1" ht="25.5" hidden="1">
      <c r="A965" s="86" t="s">
        <v>36</v>
      </c>
      <c r="B965" s="87">
        <v>795</v>
      </c>
      <c r="C965" s="88" t="s">
        <v>177</v>
      </c>
      <c r="D965" s="88" t="s">
        <v>28</v>
      </c>
      <c r="E965" s="88" t="s">
        <v>712</v>
      </c>
      <c r="F965" s="88" t="s">
        <v>37</v>
      </c>
      <c r="G965" s="102">
        <f t="shared" si="281"/>
        <v>0</v>
      </c>
      <c r="H965" s="102">
        <f t="shared" si="281"/>
        <v>0</v>
      </c>
      <c r="I965" s="102">
        <f t="shared" si="281"/>
        <v>0</v>
      </c>
      <c r="P965" s="185"/>
      <c r="Q965" s="185"/>
      <c r="R965" s="185"/>
      <c r="S965" s="185"/>
      <c r="T965" s="185"/>
    </row>
    <row r="966" spans="1:20" s="105" customFormat="1" ht="25.5" hidden="1">
      <c r="A966" s="86" t="s">
        <v>38</v>
      </c>
      <c r="B966" s="87">
        <v>795</v>
      </c>
      <c r="C966" s="88" t="s">
        <v>177</v>
      </c>
      <c r="D966" s="88" t="s">
        <v>28</v>
      </c>
      <c r="E966" s="88" t="s">
        <v>712</v>
      </c>
      <c r="F966" s="88" t="s">
        <v>39</v>
      </c>
      <c r="G966" s="102">
        <f>'прил 6'!G944</f>
        <v>0</v>
      </c>
      <c r="H966" s="102">
        <v>0</v>
      </c>
      <c r="I966" s="102">
        <v>0</v>
      </c>
      <c r="P966" s="185"/>
      <c r="Q966" s="185"/>
      <c r="R966" s="185"/>
      <c r="S966" s="185"/>
      <c r="T966" s="185"/>
    </row>
    <row r="967" spans="1:20" hidden="1">
      <c r="A967" s="16" t="s">
        <v>763</v>
      </c>
      <c r="B967" s="49">
        <v>795</v>
      </c>
      <c r="C967" s="15" t="s">
        <v>177</v>
      </c>
      <c r="D967" s="15" t="s">
        <v>28</v>
      </c>
      <c r="E967" s="15" t="s">
        <v>762</v>
      </c>
      <c r="F967" s="15"/>
      <c r="G967" s="74">
        <f t="shared" ref="G967:I968" si="282">G968</f>
        <v>0</v>
      </c>
      <c r="H967" s="74">
        <f t="shared" si="282"/>
        <v>0</v>
      </c>
      <c r="I967" s="74">
        <f t="shared" si="282"/>
        <v>0</v>
      </c>
      <c r="J967" s="1"/>
    </row>
    <row r="968" spans="1:20" ht="25.5" hidden="1">
      <c r="A968" s="16" t="s">
        <v>36</v>
      </c>
      <c r="B968" s="49">
        <v>795</v>
      </c>
      <c r="C968" s="15" t="s">
        <v>177</v>
      </c>
      <c r="D968" s="15" t="s">
        <v>28</v>
      </c>
      <c r="E968" s="15" t="s">
        <v>762</v>
      </c>
      <c r="F968" s="15" t="s">
        <v>37</v>
      </c>
      <c r="G968" s="74">
        <f t="shared" si="282"/>
        <v>0</v>
      </c>
      <c r="H968" s="74">
        <f t="shared" si="282"/>
        <v>0</v>
      </c>
      <c r="I968" s="74">
        <f t="shared" si="282"/>
        <v>0</v>
      </c>
      <c r="J968" s="1"/>
    </row>
    <row r="969" spans="1:20" ht="25.5" hidden="1">
      <c r="A969" s="16" t="s">
        <v>38</v>
      </c>
      <c r="B969" s="49">
        <v>795</v>
      </c>
      <c r="C969" s="15" t="s">
        <v>177</v>
      </c>
      <c r="D969" s="15" t="s">
        <v>28</v>
      </c>
      <c r="E969" s="15" t="s">
        <v>762</v>
      </c>
      <c r="F969" s="15" t="s">
        <v>39</v>
      </c>
      <c r="G969" s="74">
        <f>'прил 6'!G1711</f>
        <v>0</v>
      </c>
      <c r="H969" s="74">
        <v>0</v>
      </c>
      <c r="I969" s="74">
        <v>0</v>
      </c>
      <c r="J969" s="1"/>
    </row>
    <row r="970" spans="1:20" s="105" customFormat="1">
      <c r="A970" s="86" t="s">
        <v>119</v>
      </c>
      <c r="B970" s="87">
        <v>795</v>
      </c>
      <c r="C970" s="88" t="s">
        <v>177</v>
      </c>
      <c r="D970" s="88" t="s">
        <v>70</v>
      </c>
      <c r="E970" s="88" t="s">
        <v>103</v>
      </c>
      <c r="F970" s="88"/>
      <c r="G970" s="102">
        <f>G971+G973</f>
        <v>505000</v>
      </c>
      <c r="H970" s="102">
        <f>H971+H973</f>
        <v>505000</v>
      </c>
      <c r="I970" s="102">
        <f>I971+I973</f>
        <v>505000</v>
      </c>
      <c r="J970" s="180"/>
      <c r="M970" s="181">
        <v>60914</v>
      </c>
      <c r="P970" s="185"/>
      <c r="Q970" s="185"/>
      <c r="R970" s="185"/>
      <c r="S970" s="185"/>
      <c r="T970" s="185"/>
    </row>
    <row r="971" spans="1:20" s="105" customFormat="1" ht="25.5" customHeight="1">
      <c r="A971" s="86" t="s">
        <v>330</v>
      </c>
      <c r="B971" s="214">
        <v>793</v>
      </c>
      <c r="C971" s="88" t="s">
        <v>19</v>
      </c>
      <c r="D971" s="88" t="s">
        <v>23</v>
      </c>
      <c r="E971" s="88" t="s">
        <v>103</v>
      </c>
      <c r="F971" s="88" t="s">
        <v>37</v>
      </c>
      <c r="G971" s="102">
        <f>G972</f>
        <v>505000</v>
      </c>
      <c r="H971" s="102">
        <f>H972</f>
        <v>505000</v>
      </c>
      <c r="I971" s="102">
        <f>I972</f>
        <v>505000</v>
      </c>
      <c r="J971" s="180"/>
      <c r="M971" s="181">
        <v>365000</v>
      </c>
      <c r="P971" s="185"/>
      <c r="Q971" s="185"/>
      <c r="R971" s="185"/>
      <c r="S971" s="185"/>
      <c r="T971" s="185"/>
    </row>
    <row r="972" spans="1:20" s="105" customFormat="1" ht="25.5" customHeight="1">
      <c r="A972" s="86" t="s">
        <v>38</v>
      </c>
      <c r="B972" s="214">
        <v>793</v>
      </c>
      <c r="C972" s="88" t="s">
        <v>19</v>
      </c>
      <c r="D972" s="88" t="s">
        <v>23</v>
      </c>
      <c r="E972" s="88" t="s">
        <v>103</v>
      </c>
      <c r="F972" s="88" t="s">
        <v>39</v>
      </c>
      <c r="G972" s="74">
        <f>'прил 6'!G1364</f>
        <v>505000</v>
      </c>
      <c r="H972" s="74">
        <f>'прил 6'!H1364</f>
        <v>505000</v>
      </c>
      <c r="I972" s="74">
        <f>'прил 6'!I1364</f>
        <v>505000</v>
      </c>
      <c r="J972" s="180"/>
      <c r="M972" s="181">
        <v>50000</v>
      </c>
      <c r="P972" s="185"/>
      <c r="Q972" s="185"/>
      <c r="R972" s="185"/>
      <c r="S972" s="185"/>
      <c r="T972" s="185"/>
    </row>
    <row r="973" spans="1:20" s="105" customFormat="1" hidden="1">
      <c r="A973" s="86" t="s">
        <v>160</v>
      </c>
      <c r="B973" s="87">
        <v>795</v>
      </c>
      <c r="C973" s="88" t="s">
        <v>177</v>
      </c>
      <c r="D973" s="88" t="s">
        <v>70</v>
      </c>
      <c r="E973" s="88" t="s">
        <v>103</v>
      </c>
      <c r="F973" s="88" t="s">
        <v>161</v>
      </c>
      <c r="G973" s="74">
        <f>G974</f>
        <v>0</v>
      </c>
      <c r="H973" s="74">
        <f t="shared" ref="H973:I973" si="283">H974</f>
        <v>0</v>
      </c>
      <c r="I973" s="74">
        <f t="shared" si="283"/>
        <v>0</v>
      </c>
      <c r="J973" s="185"/>
      <c r="M973" s="105">
        <v>500000</v>
      </c>
      <c r="P973" s="185"/>
      <c r="Q973" s="185"/>
      <c r="R973" s="185"/>
      <c r="S973" s="185"/>
      <c r="T973" s="185"/>
    </row>
    <row r="974" spans="1:20" s="105" customFormat="1" hidden="1">
      <c r="A974" s="86" t="s">
        <v>182</v>
      </c>
      <c r="B974" s="87">
        <v>795</v>
      </c>
      <c r="C974" s="88" t="s">
        <v>177</v>
      </c>
      <c r="D974" s="88" t="s">
        <v>70</v>
      </c>
      <c r="E974" s="88" t="s">
        <v>103</v>
      </c>
      <c r="F974" s="88" t="s">
        <v>183</v>
      </c>
      <c r="G974" s="74">
        <f>'прил 6'!G1785</f>
        <v>0</v>
      </c>
      <c r="H974" s="74">
        <f>'прил 6'!H1785</f>
        <v>0</v>
      </c>
      <c r="I974" s="74">
        <f>'прил 6'!I1785</f>
        <v>0</v>
      </c>
      <c r="J974" s="185"/>
      <c r="M974" s="105">
        <f>M946+M947+M948+M949+M950+M951+M952+M953+M954+M957+M958+M959+M960+M961+M970+M971+M972+M973</f>
        <v>120115842</v>
      </c>
      <c r="P974" s="185"/>
      <c r="Q974" s="185"/>
      <c r="R974" s="185"/>
      <c r="S974" s="185"/>
      <c r="T974" s="185"/>
    </row>
    <row r="975" spans="1:20" s="105" customFormat="1" ht="26.25" customHeight="1">
      <c r="A975" s="86" t="s">
        <v>78</v>
      </c>
      <c r="B975" s="87">
        <v>795</v>
      </c>
      <c r="C975" s="88" t="s">
        <v>177</v>
      </c>
      <c r="D975" s="88" t="s">
        <v>70</v>
      </c>
      <c r="E975" s="88" t="s">
        <v>79</v>
      </c>
      <c r="F975" s="88"/>
      <c r="G975" s="74">
        <f t="shared" ref="G975:I976" si="284">G976</f>
        <v>70000</v>
      </c>
      <c r="H975" s="74">
        <f t="shared" si="284"/>
        <v>70000</v>
      </c>
      <c r="I975" s="74">
        <f t="shared" si="284"/>
        <v>70000</v>
      </c>
      <c r="J975" s="185"/>
      <c r="M975" s="185">
        <f>M974-H946</f>
        <v>110995138.93000001</v>
      </c>
      <c r="P975" s="185"/>
      <c r="Q975" s="185"/>
      <c r="R975" s="185"/>
      <c r="S975" s="185"/>
      <c r="T975" s="185"/>
    </row>
    <row r="976" spans="1:20" s="105" customFormat="1" ht="26.25" customHeight="1">
      <c r="A976" s="86" t="s">
        <v>36</v>
      </c>
      <c r="B976" s="87">
        <v>795</v>
      </c>
      <c r="C976" s="88" t="s">
        <v>177</v>
      </c>
      <c r="D976" s="88" t="s">
        <v>70</v>
      </c>
      <c r="E976" s="88" t="s">
        <v>79</v>
      </c>
      <c r="F976" s="88" t="s">
        <v>37</v>
      </c>
      <c r="G976" s="74">
        <f t="shared" si="284"/>
        <v>70000</v>
      </c>
      <c r="H976" s="74">
        <f t="shared" si="284"/>
        <v>70000</v>
      </c>
      <c r="I976" s="74">
        <f t="shared" si="284"/>
        <v>70000</v>
      </c>
      <c r="J976" s="185"/>
      <c r="P976" s="185"/>
      <c r="Q976" s="185"/>
      <c r="R976" s="185"/>
      <c r="S976" s="185"/>
      <c r="T976" s="185"/>
    </row>
    <row r="977" spans="1:20" s="105" customFormat="1" ht="25.5">
      <c r="A977" s="86" t="s">
        <v>38</v>
      </c>
      <c r="B977" s="87">
        <v>795</v>
      </c>
      <c r="C977" s="88" t="s">
        <v>177</v>
      </c>
      <c r="D977" s="88" t="s">
        <v>70</v>
      </c>
      <c r="E977" s="88" t="s">
        <v>79</v>
      </c>
      <c r="F977" s="88" t="s">
        <v>39</v>
      </c>
      <c r="G977" s="74">
        <f>'прил 6'!G1369</f>
        <v>70000</v>
      </c>
      <c r="H977" s="74">
        <f>'прил 6'!H1369</f>
        <v>70000</v>
      </c>
      <c r="I977" s="74">
        <f>'прил 6'!I1369</f>
        <v>70000</v>
      </c>
      <c r="J977" s="185"/>
      <c r="P977" s="185"/>
      <c r="Q977" s="185"/>
      <c r="R977" s="185"/>
      <c r="S977" s="185"/>
      <c r="T977" s="185"/>
    </row>
    <row r="978" spans="1:20" s="105" customFormat="1" ht="34.5" customHeight="1">
      <c r="A978" s="86" t="s">
        <v>717</v>
      </c>
      <c r="B978" s="87">
        <v>795</v>
      </c>
      <c r="C978" s="88" t="s">
        <v>177</v>
      </c>
      <c r="D978" s="88" t="s">
        <v>70</v>
      </c>
      <c r="E978" s="88" t="s">
        <v>425</v>
      </c>
      <c r="F978" s="88"/>
      <c r="G978" s="74">
        <f t="shared" ref="G978:I979" si="285">G979</f>
        <v>200000</v>
      </c>
      <c r="H978" s="74">
        <f t="shared" si="285"/>
        <v>200000</v>
      </c>
      <c r="I978" s="74">
        <f t="shared" si="285"/>
        <v>200000</v>
      </c>
      <c r="J978" s="185"/>
      <c r="P978" s="185"/>
      <c r="Q978" s="185"/>
      <c r="R978" s="185"/>
      <c r="S978" s="185"/>
      <c r="T978" s="185"/>
    </row>
    <row r="979" spans="1:20" s="105" customFormat="1" ht="34.5" customHeight="1">
      <c r="A979" s="86" t="s">
        <v>36</v>
      </c>
      <c r="B979" s="87">
        <v>795</v>
      </c>
      <c r="C979" s="88" t="s">
        <v>177</v>
      </c>
      <c r="D979" s="88" t="s">
        <v>70</v>
      </c>
      <c r="E979" s="88" t="s">
        <v>425</v>
      </c>
      <c r="F979" s="88" t="s">
        <v>37</v>
      </c>
      <c r="G979" s="74">
        <f t="shared" si="285"/>
        <v>200000</v>
      </c>
      <c r="H979" s="74">
        <f t="shared" si="285"/>
        <v>200000</v>
      </c>
      <c r="I979" s="74">
        <f t="shared" si="285"/>
        <v>200000</v>
      </c>
      <c r="J979" s="185"/>
      <c r="P979" s="185"/>
      <c r="Q979" s="185"/>
      <c r="R979" s="185"/>
      <c r="S979" s="185"/>
      <c r="T979" s="185"/>
    </row>
    <row r="980" spans="1:20" s="105" customFormat="1" ht="34.5" customHeight="1">
      <c r="A980" s="86" t="s">
        <v>38</v>
      </c>
      <c r="B980" s="87">
        <v>795</v>
      </c>
      <c r="C980" s="88" t="s">
        <v>177</v>
      </c>
      <c r="D980" s="88" t="s">
        <v>70</v>
      </c>
      <c r="E980" s="88" t="s">
        <v>425</v>
      </c>
      <c r="F980" s="88" t="s">
        <v>39</v>
      </c>
      <c r="G980" s="74">
        <f>'прил 6'!G1372</f>
        <v>200000</v>
      </c>
      <c r="H980" s="74">
        <f>'прил 6'!H1372</f>
        <v>200000</v>
      </c>
      <c r="I980" s="74">
        <f>'прил 6'!I1372</f>
        <v>200000</v>
      </c>
      <c r="J980" s="185"/>
      <c r="P980" s="185"/>
      <c r="Q980" s="185"/>
      <c r="R980" s="185"/>
      <c r="S980" s="185"/>
      <c r="T980" s="185"/>
    </row>
    <row r="981" spans="1:20" s="105" customFormat="1" ht="51">
      <c r="A981" s="86" t="s">
        <v>82</v>
      </c>
      <c r="B981" s="87">
        <v>795</v>
      </c>
      <c r="C981" s="88" t="s">
        <v>177</v>
      </c>
      <c r="D981" s="88" t="s">
        <v>70</v>
      </c>
      <c r="E981" s="88" t="s">
        <v>81</v>
      </c>
      <c r="F981" s="88"/>
      <c r="G981" s="74">
        <f t="shared" ref="G981:I982" si="286">G982</f>
        <v>2180000</v>
      </c>
      <c r="H981" s="74">
        <f t="shared" si="286"/>
        <v>2180000</v>
      </c>
      <c r="I981" s="74">
        <f t="shared" si="286"/>
        <v>2180000</v>
      </c>
      <c r="J981" s="185"/>
      <c r="P981" s="185"/>
      <c r="Q981" s="185"/>
      <c r="R981" s="185"/>
      <c r="S981" s="185"/>
      <c r="T981" s="185"/>
    </row>
    <row r="982" spans="1:20" s="105" customFormat="1" ht="25.5" customHeight="1">
      <c r="A982" s="86" t="s">
        <v>330</v>
      </c>
      <c r="B982" s="214">
        <v>793</v>
      </c>
      <c r="C982" s="88" t="s">
        <v>19</v>
      </c>
      <c r="D982" s="88" t="s">
        <v>23</v>
      </c>
      <c r="E982" s="88" t="s">
        <v>81</v>
      </c>
      <c r="F982" s="88" t="s">
        <v>37</v>
      </c>
      <c r="G982" s="102">
        <f t="shared" si="286"/>
        <v>2180000</v>
      </c>
      <c r="H982" s="102">
        <f t="shared" si="286"/>
        <v>2180000</v>
      </c>
      <c r="I982" s="102">
        <f t="shared" si="286"/>
        <v>2180000</v>
      </c>
      <c r="J982" s="185"/>
      <c r="P982" s="185"/>
      <c r="Q982" s="185"/>
      <c r="R982" s="185"/>
      <c r="S982" s="185"/>
      <c r="T982" s="185"/>
    </row>
    <row r="983" spans="1:20" s="105" customFormat="1" ht="25.5" customHeight="1">
      <c r="A983" s="86" t="s">
        <v>38</v>
      </c>
      <c r="B983" s="214">
        <v>793</v>
      </c>
      <c r="C983" s="88" t="s">
        <v>19</v>
      </c>
      <c r="D983" s="88" t="s">
        <v>23</v>
      </c>
      <c r="E983" s="88" t="s">
        <v>81</v>
      </c>
      <c r="F983" s="88" t="s">
        <v>39</v>
      </c>
      <c r="G983" s="74">
        <f>'прил 6'!G1272+'прил 6'!G401</f>
        <v>2180000</v>
      </c>
      <c r="H983" s="74">
        <f>'прил 6'!H1272+'прил 6'!H401</f>
        <v>2180000</v>
      </c>
      <c r="I983" s="74">
        <f>'прил 6'!I1272+'прил 6'!I401</f>
        <v>2180000</v>
      </c>
      <c r="J983" s="185"/>
      <c r="P983" s="185"/>
      <c r="Q983" s="185"/>
      <c r="R983" s="185"/>
      <c r="S983" s="185"/>
      <c r="T983" s="185"/>
    </row>
    <row r="984" spans="1:20" s="105" customFormat="1" ht="20.25" hidden="1" customHeight="1">
      <c r="A984" s="86" t="s">
        <v>643</v>
      </c>
      <c r="B984" s="87">
        <v>795</v>
      </c>
      <c r="C984" s="88" t="s">
        <v>177</v>
      </c>
      <c r="D984" s="88" t="s">
        <v>28</v>
      </c>
      <c r="E984" s="88" t="s">
        <v>642</v>
      </c>
      <c r="F984" s="88"/>
      <c r="G984" s="74">
        <f t="shared" ref="G984:I985" si="287">G985</f>
        <v>0</v>
      </c>
      <c r="H984" s="74">
        <f t="shared" si="287"/>
        <v>0</v>
      </c>
      <c r="I984" s="74">
        <f t="shared" si="287"/>
        <v>0</v>
      </c>
      <c r="P984" s="185"/>
      <c r="Q984" s="185"/>
      <c r="R984" s="185"/>
      <c r="S984" s="185"/>
      <c r="T984" s="185"/>
    </row>
    <row r="985" spans="1:20" s="105" customFormat="1" ht="34.5" hidden="1" customHeight="1">
      <c r="A985" s="86" t="s">
        <v>36</v>
      </c>
      <c r="B985" s="87">
        <v>795</v>
      </c>
      <c r="C985" s="88" t="s">
        <v>177</v>
      </c>
      <c r="D985" s="88" t="s">
        <v>28</v>
      </c>
      <c r="E985" s="88" t="s">
        <v>642</v>
      </c>
      <c r="F985" s="88" t="s">
        <v>37</v>
      </c>
      <c r="G985" s="74">
        <f t="shared" si="287"/>
        <v>0</v>
      </c>
      <c r="H985" s="74">
        <f t="shared" si="287"/>
        <v>0</v>
      </c>
      <c r="I985" s="74">
        <f t="shared" si="287"/>
        <v>0</v>
      </c>
      <c r="P985" s="185"/>
      <c r="Q985" s="185"/>
      <c r="R985" s="185"/>
      <c r="S985" s="185"/>
      <c r="T985" s="185"/>
    </row>
    <row r="986" spans="1:20" s="105" customFormat="1" ht="34.5" hidden="1" customHeight="1">
      <c r="A986" s="86" t="s">
        <v>38</v>
      </c>
      <c r="B986" s="87">
        <v>795</v>
      </c>
      <c r="C986" s="88" t="s">
        <v>177</v>
      </c>
      <c r="D986" s="88" t="s">
        <v>28</v>
      </c>
      <c r="E986" s="88" t="s">
        <v>642</v>
      </c>
      <c r="F986" s="88" t="s">
        <v>39</v>
      </c>
      <c r="G986" s="74">
        <f>'прил 6'!G1749</f>
        <v>0</v>
      </c>
      <c r="H986" s="74"/>
      <c r="I986" s="74"/>
      <c r="P986" s="185"/>
      <c r="Q986" s="185"/>
      <c r="R986" s="185"/>
      <c r="S986" s="185"/>
      <c r="T986" s="185"/>
    </row>
    <row r="987" spans="1:20" s="105" customFormat="1" ht="21.75" customHeight="1">
      <c r="A987" s="86" t="s">
        <v>84</v>
      </c>
      <c r="B987" s="87">
        <v>795</v>
      </c>
      <c r="C987" s="88" t="s">
        <v>177</v>
      </c>
      <c r="D987" s="88" t="s">
        <v>70</v>
      </c>
      <c r="E987" s="88" t="s">
        <v>83</v>
      </c>
      <c r="F987" s="88"/>
      <c r="G987" s="74">
        <f t="shared" ref="G987:I988" si="288">G988</f>
        <v>2000000</v>
      </c>
      <c r="H987" s="74">
        <f t="shared" si="288"/>
        <v>2000000</v>
      </c>
      <c r="I987" s="74">
        <f t="shared" si="288"/>
        <v>2000000</v>
      </c>
      <c r="J987" s="185"/>
      <c r="P987" s="185"/>
      <c r="Q987" s="185"/>
      <c r="R987" s="185"/>
      <c r="S987" s="185"/>
      <c r="T987" s="185"/>
    </row>
    <row r="988" spans="1:20" s="105" customFormat="1" ht="21.75" customHeight="1">
      <c r="A988" s="86" t="s">
        <v>330</v>
      </c>
      <c r="B988" s="214">
        <v>793</v>
      </c>
      <c r="C988" s="88" t="s">
        <v>19</v>
      </c>
      <c r="D988" s="88" t="s">
        <v>23</v>
      </c>
      <c r="E988" s="88" t="s">
        <v>83</v>
      </c>
      <c r="F988" s="88" t="s">
        <v>37</v>
      </c>
      <c r="G988" s="74">
        <f t="shared" si="288"/>
        <v>2000000</v>
      </c>
      <c r="H988" s="74">
        <f t="shared" si="288"/>
        <v>2000000</v>
      </c>
      <c r="I988" s="74">
        <f t="shared" si="288"/>
        <v>2000000</v>
      </c>
      <c r="J988" s="185"/>
      <c r="P988" s="185"/>
      <c r="Q988" s="185"/>
      <c r="R988" s="185"/>
      <c r="S988" s="185"/>
      <c r="T988" s="185"/>
    </row>
    <row r="989" spans="1:20" s="105" customFormat="1" ht="29.25" customHeight="1">
      <c r="A989" s="86" t="s">
        <v>38</v>
      </c>
      <c r="B989" s="214">
        <v>793</v>
      </c>
      <c r="C989" s="88" t="s">
        <v>19</v>
      </c>
      <c r="D989" s="88" t="s">
        <v>23</v>
      </c>
      <c r="E989" s="88" t="s">
        <v>83</v>
      </c>
      <c r="F989" s="88" t="s">
        <v>39</v>
      </c>
      <c r="G989" s="74">
        <f>'прил 6'!G1275</f>
        <v>2000000</v>
      </c>
      <c r="H989" s="74">
        <f>'прил 6'!H1275</f>
        <v>2000000</v>
      </c>
      <c r="I989" s="74">
        <f>'прил 6'!I1275</f>
        <v>2000000</v>
      </c>
      <c r="J989" s="185"/>
      <c r="P989" s="185"/>
      <c r="Q989" s="185"/>
      <c r="R989" s="185"/>
      <c r="S989" s="185"/>
      <c r="T989" s="185"/>
    </row>
    <row r="990" spans="1:20" s="105" customFormat="1" ht="21.75" customHeight="1">
      <c r="A990" s="86" t="s">
        <v>86</v>
      </c>
      <c r="B990" s="87">
        <v>795</v>
      </c>
      <c r="C990" s="88" t="s">
        <v>177</v>
      </c>
      <c r="D990" s="88" t="s">
        <v>70</v>
      </c>
      <c r="E990" s="88" t="s">
        <v>85</v>
      </c>
      <c r="F990" s="88"/>
      <c r="G990" s="74">
        <f t="shared" ref="G990:I991" si="289">G991</f>
        <v>656000</v>
      </c>
      <c r="H990" s="74">
        <f t="shared" si="289"/>
        <v>656000</v>
      </c>
      <c r="I990" s="74">
        <f t="shared" si="289"/>
        <v>656000</v>
      </c>
      <c r="J990" s="185"/>
      <c r="P990" s="185"/>
      <c r="Q990" s="185"/>
      <c r="R990" s="185"/>
      <c r="S990" s="185"/>
      <c r="T990" s="185"/>
    </row>
    <row r="991" spans="1:20" s="105" customFormat="1" ht="21.75" customHeight="1">
      <c r="A991" s="86" t="s">
        <v>330</v>
      </c>
      <c r="B991" s="214">
        <v>793</v>
      </c>
      <c r="C991" s="88" t="s">
        <v>19</v>
      </c>
      <c r="D991" s="88" t="s">
        <v>23</v>
      </c>
      <c r="E991" s="88" t="s">
        <v>85</v>
      </c>
      <c r="F991" s="88" t="s">
        <v>37</v>
      </c>
      <c r="G991" s="74">
        <f t="shared" si="289"/>
        <v>656000</v>
      </c>
      <c r="H991" s="74">
        <f t="shared" si="289"/>
        <v>656000</v>
      </c>
      <c r="I991" s="74">
        <f t="shared" si="289"/>
        <v>656000</v>
      </c>
      <c r="J991" s="185"/>
      <c r="P991" s="185"/>
      <c r="Q991" s="185"/>
      <c r="R991" s="185"/>
      <c r="S991" s="185"/>
      <c r="T991" s="185"/>
    </row>
    <row r="992" spans="1:20" s="105" customFormat="1" ht="30.75" customHeight="1">
      <c r="A992" s="86" t="s">
        <v>38</v>
      </c>
      <c r="B992" s="214">
        <v>793</v>
      </c>
      <c r="C992" s="88" t="s">
        <v>19</v>
      </c>
      <c r="D992" s="88" t="s">
        <v>23</v>
      </c>
      <c r="E992" s="88" t="s">
        <v>85</v>
      </c>
      <c r="F992" s="88" t="s">
        <v>39</v>
      </c>
      <c r="G992" s="74">
        <f>'прил 6'!G1680+'прил 6'!G1268+'прил 6'!G397</f>
        <v>656000</v>
      </c>
      <c r="H992" s="74">
        <f>'прил 6'!H1680+'прил 6'!H1268+'прил 6'!H397</f>
        <v>656000</v>
      </c>
      <c r="I992" s="74">
        <f>'прил 6'!I1680+'прил 6'!I1268+'прил 6'!I397</f>
        <v>656000</v>
      </c>
      <c r="J992" s="102">
        <f>'прил 6'!K1680+'прил 6'!K1268</f>
        <v>0</v>
      </c>
      <c r="K992" s="102">
        <f>'прил 6'!L1680+'прил 6'!L1268</f>
        <v>0</v>
      </c>
      <c r="L992" s="102">
        <f>'прил 6'!M1680+'прил 6'!M1268</f>
        <v>0</v>
      </c>
      <c r="M992" s="102">
        <f>'прил 6'!N1680+'прил 6'!N1268</f>
        <v>0</v>
      </c>
      <c r="N992" s="102">
        <f>'прил 6'!O1680+'прил 6'!O1268</f>
        <v>0</v>
      </c>
      <c r="O992" s="102">
        <f>'прил 6'!P1680+'прил 6'!P1268</f>
        <v>0</v>
      </c>
      <c r="P992" s="185"/>
      <c r="Q992" s="185"/>
      <c r="R992" s="185"/>
      <c r="S992" s="185"/>
      <c r="T992" s="185"/>
    </row>
    <row r="993" spans="1:20" s="215" customFormat="1" ht="17.25" customHeight="1">
      <c r="A993" s="86" t="s">
        <v>388</v>
      </c>
      <c r="B993" s="214">
        <v>793</v>
      </c>
      <c r="C993" s="88" t="s">
        <v>177</v>
      </c>
      <c r="D993" s="88" t="s">
        <v>70</v>
      </c>
      <c r="E993" s="88" t="s">
        <v>387</v>
      </c>
      <c r="F993" s="88"/>
      <c r="G993" s="74">
        <f t="shared" ref="G993:O994" si="290">G994</f>
        <v>109607</v>
      </c>
      <c r="H993" s="74">
        <f t="shared" si="290"/>
        <v>109703.07</v>
      </c>
      <c r="I993" s="74">
        <f t="shared" si="290"/>
        <v>109800.1</v>
      </c>
      <c r="J993" s="217"/>
      <c r="P993" s="217"/>
      <c r="Q993" s="217"/>
      <c r="R993" s="217"/>
      <c r="S993" s="217"/>
      <c r="T993" s="217"/>
    </row>
    <row r="994" spans="1:20" s="215" customFormat="1" ht="17.25" customHeight="1">
      <c r="A994" s="86" t="s">
        <v>330</v>
      </c>
      <c r="B994" s="214">
        <v>793</v>
      </c>
      <c r="C994" s="88" t="s">
        <v>177</v>
      </c>
      <c r="D994" s="88" t="s">
        <v>70</v>
      </c>
      <c r="E994" s="88" t="s">
        <v>387</v>
      </c>
      <c r="F994" s="88" t="s">
        <v>37</v>
      </c>
      <c r="G994" s="74">
        <f t="shared" si="290"/>
        <v>109607</v>
      </c>
      <c r="H994" s="74">
        <f t="shared" si="290"/>
        <v>109703.07</v>
      </c>
      <c r="I994" s="74">
        <f t="shared" si="290"/>
        <v>109800.1</v>
      </c>
      <c r="J994" s="232">
        <f t="shared" si="290"/>
        <v>0</v>
      </c>
      <c r="K994" s="232">
        <f t="shared" si="290"/>
        <v>0</v>
      </c>
      <c r="L994" s="232">
        <f t="shared" si="290"/>
        <v>0</v>
      </c>
      <c r="M994" s="232">
        <f t="shared" si="290"/>
        <v>0</v>
      </c>
      <c r="N994" s="232">
        <f t="shared" si="290"/>
        <v>0</v>
      </c>
      <c r="O994" s="232">
        <f t="shared" si="290"/>
        <v>0</v>
      </c>
      <c r="P994" s="217"/>
      <c r="Q994" s="217"/>
      <c r="R994" s="217"/>
      <c r="S994" s="217"/>
      <c r="T994" s="217"/>
    </row>
    <row r="995" spans="1:20" s="215" customFormat="1" ht="28.5" customHeight="1">
      <c r="A995" s="86" t="s">
        <v>38</v>
      </c>
      <c r="B995" s="214">
        <v>793</v>
      </c>
      <c r="C995" s="88" t="s">
        <v>177</v>
      </c>
      <c r="D995" s="88" t="s">
        <v>70</v>
      </c>
      <c r="E995" s="88" t="s">
        <v>387</v>
      </c>
      <c r="F995" s="88" t="s">
        <v>39</v>
      </c>
      <c r="G995" s="74">
        <f>'прил 6'!G1250+'прил 6'!G1780+'прил 6'!G1351</f>
        <v>109607</v>
      </c>
      <c r="H995" s="74">
        <f>'прил 6'!H1250+'прил 6'!H1780+'прил 6'!H1351</f>
        <v>109703.07</v>
      </c>
      <c r="I995" s="74">
        <f>'прил 6'!I1250+'прил 6'!I1780+'прил 6'!I1351</f>
        <v>109800.1</v>
      </c>
      <c r="J995" s="217"/>
      <c r="P995" s="217"/>
      <c r="Q995" s="217"/>
      <c r="R995" s="217"/>
      <c r="S995" s="217"/>
      <c r="T995" s="217"/>
    </row>
    <row r="996" spans="1:20" s="215" customFormat="1" ht="27.75" hidden="1" customHeight="1">
      <c r="A996" s="86" t="s">
        <v>548</v>
      </c>
      <c r="B996" s="87">
        <v>795</v>
      </c>
      <c r="C996" s="218" t="s">
        <v>177</v>
      </c>
      <c r="D996" s="218" t="s">
        <v>19</v>
      </c>
      <c r="E996" s="88" t="s">
        <v>547</v>
      </c>
      <c r="F996" s="88"/>
      <c r="G996" s="74">
        <f t="shared" ref="G996:I997" si="291">G997</f>
        <v>0</v>
      </c>
      <c r="H996" s="74">
        <f t="shared" si="291"/>
        <v>0</v>
      </c>
      <c r="I996" s="74">
        <f t="shared" si="291"/>
        <v>0</v>
      </c>
      <c r="P996" s="217"/>
      <c r="Q996" s="217"/>
      <c r="R996" s="217"/>
      <c r="S996" s="217"/>
      <c r="T996" s="217"/>
    </row>
    <row r="997" spans="1:20" s="215" customFormat="1" ht="28.5" hidden="1" customHeight="1">
      <c r="A997" s="86" t="s">
        <v>330</v>
      </c>
      <c r="B997" s="87">
        <v>795</v>
      </c>
      <c r="C997" s="218" t="s">
        <v>177</v>
      </c>
      <c r="D997" s="218" t="s">
        <v>19</v>
      </c>
      <c r="E997" s="88" t="s">
        <v>547</v>
      </c>
      <c r="F997" s="88" t="s">
        <v>37</v>
      </c>
      <c r="G997" s="74">
        <f t="shared" si="291"/>
        <v>0</v>
      </c>
      <c r="H997" s="74">
        <f t="shared" si="291"/>
        <v>0</v>
      </c>
      <c r="I997" s="74">
        <f t="shared" si="291"/>
        <v>0</v>
      </c>
      <c r="P997" s="217"/>
      <c r="Q997" s="217"/>
      <c r="R997" s="217"/>
      <c r="S997" s="217"/>
      <c r="T997" s="217"/>
    </row>
    <row r="998" spans="1:20" s="215" customFormat="1" ht="28.5" hidden="1" customHeight="1">
      <c r="A998" s="86" t="s">
        <v>38</v>
      </c>
      <c r="B998" s="87">
        <v>795</v>
      </c>
      <c r="C998" s="218" t="s">
        <v>177</v>
      </c>
      <c r="D998" s="218" t="s">
        <v>19</v>
      </c>
      <c r="E998" s="88" t="s">
        <v>547</v>
      </c>
      <c r="F998" s="88" t="s">
        <v>39</v>
      </c>
      <c r="G998" s="74"/>
      <c r="H998" s="74">
        <v>0</v>
      </c>
      <c r="I998" s="74">
        <v>0</v>
      </c>
      <c r="P998" s="217"/>
      <c r="Q998" s="217"/>
      <c r="R998" s="217"/>
      <c r="S998" s="217"/>
      <c r="T998" s="217"/>
    </row>
    <row r="999" spans="1:20" s="105" customFormat="1" ht="25.5" hidden="1" customHeight="1">
      <c r="A999" s="86" t="s">
        <v>518</v>
      </c>
      <c r="B999" s="87">
        <v>795</v>
      </c>
      <c r="C999" s="88" t="s">
        <v>177</v>
      </c>
      <c r="D999" s="88" t="s">
        <v>28</v>
      </c>
      <c r="E999" s="88" t="s">
        <v>471</v>
      </c>
      <c r="F999" s="88"/>
      <c r="G999" s="74">
        <f t="shared" ref="G999:I1000" si="292">G1000</f>
        <v>0</v>
      </c>
      <c r="H999" s="74">
        <f t="shared" si="292"/>
        <v>0</v>
      </c>
      <c r="I999" s="74">
        <f t="shared" si="292"/>
        <v>0</v>
      </c>
      <c r="J999" s="185"/>
      <c r="P999" s="185"/>
      <c r="Q999" s="185"/>
      <c r="R999" s="185"/>
      <c r="S999" s="185"/>
      <c r="T999" s="185"/>
    </row>
    <row r="1000" spans="1:20" s="105" customFormat="1" ht="34.5" hidden="1" customHeight="1">
      <c r="A1000" s="86" t="s">
        <v>36</v>
      </c>
      <c r="B1000" s="87">
        <v>795</v>
      </c>
      <c r="C1000" s="88" t="s">
        <v>177</v>
      </c>
      <c r="D1000" s="88" t="s">
        <v>28</v>
      </c>
      <c r="E1000" s="88" t="s">
        <v>471</v>
      </c>
      <c r="F1000" s="88" t="s">
        <v>355</v>
      </c>
      <c r="G1000" s="74">
        <f t="shared" si="292"/>
        <v>0</v>
      </c>
      <c r="H1000" s="74">
        <f t="shared" si="292"/>
        <v>0</v>
      </c>
      <c r="I1000" s="74">
        <f t="shared" si="292"/>
        <v>0</v>
      </c>
      <c r="J1000" s="185"/>
      <c r="P1000" s="185"/>
      <c r="Q1000" s="185"/>
      <c r="R1000" s="185"/>
      <c r="S1000" s="185"/>
      <c r="T1000" s="185"/>
    </row>
    <row r="1001" spans="1:20" s="105" customFormat="1" ht="34.5" hidden="1" customHeight="1">
      <c r="A1001" s="86" t="s">
        <v>38</v>
      </c>
      <c r="B1001" s="87">
        <v>795</v>
      </c>
      <c r="C1001" s="88" t="s">
        <v>177</v>
      </c>
      <c r="D1001" s="88" t="s">
        <v>28</v>
      </c>
      <c r="E1001" s="88" t="s">
        <v>471</v>
      </c>
      <c r="F1001" s="88" t="s">
        <v>357</v>
      </c>
      <c r="G1001" s="74">
        <f>'прил 6'!G1729</f>
        <v>0</v>
      </c>
      <c r="H1001" s="74">
        <f>'прил 6'!H1729</f>
        <v>0</v>
      </c>
      <c r="I1001" s="74">
        <f>'прил 6'!I1729</f>
        <v>0</v>
      </c>
      <c r="J1001" s="185"/>
      <c r="P1001" s="185"/>
      <c r="Q1001" s="185"/>
      <c r="R1001" s="185"/>
      <c r="S1001" s="185"/>
      <c r="T1001" s="185"/>
    </row>
    <row r="1002" spans="1:20" s="105" customFormat="1" ht="34.5" hidden="1" customHeight="1">
      <c r="A1002" s="86" t="s">
        <v>473</v>
      </c>
      <c r="B1002" s="87">
        <v>795</v>
      </c>
      <c r="C1002" s="88" t="s">
        <v>177</v>
      </c>
      <c r="D1002" s="88" t="s">
        <v>28</v>
      </c>
      <c r="E1002" s="88" t="s">
        <v>472</v>
      </c>
      <c r="F1002" s="88"/>
      <c r="G1002" s="74">
        <f t="shared" ref="G1002:I1003" si="293">G1003</f>
        <v>0</v>
      </c>
      <c r="H1002" s="74">
        <f t="shared" si="293"/>
        <v>0</v>
      </c>
      <c r="I1002" s="74">
        <f t="shared" si="293"/>
        <v>0</v>
      </c>
      <c r="J1002" s="185"/>
      <c r="P1002" s="185"/>
      <c r="Q1002" s="185"/>
      <c r="R1002" s="185"/>
      <c r="S1002" s="185"/>
      <c r="T1002" s="185"/>
    </row>
    <row r="1003" spans="1:20" s="105" customFormat="1" ht="34.5" hidden="1" customHeight="1">
      <c r="A1003" s="86" t="s">
        <v>36</v>
      </c>
      <c r="B1003" s="87">
        <v>795</v>
      </c>
      <c r="C1003" s="88" t="s">
        <v>177</v>
      </c>
      <c r="D1003" s="88" t="s">
        <v>28</v>
      </c>
      <c r="E1003" s="88" t="s">
        <v>472</v>
      </c>
      <c r="F1003" s="88" t="s">
        <v>37</v>
      </c>
      <c r="G1003" s="74">
        <f t="shared" si="293"/>
        <v>0</v>
      </c>
      <c r="H1003" s="74">
        <f t="shared" si="293"/>
        <v>0</v>
      </c>
      <c r="I1003" s="74">
        <f t="shared" si="293"/>
        <v>0</v>
      </c>
      <c r="J1003" s="185"/>
      <c r="P1003" s="185"/>
      <c r="Q1003" s="185"/>
      <c r="R1003" s="185"/>
      <c r="S1003" s="185"/>
      <c r="T1003" s="185"/>
    </row>
    <row r="1004" spans="1:20" s="105" customFormat="1" ht="34.5" hidden="1" customHeight="1">
      <c r="A1004" s="86" t="s">
        <v>38</v>
      </c>
      <c r="B1004" s="87">
        <v>795</v>
      </c>
      <c r="C1004" s="88" t="s">
        <v>177</v>
      </c>
      <c r="D1004" s="88" t="s">
        <v>28</v>
      </c>
      <c r="E1004" s="88" t="s">
        <v>472</v>
      </c>
      <c r="F1004" s="88" t="s">
        <v>39</v>
      </c>
      <c r="G1004" s="74">
        <f>'прил 6'!G1740</f>
        <v>0</v>
      </c>
      <c r="H1004" s="74">
        <f>'прил 6'!H1740</f>
        <v>0</v>
      </c>
      <c r="I1004" s="74">
        <f>'прил 6'!I1740</f>
        <v>0</v>
      </c>
      <c r="J1004" s="185"/>
      <c r="P1004" s="185"/>
      <c r="Q1004" s="185"/>
      <c r="R1004" s="185"/>
      <c r="S1004" s="185"/>
      <c r="T1004" s="185"/>
    </row>
    <row r="1005" spans="1:20" s="105" customFormat="1" ht="34.5" hidden="1" customHeight="1">
      <c r="A1005" s="86" t="s">
        <v>513</v>
      </c>
      <c r="B1005" s="87">
        <v>795</v>
      </c>
      <c r="C1005" s="88" t="s">
        <v>177</v>
      </c>
      <c r="D1005" s="88" t="s">
        <v>28</v>
      </c>
      <c r="E1005" s="88" t="s">
        <v>512</v>
      </c>
      <c r="F1005" s="88"/>
      <c r="G1005" s="74">
        <f>G1006</f>
        <v>0</v>
      </c>
      <c r="H1005" s="74">
        <f t="shared" ref="H1005:I1006" si="294">H1006</f>
        <v>0</v>
      </c>
      <c r="I1005" s="74">
        <f t="shared" si="294"/>
        <v>0</v>
      </c>
      <c r="P1005" s="185"/>
      <c r="Q1005" s="185"/>
      <c r="R1005" s="185"/>
      <c r="S1005" s="185"/>
      <c r="T1005" s="185"/>
    </row>
    <row r="1006" spans="1:20" s="105" customFormat="1" ht="34.5" hidden="1" customHeight="1">
      <c r="A1006" s="86" t="s">
        <v>98</v>
      </c>
      <c r="B1006" s="87">
        <v>795</v>
      </c>
      <c r="C1006" s="88" t="s">
        <v>177</v>
      </c>
      <c r="D1006" s="88" t="s">
        <v>28</v>
      </c>
      <c r="E1006" s="88" t="s">
        <v>512</v>
      </c>
      <c r="F1006" s="88" t="s">
        <v>355</v>
      </c>
      <c r="G1006" s="74">
        <f>G1007</f>
        <v>0</v>
      </c>
      <c r="H1006" s="74">
        <f t="shared" si="294"/>
        <v>0</v>
      </c>
      <c r="I1006" s="74">
        <f t="shared" si="294"/>
        <v>0</v>
      </c>
      <c r="P1006" s="185"/>
      <c r="Q1006" s="185"/>
      <c r="R1006" s="185"/>
      <c r="S1006" s="185"/>
      <c r="T1006" s="185"/>
    </row>
    <row r="1007" spans="1:20" s="105" customFormat="1" ht="34.5" hidden="1" customHeight="1">
      <c r="A1007" s="86" t="s">
        <v>356</v>
      </c>
      <c r="B1007" s="87">
        <v>795</v>
      </c>
      <c r="C1007" s="88" t="s">
        <v>177</v>
      </c>
      <c r="D1007" s="88" t="s">
        <v>28</v>
      </c>
      <c r="E1007" s="88" t="s">
        <v>512</v>
      </c>
      <c r="F1007" s="88" t="s">
        <v>357</v>
      </c>
      <c r="G1007" s="74">
        <f>'прил 6'!G1743</f>
        <v>0</v>
      </c>
      <c r="H1007" s="74">
        <v>0</v>
      </c>
      <c r="I1007" s="74">
        <v>0</v>
      </c>
      <c r="P1007" s="185"/>
      <c r="Q1007" s="185"/>
      <c r="R1007" s="185"/>
      <c r="S1007" s="185"/>
      <c r="T1007" s="185"/>
    </row>
    <row r="1008" spans="1:20" s="105" customFormat="1" ht="34.5" hidden="1" customHeight="1">
      <c r="A1008" s="86" t="s">
        <v>519</v>
      </c>
      <c r="B1008" s="87">
        <v>795</v>
      </c>
      <c r="C1008" s="88" t="s">
        <v>177</v>
      </c>
      <c r="D1008" s="88" t="s">
        <v>28</v>
      </c>
      <c r="E1008" s="88" t="s">
        <v>520</v>
      </c>
      <c r="F1008" s="88"/>
      <c r="G1008" s="74">
        <f t="shared" ref="G1008:I1009" si="295">G1009</f>
        <v>0</v>
      </c>
      <c r="H1008" s="74">
        <f t="shared" si="295"/>
        <v>0</v>
      </c>
      <c r="I1008" s="74">
        <f t="shared" si="295"/>
        <v>0</v>
      </c>
      <c r="P1008" s="185"/>
      <c r="Q1008" s="185"/>
      <c r="R1008" s="185"/>
      <c r="S1008" s="185"/>
      <c r="T1008" s="185"/>
    </row>
    <row r="1009" spans="1:20" s="105" customFormat="1" ht="34.5" hidden="1" customHeight="1">
      <c r="A1009" s="86" t="s">
        <v>36</v>
      </c>
      <c r="B1009" s="87">
        <v>795</v>
      </c>
      <c r="C1009" s="88" t="s">
        <v>177</v>
      </c>
      <c r="D1009" s="88" t="s">
        <v>28</v>
      </c>
      <c r="E1009" s="88" t="s">
        <v>520</v>
      </c>
      <c r="F1009" s="88" t="s">
        <v>37</v>
      </c>
      <c r="G1009" s="74">
        <f t="shared" si="295"/>
        <v>0</v>
      </c>
      <c r="H1009" s="74">
        <f t="shared" si="295"/>
        <v>0</v>
      </c>
      <c r="I1009" s="74">
        <f t="shared" si="295"/>
        <v>0</v>
      </c>
      <c r="P1009" s="185"/>
      <c r="Q1009" s="185"/>
      <c r="R1009" s="185"/>
      <c r="S1009" s="185"/>
      <c r="T1009" s="185"/>
    </row>
    <row r="1010" spans="1:20" s="105" customFormat="1" ht="34.5" hidden="1" customHeight="1">
      <c r="A1010" s="86" t="s">
        <v>38</v>
      </c>
      <c r="B1010" s="87">
        <v>795</v>
      </c>
      <c r="C1010" s="88" t="s">
        <v>177</v>
      </c>
      <c r="D1010" s="88" t="s">
        <v>28</v>
      </c>
      <c r="E1010" s="88" t="s">
        <v>520</v>
      </c>
      <c r="F1010" s="88" t="s">
        <v>39</v>
      </c>
      <c r="G1010" s="74">
        <f>'прил 6'!G1820+'прил 6'!G1732</f>
        <v>0</v>
      </c>
      <c r="H1010" s="74">
        <f>'прил 6'!H1820+'прил 6'!H1732</f>
        <v>0</v>
      </c>
      <c r="I1010" s="74">
        <f>'прил 6'!I1820+'прил 6'!I1732</f>
        <v>0</v>
      </c>
      <c r="P1010" s="185"/>
      <c r="Q1010" s="185"/>
      <c r="R1010" s="185"/>
      <c r="S1010" s="185"/>
      <c r="T1010" s="185"/>
    </row>
    <row r="1011" spans="1:20" s="105" customFormat="1" ht="34.5" customHeight="1">
      <c r="A1011" s="86" t="s">
        <v>546</v>
      </c>
      <c r="B1011" s="87">
        <v>795</v>
      </c>
      <c r="C1011" s="88" t="s">
        <v>177</v>
      </c>
      <c r="D1011" s="88" t="s">
        <v>28</v>
      </c>
      <c r="E1011" s="88" t="s">
        <v>545</v>
      </c>
      <c r="F1011" s="88"/>
      <c r="G1011" s="74">
        <f t="shared" ref="G1011:I1011" si="296">G1012</f>
        <v>500000</v>
      </c>
      <c r="H1011" s="74">
        <f t="shared" si="296"/>
        <v>500000</v>
      </c>
      <c r="I1011" s="74">
        <f t="shared" si="296"/>
        <v>500000</v>
      </c>
      <c r="P1011" s="185"/>
      <c r="Q1011" s="185"/>
      <c r="R1011" s="185"/>
      <c r="S1011" s="185"/>
      <c r="T1011" s="185"/>
    </row>
    <row r="1012" spans="1:20" s="105" customFormat="1" ht="34.5" customHeight="1">
      <c r="A1012" s="86" t="s">
        <v>36</v>
      </c>
      <c r="B1012" s="87">
        <v>795</v>
      </c>
      <c r="C1012" s="88" t="s">
        <v>177</v>
      </c>
      <c r="D1012" s="88" t="s">
        <v>28</v>
      </c>
      <c r="E1012" s="88" t="s">
        <v>545</v>
      </c>
      <c r="F1012" s="88" t="s">
        <v>37</v>
      </c>
      <c r="G1012" s="74">
        <f>G1013</f>
        <v>500000</v>
      </c>
      <c r="H1012" s="74">
        <f>H1013</f>
        <v>500000</v>
      </c>
      <c r="I1012" s="74">
        <f>I1013</f>
        <v>500000</v>
      </c>
      <c r="P1012" s="185"/>
      <c r="Q1012" s="185"/>
      <c r="R1012" s="185"/>
      <c r="S1012" s="185"/>
      <c r="T1012" s="185"/>
    </row>
    <row r="1013" spans="1:20" s="105" customFormat="1" ht="34.5" customHeight="1">
      <c r="A1013" s="86" t="s">
        <v>38</v>
      </c>
      <c r="B1013" s="87">
        <v>795</v>
      </c>
      <c r="C1013" s="88" t="s">
        <v>177</v>
      </c>
      <c r="D1013" s="88" t="s">
        <v>28</v>
      </c>
      <c r="E1013" s="88" t="s">
        <v>545</v>
      </c>
      <c r="F1013" s="88" t="s">
        <v>39</v>
      </c>
      <c r="G1013" s="74">
        <f>'прил 6'!G1341</f>
        <v>500000</v>
      </c>
      <c r="H1013" s="74">
        <f>'прил 6'!H1341</f>
        <v>500000</v>
      </c>
      <c r="I1013" s="74">
        <f>'прил 6'!I1341</f>
        <v>500000</v>
      </c>
      <c r="P1013" s="185"/>
      <c r="Q1013" s="185"/>
      <c r="R1013" s="185"/>
      <c r="S1013" s="185"/>
      <c r="T1013" s="185"/>
    </row>
    <row r="1014" spans="1:20" s="105" customFormat="1" ht="32.25" hidden="1" customHeight="1">
      <c r="A1014" s="86" t="s">
        <v>549</v>
      </c>
      <c r="B1014" s="87">
        <v>795</v>
      </c>
      <c r="C1014" s="88" t="s">
        <v>177</v>
      </c>
      <c r="D1014" s="88" t="s">
        <v>28</v>
      </c>
      <c r="E1014" s="88" t="s">
        <v>550</v>
      </c>
      <c r="F1014" s="88"/>
      <c r="G1014" s="102">
        <f>G1015</f>
        <v>0</v>
      </c>
      <c r="H1014" s="102">
        <v>0</v>
      </c>
      <c r="I1014" s="102">
        <v>0</v>
      </c>
      <c r="P1014" s="185"/>
      <c r="Q1014" s="185"/>
      <c r="R1014" s="185"/>
      <c r="S1014" s="185"/>
      <c r="T1014" s="185"/>
    </row>
    <row r="1015" spans="1:20" s="105" customFormat="1" ht="30" hidden="1" customHeight="1">
      <c r="A1015" s="86" t="s">
        <v>98</v>
      </c>
      <c r="B1015" s="87">
        <v>795</v>
      </c>
      <c r="C1015" s="88" t="s">
        <v>177</v>
      </c>
      <c r="D1015" s="88" t="s">
        <v>28</v>
      </c>
      <c r="E1015" s="88" t="s">
        <v>550</v>
      </c>
      <c r="F1015" s="88" t="s">
        <v>355</v>
      </c>
      <c r="G1015" s="102">
        <f>G1016</f>
        <v>0</v>
      </c>
      <c r="H1015" s="102">
        <v>0</v>
      </c>
      <c r="I1015" s="102">
        <v>0</v>
      </c>
      <c r="P1015" s="185"/>
      <c r="Q1015" s="185"/>
      <c r="R1015" s="185"/>
      <c r="S1015" s="185"/>
      <c r="T1015" s="185"/>
    </row>
    <row r="1016" spans="1:20" s="105" customFormat="1" ht="20.25" hidden="1" customHeight="1">
      <c r="A1016" s="86" t="s">
        <v>356</v>
      </c>
      <c r="B1016" s="87">
        <v>795</v>
      </c>
      <c r="C1016" s="88" t="s">
        <v>177</v>
      </c>
      <c r="D1016" s="88" t="s">
        <v>28</v>
      </c>
      <c r="E1016" s="88" t="s">
        <v>550</v>
      </c>
      <c r="F1016" s="88" t="s">
        <v>357</v>
      </c>
      <c r="G1016" s="102">
        <f>'прил 6'!G1746</f>
        <v>0</v>
      </c>
      <c r="H1016" s="102">
        <v>0</v>
      </c>
      <c r="I1016" s="102">
        <v>0</v>
      </c>
      <c r="P1016" s="185"/>
      <c r="Q1016" s="185"/>
      <c r="R1016" s="185"/>
      <c r="S1016" s="185"/>
      <c r="T1016" s="185"/>
    </row>
    <row r="1017" spans="1:20" ht="49.5" hidden="1" customHeight="1">
      <c r="A1017" s="37" t="s">
        <v>756</v>
      </c>
      <c r="B1017" s="49">
        <v>795</v>
      </c>
      <c r="C1017" s="15" t="s">
        <v>177</v>
      </c>
      <c r="D1017" s="15" t="s">
        <v>177</v>
      </c>
      <c r="E1017" s="15" t="s">
        <v>737</v>
      </c>
      <c r="F1017" s="15"/>
      <c r="G1017" s="102">
        <f>G1018+G1020</f>
        <v>0</v>
      </c>
      <c r="H1017" s="74">
        <f t="shared" ref="H1017:I1017" si="297">H1018+H1020</f>
        <v>0</v>
      </c>
      <c r="I1017" s="74">
        <f t="shared" si="297"/>
        <v>0</v>
      </c>
      <c r="J1017" s="1"/>
    </row>
    <row r="1018" spans="1:20" ht="27" hidden="1" customHeight="1">
      <c r="A1018" s="16" t="s">
        <v>98</v>
      </c>
      <c r="B1018" s="49">
        <v>795</v>
      </c>
      <c r="C1018" s="15" t="s">
        <v>177</v>
      </c>
      <c r="D1018" s="15" t="s">
        <v>177</v>
      </c>
      <c r="E1018" s="15" t="s">
        <v>621</v>
      </c>
      <c r="F1018" s="15" t="s">
        <v>355</v>
      </c>
      <c r="G1018" s="102">
        <f>G1019</f>
        <v>0</v>
      </c>
      <c r="H1018" s="8">
        <f>H1019</f>
        <v>0</v>
      </c>
      <c r="I1018" s="8">
        <v>0</v>
      </c>
      <c r="J1018" s="1"/>
    </row>
    <row r="1019" spans="1:20" ht="18.75" hidden="1" customHeight="1">
      <c r="A1019" s="86" t="s">
        <v>356</v>
      </c>
      <c r="B1019" s="49">
        <v>795</v>
      </c>
      <c r="C1019" s="15" t="s">
        <v>177</v>
      </c>
      <c r="D1019" s="15" t="s">
        <v>177</v>
      </c>
      <c r="E1019" s="15" t="s">
        <v>621</v>
      </c>
      <c r="F1019" s="15" t="s">
        <v>357</v>
      </c>
      <c r="G1019" s="102"/>
      <c r="H1019" s="8"/>
      <c r="I1019" s="8">
        <v>0</v>
      </c>
      <c r="J1019" s="1"/>
    </row>
    <row r="1020" spans="1:20" ht="39.75" hidden="1" customHeight="1">
      <c r="A1020" s="86" t="s">
        <v>36</v>
      </c>
      <c r="B1020" s="49">
        <v>795</v>
      </c>
      <c r="C1020" s="15" t="s">
        <v>177</v>
      </c>
      <c r="D1020" s="15" t="s">
        <v>177</v>
      </c>
      <c r="E1020" s="15" t="s">
        <v>738</v>
      </c>
      <c r="F1020" s="15" t="s">
        <v>355</v>
      </c>
      <c r="G1020" s="102">
        <f>G1021</f>
        <v>0</v>
      </c>
      <c r="H1020" s="8"/>
      <c r="I1020" s="8"/>
      <c r="J1020" s="1"/>
    </row>
    <row r="1021" spans="1:20" ht="39" hidden="1" customHeight="1">
      <c r="A1021" s="16" t="s">
        <v>38</v>
      </c>
      <c r="B1021" s="49">
        <v>795</v>
      </c>
      <c r="C1021" s="15" t="s">
        <v>177</v>
      </c>
      <c r="D1021" s="15" t="s">
        <v>177</v>
      </c>
      <c r="E1021" s="15" t="s">
        <v>737</v>
      </c>
      <c r="F1021" s="15" t="s">
        <v>357</v>
      </c>
      <c r="G1021" s="102">
        <f>'прил 6'!G1812</f>
        <v>0</v>
      </c>
      <c r="H1021" s="8"/>
      <c r="I1021" s="8"/>
      <c r="J1021" s="1"/>
    </row>
    <row r="1022" spans="1:20" s="105" customFormat="1" ht="39.75" hidden="1" customHeight="1">
      <c r="A1022" s="204" t="s">
        <v>756</v>
      </c>
      <c r="B1022" s="87">
        <v>795</v>
      </c>
      <c r="C1022" s="88" t="s">
        <v>177</v>
      </c>
      <c r="D1022" s="88" t="s">
        <v>177</v>
      </c>
      <c r="E1022" s="88" t="s">
        <v>621</v>
      </c>
      <c r="F1022" s="88"/>
      <c r="G1022" s="102">
        <f>G1023+G1025</f>
        <v>0</v>
      </c>
      <c r="H1022" s="102">
        <f t="shared" ref="H1022:I1022" si="298">H1023+H1025</f>
        <v>0</v>
      </c>
      <c r="I1022" s="102">
        <f t="shared" si="298"/>
        <v>0</v>
      </c>
      <c r="P1022" s="185"/>
      <c r="Q1022" s="185"/>
      <c r="R1022" s="185"/>
      <c r="S1022" s="185"/>
      <c r="T1022" s="185"/>
    </row>
    <row r="1023" spans="1:20" s="105" customFormat="1" ht="27" hidden="1" customHeight="1">
      <c r="A1023" s="86" t="s">
        <v>98</v>
      </c>
      <c r="B1023" s="87">
        <v>795</v>
      </c>
      <c r="C1023" s="88" t="s">
        <v>177</v>
      </c>
      <c r="D1023" s="88" t="s">
        <v>177</v>
      </c>
      <c r="E1023" s="88" t="s">
        <v>621</v>
      </c>
      <c r="F1023" s="88" t="s">
        <v>355</v>
      </c>
      <c r="G1023" s="102">
        <f>G1024</f>
        <v>0</v>
      </c>
      <c r="H1023" s="89">
        <f>H1024</f>
        <v>0</v>
      </c>
      <c r="I1023" s="89">
        <v>0</v>
      </c>
      <c r="P1023" s="185"/>
      <c r="Q1023" s="185"/>
      <c r="R1023" s="185"/>
      <c r="S1023" s="185"/>
      <c r="T1023" s="185"/>
    </row>
    <row r="1024" spans="1:20" s="105" customFormat="1" ht="18.75" hidden="1" customHeight="1">
      <c r="A1024" s="86" t="s">
        <v>356</v>
      </c>
      <c r="B1024" s="87">
        <v>795</v>
      </c>
      <c r="C1024" s="88" t="s">
        <v>177</v>
      </c>
      <c r="D1024" s="88" t="s">
        <v>177</v>
      </c>
      <c r="E1024" s="88" t="s">
        <v>621</v>
      </c>
      <c r="F1024" s="88" t="s">
        <v>357</v>
      </c>
      <c r="G1024" s="102"/>
      <c r="H1024" s="89"/>
      <c r="I1024" s="89">
        <v>0</v>
      </c>
      <c r="P1024" s="185"/>
      <c r="Q1024" s="185"/>
      <c r="R1024" s="185"/>
      <c r="S1024" s="185"/>
      <c r="T1024" s="185"/>
    </row>
    <row r="1025" spans="1:20" s="105" customFormat="1" ht="33.75" hidden="1" customHeight="1">
      <c r="A1025" s="86" t="s">
        <v>36</v>
      </c>
      <c r="B1025" s="87">
        <v>795</v>
      </c>
      <c r="C1025" s="88" t="s">
        <v>177</v>
      </c>
      <c r="D1025" s="88" t="s">
        <v>177</v>
      </c>
      <c r="E1025" s="88" t="s">
        <v>621</v>
      </c>
      <c r="F1025" s="88" t="s">
        <v>355</v>
      </c>
      <c r="G1025" s="102">
        <f>G1026</f>
        <v>0</v>
      </c>
      <c r="H1025" s="89">
        <v>0</v>
      </c>
      <c r="I1025" s="89">
        <v>0</v>
      </c>
      <c r="P1025" s="185"/>
      <c r="Q1025" s="185"/>
      <c r="R1025" s="185"/>
      <c r="S1025" s="185"/>
      <c r="T1025" s="185"/>
    </row>
    <row r="1026" spans="1:20" s="105" customFormat="1" ht="42" hidden="1" customHeight="1">
      <c r="A1026" s="16" t="s">
        <v>38</v>
      </c>
      <c r="B1026" s="87">
        <v>795</v>
      </c>
      <c r="C1026" s="88" t="s">
        <v>177</v>
      </c>
      <c r="D1026" s="88" t="s">
        <v>177</v>
      </c>
      <c r="E1026" s="88" t="s">
        <v>621</v>
      </c>
      <c r="F1026" s="88" t="s">
        <v>357</v>
      </c>
      <c r="G1026" s="102">
        <f>'прил 6'!G1817</f>
        <v>0</v>
      </c>
      <c r="H1026" s="89">
        <v>0</v>
      </c>
      <c r="I1026" s="89">
        <v>0</v>
      </c>
      <c r="P1026" s="185"/>
      <c r="Q1026" s="185"/>
      <c r="R1026" s="185"/>
      <c r="S1026" s="185"/>
      <c r="T1026" s="185"/>
    </row>
    <row r="1027" spans="1:20" s="105" customFormat="1" ht="81" hidden="1" customHeight="1">
      <c r="A1027" s="37" t="s">
        <v>728</v>
      </c>
      <c r="B1027" s="87">
        <v>795</v>
      </c>
      <c r="C1027" s="88" t="s">
        <v>177</v>
      </c>
      <c r="D1027" s="88" t="s">
        <v>177</v>
      </c>
      <c r="E1027" s="88" t="s">
        <v>735</v>
      </c>
      <c r="F1027" s="88"/>
      <c r="G1027" s="102">
        <f>G1028</f>
        <v>0</v>
      </c>
      <c r="H1027" s="89">
        <v>0</v>
      </c>
      <c r="I1027" s="89">
        <v>0</v>
      </c>
      <c r="P1027" s="185"/>
      <c r="Q1027" s="185"/>
      <c r="R1027" s="185"/>
      <c r="S1027" s="185"/>
      <c r="T1027" s="185"/>
    </row>
    <row r="1028" spans="1:20" s="105" customFormat="1" ht="21" hidden="1" customHeight="1">
      <c r="A1028" s="86" t="s">
        <v>160</v>
      </c>
      <c r="B1028" s="87">
        <v>795</v>
      </c>
      <c r="C1028" s="88" t="s">
        <v>177</v>
      </c>
      <c r="D1028" s="88" t="s">
        <v>177</v>
      </c>
      <c r="E1028" s="88" t="s">
        <v>735</v>
      </c>
      <c r="F1028" s="88" t="s">
        <v>161</v>
      </c>
      <c r="G1028" s="102">
        <f>G1029</f>
        <v>0</v>
      </c>
      <c r="H1028" s="89">
        <v>0</v>
      </c>
      <c r="I1028" s="89">
        <v>0</v>
      </c>
      <c r="P1028" s="185"/>
      <c r="Q1028" s="185"/>
      <c r="R1028" s="185"/>
      <c r="S1028" s="185"/>
      <c r="T1028" s="185"/>
    </row>
    <row r="1029" spans="1:20" s="105" customFormat="1" ht="24" hidden="1" customHeight="1">
      <c r="A1029" s="86" t="s">
        <v>174</v>
      </c>
      <c r="B1029" s="87">
        <v>795</v>
      </c>
      <c r="C1029" s="88" t="s">
        <v>177</v>
      </c>
      <c r="D1029" s="88" t="s">
        <v>177</v>
      </c>
      <c r="E1029" s="88" t="s">
        <v>735</v>
      </c>
      <c r="F1029" s="88" t="s">
        <v>175</v>
      </c>
      <c r="G1029" s="102">
        <f>'прил 6'!G1803</f>
        <v>0</v>
      </c>
      <c r="H1029" s="89">
        <v>0</v>
      </c>
      <c r="I1029" s="89">
        <v>0</v>
      </c>
      <c r="P1029" s="185"/>
      <c r="Q1029" s="185"/>
      <c r="R1029" s="185"/>
      <c r="S1029" s="185"/>
      <c r="T1029" s="185"/>
    </row>
    <row r="1030" spans="1:20" s="105" customFormat="1" ht="39.75" hidden="1" customHeight="1">
      <c r="A1030" s="204" t="s">
        <v>597</v>
      </c>
      <c r="B1030" s="87">
        <v>795</v>
      </c>
      <c r="C1030" s="88" t="s">
        <v>177</v>
      </c>
      <c r="D1030" s="88" t="s">
        <v>177</v>
      </c>
      <c r="E1030" s="88" t="s">
        <v>621</v>
      </c>
      <c r="F1030" s="88"/>
      <c r="G1030" s="102">
        <f>G1031+G1033</f>
        <v>0</v>
      </c>
      <c r="H1030" s="102">
        <f t="shared" ref="H1030:I1030" si="299">H1031+H1033</f>
        <v>0</v>
      </c>
      <c r="I1030" s="102">
        <f t="shared" si="299"/>
        <v>0</v>
      </c>
      <c r="P1030" s="185"/>
      <c r="Q1030" s="185"/>
      <c r="R1030" s="185"/>
      <c r="S1030" s="185"/>
      <c r="T1030" s="185"/>
    </row>
    <row r="1031" spans="1:20" s="105" customFormat="1" ht="27" hidden="1" customHeight="1">
      <c r="A1031" s="86" t="s">
        <v>98</v>
      </c>
      <c r="B1031" s="87">
        <v>795</v>
      </c>
      <c r="C1031" s="88" t="s">
        <v>177</v>
      </c>
      <c r="D1031" s="88" t="s">
        <v>177</v>
      </c>
      <c r="E1031" s="88" t="s">
        <v>621</v>
      </c>
      <c r="F1031" s="88" t="s">
        <v>355</v>
      </c>
      <c r="G1031" s="102">
        <f>G1032</f>
        <v>0</v>
      </c>
      <c r="H1031" s="89">
        <f>H1032</f>
        <v>0</v>
      </c>
      <c r="I1031" s="89">
        <v>0</v>
      </c>
      <c r="P1031" s="185"/>
      <c r="Q1031" s="185"/>
      <c r="R1031" s="185"/>
      <c r="S1031" s="185"/>
      <c r="T1031" s="185"/>
    </row>
    <row r="1032" spans="1:20" s="105" customFormat="1" ht="24" hidden="1" customHeight="1">
      <c r="A1032" s="86" t="s">
        <v>356</v>
      </c>
      <c r="B1032" s="87">
        <v>795</v>
      </c>
      <c r="C1032" s="88" t="s">
        <v>177</v>
      </c>
      <c r="D1032" s="88" t="s">
        <v>177</v>
      </c>
      <c r="E1032" s="88" t="s">
        <v>621</v>
      </c>
      <c r="F1032" s="88" t="s">
        <v>357</v>
      </c>
      <c r="G1032" s="102">
        <f>'прил 6'!G1815</f>
        <v>0</v>
      </c>
      <c r="H1032" s="89">
        <f>'прил 6'!H1815</f>
        <v>0</v>
      </c>
      <c r="I1032" s="89">
        <f>'прил 6'!I1815</f>
        <v>0</v>
      </c>
      <c r="P1032" s="185"/>
      <c r="Q1032" s="185"/>
      <c r="R1032" s="185"/>
      <c r="S1032" s="185"/>
      <c r="T1032" s="185"/>
    </row>
    <row r="1033" spans="1:20" s="105" customFormat="1" ht="17.25" hidden="1" customHeight="1">
      <c r="A1033" s="86" t="s">
        <v>160</v>
      </c>
      <c r="B1033" s="87">
        <v>795</v>
      </c>
      <c r="C1033" s="88" t="s">
        <v>177</v>
      </c>
      <c r="D1033" s="88" t="s">
        <v>177</v>
      </c>
      <c r="E1033" s="88" t="s">
        <v>621</v>
      </c>
      <c r="F1033" s="88" t="s">
        <v>161</v>
      </c>
      <c r="G1033" s="102">
        <f>G1034</f>
        <v>0</v>
      </c>
      <c r="H1033" s="89"/>
      <c r="I1033" s="89"/>
      <c r="P1033" s="185"/>
      <c r="Q1033" s="185"/>
      <c r="R1033" s="185"/>
      <c r="S1033" s="185"/>
      <c r="T1033" s="185"/>
    </row>
    <row r="1034" spans="1:20" s="105" customFormat="1" ht="21" hidden="1" customHeight="1">
      <c r="A1034" s="86" t="s">
        <v>174</v>
      </c>
      <c r="B1034" s="87">
        <v>795</v>
      </c>
      <c r="C1034" s="88" t="s">
        <v>177</v>
      </c>
      <c r="D1034" s="88" t="s">
        <v>177</v>
      </c>
      <c r="E1034" s="88" t="s">
        <v>621</v>
      </c>
      <c r="F1034" s="88" t="s">
        <v>175</v>
      </c>
      <c r="G1034" s="102"/>
      <c r="H1034" s="89"/>
      <c r="I1034" s="89"/>
      <c r="P1034" s="185"/>
      <c r="Q1034" s="185"/>
      <c r="R1034" s="185"/>
      <c r="S1034" s="185"/>
      <c r="T1034" s="185"/>
    </row>
    <row r="1035" spans="1:20" s="105" customFormat="1" ht="25.5" hidden="1" customHeight="1">
      <c r="A1035" s="204" t="s">
        <v>638</v>
      </c>
      <c r="B1035" s="87">
        <v>795</v>
      </c>
      <c r="C1035" s="88" t="s">
        <v>177</v>
      </c>
      <c r="D1035" s="88" t="s">
        <v>177</v>
      </c>
      <c r="E1035" s="88" t="s">
        <v>635</v>
      </c>
      <c r="F1035" s="88"/>
      <c r="G1035" s="102">
        <f>G1036</f>
        <v>0</v>
      </c>
      <c r="H1035" s="89">
        <v>0</v>
      </c>
      <c r="I1035" s="89">
        <v>0</v>
      </c>
      <c r="P1035" s="185"/>
      <c r="Q1035" s="185"/>
      <c r="R1035" s="185"/>
      <c r="S1035" s="185"/>
      <c r="T1035" s="185"/>
    </row>
    <row r="1036" spans="1:20" s="105" customFormat="1" ht="39.75" hidden="1" customHeight="1">
      <c r="A1036" s="204" t="s">
        <v>637</v>
      </c>
      <c r="B1036" s="87">
        <v>795</v>
      </c>
      <c r="C1036" s="88" t="s">
        <v>177</v>
      </c>
      <c r="D1036" s="88" t="s">
        <v>177</v>
      </c>
      <c r="E1036" s="88" t="s">
        <v>636</v>
      </c>
      <c r="F1036" s="88"/>
      <c r="G1036" s="102">
        <f>G1037</f>
        <v>0</v>
      </c>
      <c r="H1036" s="89">
        <v>0</v>
      </c>
      <c r="I1036" s="89">
        <v>0</v>
      </c>
      <c r="P1036" s="185"/>
      <c r="Q1036" s="185"/>
      <c r="R1036" s="185"/>
      <c r="S1036" s="185"/>
      <c r="T1036" s="185"/>
    </row>
    <row r="1037" spans="1:20" s="105" customFormat="1" ht="30.75" hidden="1" customHeight="1">
      <c r="A1037" s="86" t="s">
        <v>98</v>
      </c>
      <c r="B1037" s="87">
        <v>795</v>
      </c>
      <c r="C1037" s="88" t="s">
        <v>177</v>
      </c>
      <c r="D1037" s="88" t="s">
        <v>177</v>
      </c>
      <c r="E1037" s="88" t="s">
        <v>636</v>
      </c>
      <c r="F1037" s="88" t="s">
        <v>355</v>
      </c>
      <c r="G1037" s="102">
        <f>G1038</f>
        <v>0</v>
      </c>
      <c r="H1037" s="89">
        <v>0</v>
      </c>
      <c r="I1037" s="89">
        <v>0</v>
      </c>
      <c r="P1037" s="185"/>
      <c r="Q1037" s="185"/>
      <c r="R1037" s="185"/>
      <c r="S1037" s="185"/>
      <c r="T1037" s="185"/>
    </row>
    <row r="1038" spans="1:20" s="105" customFormat="1" ht="30.75" hidden="1" customHeight="1">
      <c r="A1038" s="86" t="s">
        <v>356</v>
      </c>
      <c r="B1038" s="87">
        <v>795</v>
      </c>
      <c r="C1038" s="88" t="s">
        <v>177</v>
      </c>
      <c r="D1038" s="88" t="s">
        <v>177</v>
      </c>
      <c r="E1038" s="88" t="s">
        <v>636</v>
      </c>
      <c r="F1038" s="88" t="s">
        <v>357</v>
      </c>
      <c r="G1038" s="102">
        <f>'прил 6'!G1807</f>
        <v>0</v>
      </c>
      <c r="H1038" s="89">
        <v>0</v>
      </c>
      <c r="I1038" s="89">
        <v>0</v>
      </c>
      <c r="P1038" s="185"/>
      <c r="Q1038" s="185"/>
      <c r="R1038" s="185"/>
      <c r="S1038" s="185"/>
      <c r="T1038" s="185"/>
    </row>
    <row r="1039" spans="1:20" s="105" customFormat="1" ht="66" hidden="1" customHeight="1">
      <c r="A1039" s="86" t="s">
        <v>843</v>
      </c>
      <c r="B1039" s="87">
        <v>795</v>
      </c>
      <c r="C1039" s="88" t="s">
        <v>177</v>
      </c>
      <c r="D1039" s="88" t="s">
        <v>28</v>
      </c>
      <c r="E1039" s="88" t="s">
        <v>734</v>
      </c>
      <c r="F1039" s="88"/>
      <c r="G1039" s="102">
        <f>G1040+G1042</f>
        <v>0</v>
      </c>
      <c r="H1039" s="102">
        <f t="shared" ref="G1039:I1040" si="300">H1040</f>
        <v>0</v>
      </c>
      <c r="I1039" s="102">
        <f t="shared" si="300"/>
        <v>0</v>
      </c>
      <c r="P1039" s="185"/>
      <c r="Q1039" s="185"/>
      <c r="R1039" s="185"/>
      <c r="S1039" s="185"/>
      <c r="T1039" s="185"/>
    </row>
    <row r="1040" spans="1:20" s="105" customFormat="1" ht="34.5" hidden="1" customHeight="1">
      <c r="A1040" s="86" t="s">
        <v>36</v>
      </c>
      <c r="B1040" s="87">
        <v>795</v>
      </c>
      <c r="C1040" s="88" t="s">
        <v>177</v>
      </c>
      <c r="D1040" s="88" t="s">
        <v>28</v>
      </c>
      <c r="E1040" s="88" t="s">
        <v>734</v>
      </c>
      <c r="F1040" s="88" t="s">
        <v>355</v>
      </c>
      <c r="G1040" s="102">
        <f t="shared" si="300"/>
        <v>0</v>
      </c>
      <c r="H1040" s="102">
        <f t="shared" si="300"/>
        <v>0</v>
      </c>
      <c r="I1040" s="102">
        <f t="shared" si="300"/>
        <v>0</v>
      </c>
      <c r="P1040" s="185"/>
      <c r="Q1040" s="185"/>
      <c r="R1040" s="185"/>
      <c r="S1040" s="185"/>
      <c r="T1040" s="185"/>
    </row>
    <row r="1041" spans="1:20" ht="34.5" hidden="1" customHeight="1">
      <c r="A1041" s="16" t="s">
        <v>38</v>
      </c>
      <c r="B1041" s="49">
        <v>795</v>
      </c>
      <c r="C1041" s="15" t="s">
        <v>177</v>
      </c>
      <c r="D1041" s="15" t="s">
        <v>28</v>
      </c>
      <c r="E1041" s="15" t="s">
        <v>734</v>
      </c>
      <c r="F1041" s="15" t="s">
        <v>357</v>
      </c>
      <c r="G1041" s="74">
        <f>'прил 6'!G1729</f>
        <v>0</v>
      </c>
      <c r="H1041" s="74">
        <f>832780-832780</f>
        <v>0</v>
      </c>
      <c r="I1041" s="74">
        <v>0</v>
      </c>
      <c r="J1041" s="1"/>
    </row>
    <row r="1042" spans="1:20" ht="18" hidden="1" customHeight="1">
      <c r="A1042" s="86" t="s">
        <v>160</v>
      </c>
      <c r="B1042" s="49">
        <v>795</v>
      </c>
      <c r="C1042" s="15" t="s">
        <v>177</v>
      </c>
      <c r="D1042" s="15" t="s">
        <v>28</v>
      </c>
      <c r="E1042" s="15" t="s">
        <v>734</v>
      </c>
      <c r="F1042" s="88" t="s">
        <v>161</v>
      </c>
      <c r="G1042" s="74">
        <f>G1043</f>
        <v>0</v>
      </c>
      <c r="H1042" s="74">
        <f>H1043</f>
        <v>0</v>
      </c>
      <c r="I1042" s="74">
        <f>I1043</f>
        <v>0</v>
      </c>
      <c r="J1042" s="1"/>
    </row>
    <row r="1043" spans="1:20" ht="18" hidden="1" customHeight="1">
      <c r="A1043" s="86" t="s">
        <v>182</v>
      </c>
      <c r="B1043" s="49">
        <v>795</v>
      </c>
      <c r="C1043" s="15" t="s">
        <v>177</v>
      </c>
      <c r="D1043" s="15" t="s">
        <v>28</v>
      </c>
      <c r="E1043" s="15" t="s">
        <v>734</v>
      </c>
      <c r="F1043" s="88" t="s">
        <v>183</v>
      </c>
      <c r="G1043" s="74"/>
      <c r="H1043" s="74"/>
      <c r="I1043" s="74"/>
      <c r="J1043" s="1"/>
    </row>
    <row r="1044" spans="1:20" ht="44.25" hidden="1" customHeight="1">
      <c r="A1044" s="86" t="s">
        <v>831</v>
      </c>
      <c r="B1044" s="49">
        <v>795</v>
      </c>
      <c r="C1044" s="15" t="s">
        <v>177</v>
      </c>
      <c r="D1044" s="15" t="s">
        <v>28</v>
      </c>
      <c r="E1044" s="15" t="s">
        <v>830</v>
      </c>
      <c r="F1044" s="15"/>
      <c r="G1044" s="74">
        <f t="shared" ref="G1044:I1045" si="301">G1045</f>
        <v>0</v>
      </c>
      <c r="H1044" s="74">
        <f t="shared" si="301"/>
        <v>0</v>
      </c>
      <c r="I1044" s="74">
        <f t="shared" si="301"/>
        <v>0</v>
      </c>
      <c r="J1044" s="1"/>
    </row>
    <row r="1045" spans="1:20" ht="34.5" hidden="1" customHeight="1">
      <c r="A1045" s="86" t="s">
        <v>36</v>
      </c>
      <c r="B1045" s="49">
        <v>795</v>
      </c>
      <c r="C1045" s="15" t="s">
        <v>177</v>
      </c>
      <c r="D1045" s="15" t="s">
        <v>28</v>
      </c>
      <c r="E1045" s="15" t="s">
        <v>830</v>
      </c>
      <c r="F1045" s="15" t="s">
        <v>355</v>
      </c>
      <c r="G1045" s="74">
        <f t="shared" si="301"/>
        <v>0</v>
      </c>
      <c r="H1045" s="74">
        <f t="shared" si="301"/>
        <v>0</v>
      </c>
      <c r="I1045" s="74">
        <f t="shared" si="301"/>
        <v>0</v>
      </c>
      <c r="J1045" s="1"/>
    </row>
    <row r="1046" spans="1:20" ht="34.5" hidden="1" customHeight="1">
      <c r="A1046" s="16" t="s">
        <v>38</v>
      </c>
      <c r="B1046" s="49">
        <v>795</v>
      </c>
      <c r="C1046" s="15" t="s">
        <v>177</v>
      </c>
      <c r="D1046" s="15" t="s">
        <v>28</v>
      </c>
      <c r="E1046" s="15" t="s">
        <v>830</v>
      </c>
      <c r="F1046" s="15" t="s">
        <v>357</v>
      </c>
      <c r="G1046" s="74"/>
      <c r="H1046" s="74"/>
      <c r="I1046" s="74"/>
      <c r="J1046" s="1"/>
    </row>
    <row r="1047" spans="1:20" ht="44.25" hidden="1" customHeight="1">
      <c r="A1047" s="86" t="s">
        <v>833</v>
      </c>
      <c r="B1047" s="49">
        <v>795</v>
      </c>
      <c r="C1047" s="15" t="s">
        <v>177</v>
      </c>
      <c r="D1047" s="15" t="s">
        <v>28</v>
      </c>
      <c r="E1047" s="15" t="s">
        <v>832</v>
      </c>
      <c r="F1047" s="15"/>
      <c r="G1047" s="74">
        <f t="shared" ref="G1047:I1048" si="302">G1048</f>
        <v>0</v>
      </c>
      <c r="H1047" s="74">
        <f t="shared" si="302"/>
        <v>0</v>
      </c>
      <c r="I1047" s="74">
        <f t="shared" si="302"/>
        <v>0</v>
      </c>
      <c r="J1047" s="1"/>
    </row>
    <row r="1048" spans="1:20" ht="34.5" hidden="1" customHeight="1">
      <c r="A1048" s="86" t="s">
        <v>36</v>
      </c>
      <c r="B1048" s="49">
        <v>795</v>
      </c>
      <c r="C1048" s="15" t="s">
        <v>177</v>
      </c>
      <c r="D1048" s="15" t="s">
        <v>28</v>
      </c>
      <c r="E1048" s="15" t="s">
        <v>832</v>
      </c>
      <c r="F1048" s="15" t="s">
        <v>355</v>
      </c>
      <c r="G1048" s="74">
        <f t="shared" si="302"/>
        <v>0</v>
      </c>
      <c r="H1048" s="74">
        <f t="shared" si="302"/>
        <v>0</v>
      </c>
      <c r="I1048" s="74">
        <f t="shared" si="302"/>
        <v>0</v>
      </c>
      <c r="J1048" s="1"/>
    </row>
    <row r="1049" spans="1:20" ht="34.5" hidden="1" customHeight="1">
      <c r="A1049" s="16" t="s">
        <v>38</v>
      </c>
      <c r="B1049" s="49">
        <v>795</v>
      </c>
      <c r="C1049" s="15" t="s">
        <v>177</v>
      </c>
      <c r="D1049" s="15" t="s">
        <v>28</v>
      </c>
      <c r="E1049" s="15" t="s">
        <v>832</v>
      </c>
      <c r="F1049" s="15" t="s">
        <v>357</v>
      </c>
      <c r="G1049" s="74"/>
      <c r="H1049" s="74"/>
      <c r="I1049" s="74"/>
      <c r="J1049" s="1"/>
    </row>
    <row r="1050" spans="1:20" ht="44.25" hidden="1" customHeight="1">
      <c r="A1050" s="86" t="s">
        <v>835</v>
      </c>
      <c r="B1050" s="49">
        <v>795</v>
      </c>
      <c r="C1050" s="15" t="s">
        <v>177</v>
      </c>
      <c r="D1050" s="15" t="s">
        <v>28</v>
      </c>
      <c r="E1050" s="15" t="s">
        <v>834</v>
      </c>
      <c r="F1050" s="15"/>
      <c r="G1050" s="74">
        <f t="shared" ref="G1050:I1051" si="303">G1051</f>
        <v>0</v>
      </c>
      <c r="H1050" s="74">
        <f t="shared" si="303"/>
        <v>0</v>
      </c>
      <c r="I1050" s="74">
        <f t="shared" si="303"/>
        <v>0</v>
      </c>
      <c r="J1050" s="1"/>
    </row>
    <row r="1051" spans="1:20" ht="34.5" hidden="1" customHeight="1">
      <c r="A1051" s="86" t="s">
        <v>36</v>
      </c>
      <c r="B1051" s="49">
        <v>795</v>
      </c>
      <c r="C1051" s="15" t="s">
        <v>177</v>
      </c>
      <c r="D1051" s="15" t="s">
        <v>28</v>
      </c>
      <c r="E1051" s="15" t="s">
        <v>834</v>
      </c>
      <c r="F1051" s="15" t="s">
        <v>355</v>
      </c>
      <c r="G1051" s="74">
        <f t="shared" si="303"/>
        <v>0</v>
      </c>
      <c r="H1051" s="74">
        <f t="shared" si="303"/>
        <v>0</v>
      </c>
      <c r="I1051" s="74">
        <f t="shared" si="303"/>
        <v>0</v>
      </c>
      <c r="J1051" s="1"/>
    </row>
    <row r="1052" spans="1:20" ht="34.5" hidden="1" customHeight="1">
      <c r="A1052" s="16" t="s">
        <v>38</v>
      </c>
      <c r="B1052" s="49">
        <v>795</v>
      </c>
      <c r="C1052" s="15" t="s">
        <v>177</v>
      </c>
      <c r="D1052" s="15" t="s">
        <v>28</v>
      </c>
      <c r="E1052" s="15" t="s">
        <v>834</v>
      </c>
      <c r="F1052" s="15" t="s">
        <v>357</v>
      </c>
      <c r="G1052" s="74">
        <f>'прил 6'!G1723</f>
        <v>0</v>
      </c>
      <c r="H1052" s="74">
        <f>832780-832780</f>
        <v>0</v>
      </c>
      <c r="I1052" s="74">
        <v>0</v>
      </c>
      <c r="J1052" s="1"/>
    </row>
    <row r="1053" spans="1:20" ht="57" hidden="1" customHeight="1">
      <c r="A1053" s="86" t="s">
        <v>837</v>
      </c>
      <c r="B1053" s="49">
        <v>795</v>
      </c>
      <c r="C1053" s="15" t="s">
        <v>177</v>
      </c>
      <c r="D1053" s="15" t="s">
        <v>28</v>
      </c>
      <c r="E1053" s="15" t="s">
        <v>836</v>
      </c>
      <c r="F1053" s="15"/>
      <c r="G1053" s="74">
        <f t="shared" ref="G1053:I1054" si="304">G1054</f>
        <v>0</v>
      </c>
      <c r="H1053" s="74">
        <f t="shared" si="304"/>
        <v>0</v>
      </c>
      <c r="I1053" s="74">
        <f t="shared" si="304"/>
        <v>0</v>
      </c>
      <c r="J1053" s="1"/>
    </row>
    <row r="1054" spans="1:20" ht="34.5" hidden="1" customHeight="1">
      <c r="A1054" s="86" t="s">
        <v>36</v>
      </c>
      <c r="B1054" s="49">
        <v>795</v>
      </c>
      <c r="C1054" s="15" t="s">
        <v>177</v>
      </c>
      <c r="D1054" s="15" t="s">
        <v>28</v>
      </c>
      <c r="E1054" s="15" t="s">
        <v>836</v>
      </c>
      <c r="F1054" s="15" t="s">
        <v>355</v>
      </c>
      <c r="G1054" s="74">
        <f t="shared" si="304"/>
        <v>0</v>
      </c>
      <c r="H1054" s="74">
        <f t="shared" si="304"/>
        <v>0</v>
      </c>
      <c r="I1054" s="74">
        <f t="shared" si="304"/>
        <v>0</v>
      </c>
      <c r="J1054" s="1"/>
    </row>
    <row r="1055" spans="1:20" ht="34.5" hidden="1" customHeight="1">
      <c r="A1055" s="16" t="s">
        <v>38</v>
      </c>
      <c r="B1055" s="49">
        <v>795</v>
      </c>
      <c r="C1055" s="15" t="s">
        <v>177</v>
      </c>
      <c r="D1055" s="15" t="s">
        <v>28</v>
      </c>
      <c r="E1055" s="15" t="s">
        <v>836</v>
      </c>
      <c r="F1055" s="15" t="s">
        <v>357</v>
      </c>
      <c r="G1055" s="74"/>
      <c r="H1055" s="74"/>
      <c r="I1055" s="74"/>
      <c r="J1055" s="1"/>
    </row>
    <row r="1056" spans="1:20" s="18" customFormat="1" ht="63" hidden="1" customHeight="1">
      <c r="A1056" s="86" t="s">
        <v>82</v>
      </c>
      <c r="B1056" s="49">
        <v>793</v>
      </c>
      <c r="C1056" s="15" t="s">
        <v>177</v>
      </c>
      <c r="D1056" s="15" t="s">
        <v>19</v>
      </c>
      <c r="E1056" s="15" t="s">
        <v>81</v>
      </c>
      <c r="F1056" s="15"/>
      <c r="G1056" s="74">
        <f t="shared" ref="G1056:I1057" si="305">G1057</f>
        <v>0</v>
      </c>
      <c r="H1056" s="74">
        <f t="shared" si="305"/>
        <v>0</v>
      </c>
      <c r="I1056" s="74">
        <f t="shared" si="305"/>
        <v>0</v>
      </c>
      <c r="P1056" s="17"/>
      <c r="Q1056" s="17"/>
      <c r="R1056" s="17"/>
      <c r="S1056" s="17"/>
      <c r="T1056" s="17"/>
    </row>
    <row r="1057" spans="1:20" ht="30.75" hidden="1" customHeight="1">
      <c r="A1057" s="16" t="s">
        <v>36</v>
      </c>
      <c r="B1057" s="49">
        <v>793</v>
      </c>
      <c r="C1057" s="15" t="s">
        <v>177</v>
      </c>
      <c r="D1057" s="15" t="s">
        <v>19</v>
      </c>
      <c r="E1057" s="15" t="s">
        <v>81</v>
      </c>
      <c r="F1057" s="15" t="s">
        <v>37</v>
      </c>
      <c r="G1057" s="74">
        <f t="shared" si="305"/>
        <v>0</v>
      </c>
      <c r="H1057" s="74">
        <f t="shared" si="305"/>
        <v>0</v>
      </c>
      <c r="I1057" s="74">
        <f t="shared" si="305"/>
        <v>0</v>
      </c>
      <c r="J1057" s="1"/>
    </row>
    <row r="1058" spans="1:20" s="18" customFormat="1" ht="34.5" hidden="1" customHeight="1">
      <c r="A1058" s="16" t="s">
        <v>38</v>
      </c>
      <c r="B1058" s="49">
        <v>793</v>
      </c>
      <c r="C1058" s="15" t="s">
        <v>177</v>
      </c>
      <c r="D1058" s="15" t="s">
        <v>19</v>
      </c>
      <c r="E1058" s="15" t="s">
        <v>81</v>
      </c>
      <c r="F1058" s="15" t="s">
        <v>39</v>
      </c>
      <c r="G1058" s="74"/>
      <c r="H1058" s="74"/>
      <c r="I1058" s="74"/>
      <c r="P1058" s="17"/>
      <c r="Q1058" s="17"/>
      <c r="R1058" s="17"/>
      <c r="S1058" s="17"/>
      <c r="T1058" s="17"/>
    </row>
    <row r="1059" spans="1:20" s="18" customFormat="1" ht="20.25" hidden="1" customHeight="1">
      <c r="A1059" s="16" t="s">
        <v>84</v>
      </c>
      <c r="B1059" s="49">
        <v>793</v>
      </c>
      <c r="C1059" s="15" t="s">
        <v>177</v>
      </c>
      <c r="D1059" s="15" t="s">
        <v>19</v>
      </c>
      <c r="E1059" s="15" t="s">
        <v>83</v>
      </c>
      <c r="F1059" s="15"/>
      <c r="G1059" s="74">
        <f t="shared" ref="G1059:I1060" si="306">G1060</f>
        <v>0</v>
      </c>
      <c r="H1059" s="74">
        <f t="shared" si="306"/>
        <v>0</v>
      </c>
      <c r="I1059" s="74">
        <f t="shared" si="306"/>
        <v>0</v>
      </c>
      <c r="P1059" s="17"/>
      <c r="Q1059" s="17"/>
      <c r="R1059" s="17"/>
      <c r="S1059" s="17"/>
      <c r="T1059" s="17"/>
    </row>
    <row r="1060" spans="1:20" ht="30.75" hidden="1" customHeight="1">
      <c r="A1060" s="16" t="s">
        <v>36</v>
      </c>
      <c r="B1060" s="49">
        <v>793</v>
      </c>
      <c r="C1060" s="15" t="s">
        <v>177</v>
      </c>
      <c r="D1060" s="15" t="s">
        <v>19</v>
      </c>
      <c r="E1060" s="15" t="s">
        <v>83</v>
      </c>
      <c r="F1060" s="15" t="s">
        <v>37</v>
      </c>
      <c r="G1060" s="74">
        <f t="shared" si="306"/>
        <v>0</v>
      </c>
      <c r="H1060" s="74">
        <f t="shared" si="306"/>
        <v>0</v>
      </c>
      <c r="I1060" s="74">
        <f t="shared" si="306"/>
        <v>0</v>
      </c>
      <c r="J1060" s="1"/>
    </row>
    <row r="1061" spans="1:20" s="18" customFormat="1" ht="34.5" hidden="1" customHeight="1">
      <c r="A1061" s="16" t="s">
        <v>38</v>
      </c>
      <c r="B1061" s="49">
        <v>793</v>
      </c>
      <c r="C1061" s="15" t="s">
        <v>177</v>
      </c>
      <c r="D1061" s="15" t="s">
        <v>19</v>
      </c>
      <c r="E1061" s="15" t="s">
        <v>83</v>
      </c>
      <c r="F1061" s="15" t="s">
        <v>39</v>
      </c>
      <c r="G1061" s="74"/>
      <c r="H1061" s="74"/>
      <c r="I1061" s="74"/>
      <c r="P1061" s="17"/>
      <c r="Q1061" s="17"/>
      <c r="R1061" s="17"/>
      <c r="S1061" s="17"/>
      <c r="T1061" s="17"/>
    </row>
    <row r="1062" spans="1:20" s="18" customFormat="1" ht="20.25" hidden="1" customHeight="1">
      <c r="A1062" s="16" t="s">
        <v>86</v>
      </c>
      <c r="B1062" s="49">
        <v>793</v>
      </c>
      <c r="C1062" s="15" t="s">
        <v>177</v>
      </c>
      <c r="D1062" s="15" t="s">
        <v>19</v>
      </c>
      <c r="E1062" s="15" t="s">
        <v>85</v>
      </c>
      <c r="F1062" s="15"/>
      <c r="G1062" s="74">
        <f t="shared" ref="G1062:I1063" si="307">G1063</f>
        <v>0</v>
      </c>
      <c r="H1062" s="74">
        <f t="shared" si="307"/>
        <v>0</v>
      </c>
      <c r="I1062" s="74">
        <f t="shared" si="307"/>
        <v>0</v>
      </c>
      <c r="P1062" s="17"/>
      <c r="Q1062" s="17"/>
      <c r="R1062" s="17"/>
      <c r="S1062" s="17"/>
      <c r="T1062" s="17"/>
    </row>
    <row r="1063" spans="1:20" ht="30.75" hidden="1" customHeight="1">
      <c r="A1063" s="16" t="s">
        <v>36</v>
      </c>
      <c r="B1063" s="49">
        <v>793</v>
      </c>
      <c r="C1063" s="15" t="s">
        <v>177</v>
      </c>
      <c r="D1063" s="15" t="s">
        <v>19</v>
      </c>
      <c r="E1063" s="15" t="s">
        <v>85</v>
      </c>
      <c r="F1063" s="15" t="s">
        <v>37</v>
      </c>
      <c r="G1063" s="74">
        <f t="shared" si="307"/>
        <v>0</v>
      </c>
      <c r="H1063" s="74">
        <f t="shared" si="307"/>
        <v>0</v>
      </c>
      <c r="I1063" s="74">
        <f t="shared" si="307"/>
        <v>0</v>
      </c>
      <c r="J1063" s="1"/>
    </row>
    <row r="1064" spans="1:20" s="18" customFormat="1" ht="34.5" hidden="1" customHeight="1">
      <c r="A1064" s="16" t="s">
        <v>38</v>
      </c>
      <c r="B1064" s="49">
        <v>793</v>
      </c>
      <c r="C1064" s="15" t="s">
        <v>177</v>
      </c>
      <c r="D1064" s="15" t="s">
        <v>19</v>
      </c>
      <c r="E1064" s="15" t="s">
        <v>85</v>
      </c>
      <c r="F1064" s="15" t="s">
        <v>39</v>
      </c>
      <c r="G1064" s="74"/>
      <c r="H1064" s="74"/>
      <c r="I1064" s="74"/>
      <c r="P1064" s="17"/>
      <c r="Q1064" s="17"/>
      <c r="R1064" s="17"/>
      <c r="S1064" s="17"/>
      <c r="T1064" s="17"/>
    </row>
    <row r="1065" spans="1:20" ht="57" customHeight="1">
      <c r="A1065" s="37" t="s">
        <v>900</v>
      </c>
      <c r="B1065" s="49">
        <v>795</v>
      </c>
      <c r="C1065" s="15" t="s">
        <v>177</v>
      </c>
      <c r="D1065" s="15" t="s">
        <v>177</v>
      </c>
      <c r="E1065" s="15" t="s">
        <v>899</v>
      </c>
      <c r="F1065" s="15"/>
      <c r="G1065" s="102">
        <f>G1066</f>
        <v>450000</v>
      </c>
      <c r="H1065" s="102">
        <f t="shared" ref="H1065:I1065" si="308">H1066</f>
        <v>0</v>
      </c>
      <c r="I1065" s="102">
        <f t="shared" si="308"/>
        <v>0</v>
      </c>
      <c r="J1065" s="1"/>
    </row>
    <row r="1066" spans="1:20" ht="27" customHeight="1">
      <c r="A1066" s="86" t="s">
        <v>63</v>
      </c>
      <c r="B1066" s="49">
        <v>795</v>
      </c>
      <c r="C1066" s="15" t="s">
        <v>177</v>
      </c>
      <c r="D1066" s="15" t="s">
        <v>177</v>
      </c>
      <c r="E1066" s="15" t="s">
        <v>899</v>
      </c>
      <c r="F1066" s="15" t="s">
        <v>64</v>
      </c>
      <c r="G1066" s="102">
        <f>G1067</f>
        <v>450000</v>
      </c>
      <c r="H1066" s="8">
        <f>H1067</f>
        <v>0</v>
      </c>
      <c r="I1066" s="8">
        <f>I1067</f>
        <v>0</v>
      </c>
      <c r="J1066" s="1"/>
    </row>
    <row r="1067" spans="1:20" ht="18.75" customHeight="1">
      <c r="A1067" s="86" t="s">
        <v>184</v>
      </c>
      <c r="B1067" s="49">
        <v>795</v>
      </c>
      <c r="C1067" s="15" t="s">
        <v>177</v>
      </c>
      <c r="D1067" s="15" t="s">
        <v>177</v>
      </c>
      <c r="E1067" s="15" t="s">
        <v>899</v>
      </c>
      <c r="F1067" s="15" t="s">
        <v>185</v>
      </c>
      <c r="G1067" s="74">
        <v>450000</v>
      </c>
      <c r="H1067" s="74">
        <v>0</v>
      </c>
      <c r="I1067" s="74">
        <v>0</v>
      </c>
      <c r="J1067" s="1"/>
    </row>
    <row r="1068" spans="1:20" ht="34.5" customHeight="1">
      <c r="A1068" s="16" t="s">
        <v>922</v>
      </c>
      <c r="B1068" s="14">
        <v>793</v>
      </c>
      <c r="C1068" s="15" t="s">
        <v>177</v>
      </c>
      <c r="D1068" s="15" t="s">
        <v>28</v>
      </c>
      <c r="E1068" s="15" t="s">
        <v>923</v>
      </c>
      <c r="F1068" s="15"/>
      <c r="G1068" s="74">
        <f t="shared" ref="G1068:I1069" si="309">G1069</f>
        <v>1150000</v>
      </c>
      <c r="H1068" s="74">
        <f t="shared" si="309"/>
        <v>0</v>
      </c>
      <c r="I1068" s="74">
        <f t="shared" si="309"/>
        <v>0</v>
      </c>
      <c r="J1068" s="1"/>
      <c r="P1068" s="1"/>
      <c r="Q1068" s="1"/>
      <c r="R1068" s="1"/>
      <c r="S1068" s="1"/>
      <c r="T1068" s="1"/>
    </row>
    <row r="1069" spans="1:20" ht="34.5" customHeight="1">
      <c r="A1069" s="16" t="s">
        <v>36</v>
      </c>
      <c r="B1069" s="14">
        <v>793</v>
      </c>
      <c r="C1069" s="15" t="s">
        <v>177</v>
      </c>
      <c r="D1069" s="15" t="s">
        <v>28</v>
      </c>
      <c r="E1069" s="15" t="s">
        <v>923</v>
      </c>
      <c r="F1069" s="15" t="s">
        <v>37</v>
      </c>
      <c r="G1069" s="74">
        <f t="shared" si="309"/>
        <v>1150000</v>
      </c>
      <c r="H1069" s="74">
        <f t="shared" si="309"/>
        <v>0</v>
      </c>
      <c r="I1069" s="74">
        <f t="shared" si="309"/>
        <v>0</v>
      </c>
      <c r="J1069" s="1"/>
      <c r="P1069" s="1"/>
      <c r="Q1069" s="1"/>
      <c r="R1069" s="1"/>
      <c r="S1069" s="1"/>
      <c r="T1069" s="1"/>
    </row>
    <row r="1070" spans="1:20" ht="34.5" customHeight="1">
      <c r="A1070" s="16" t="s">
        <v>38</v>
      </c>
      <c r="B1070" s="14">
        <v>793</v>
      </c>
      <c r="C1070" s="15" t="s">
        <v>177</v>
      </c>
      <c r="D1070" s="15" t="s">
        <v>28</v>
      </c>
      <c r="E1070" s="15" t="s">
        <v>923</v>
      </c>
      <c r="F1070" s="15" t="s">
        <v>39</v>
      </c>
      <c r="G1070" s="74">
        <v>1150000</v>
      </c>
      <c r="H1070" s="74">
        <v>0</v>
      </c>
      <c r="I1070" s="74">
        <v>0</v>
      </c>
      <c r="J1070" s="1"/>
      <c r="P1070" s="1"/>
      <c r="Q1070" s="1"/>
      <c r="R1070" s="1"/>
      <c r="S1070" s="1"/>
      <c r="T1070" s="1"/>
    </row>
    <row r="1071" spans="1:20" s="147" customFormat="1" ht="31.5" customHeight="1">
      <c r="A1071" s="131" t="s">
        <v>495</v>
      </c>
      <c r="B1071" s="128" t="s">
        <v>96</v>
      </c>
      <c r="C1071" s="128" t="s">
        <v>69</v>
      </c>
      <c r="D1071" s="128" t="s">
        <v>19</v>
      </c>
      <c r="E1071" s="128" t="s">
        <v>292</v>
      </c>
      <c r="F1071" s="133"/>
      <c r="G1071" s="129">
        <f>G1072+G1075+G1078+G1081+G1087+G1084</f>
        <v>31098173.369999997</v>
      </c>
      <c r="H1071" s="129">
        <f>H1072+H1075+H1078+H1081+H1087+H1084</f>
        <v>7260019.1399999997</v>
      </c>
      <c r="I1071" s="129">
        <f>I1072+I1075+I1078+I1081+I1087+I1084</f>
        <v>33260683.240000002</v>
      </c>
      <c r="J1071" s="158" t="s">
        <v>475</v>
      </c>
      <c r="P1071" s="263"/>
      <c r="Q1071" s="158"/>
      <c r="R1071" s="158"/>
      <c r="S1071" s="158"/>
      <c r="T1071" s="158"/>
    </row>
    <row r="1072" spans="1:20" s="43" customFormat="1">
      <c r="A1072" s="16" t="s">
        <v>150</v>
      </c>
      <c r="B1072" s="15" t="s">
        <v>96</v>
      </c>
      <c r="C1072" s="15" t="s">
        <v>69</v>
      </c>
      <c r="D1072" s="15" t="s">
        <v>19</v>
      </c>
      <c r="E1072" s="15" t="s">
        <v>296</v>
      </c>
      <c r="F1072" s="39"/>
      <c r="G1072" s="102">
        <f t="shared" ref="G1072:I1073" si="310">G1073</f>
        <v>526224</v>
      </c>
      <c r="H1072" s="102">
        <f t="shared" si="310"/>
        <v>527669</v>
      </c>
      <c r="I1072" s="102">
        <f t="shared" si="310"/>
        <v>529129</v>
      </c>
      <c r="J1072" s="148" t="s">
        <v>499</v>
      </c>
      <c r="P1072" s="148"/>
      <c r="Q1072" s="148"/>
      <c r="R1072" s="148"/>
      <c r="S1072" s="148"/>
      <c r="T1072" s="148"/>
    </row>
    <row r="1073" spans="1:20" s="43" customFormat="1">
      <c r="A1073" s="16" t="s">
        <v>151</v>
      </c>
      <c r="B1073" s="15" t="s">
        <v>96</v>
      </c>
      <c r="C1073" s="15" t="s">
        <v>69</v>
      </c>
      <c r="D1073" s="15" t="s">
        <v>19</v>
      </c>
      <c r="E1073" s="15" t="s">
        <v>296</v>
      </c>
      <c r="F1073" s="15" t="s">
        <v>152</v>
      </c>
      <c r="G1073" s="102">
        <f t="shared" si="310"/>
        <v>526224</v>
      </c>
      <c r="H1073" s="102">
        <f t="shared" si="310"/>
        <v>527669</v>
      </c>
      <c r="I1073" s="102">
        <f t="shared" si="310"/>
        <v>529129</v>
      </c>
      <c r="J1073" s="148" t="s">
        <v>500</v>
      </c>
      <c r="P1073" s="148"/>
      <c r="Q1073" s="148"/>
      <c r="R1073" s="148"/>
      <c r="S1073" s="148"/>
      <c r="T1073" s="148"/>
    </row>
    <row r="1074" spans="1:20" s="43" customFormat="1">
      <c r="A1074" s="16" t="s">
        <v>361</v>
      </c>
      <c r="B1074" s="15" t="s">
        <v>96</v>
      </c>
      <c r="C1074" s="15" t="s">
        <v>69</v>
      </c>
      <c r="D1074" s="15" t="s">
        <v>19</v>
      </c>
      <c r="E1074" s="15" t="s">
        <v>296</v>
      </c>
      <c r="F1074" s="15" t="s">
        <v>362</v>
      </c>
      <c r="G1074" s="102">
        <f>'прил 6'!G864+'прил 6'!G1437+'прил 6'!G950</f>
        <v>526224</v>
      </c>
      <c r="H1074" s="102">
        <f>'прил 6'!H864+'прил 6'!H1437+'прил 6'!H950</f>
        <v>527669</v>
      </c>
      <c r="I1074" s="102">
        <f>'прил 6'!I864+'прил 6'!I1437+'прил 6'!I950</f>
        <v>529129</v>
      </c>
      <c r="J1074" s="148" t="s">
        <v>501</v>
      </c>
      <c r="P1074" s="148"/>
      <c r="Q1074" s="148"/>
      <c r="R1074" s="148"/>
      <c r="S1074" s="148"/>
      <c r="T1074" s="148"/>
    </row>
    <row r="1075" spans="1:20" s="28" customFormat="1" ht="54" hidden="1" customHeight="1">
      <c r="A1075" s="16" t="s">
        <v>363</v>
      </c>
      <c r="B1075" s="14">
        <v>793</v>
      </c>
      <c r="C1075" s="15" t="s">
        <v>69</v>
      </c>
      <c r="D1075" s="15" t="s">
        <v>70</v>
      </c>
      <c r="E1075" s="15" t="s">
        <v>382</v>
      </c>
      <c r="F1075" s="39"/>
      <c r="G1075" s="102">
        <f t="shared" ref="G1075:I1076" si="311">G1076</f>
        <v>0</v>
      </c>
      <c r="H1075" s="102">
        <f t="shared" si="311"/>
        <v>0</v>
      </c>
      <c r="I1075" s="102">
        <f t="shared" si="311"/>
        <v>0</v>
      </c>
      <c r="J1075" s="148" t="s">
        <v>502</v>
      </c>
      <c r="P1075" s="148"/>
      <c r="Q1075" s="148"/>
      <c r="R1075" s="148"/>
      <c r="S1075" s="148"/>
      <c r="T1075" s="148"/>
    </row>
    <row r="1076" spans="1:20" s="28" customFormat="1" ht="27" hidden="1" customHeight="1">
      <c r="A1076" s="16" t="s">
        <v>63</v>
      </c>
      <c r="B1076" s="14">
        <v>793</v>
      </c>
      <c r="C1076" s="15" t="s">
        <v>69</v>
      </c>
      <c r="D1076" s="15" t="s">
        <v>70</v>
      </c>
      <c r="E1076" s="15" t="s">
        <v>382</v>
      </c>
      <c r="F1076" s="15" t="s">
        <v>64</v>
      </c>
      <c r="G1076" s="102">
        <f t="shared" si="311"/>
        <v>0</v>
      </c>
      <c r="H1076" s="102">
        <f t="shared" si="311"/>
        <v>0</v>
      </c>
      <c r="I1076" s="102">
        <f t="shared" si="311"/>
        <v>0</v>
      </c>
      <c r="J1076" s="148">
        <v>10872600</v>
      </c>
      <c r="P1076" s="148"/>
      <c r="Q1076" s="148"/>
      <c r="R1076" s="148"/>
      <c r="S1076" s="148"/>
      <c r="T1076" s="148"/>
    </row>
    <row r="1077" spans="1:20" ht="38.25" hidden="1">
      <c r="A1077" s="16" t="s">
        <v>347</v>
      </c>
      <c r="B1077" s="14">
        <v>793</v>
      </c>
      <c r="C1077" s="15" t="s">
        <v>69</v>
      </c>
      <c r="D1077" s="15" t="s">
        <v>70</v>
      </c>
      <c r="E1077" s="15" t="s">
        <v>382</v>
      </c>
      <c r="F1077" s="15" t="s">
        <v>348</v>
      </c>
      <c r="G1077" s="102">
        <f>'прил 6'!G1460</f>
        <v>0</v>
      </c>
      <c r="H1077" s="102">
        <f>'прил 6'!H1460</f>
        <v>0</v>
      </c>
      <c r="I1077" s="102">
        <f>'прил 6'!I1460</f>
        <v>0</v>
      </c>
      <c r="J1077" s="2">
        <v>200000</v>
      </c>
    </row>
    <row r="1078" spans="1:20" ht="25.5" customHeight="1">
      <c r="A1078" s="16" t="s">
        <v>675</v>
      </c>
      <c r="B1078" s="14">
        <v>793</v>
      </c>
      <c r="C1078" s="15" t="s">
        <v>69</v>
      </c>
      <c r="D1078" s="15" t="s">
        <v>70</v>
      </c>
      <c r="E1078" s="15" t="s">
        <v>698</v>
      </c>
      <c r="F1078" s="15"/>
      <c r="G1078" s="102">
        <f t="shared" ref="G1078:I1079" si="312">G1079</f>
        <v>280789</v>
      </c>
      <c r="H1078" s="102">
        <f t="shared" si="312"/>
        <v>307174</v>
      </c>
      <c r="I1078" s="102">
        <f t="shared" si="312"/>
        <v>335221</v>
      </c>
      <c r="J1078" s="2">
        <f>J1071+J1072+J1073+J1074+J1075+J1076</f>
        <v>16407672</v>
      </c>
    </row>
    <row r="1079" spans="1:20" ht="25.5" customHeight="1">
      <c r="A1079" s="16" t="s">
        <v>365</v>
      </c>
      <c r="B1079" s="14">
        <v>793</v>
      </c>
      <c r="C1079" s="15" t="s">
        <v>69</v>
      </c>
      <c r="D1079" s="15" t="s">
        <v>70</v>
      </c>
      <c r="E1079" s="15" t="s">
        <v>698</v>
      </c>
      <c r="F1079" s="15" t="s">
        <v>152</v>
      </c>
      <c r="G1079" s="102">
        <f t="shared" si="312"/>
        <v>280789</v>
      </c>
      <c r="H1079" s="102">
        <f t="shared" si="312"/>
        <v>307174</v>
      </c>
      <c r="I1079" s="102">
        <f t="shared" si="312"/>
        <v>335221</v>
      </c>
    </row>
    <row r="1080" spans="1:20" ht="25.5" customHeight="1">
      <c r="A1080" s="16" t="s">
        <v>684</v>
      </c>
      <c r="B1080" s="14">
        <v>793</v>
      </c>
      <c r="C1080" s="15" t="s">
        <v>69</v>
      </c>
      <c r="D1080" s="15" t="s">
        <v>70</v>
      </c>
      <c r="E1080" s="15" t="s">
        <v>698</v>
      </c>
      <c r="F1080" s="15" t="s">
        <v>683</v>
      </c>
      <c r="G1080" s="102">
        <f>'прил 6'!G1463</f>
        <v>280789</v>
      </c>
      <c r="H1080" s="102">
        <f>'прил 6'!H1463</f>
        <v>307174</v>
      </c>
      <c r="I1080" s="102">
        <f>'прил 6'!I1463</f>
        <v>335221</v>
      </c>
    </row>
    <row r="1081" spans="1:20" ht="57" customHeight="1">
      <c r="A1081" s="84" t="s">
        <v>294</v>
      </c>
      <c r="B1081" s="14">
        <v>793</v>
      </c>
      <c r="C1081" s="15" t="s">
        <v>69</v>
      </c>
      <c r="D1081" s="15" t="s">
        <v>54</v>
      </c>
      <c r="E1081" s="15" t="s">
        <v>293</v>
      </c>
      <c r="F1081" s="15"/>
      <c r="G1081" s="102">
        <f>G1082</f>
        <v>5925317.3300000001</v>
      </c>
      <c r="H1081" s="102">
        <f t="shared" ref="H1081:I1081" si="313">H1082</f>
        <v>6237176.1399999997</v>
      </c>
      <c r="I1081" s="102">
        <f t="shared" si="313"/>
        <v>6237176.1399999997</v>
      </c>
    </row>
    <row r="1082" spans="1:20" ht="25.5">
      <c r="A1082" s="16" t="s">
        <v>354</v>
      </c>
      <c r="B1082" s="14">
        <v>793</v>
      </c>
      <c r="C1082" s="15" t="s">
        <v>69</v>
      </c>
      <c r="D1082" s="15" t="s">
        <v>54</v>
      </c>
      <c r="E1082" s="15" t="s">
        <v>293</v>
      </c>
      <c r="F1082" s="15" t="s">
        <v>355</v>
      </c>
      <c r="G1082" s="102">
        <f>G1083</f>
        <v>5925317.3300000001</v>
      </c>
      <c r="H1082" s="102">
        <f>H1083</f>
        <v>6237176.1399999997</v>
      </c>
      <c r="I1082" s="102">
        <f>I1083</f>
        <v>6237176.1399999997</v>
      </c>
      <c r="J1082" s="2">
        <v>78000</v>
      </c>
    </row>
    <row r="1083" spans="1:20">
      <c r="A1083" s="16" t="s">
        <v>356</v>
      </c>
      <c r="B1083" s="14">
        <v>793</v>
      </c>
      <c r="C1083" s="15" t="s">
        <v>69</v>
      </c>
      <c r="D1083" s="15" t="s">
        <v>54</v>
      </c>
      <c r="E1083" s="15" t="s">
        <v>293</v>
      </c>
      <c r="F1083" s="15" t="s">
        <v>357</v>
      </c>
      <c r="G1083" s="102">
        <f>'прил 6'!G1483</f>
        <v>5925317.3300000001</v>
      </c>
      <c r="H1083" s="102">
        <f>'прил 6'!H1483</f>
        <v>6237176.1399999997</v>
      </c>
      <c r="I1083" s="102">
        <f>'прил 6'!I1483</f>
        <v>6237176.1399999997</v>
      </c>
      <c r="J1083" s="2">
        <v>390000</v>
      </c>
    </row>
    <row r="1084" spans="1:20" ht="51">
      <c r="A1084" s="84" t="s">
        <v>295</v>
      </c>
      <c r="B1084" s="14">
        <v>793</v>
      </c>
      <c r="C1084" s="15" t="s">
        <v>69</v>
      </c>
      <c r="D1084" s="15" t="s">
        <v>54</v>
      </c>
      <c r="E1084" s="15" t="s">
        <v>380</v>
      </c>
      <c r="F1084" s="15"/>
      <c r="G1084" s="102">
        <f t="shared" ref="G1084:I1085" si="314">G1085</f>
        <v>24177843.039999999</v>
      </c>
      <c r="H1084" s="102">
        <f t="shared" si="314"/>
        <v>0</v>
      </c>
      <c r="I1084" s="102">
        <f t="shared" si="314"/>
        <v>25971157.100000001</v>
      </c>
      <c r="J1084" s="2">
        <v>189200</v>
      </c>
    </row>
    <row r="1085" spans="1:20" ht="25.5">
      <c r="A1085" s="16" t="s">
        <v>354</v>
      </c>
      <c r="B1085" s="14">
        <v>793</v>
      </c>
      <c r="C1085" s="15" t="s">
        <v>69</v>
      </c>
      <c r="D1085" s="15" t="s">
        <v>54</v>
      </c>
      <c r="E1085" s="15" t="s">
        <v>380</v>
      </c>
      <c r="F1085" s="15" t="s">
        <v>355</v>
      </c>
      <c r="G1085" s="102">
        <f t="shared" si="314"/>
        <v>24177843.039999999</v>
      </c>
      <c r="H1085" s="102">
        <f t="shared" si="314"/>
        <v>0</v>
      </c>
      <c r="I1085" s="102">
        <f t="shared" si="314"/>
        <v>25971157.100000001</v>
      </c>
      <c r="J1085" s="2">
        <v>270072</v>
      </c>
    </row>
    <row r="1086" spans="1:20">
      <c r="A1086" s="16" t="s">
        <v>356</v>
      </c>
      <c r="B1086" s="14">
        <v>793</v>
      </c>
      <c r="C1086" s="15" t="s">
        <v>69</v>
      </c>
      <c r="D1086" s="15" t="s">
        <v>54</v>
      </c>
      <c r="E1086" s="15" t="s">
        <v>380</v>
      </c>
      <c r="F1086" s="15" t="s">
        <v>357</v>
      </c>
      <c r="G1086" s="102">
        <f>'прил 6'!G1486</f>
        <v>24177843.039999999</v>
      </c>
      <c r="H1086" s="102">
        <f>'прил 6'!H1486</f>
        <v>0</v>
      </c>
      <c r="I1086" s="102">
        <f>'прил 6'!I1486</f>
        <v>25971157.100000001</v>
      </c>
      <c r="J1086" s="2">
        <v>4607800</v>
      </c>
    </row>
    <row r="1087" spans="1:20" s="18" customFormat="1" ht="25.5">
      <c r="A1087" s="16" t="s">
        <v>366</v>
      </c>
      <c r="B1087" s="14">
        <v>793</v>
      </c>
      <c r="C1087" s="15" t="s">
        <v>69</v>
      </c>
      <c r="D1087" s="15" t="s">
        <v>54</v>
      </c>
      <c r="E1087" s="15" t="s">
        <v>297</v>
      </c>
      <c r="F1087" s="15"/>
      <c r="G1087" s="102">
        <f t="shared" ref="G1087:I1088" si="315">G1088</f>
        <v>188000</v>
      </c>
      <c r="H1087" s="102">
        <f t="shared" si="315"/>
        <v>188000</v>
      </c>
      <c r="I1087" s="102">
        <f t="shared" si="315"/>
        <v>188000</v>
      </c>
      <c r="J1087" s="17">
        <v>10872600</v>
      </c>
      <c r="P1087" s="17"/>
      <c r="Q1087" s="17"/>
      <c r="R1087" s="17"/>
      <c r="S1087" s="17"/>
      <c r="T1087" s="17"/>
    </row>
    <row r="1088" spans="1:20" s="18" customFormat="1" ht="25.5">
      <c r="A1088" s="16" t="s">
        <v>364</v>
      </c>
      <c r="B1088" s="14">
        <v>793</v>
      </c>
      <c r="C1088" s="15" t="s">
        <v>69</v>
      </c>
      <c r="D1088" s="15" t="s">
        <v>54</v>
      </c>
      <c r="E1088" s="15" t="s">
        <v>297</v>
      </c>
      <c r="F1088" s="15" t="s">
        <v>152</v>
      </c>
      <c r="G1088" s="102">
        <f t="shared" si="315"/>
        <v>188000</v>
      </c>
      <c r="H1088" s="102">
        <f t="shared" si="315"/>
        <v>188000</v>
      </c>
      <c r="I1088" s="102">
        <f t="shared" si="315"/>
        <v>188000</v>
      </c>
      <c r="J1088" s="17">
        <v>200000</v>
      </c>
      <c r="P1088" s="17"/>
      <c r="Q1088" s="17"/>
      <c r="R1088" s="17"/>
      <c r="S1088" s="17"/>
      <c r="T1088" s="17"/>
    </row>
    <row r="1089" spans="1:20" s="18" customFormat="1">
      <c r="A1089" s="16" t="s">
        <v>361</v>
      </c>
      <c r="B1089" s="14">
        <v>793</v>
      </c>
      <c r="C1089" s="15" t="s">
        <v>69</v>
      </c>
      <c r="D1089" s="15" t="s">
        <v>54</v>
      </c>
      <c r="E1089" s="15" t="s">
        <v>297</v>
      </c>
      <c r="F1089" s="15" t="s">
        <v>362</v>
      </c>
      <c r="G1089" s="102">
        <f>'прил 6'!G1489</f>
        <v>188000</v>
      </c>
      <c r="H1089" s="102">
        <f>'прил 6'!H1489</f>
        <v>188000</v>
      </c>
      <c r="I1089" s="102">
        <f>'прил 6'!I1489</f>
        <v>188000</v>
      </c>
      <c r="J1089" s="17">
        <f>SUM(J1082:J1088)</f>
        <v>16607672</v>
      </c>
      <c r="P1089" s="17"/>
      <c r="Q1089" s="17"/>
      <c r="R1089" s="17"/>
      <c r="S1089" s="17"/>
      <c r="T1089" s="17"/>
    </row>
    <row r="1090" spans="1:20" s="136" customFormat="1" ht="47.25" customHeight="1">
      <c r="A1090" s="131" t="s">
        <v>468</v>
      </c>
      <c r="B1090" s="127">
        <v>793</v>
      </c>
      <c r="C1090" s="128" t="s">
        <v>54</v>
      </c>
      <c r="D1090" s="128" t="s">
        <v>126</v>
      </c>
      <c r="E1090" s="128" t="s">
        <v>467</v>
      </c>
      <c r="F1090" s="128"/>
      <c r="G1090" s="129">
        <f>G1097+G1091+G1094</f>
        <v>63000</v>
      </c>
      <c r="H1090" s="129">
        <f t="shared" ref="H1090:I1090" si="316">H1097</f>
        <v>63000</v>
      </c>
      <c r="I1090" s="129">
        <f t="shared" si="316"/>
        <v>63000</v>
      </c>
      <c r="J1090" s="155">
        <v>343551</v>
      </c>
      <c r="P1090" s="155"/>
      <c r="Q1090" s="155"/>
      <c r="R1090" s="155"/>
      <c r="S1090" s="155"/>
      <c r="T1090" s="155"/>
    </row>
    <row r="1091" spans="1:20" ht="91.5" hidden="1" customHeight="1">
      <c r="A1091" s="16" t="s">
        <v>623</v>
      </c>
      <c r="B1091" s="15" t="s">
        <v>96</v>
      </c>
      <c r="C1091" s="15" t="s">
        <v>26</v>
      </c>
      <c r="D1091" s="15" t="s">
        <v>70</v>
      </c>
      <c r="E1091" s="15" t="s">
        <v>622</v>
      </c>
      <c r="F1091" s="15"/>
      <c r="G1091" s="74">
        <f>G1092</f>
        <v>0</v>
      </c>
      <c r="H1091" s="74">
        <f t="shared" ref="H1091:I1092" si="317">H1092</f>
        <v>0</v>
      </c>
      <c r="I1091" s="74">
        <f t="shared" si="317"/>
        <v>0</v>
      </c>
      <c r="J1091" s="1"/>
    </row>
    <row r="1092" spans="1:20" ht="31.5" hidden="1" customHeight="1">
      <c r="A1092" s="16" t="s">
        <v>30</v>
      </c>
      <c r="B1092" s="15" t="s">
        <v>96</v>
      </c>
      <c r="C1092" s="15" t="s">
        <v>26</v>
      </c>
      <c r="D1092" s="15" t="s">
        <v>70</v>
      </c>
      <c r="E1092" s="15" t="s">
        <v>622</v>
      </c>
      <c r="F1092" s="15" t="s">
        <v>31</v>
      </c>
      <c r="G1092" s="74">
        <f>G1093</f>
        <v>0</v>
      </c>
      <c r="H1092" s="74">
        <f t="shared" si="317"/>
        <v>0</v>
      </c>
      <c r="I1092" s="74">
        <f t="shared" si="317"/>
        <v>0</v>
      </c>
      <c r="J1092" s="1"/>
    </row>
    <row r="1093" spans="1:20" ht="17.25" hidden="1" customHeight="1">
      <c r="A1093" s="16" t="s">
        <v>32</v>
      </c>
      <c r="B1093" s="15" t="s">
        <v>96</v>
      </c>
      <c r="C1093" s="15" t="s">
        <v>26</v>
      </c>
      <c r="D1093" s="15" t="s">
        <v>70</v>
      </c>
      <c r="E1093" s="15" t="s">
        <v>622</v>
      </c>
      <c r="F1093" s="15" t="s">
        <v>33</v>
      </c>
      <c r="G1093" s="74">
        <f>'прил 6'!G742</f>
        <v>0</v>
      </c>
      <c r="H1093" s="118"/>
      <c r="I1093" s="118"/>
      <c r="J1093" s="1"/>
    </row>
    <row r="1094" spans="1:20" s="18" customFormat="1" ht="52.5" hidden="1" customHeight="1">
      <c r="A1094" s="16" t="s">
        <v>760</v>
      </c>
      <c r="B1094" s="15" t="s">
        <v>96</v>
      </c>
      <c r="C1094" s="15" t="s">
        <v>26</v>
      </c>
      <c r="D1094" s="15" t="s">
        <v>28</v>
      </c>
      <c r="E1094" s="15" t="s">
        <v>761</v>
      </c>
      <c r="F1094" s="15"/>
      <c r="G1094" s="74">
        <f>G1095</f>
        <v>0</v>
      </c>
      <c r="H1094" s="74">
        <f t="shared" ref="H1094:I1095" si="318">H1095</f>
        <v>0</v>
      </c>
      <c r="I1094" s="74">
        <f t="shared" si="318"/>
        <v>0</v>
      </c>
      <c r="P1094" s="17"/>
      <c r="Q1094" s="17"/>
      <c r="R1094" s="17"/>
      <c r="S1094" s="17"/>
      <c r="T1094" s="17"/>
    </row>
    <row r="1095" spans="1:20" s="18" customFormat="1" ht="25.5" hidden="1">
      <c r="A1095" s="16" t="s">
        <v>98</v>
      </c>
      <c r="B1095" s="15" t="s">
        <v>96</v>
      </c>
      <c r="C1095" s="15" t="s">
        <v>26</v>
      </c>
      <c r="D1095" s="15" t="s">
        <v>28</v>
      </c>
      <c r="E1095" s="15" t="s">
        <v>761</v>
      </c>
      <c r="F1095" s="15" t="s">
        <v>355</v>
      </c>
      <c r="G1095" s="74">
        <f>G1096</f>
        <v>0</v>
      </c>
      <c r="H1095" s="74">
        <f t="shared" si="318"/>
        <v>0</v>
      </c>
      <c r="I1095" s="74">
        <f t="shared" si="318"/>
        <v>0</v>
      </c>
      <c r="P1095" s="17"/>
      <c r="Q1095" s="17"/>
      <c r="R1095" s="17"/>
      <c r="S1095" s="17"/>
      <c r="T1095" s="17"/>
    </row>
    <row r="1096" spans="1:20" s="18" customFormat="1" ht="105" hidden="1" customHeight="1">
      <c r="A1096" s="50" t="s">
        <v>428</v>
      </c>
      <c r="B1096" s="15" t="s">
        <v>96</v>
      </c>
      <c r="C1096" s="15" t="s">
        <v>26</v>
      </c>
      <c r="D1096" s="15" t="s">
        <v>28</v>
      </c>
      <c r="E1096" s="15" t="s">
        <v>761</v>
      </c>
      <c r="F1096" s="15" t="s">
        <v>427</v>
      </c>
      <c r="G1096" s="74">
        <f>'прил 6'!G638</f>
        <v>0</v>
      </c>
      <c r="H1096" s="74">
        <v>0</v>
      </c>
      <c r="I1096" s="74">
        <v>0</v>
      </c>
      <c r="P1096" s="17"/>
      <c r="Q1096" s="17"/>
      <c r="R1096" s="17"/>
      <c r="S1096" s="17"/>
      <c r="T1096" s="17"/>
    </row>
    <row r="1097" spans="1:20" ht="33.75" customHeight="1">
      <c r="A1097" s="16" t="s">
        <v>466</v>
      </c>
      <c r="B1097" s="14">
        <v>793</v>
      </c>
      <c r="C1097" s="15" t="s">
        <v>54</v>
      </c>
      <c r="D1097" s="15" t="s">
        <v>126</v>
      </c>
      <c r="E1097" s="15" t="s">
        <v>464</v>
      </c>
      <c r="F1097" s="15"/>
      <c r="G1097" s="74">
        <f>G1098</f>
        <v>63000</v>
      </c>
      <c r="H1097" s="74">
        <f t="shared" ref="H1097:I1097" si="319">H1098</f>
        <v>63000</v>
      </c>
      <c r="I1097" s="74">
        <f t="shared" si="319"/>
        <v>63000</v>
      </c>
      <c r="J1097" s="2">
        <v>63000</v>
      </c>
    </row>
    <row r="1098" spans="1:20" ht="41.25" customHeight="1">
      <c r="A1098" s="16" t="s">
        <v>465</v>
      </c>
      <c r="B1098" s="14">
        <v>793</v>
      </c>
      <c r="C1098" s="15" t="s">
        <v>54</v>
      </c>
      <c r="D1098" s="15" t="s">
        <v>126</v>
      </c>
      <c r="E1098" s="15" t="s">
        <v>464</v>
      </c>
      <c r="F1098" s="15" t="s">
        <v>37</v>
      </c>
      <c r="G1098" s="74">
        <f>G1099</f>
        <v>63000</v>
      </c>
      <c r="H1098" s="74">
        <f t="shared" ref="H1098:I1098" si="320">H1099</f>
        <v>63000</v>
      </c>
      <c r="I1098" s="74">
        <f t="shared" si="320"/>
        <v>63000</v>
      </c>
      <c r="J1098" s="2">
        <f>SUM(J1090:J1097)</f>
        <v>406551</v>
      </c>
    </row>
    <row r="1099" spans="1:20" ht="30.75" customHeight="1">
      <c r="A1099" s="16" t="s">
        <v>38</v>
      </c>
      <c r="B1099" s="14">
        <v>793</v>
      </c>
      <c r="C1099" s="15" t="s">
        <v>54</v>
      </c>
      <c r="D1099" s="15" t="s">
        <v>126</v>
      </c>
      <c r="E1099" s="15" t="s">
        <v>464</v>
      </c>
      <c r="F1099" s="15" t="s">
        <v>39</v>
      </c>
      <c r="G1099" s="74">
        <f>'прил 6'!G1218+'прил 6'!G853+'прил 6'!G423</f>
        <v>63000</v>
      </c>
      <c r="H1099" s="74">
        <f>'прил 6'!H1218+'прил 6'!H853</f>
        <v>63000</v>
      </c>
      <c r="I1099" s="74">
        <f>'прил 6'!I1218+'прил 6'!I853</f>
        <v>63000</v>
      </c>
    </row>
    <row r="1100" spans="1:20" s="136" customFormat="1" ht="27.75" hidden="1" customHeight="1">
      <c r="A1100" s="131" t="s">
        <v>688</v>
      </c>
      <c r="B1100" s="127">
        <v>793</v>
      </c>
      <c r="C1100" s="128" t="s">
        <v>69</v>
      </c>
      <c r="D1100" s="128" t="s">
        <v>70</v>
      </c>
      <c r="E1100" s="128" t="s">
        <v>689</v>
      </c>
      <c r="F1100" s="128"/>
      <c r="G1100" s="129">
        <f>G1101</f>
        <v>0</v>
      </c>
      <c r="H1100" s="129">
        <f t="shared" ref="H1100:I1102" si="321">H1101</f>
        <v>0</v>
      </c>
      <c r="I1100" s="129">
        <f t="shared" si="321"/>
        <v>0</v>
      </c>
      <c r="P1100" s="155"/>
      <c r="Q1100" s="155"/>
      <c r="R1100" s="155"/>
      <c r="S1100" s="155"/>
      <c r="T1100" s="155"/>
    </row>
    <row r="1101" spans="1:20" ht="28.5" hidden="1" customHeight="1">
      <c r="A1101" s="50" t="s">
        <v>690</v>
      </c>
      <c r="B1101" s="14">
        <v>793</v>
      </c>
      <c r="C1101" s="15" t="s">
        <v>69</v>
      </c>
      <c r="D1101" s="15" t="s">
        <v>70</v>
      </c>
      <c r="E1101" s="15" t="s">
        <v>691</v>
      </c>
      <c r="F1101" s="15"/>
      <c r="G1101" s="74">
        <f>G1102</f>
        <v>0</v>
      </c>
      <c r="H1101" s="74">
        <f t="shared" si="321"/>
        <v>0</v>
      </c>
      <c r="I1101" s="74">
        <f t="shared" si="321"/>
        <v>0</v>
      </c>
      <c r="J1101" s="1"/>
    </row>
    <row r="1102" spans="1:20" ht="21" hidden="1" customHeight="1">
      <c r="A1102" s="16" t="s">
        <v>151</v>
      </c>
      <c r="B1102" s="14">
        <v>793</v>
      </c>
      <c r="C1102" s="15" t="s">
        <v>69</v>
      </c>
      <c r="D1102" s="15" t="s">
        <v>70</v>
      </c>
      <c r="E1102" s="15" t="s">
        <v>691</v>
      </c>
      <c r="F1102" s="15" t="s">
        <v>152</v>
      </c>
      <c r="G1102" s="74">
        <f>G1103</f>
        <v>0</v>
      </c>
      <c r="H1102" s="74">
        <f t="shared" si="321"/>
        <v>0</v>
      </c>
      <c r="I1102" s="74">
        <f t="shared" si="321"/>
        <v>0</v>
      </c>
      <c r="J1102" s="1"/>
    </row>
    <row r="1103" spans="1:20" ht="30.75" hidden="1" customHeight="1">
      <c r="A1103" s="16" t="s">
        <v>153</v>
      </c>
      <c r="B1103" s="14">
        <v>793</v>
      </c>
      <c r="C1103" s="15" t="s">
        <v>69</v>
      </c>
      <c r="D1103" s="15" t="s">
        <v>70</v>
      </c>
      <c r="E1103" s="15" t="s">
        <v>691</v>
      </c>
      <c r="F1103" s="15" t="s">
        <v>154</v>
      </c>
      <c r="G1103" s="74">
        <f>'прил 6'!G1452</f>
        <v>0</v>
      </c>
      <c r="H1103" s="74">
        <f>'прил 6'!H1452</f>
        <v>0</v>
      </c>
      <c r="I1103" s="74">
        <f>'прил 6'!I1452</f>
        <v>0</v>
      </c>
      <c r="J1103" s="1"/>
    </row>
    <row r="1104" spans="1:20" s="136" customFormat="1" ht="36" customHeight="1">
      <c r="A1104" s="131" t="s">
        <v>862</v>
      </c>
      <c r="B1104" s="127">
        <v>793</v>
      </c>
      <c r="C1104" s="128" t="s">
        <v>54</v>
      </c>
      <c r="D1104" s="128" t="s">
        <v>89</v>
      </c>
      <c r="E1104" s="127" t="s">
        <v>863</v>
      </c>
      <c r="F1104" s="127"/>
      <c r="G1104" s="129">
        <f>G1105</f>
        <v>363450</v>
      </c>
      <c r="H1104" s="129">
        <f>H1105</f>
        <v>0</v>
      </c>
      <c r="I1104" s="129">
        <f>I1105</f>
        <v>0</v>
      </c>
      <c r="P1104" s="155"/>
      <c r="Q1104" s="155"/>
      <c r="R1104" s="155"/>
      <c r="S1104" s="155"/>
      <c r="T1104" s="155"/>
    </row>
    <row r="1105" spans="1:20" ht="39" customHeight="1">
      <c r="A1105" s="16" t="s">
        <v>865</v>
      </c>
      <c r="B1105" s="14">
        <v>793</v>
      </c>
      <c r="C1105" s="15" t="s">
        <v>54</v>
      </c>
      <c r="D1105" s="15" t="s">
        <v>89</v>
      </c>
      <c r="E1105" s="14" t="s">
        <v>864</v>
      </c>
      <c r="F1105" s="14"/>
      <c r="G1105" s="74">
        <f>G1106</f>
        <v>363450</v>
      </c>
      <c r="H1105" s="74">
        <f t="shared" ref="H1105:I1105" si="322">H1106</f>
        <v>0</v>
      </c>
      <c r="I1105" s="74">
        <f t="shared" si="322"/>
        <v>0</v>
      </c>
      <c r="J1105" s="1"/>
    </row>
    <row r="1106" spans="1:20" ht="17.25" customHeight="1">
      <c r="A1106" s="16" t="s">
        <v>330</v>
      </c>
      <c r="B1106" s="14">
        <v>793</v>
      </c>
      <c r="C1106" s="15" t="s">
        <v>54</v>
      </c>
      <c r="D1106" s="15" t="s">
        <v>89</v>
      </c>
      <c r="E1106" s="14" t="s">
        <v>864</v>
      </c>
      <c r="F1106" s="14">
        <v>200</v>
      </c>
      <c r="G1106" s="74">
        <f>G1107</f>
        <v>363450</v>
      </c>
      <c r="H1106" s="74">
        <f>H1107</f>
        <v>0</v>
      </c>
      <c r="I1106" s="74">
        <f>I1107</f>
        <v>0</v>
      </c>
      <c r="J1106" s="1"/>
    </row>
    <row r="1107" spans="1:20" ht="27.75" customHeight="1">
      <c r="A1107" s="16" t="s">
        <v>38</v>
      </c>
      <c r="B1107" s="14">
        <v>793</v>
      </c>
      <c r="C1107" s="15" t="s">
        <v>54</v>
      </c>
      <c r="D1107" s="15" t="s">
        <v>89</v>
      </c>
      <c r="E1107" s="14" t="s">
        <v>864</v>
      </c>
      <c r="F1107" s="14">
        <v>240</v>
      </c>
      <c r="G1107" s="74">
        <f>'прил 6'!G1258</f>
        <v>363450</v>
      </c>
      <c r="H1107" s="74">
        <v>0</v>
      </c>
      <c r="I1107" s="74">
        <v>0</v>
      </c>
      <c r="J1107" s="1"/>
    </row>
    <row r="1108" spans="1:20" s="78" customFormat="1" ht="42" customHeight="1">
      <c r="A1108" s="240" t="s">
        <v>120</v>
      </c>
      <c r="B1108" s="77"/>
      <c r="C1108" s="77"/>
      <c r="D1108" s="77"/>
      <c r="E1108" s="229"/>
      <c r="F1108" s="229"/>
      <c r="G1108" s="230">
        <f>G1136+G1167+G1192+G1201+G1218+G1251+G1122+G1109+G1182</f>
        <v>75976316.470000014</v>
      </c>
      <c r="H1108" s="230">
        <f t="shared" ref="H1108:I1108" si="323">H1136+H1167+H1192+H1201+H1218+H1251+H1122+H1109+H1182</f>
        <v>76659472.420000017</v>
      </c>
      <c r="I1108" s="230">
        <f t="shared" si="323"/>
        <v>77491825.420000002</v>
      </c>
      <c r="J1108" s="151"/>
      <c r="P1108" s="151"/>
      <c r="Q1108" s="151"/>
      <c r="R1108" s="151"/>
      <c r="S1108" s="151"/>
      <c r="T1108" s="151"/>
    </row>
    <row r="1109" spans="1:20" hidden="1">
      <c r="A1109" s="121"/>
      <c r="B1109" s="122"/>
      <c r="C1109" s="123"/>
      <c r="D1109" s="123"/>
      <c r="E1109" s="123"/>
      <c r="F1109" s="123"/>
      <c r="G1109" s="245"/>
      <c r="H1109" s="245"/>
      <c r="I1109" s="245"/>
      <c r="J1109" s="1"/>
      <c r="L1109" s="2"/>
    </row>
    <row r="1110" spans="1:20" ht="40.5" hidden="1" customHeight="1">
      <c r="A1110" s="16"/>
      <c r="B1110" s="15"/>
      <c r="C1110" s="15"/>
      <c r="D1110" s="15"/>
      <c r="E1110" s="15"/>
      <c r="F1110" s="15"/>
      <c r="G1110" s="89"/>
      <c r="H1110" s="74"/>
      <c r="I1110" s="74"/>
      <c r="J1110" s="1"/>
    </row>
    <row r="1111" spans="1:20" ht="30" hidden="1" customHeight="1">
      <c r="A1111" s="16"/>
      <c r="B1111" s="15"/>
      <c r="C1111" s="15"/>
      <c r="D1111" s="15"/>
      <c r="E1111" s="15"/>
      <c r="F1111" s="15"/>
      <c r="G1111" s="89"/>
      <c r="H1111" s="74"/>
      <c r="I1111" s="74"/>
      <c r="J1111" s="1"/>
    </row>
    <row r="1112" spans="1:20" ht="91.5" hidden="1" customHeight="1">
      <c r="A1112" s="50"/>
      <c r="B1112" s="15"/>
      <c r="C1112" s="15"/>
      <c r="D1112" s="15"/>
      <c r="E1112" s="15"/>
      <c r="F1112" s="15"/>
      <c r="G1112" s="89"/>
      <c r="H1112" s="74"/>
      <c r="I1112" s="74"/>
      <c r="J1112" s="1"/>
    </row>
    <row r="1113" spans="1:20" ht="43.5" hidden="1" customHeight="1">
      <c r="A1113" s="50"/>
      <c r="B1113" s="15"/>
      <c r="C1113" s="15"/>
      <c r="D1113" s="15"/>
      <c r="E1113" s="15"/>
      <c r="F1113" s="15"/>
      <c r="G1113" s="89"/>
      <c r="H1113" s="74"/>
      <c r="I1113" s="74"/>
      <c r="J1113" s="1"/>
    </row>
    <row r="1114" spans="1:20" ht="39.75" hidden="1" customHeight="1">
      <c r="A1114" s="16"/>
      <c r="B1114" s="15"/>
      <c r="C1114" s="15"/>
      <c r="D1114" s="15"/>
      <c r="E1114" s="15"/>
      <c r="F1114" s="15"/>
      <c r="G1114" s="89"/>
      <c r="H1114" s="74"/>
      <c r="I1114" s="74"/>
      <c r="J1114" s="1"/>
    </row>
    <row r="1115" spans="1:20" ht="86.25" hidden="1" customHeight="1">
      <c r="A1115" s="50"/>
      <c r="B1115" s="15"/>
      <c r="C1115" s="15"/>
      <c r="D1115" s="15"/>
      <c r="E1115" s="15"/>
      <c r="F1115" s="15"/>
      <c r="G1115" s="89"/>
      <c r="H1115" s="74"/>
      <c r="I1115" s="74"/>
      <c r="J1115" s="1"/>
    </row>
    <row r="1116" spans="1:20" ht="48" hidden="1" customHeight="1">
      <c r="A1116" s="84"/>
      <c r="B1116" s="14"/>
      <c r="C1116" s="15"/>
      <c r="D1116" s="15"/>
      <c r="E1116" s="15"/>
      <c r="F1116" s="14"/>
      <c r="G1116" s="102"/>
      <c r="H1116" s="74"/>
      <c r="I1116" s="74"/>
      <c r="J1116" s="1"/>
    </row>
    <row r="1117" spans="1:20" hidden="1">
      <c r="A1117" s="16"/>
      <c r="B1117" s="14"/>
      <c r="C1117" s="15"/>
      <c r="D1117" s="15"/>
      <c r="E1117" s="15"/>
      <c r="F1117" s="15"/>
      <c r="G1117" s="110"/>
      <c r="H1117" s="25"/>
      <c r="I1117" s="25"/>
      <c r="J1117" s="1"/>
    </row>
    <row r="1118" spans="1:20" hidden="1">
      <c r="A1118" s="16"/>
      <c r="B1118" s="14"/>
      <c r="C1118" s="15"/>
      <c r="D1118" s="15"/>
      <c r="E1118" s="15"/>
      <c r="F1118" s="15"/>
      <c r="G1118" s="110"/>
      <c r="H1118" s="25"/>
      <c r="I1118" s="25"/>
      <c r="J1118" s="1"/>
    </row>
    <row r="1119" spans="1:20" ht="42.75" hidden="1" customHeight="1">
      <c r="A1119" s="207"/>
      <c r="B1119" s="14"/>
      <c r="C1119" s="15"/>
      <c r="D1119" s="15"/>
      <c r="E1119" s="15"/>
      <c r="F1119" s="14"/>
      <c r="G1119" s="102"/>
      <c r="H1119" s="74"/>
      <c r="I1119" s="74"/>
      <c r="J1119" s="1"/>
    </row>
    <row r="1120" spans="1:20" hidden="1">
      <c r="A1120" s="86"/>
      <c r="B1120" s="14"/>
      <c r="C1120" s="15"/>
      <c r="D1120" s="15"/>
      <c r="E1120" s="15"/>
      <c r="F1120" s="15"/>
      <c r="G1120" s="110"/>
      <c r="H1120" s="25"/>
      <c r="I1120" s="25"/>
      <c r="J1120" s="1"/>
    </row>
    <row r="1121" spans="1:20" hidden="1">
      <c r="A1121" s="86"/>
      <c r="B1121" s="14"/>
      <c r="C1121" s="15"/>
      <c r="D1121" s="15"/>
      <c r="E1121" s="15"/>
      <c r="F1121" s="15"/>
      <c r="G1121" s="25"/>
      <c r="H1121" s="25"/>
      <c r="I1121" s="25"/>
      <c r="J1121" s="1"/>
    </row>
    <row r="1122" spans="1:20" s="177" customFormat="1" ht="30.75" hidden="1" customHeight="1">
      <c r="A1122" s="125" t="s">
        <v>277</v>
      </c>
      <c r="B1122" s="174">
        <v>793</v>
      </c>
      <c r="C1122" s="175" t="s">
        <v>177</v>
      </c>
      <c r="D1122" s="175" t="s">
        <v>70</v>
      </c>
      <c r="E1122" s="123" t="s">
        <v>581</v>
      </c>
      <c r="F1122" s="123"/>
      <c r="G1122" s="124">
        <f>G1123</f>
        <v>0</v>
      </c>
      <c r="H1122" s="176">
        <v>0</v>
      </c>
      <c r="I1122" s="176">
        <v>0</v>
      </c>
      <c r="P1122" s="264"/>
      <c r="Q1122" s="264"/>
      <c r="R1122" s="264"/>
      <c r="S1122" s="264"/>
      <c r="T1122" s="264"/>
    </row>
    <row r="1123" spans="1:20" ht="30.75" hidden="1" customHeight="1">
      <c r="A1123" s="16" t="s">
        <v>277</v>
      </c>
      <c r="B1123" s="14">
        <v>793</v>
      </c>
      <c r="C1123" s="15" t="s">
        <v>177</v>
      </c>
      <c r="D1123" s="15" t="s">
        <v>70</v>
      </c>
      <c r="E1123" s="15" t="s">
        <v>582</v>
      </c>
      <c r="F1123" s="15"/>
      <c r="G1123" s="74">
        <f>G1126+G1128+G1124+G1134+G1131+G1133</f>
        <v>0</v>
      </c>
      <c r="H1123" s="74">
        <v>0</v>
      </c>
      <c r="I1123" s="74">
        <v>0</v>
      </c>
      <c r="J1123" s="1"/>
    </row>
    <row r="1124" spans="1:20" ht="30.75" hidden="1" customHeight="1">
      <c r="A1124" s="16" t="s">
        <v>36</v>
      </c>
      <c r="B1124" s="49">
        <v>795</v>
      </c>
      <c r="C1124" s="15" t="s">
        <v>177</v>
      </c>
      <c r="D1124" s="15" t="s">
        <v>28</v>
      </c>
      <c r="E1124" s="15" t="s">
        <v>582</v>
      </c>
      <c r="F1124" s="15" t="s">
        <v>37</v>
      </c>
      <c r="G1124" s="74">
        <f>G1125</f>
        <v>0</v>
      </c>
      <c r="H1124" s="74">
        <v>0</v>
      </c>
      <c r="I1124" s="74">
        <v>0</v>
      </c>
      <c r="J1124" s="1"/>
    </row>
    <row r="1125" spans="1:20" ht="30.75" hidden="1" customHeight="1">
      <c r="A1125" s="16" t="s">
        <v>38</v>
      </c>
      <c r="B1125" s="49">
        <v>795</v>
      </c>
      <c r="C1125" s="15" t="s">
        <v>177</v>
      </c>
      <c r="D1125" s="15" t="s">
        <v>28</v>
      </c>
      <c r="E1125" s="15" t="s">
        <v>582</v>
      </c>
      <c r="F1125" s="15" t="s">
        <v>39</v>
      </c>
      <c r="G1125" s="74">
        <f>'прил 6'!G1757</f>
        <v>0</v>
      </c>
      <c r="H1125" s="74">
        <v>0</v>
      </c>
      <c r="I1125" s="74">
        <v>0</v>
      </c>
      <c r="J1125" s="1"/>
    </row>
    <row r="1126" spans="1:20" ht="23.25" hidden="1" customHeight="1">
      <c r="A1126" s="16" t="s">
        <v>151</v>
      </c>
      <c r="B1126" s="14">
        <v>793</v>
      </c>
      <c r="C1126" s="15" t="s">
        <v>70</v>
      </c>
      <c r="D1126" s="15" t="s">
        <v>126</v>
      </c>
      <c r="E1126" s="15" t="s">
        <v>582</v>
      </c>
      <c r="F1126" s="15" t="s">
        <v>152</v>
      </c>
      <c r="G1126" s="74">
        <f>G1127</f>
        <v>0</v>
      </c>
      <c r="H1126" s="74">
        <v>0</v>
      </c>
      <c r="I1126" s="74">
        <v>0</v>
      </c>
      <c r="J1126" s="1"/>
    </row>
    <row r="1127" spans="1:20" ht="30.75" hidden="1" customHeight="1">
      <c r="A1127" s="16" t="s">
        <v>153</v>
      </c>
      <c r="B1127" s="14">
        <v>793</v>
      </c>
      <c r="C1127" s="15" t="s">
        <v>70</v>
      </c>
      <c r="D1127" s="15" t="s">
        <v>126</v>
      </c>
      <c r="E1127" s="15" t="s">
        <v>582</v>
      </c>
      <c r="F1127" s="15" t="s">
        <v>154</v>
      </c>
      <c r="G1127" s="74">
        <f>'прил 6'!G1132</f>
        <v>0</v>
      </c>
      <c r="H1127" s="74">
        <v>0</v>
      </c>
      <c r="I1127" s="74">
        <v>0</v>
      </c>
      <c r="J1127" s="1"/>
    </row>
    <row r="1128" spans="1:20" ht="21.75" hidden="1" customHeight="1">
      <c r="A1128" s="16" t="s">
        <v>160</v>
      </c>
      <c r="B1128" s="14">
        <v>793</v>
      </c>
      <c r="C1128" s="15" t="s">
        <v>177</v>
      </c>
      <c r="D1128" s="15" t="s">
        <v>70</v>
      </c>
      <c r="E1128" s="15" t="s">
        <v>582</v>
      </c>
      <c r="F1128" s="15" t="s">
        <v>161</v>
      </c>
      <c r="G1128" s="74">
        <f>G1129</f>
        <v>0</v>
      </c>
      <c r="H1128" s="74">
        <v>0</v>
      </c>
      <c r="I1128" s="74">
        <v>0</v>
      </c>
      <c r="J1128" s="1"/>
    </row>
    <row r="1129" spans="1:20" ht="22.5" hidden="1" customHeight="1">
      <c r="A1129" s="16" t="s">
        <v>182</v>
      </c>
      <c r="B1129" s="14">
        <v>793</v>
      </c>
      <c r="C1129" s="15" t="s">
        <v>177</v>
      </c>
      <c r="D1129" s="15" t="s">
        <v>70</v>
      </c>
      <c r="E1129" s="15" t="s">
        <v>582</v>
      </c>
      <c r="F1129" s="15" t="s">
        <v>183</v>
      </c>
      <c r="G1129" s="74"/>
      <c r="H1129" s="74">
        <v>0</v>
      </c>
      <c r="I1129" s="74">
        <v>0</v>
      </c>
      <c r="J1129" s="1"/>
    </row>
    <row r="1130" spans="1:20" ht="25.5" hidden="1">
      <c r="A1130" s="16" t="s">
        <v>36</v>
      </c>
      <c r="B1130" s="49">
        <v>795</v>
      </c>
      <c r="C1130" s="15" t="s">
        <v>177</v>
      </c>
      <c r="D1130" s="15" t="s">
        <v>28</v>
      </c>
      <c r="E1130" s="15" t="s">
        <v>582</v>
      </c>
      <c r="F1130" s="15" t="s">
        <v>37</v>
      </c>
      <c r="G1130" s="89">
        <f t="shared" ref="G1130:I1130" si="324">G1131</f>
        <v>0</v>
      </c>
      <c r="H1130" s="8">
        <f t="shared" si="324"/>
        <v>0</v>
      </c>
      <c r="I1130" s="8">
        <f t="shared" si="324"/>
        <v>0</v>
      </c>
      <c r="J1130" s="1"/>
    </row>
    <row r="1131" spans="1:20" ht="25.5" hidden="1">
      <c r="A1131" s="16" t="s">
        <v>38</v>
      </c>
      <c r="B1131" s="49">
        <v>795</v>
      </c>
      <c r="C1131" s="15" t="s">
        <v>177</v>
      </c>
      <c r="D1131" s="15" t="s">
        <v>28</v>
      </c>
      <c r="E1131" s="15" t="s">
        <v>582</v>
      </c>
      <c r="F1131" s="15" t="s">
        <v>39</v>
      </c>
      <c r="G1131" s="89">
        <f>'прил 6'!G1767</f>
        <v>0</v>
      </c>
      <c r="H1131" s="8">
        <v>0</v>
      </c>
      <c r="I1131" s="8">
        <v>0</v>
      </c>
      <c r="J1131" s="1"/>
    </row>
    <row r="1132" spans="1:20" ht="25.5" hidden="1">
      <c r="A1132" s="16" t="s">
        <v>98</v>
      </c>
      <c r="B1132" s="49">
        <v>795</v>
      </c>
      <c r="C1132" s="15" t="s">
        <v>177</v>
      </c>
      <c r="D1132" s="15" t="s">
        <v>28</v>
      </c>
      <c r="E1132" s="15" t="s">
        <v>582</v>
      </c>
      <c r="F1132" s="15" t="s">
        <v>355</v>
      </c>
      <c r="G1132" s="89">
        <f t="shared" ref="G1132:I1132" si="325">G1133</f>
        <v>0</v>
      </c>
      <c r="H1132" s="8">
        <f t="shared" si="325"/>
        <v>0</v>
      </c>
      <c r="I1132" s="8">
        <f t="shared" si="325"/>
        <v>0</v>
      </c>
      <c r="J1132" s="1"/>
    </row>
    <row r="1133" spans="1:20" hidden="1">
      <c r="A1133" s="16" t="s">
        <v>356</v>
      </c>
      <c r="B1133" s="49">
        <v>795</v>
      </c>
      <c r="C1133" s="15" t="s">
        <v>177</v>
      </c>
      <c r="D1133" s="15" t="s">
        <v>28</v>
      </c>
      <c r="E1133" s="15" t="s">
        <v>582</v>
      </c>
      <c r="F1133" s="15" t="s">
        <v>357</v>
      </c>
      <c r="G1133" s="8"/>
      <c r="H1133" s="8"/>
      <c r="I1133" s="8"/>
      <c r="J1133" s="1"/>
    </row>
    <row r="1134" spans="1:20" ht="25.5" hidden="1">
      <c r="A1134" s="16" t="s">
        <v>30</v>
      </c>
      <c r="B1134" s="14">
        <v>757</v>
      </c>
      <c r="C1134" s="15" t="s">
        <v>44</v>
      </c>
      <c r="D1134" s="15" t="s">
        <v>19</v>
      </c>
      <c r="E1134" s="15" t="s">
        <v>582</v>
      </c>
      <c r="F1134" s="15" t="s">
        <v>31</v>
      </c>
      <c r="G1134" s="89">
        <f t="shared" ref="G1134:I1134" si="326">G1135</f>
        <v>0</v>
      </c>
      <c r="H1134" s="8">
        <f t="shared" si="326"/>
        <v>0</v>
      </c>
      <c r="I1134" s="8">
        <f t="shared" si="326"/>
        <v>0</v>
      </c>
      <c r="J1134" s="1"/>
    </row>
    <row r="1135" spans="1:20" hidden="1">
      <c r="A1135" s="16" t="s">
        <v>32</v>
      </c>
      <c r="B1135" s="14">
        <v>757</v>
      </c>
      <c r="C1135" s="15" t="s">
        <v>44</v>
      </c>
      <c r="D1135" s="15" t="s">
        <v>19</v>
      </c>
      <c r="E1135" s="15" t="s">
        <v>582</v>
      </c>
      <c r="F1135" s="15" t="s">
        <v>33</v>
      </c>
      <c r="G1135" s="89">
        <f>'прил 6'!G216+'прил 6'!G291+'прил 6'!G666+'прил 6'!G100+'прил 6'!G756</f>
        <v>0</v>
      </c>
      <c r="H1135" s="8">
        <v>0</v>
      </c>
      <c r="I1135" s="8">
        <v>0</v>
      </c>
      <c r="J1135" s="1"/>
    </row>
    <row r="1136" spans="1:20" s="178" customFormat="1" ht="25.5" customHeight="1">
      <c r="A1136" s="121" t="s">
        <v>324</v>
      </c>
      <c r="B1136" s="122">
        <v>793</v>
      </c>
      <c r="C1136" s="123" t="s">
        <v>19</v>
      </c>
      <c r="D1136" s="123" t="s">
        <v>28</v>
      </c>
      <c r="E1136" s="123" t="s">
        <v>244</v>
      </c>
      <c r="F1136" s="123"/>
      <c r="G1136" s="124">
        <f>G1137+G1141</f>
        <v>50047156.07</v>
      </c>
      <c r="H1136" s="124">
        <f>H1137+H1141</f>
        <v>50677498.560000002</v>
      </c>
      <c r="I1136" s="124">
        <f>I1137+I1141</f>
        <v>51327473.43</v>
      </c>
      <c r="J1136" s="223">
        <v>1816051</v>
      </c>
      <c r="P1136" s="223"/>
      <c r="Q1136" s="223"/>
      <c r="R1136" s="223"/>
      <c r="S1136" s="223"/>
      <c r="T1136" s="223"/>
    </row>
    <row r="1137" spans="1:20">
      <c r="A1137" s="16" t="s">
        <v>325</v>
      </c>
      <c r="B1137" s="14">
        <v>793</v>
      </c>
      <c r="C1137" s="15" t="s">
        <v>19</v>
      </c>
      <c r="D1137" s="15" t="s">
        <v>28</v>
      </c>
      <c r="E1137" s="15" t="s">
        <v>245</v>
      </c>
      <c r="F1137" s="15"/>
      <c r="G1137" s="74">
        <f>G1138</f>
        <v>1870740</v>
      </c>
      <c r="H1137" s="74">
        <f t="shared" ref="H1137:I1137" si="327">H1138</f>
        <v>1889447.4</v>
      </c>
      <c r="I1137" s="74">
        <f t="shared" si="327"/>
        <v>1908341.87</v>
      </c>
      <c r="J1137" s="2">
        <v>22376720</v>
      </c>
    </row>
    <row r="1138" spans="1:20" ht="25.5">
      <c r="A1138" s="16" t="s">
        <v>77</v>
      </c>
      <c r="B1138" s="14">
        <v>793</v>
      </c>
      <c r="C1138" s="15" t="s">
        <v>19</v>
      </c>
      <c r="D1138" s="15" t="s">
        <v>28</v>
      </c>
      <c r="E1138" s="15" t="s">
        <v>246</v>
      </c>
      <c r="F1138" s="15"/>
      <c r="G1138" s="74">
        <f>G1139</f>
        <v>1870740</v>
      </c>
      <c r="H1138" s="74">
        <f t="shared" ref="H1138:I1139" si="328">H1139</f>
        <v>1889447.4</v>
      </c>
      <c r="I1138" s="74">
        <f t="shared" si="328"/>
        <v>1908341.87</v>
      </c>
      <c r="J1138" s="2">
        <v>1931480</v>
      </c>
    </row>
    <row r="1139" spans="1:20" ht="51">
      <c r="A1139" s="16" t="s">
        <v>326</v>
      </c>
      <c r="B1139" s="14">
        <v>793</v>
      </c>
      <c r="C1139" s="15" t="s">
        <v>19</v>
      </c>
      <c r="D1139" s="15" t="s">
        <v>28</v>
      </c>
      <c r="E1139" s="15" t="s">
        <v>246</v>
      </c>
      <c r="F1139" s="15" t="s">
        <v>58</v>
      </c>
      <c r="G1139" s="74">
        <f>G1140</f>
        <v>1870740</v>
      </c>
      <c r="H1139" s="74">
        <f t="shared" si="328"/>
        <v>1889447.4</v>
      </c>
      <c r="I1139" s="74">
        <f t="shared" si="328"/>
        <v>1908341.87</v>
      </c>
      <c r="J1139" s="2">
        <v>3861060</v>
      </c>
    </row>
    <row r="1140" spans="1:20" ht="25.5">
      <c r="A1140" s="16" t="s">
        <v>56</v>
      </c>
      <c r="B1140" s="14">
        <v>793</v>
      </c>
      <c r="C1140" s="15" t="s">
        <v>19</v>
      </c>
      <c r="D1140" s="15" t="s">
        <v>28</v>
      </c>
      <c r="E1140" s="15" t="s">
        <v>246</v>
      </c>
      <c r="F1140" s="15" t="s">
        <v>59</v>
      </c>
      <c r="G1140" s="74">
        <f>'прил 6'!G984</f>
        <v>1870740</v>
      </c>
      <c r="H1140" s="74">
        <f>'прил 6'!H984</f>
        <v>1889447.4</v>
      </c>
      <c r="I1140" s="74">
        <f>'прил 6'!I984</f>
        <v>1908341.87</v>
      </c>
      <c r="J1140" s="2">
        <v>36840</v>
      </c>
    </row>
    <row r="1141" spans="1:20" s="46" customFormat="1">
      <c r="A1141" s="56" t="s">
        <v>331</v>
      </c>
      <c r="B1141" s="14">
        <v>793</v>
      </c>
      <c r="C1141" s="15" t="s">
        <v>19</v>
      </c>
      <c r="D1141" s="15" t="s">
        <v>54</v>
      </c>
      <c r="E1141" s="15" t="s">
        <v>249</v>
      </c>
      <c r="F1141" s="15"/>
      <c r="G1141" s="74">
        <f>G1142+G1164+G1149+G1159+G1154</f>
        <v>48176416.07</v>
      </c>
      <c r="H1141" s="74">
        <f>H1142+H1164+H1149+H1159+H1154</f>
        <v>48788051.160000004</v>
      </c>
      <c r="I1141" s="74">
        <f>I1142+I1164+I1149+I1159+I1154</f>
        <v>49419131.560000002</v>
      </c>
      <c r="J1141" s="149">
        <v>1772668</v>
      </c>
      <c r="P1141" s="149"/>
      <c r="Q1141" s="149"/>
      <c r="R1141" s="149"/>
      <c r="S1141" s="149"/>
      <c r="T1141" s="149"/>
    </row>
    <row r="1142" spans="1:20" s="46" customFormat="1" ht="25.5">
      <c r="A1142" s="16" t="s">
        <v>77</v>
      </c>
      <c r="B1142" s="14">
        <v>793</v>
      </c>
      <c r="C1142" s="15" t="s">
        <v>19</v>
      </c>
      <c r="D1142" s="15" t="s">
        <v>54</v>
      </c>
      <c r="E1142" s="15" t="s">
        <v>250</v>
      </c>
      <c r="F1142" s="15"/>
      <c r="G1142" s="74">
        <f>G1143+G1145+G1147</f>
        <v>41514089</v>
      </c>
      <c r="H1142" s="74">
        <f>H1143+H1145+H1147</f>
        <v>41892191</v>
      </c>
      <c r="I1142" s="74">
        <f>I1143+I1145+I1147</f>
        <v>42280397</v>
      </c>
      <c r="J1142" s="149">
        <v>26732</v>
      </c>
      <c r="P1142" s="149"/>
      <c r="Q1142" s="149"/>
      <c r="R1142" s="149"/>
      <c r="S1142" s="149"/>
      <c r="T1142" s="149"/>
    </row>
    <row r="1143" spans="1:20" s="46" customFormat="1" ht="51">
      <c r="A1143" s="16" t="s">
        <v>326</v>
      </c>
      <c r="B1143" s="14">
        <v>793</v>
      </c>
      <c r="C1143" s="15" t="s">
        <v>19</v>
      </c>
      <c r="D1143" s="15" t="s">
        <v>54</v>
      </c>
      <c r="E1143" s="15" t="s">
        <v>250</v>
      </c>
      <c r="F1143" s="15" t="s">
        <v>58</v>
      </c>
      <c r="G1143" s="74">
        <f>G1144</f>
        <v>39028268</v>
      </c>
      <c r="H1143" s="74">
        <f>H1144</f>
        <v>39412631</v>
      </c>
      <c r="I1143" s="74">
        <f>I1144</f>
        <v>39800837</v>
      </c>
      <c r="J1143" s="149">
        <v>292420</v>
      </c>
      <c r="P1143" s="149"/>
      <c r="Q1143" s="149"/>
      <c r="R1143" s="149"/>
      <c r="S1143" s="149"/>
      <c r="T1143" s="149"/>
    </row>
    <row r="1144" spans="1:20" s="46" customFormat="1" ht="25.5">
      <c r="A1144" s="16" t="s">
        <v>56</v>
      </c>
      <c r="B1144" s="14">
        <v>793</v>
      </c>
      <c r="C1144" s="15" t="s">
        <v>19</v>
      </c>
      <c r="D1144" s="15" t="s">
        <v>54</v>
      </c>
      <c r="E1144" s="15" t="s">
        <v>250</v>
      </c>
      <c r="F1144" s="15" t="s">
        <v>59</v>
      </c>
      <c r="G1144" s="74">
        <f>'прил 6'!G994</f>
        <v>39028268</v>
      </c>
      <c r="H1144" s="74">
        <f>'прил 6'!H994</f>
        <v>39412631</v>
      </c>
      <c r="I1144" s="74">
        <f>'прил 6'!I994</f>
        <v>39800837</v>
      </c>
      <c r="J1144" s="149">
        <v>7380</v>
      </c>
      <c r="P1144" s="149"/>
      <c r="Q1144" s="149"/>
      <c r="R1144" s="149"/>
      <c r="S1144" s="149"/>
      <c r="T1144" s="149"/>
    </row>
    <row r="1145" spans="1:20" s="46" customFormat="1">
      <c r="A1145" s="16" t="s">
        <v>330</v>
      </c>
      <c r="B1145" s="14">
        <v>793</v>
      </c>
      <c r="C1145" s="15" t="s">
        <v>19</v>
      </c>
      <c r="D1145" s="15" t="s">
        <v>54</v>
      </c>
      <c r="E1145" s="15" t="s">
        <v>250</v>
      </c>
      <c r="F1145" s="15" t="s">
        <v>37</v>
      </c>
      <c r="G1145" s="74">
        <f>G1146</f>
        <v>2480821</v>
      </c>
      <c r="H1145" s="74">
        <f t="shared" ref="H1145:I1145" si="329">H1146</f>
        <v>2474560</v>
      </c>
      <c r="I1145" s="74">
        <f t="shared" si="329"/>
        <v>2474560</v>
      </c>
      <c r="J1145" s="149">
        <v>10000</v>
      </c>
      <c r="P1145" s="149"/>
      <c r="Q1145" s="149"/>
      <c r="R1145" s="149"/>
      <c r="S1145" s="149"/>
      <c r="T1145" s="149"/>
    </row>
    <row r="1146" spans="1:20" s="46" customFormat="1" ht="25.5">
      <c r="A1146" s="16" t="s">
        <v>38</v>
      </c>
      <c r="B1146" s="14">
        <v>793</v>
      </c>
      <c r="C1146" s="15" t="s">
        <v>19</v>
      </c>
      <c r="D1146" s="15" t="s">
        <v>54</v>
      </c>
      <c r="E1146" s="15" t="s">
        <v>250</v>
      </c>
      <c r="F1146" s="15" t="s">
        <v>39</v>
      </c>
      <c r="G1146" s="74">
        <f>'прил 6'!G996</f>
        <v>2480821</v>
      </c>
      <c r="H1146" s="74">
        <f>'прил 6'!H996</f>
        <v>2474560</v>
      </c>
      <c r="I1146" s="74">
        <f>'прил 6'!I996</f>
        <v>2474560</v>
      </c>
      <c r="J1146" s="149">
        <f>SUM(J1136:J1145)</f>
        <v>32131351</v>
      </c>
      <c r="P1146" s="149"/>
      <c r="Q1146" s="149"/>
      <c r="R1146" s="149"/>
      <c r="S1146" s="149"/>
      <c r="T1146" s="149"/>
    </row>
    <row r="1147" spans="1:20" s="46" customFormat="1" ht="13.5" customHeight="1">
      <c r="A1147" s="16" t="s">
        <v>63</v>
      </c>
      <c r="B1147" s="14">
        <v>793</v>
      </c>
      <c r="C1147" s="15" t="s">
        <v>19</v>
      </c>
      <c r="D1147" s="15" t="s">
        <v>54</v>
      </c>
      <c r="E1147" s="15" t="s">
        <v>250</v>
      </c>
      <c r="F1147" s="15" t="s">
        <v>64</v>
      </c>
      <c r="G1147" s="74">
        <f>G1148</f>
        <v>5000</v>
      </c>
      <c r="H1147" s="74">
        <f>H1148</f>
        <v>5000</v>
      </c>
      <c r="I1147" s="74">
        <f>I1148</f>
        <v>5000</v>
      </c>
      <c r="J1147" s="149"/>
      <c r="P1147" s="149"/>
      <c r="Q1147" s="149"/>
      <c r="R1147" s="149"/>
      <c r="S1147" s="149"/>
      <c r="T1147" s="149"/>
    </row>
    <row r="1148" spans="1:20" s="46" customFormat="1">
      <c r="A1148" s="16" t="s">
        <v>147</v>
      </c>
      <c r="B1148" s="14">
        <v>793</v>
      </c>
      <c r="C1148" s="15" t="s">
        <v>19</v>
      </c>
      <c r="D1148" s="15" t="s">
        <v>54</v>
      </c>
      <c r="E1148" s="15" t="s">
        <v>250</v>
      </c>
      <c r="F1148" s="15" t="s">
        <v>67</v>
      </c>
      <c r="G1148" s="74">
        <f>'прил 6'!G998</f>
        <v>5000</v>
      </c>
      <c r="H1148" s="74">
        <f>'прил 6'!H998</f>
        <v>5000</v>
      </c>
      <c r="I1148" s="74">
        <f>'прил 6'!I998</f>
        <v>5000</v>
      </c>
      <c r="J1148" s="149"/>
      <c r="P1148" s="149"/>
      <c r="Q1148" s="149"/>
      <c r="R1148" s="149"/>
      <c r="S1148" s="149"/>
      <c r="T1148" s="149"/>
    </row>
    <row r="1149" spans="1:20" s="3" customFormat="1" ht="63.75">
      <c r="A1149" s="16" t="s">
        <v>695</v>
      </c>
      <c r="B1149" s="14">
        <v>793</v>
      </c>
      <c r="C1149" s="15" t="s">
        <v>19</v>
      </c>
      <c r="D1149" s="15" t="s">
        <v>54</v>
      </c>
      <c r="E1149" s="15" t="s">
        <v>693</v>
      </c>
      <c r="F1149" s="15"/>
      <c r="G1149" s="74">
        <f>G1150+G1152</f>
        <v>4801569.55</v>
      </c>
      <c r="H1149" s="74">
        <f>H1150+H1152</f>
        <v>4970232.34</v>
      </c>
      <c r="I1149" s="74">
        <f>I1150+I1152</f>
        <v>5145641.63</v>
      </c>
      <c r="J1149" s="150"/>
      <c r="P1149" s="150"/>
      <c r="Q1149" s="150"/>
      <c r="R1149" s="150"/>
      <c r="S1149" s="150"/>
      <c r="T1149" s="150"/>
    </row>
    <row r="1150" spans="1:20" s="3" customFormat="1" ht="51">
      <c r="A1150" s="16" t="s">
        <v>326</v>
      </c>
      <c r="B1150" s="14">
        <v>793</v>
      </c>
      <c r="C1150" s="15" t="s">
        <v>19</v>
      </c>
      <c r="D1150" s="15" t="s">
        <v>54</v>
      </c>
      <c r="E1150" s="15" t="s">
        <v>693</v>
      </c>
      <c r="F1150" s="15" t="s">
        <v>58</v>
      </c>
      <c r="G1150" s="74">
        <f>G1151</f>
        <v>4346569.55</v>
      </c>
      <c r="H1150" s="74">
        <f t="shared" ref="H1150:I1150" si="330">H1151</f>
        <v>4515232.34</v>
      </c>
      <c r="I1150" s="74">
        <f t="shared" si="330"/>
        <v>4690641.63</v>
      </c>
      <c r="J1150" s="150"/>
      <c r="P1150" s="150"/>
      <c r="Q1150" s="150"/>
      <c r="R1150" s="150"/>
      <c r="S1150" s="150"/>
      <c r="T1150" s="150"/>
    </row>
    <row r="1151" spans="1:20" s="3" customFormat="1" ht="25.5">
      <c r="A1151" s="16" t="s">
        <v>56</v>
      </c>
      <c r="B1151" s="14">
        <v>793</v>
      </c>
      <c r="C1151" s="15" t="s">
        <v>19</v>
      </c>
      <c r="D1151" s="15" t="s">
        <v>54</v>
      </c>
      <c r="E1151" s="15" t="s">
        <v>693</v>
      </c>
      <c r="F1151" s="15" t="s">
        <v>59</v>
      </c>
      <c r="G1151" s="74">
        <f>'прил 6'!G1001</f>
        <v>4346569.55</v>
      </c>
      <c r="H1151" s="74">
        <f>'прил 6'!H1001</f>
        <v>4515232.34</v>
      </c>
      <c r="I1151" s="74">
        <f>'прил 6'!I1001</f>
        <v>4690641.63</v>
      </c>
      <c r="J1151" s="150"/>
      <c r="P1151" s="150"/>
      <c r="Q1151" s="150"/>
      <c r="R1151" s="150"/>
      <c r="S1151" s="150"/>
      <c r="T1151" s="150"/>
    </row>
    <row r="1152" spans="1:20" s="3" customFormat="1">
      <c r="A1152" s="16" t="s">
        <v>330</v>
      </c>
      <c r="B1152" s="14">
        <v>793</v>
      </c>
      <c r="C1152" s="15" t="s">
        <v>19</v>
      </c>
      <c r="D1152" s="15" t="s">
        <v>54</v>
      </c>
      <c r="E1152" s="15" t="s">
        <v>693</v>
      </c>
      <c r="F1152" s="15" t="s">
        <v>37</v>
      </c>
      <c r="G1152" s="74">
        <f>G1153</f>
        <v>455000</v>
      </c>
      <c r="H1152" s="74">
        <f>H1153</f>
        <v>455000</v>
      </c>
      <c r="I1152" s="74">
        <f>I1153</f>
        <v>455000</v>
      </c>
      <c r="J1152" s="150"/>
      <c r="P1152" s="150"/>
      <c r="Q1152" s="150"/>
      <c r="R1152" s="150"/>
      <c r="S1152" s="150"/>
      <c r="T1152" s="150"/>
    </row>
    <row r="1153" spans="1:20" s="3" customFormat="1" ht="25.5">
      <c r="A1153" s="16" t="s">
        <v>38</v>
      </c>
      <c r="B1153" s="14">
        <v>793</v>
      </c>
      <c r="C1153" s="15" t="s">
        <v>19</v>
      </c>
      <c r="D1153" s="15" t="s">
        <v>54</v>
      </c>
      <c r="E1153" s="15" t="s">
        <v>693</v>
      </c>
      <c r="F1153" s="15" t="s">
        <v>39</v>
      </c>
      <c r="G1153" s="74">
        <f>'прил 6'!G1003</f>
        <v>455000</v>
      </c>
      <c r="H1153" s="74">
        <f>'прил 6'!H1003</f>
        <v>455000</v>
      </c>
      <c r="I1153" s="74">
        <f>'прил 6'!I1003</f>
        <v>455000</v>
      </c>
      <c r="J1153" s="150"/>
      <c r="P1153" s="150"/>
      <c r="Q1153" s="150"/>
      <c r="R1153" s="150"/>
      <c r="S1153" s="150"/>
      <c r="T1153" s="150"/>
    </row>
    <row r="1154" spans="1:20" s="3" customFormat="1" ht="76.5">
      <c r="A1154" s="16" t="s">
        <v>696</v>
      </c>
      <c r="B1154" s="14">
        <v>793</v>
      </c>
      <c r="C1154" s="15" t="s">
        <v>19</v>
      </c>
      <c r="D1154" s="15" t="s">
        <v>54</v>
      </c>
      <c r="E1154" s="15" t="s">
        <v>697</v>
      </c>
      <c r="F1154" s="15"/>
      <c r="G1154" s="74">
        <f>G1155+G1157</f>
        <v>1477406.02</v>
      </c>
      <c r="H1154" s="74">
        <f>H1155+H1157</f>
        <v>1529302.26</v>
      </c>
      <c r="I1154" s="74">
        <f>I1155+I1157</f>
        <v>1583274.35</v>
      </c>
      <c r="J1154" s="150"/>
      <c r="P1154" s="150"/>
      <c r="Q1154" s="150"/>
      <c r="R1154" s="150"/>
      <c r="S1154" s="150"/>
      <c r="T1154" s="150"/>
    </row>
    <row r="1155" spans="1:20" s="3" customFormat="1" ht="51">
      <c r="A1155" s="16" t="s">
        <v>326</v>
      </c>
      <c r="B1155" s="14">
        <v>793</v>
      </c>
      <c r="C1155" s="15" t="s">
        <v>19</v>
      </c>
      <c r="D1155" s="15" t="s">
        <v>54</v>
      </c>
      <c r="E1155" s="15" t="s">
        <v>736</v>
      </c>
      <c r="F1155" s="15" t="s">
        <v>58</v>
      </c>
      <c r="G1155" s="74">
        <f>G1156</f>
        <v>1337406.02</v>
      </c>
      <c r="H1155" s="74">
        <f>H1156</f>
        <v>1389302.26</v>
      </c>
      <c r="I1155" s="74">
        <f>I1156</f>
        <v>1443274.35</v>
      </c>
      <c r="J1155" s="150"/>
      <c r="P1155" s="150"/>
      <c r="Q1155" s="150"/>
      <c r="R1155" s="150"/>
      <c r="S1155" s="150"/>
      <c r="T1155" s="150"/>
    </row>
    <row r="1156" spans="1:20" s="3" customFormat="1" ht="25.5">
      <c r="A1156" s="16" t="s">
        <v>56</v>
      </c>
      <c r="B1156" s="14">
        <v>793</v>
      </c>
      <c r="C1156" s="15" t="s">
        <v>19</v>
      </c>
      <c r="D1156" s="15" t="s">
        <v>54</v>
      </c>
      <c r="E1156" s="15" t="s">
        <v>736</v>
      </c>
      <c r="F1156" s="15" t="s">
        <v>59</v>
      </c>
      <c r="G1156" s="74">
        <f>'прил 6'!G1006</f>
        <v>1337406.02</v>
      </c>
      <c r="H1156" s="74">
        <f>'прил 6'!H1006</f>
        <v>1389302.26</v>
      </c>
      <c r="I1156" s="74">
        <f>'прил 6'!I1006</f>
        <v>1443274.35</v>
      </c>
      <c r="J1156" s="150"/>
      <c r="P1156" s="150"/>
      <c r="Q1156" s="150"/>
      <c r="R1156" s="150"/>
      <c r="S1156" s="150"/>
      <c r="T1156" s="150"/>
    </row>
    <row r="1157" spans="1:20" s="3" customFormat="1">
      <c r="A1157" s="16" t="s">
        <v>330</v>
      </c>
      <c r="B1157" s="14">
        <v>793</v>
      </c>
      <c r="C1157" s="15" t="s">
        <v>19</v>
      </c>
      <c r="D1157" s="15" t="s">
        <v>54</v>
      </c>
      <c r="E1157" s="15" t="s">
        <v>736</v>
      </c>
      <c r="F1157" s="15" t="s">
        <v>37</v>
      </c>
      <c r="G1157" s="74">
        <f>G1158</f>
        <v>140000</v>
      </c>
      <c r="H1157" s="74">
        <f>H1158</f>
        <v>140000</v>
      </c>
      <c r="I1157" s="74">
        <f>I1158</f>
        <v>140000</v>
      </c>
      <c r="J1157" s="150"/>
      <c r="P1157" s="150"/>
      <c r="Q1157" s="150"/>
      <c r="R1157" s="150"/>
      <c r="S1157" s="150"/>
      <c r="T1157" s="150"/>
    </row>
    <row r="1158" spans="1:20" s="3" customFormat="1" ht="25.5">
      <c r="A1158" s="16" t="s">
        <v>38</v>
      </c>
      <c r="B1158" s="14">
        <v>793</v>
      </c>
      <c r="C1158" s="15" t="s">
        <v>19</v>
      </c>
      <c r="D1158" s="15" t="s">
        <v>54</v>
      </c>
      <c r="E1158" s="15" t="s">
        <v>736</v>
      </c>
      <c r="F1158" s="15" t="s">
        <v>39</v>
      </c>
      <c r="G1158" s="74">
        <f>'прил 6'!G1010</f>
        <v>140000</v>
      </c>
      <c r="H1158" s="74">
        <f>'прил 6'!H1010</f>
        <v>140000</v>
      </c>
      <c r="I1158" s="74">
        <f>'прил 6'!I1010</f>
        <v>140000</v>
      </c>
      <c r="J1158" s="150"/>
      <c r="P1158" s="150"/>
      <c r="Q1158" s="150"/>
      <c r="R1158" s="150"/>
      <c r="S1158" s="150"/>
      <c r="T1158" s="150"/>
    </row>
    <row r="1159" spans="1:20" ht="25.5" customHeight="1">
      <c r="A1159" s="85" t="s">
        <v>336</v>
      </c>
      <c r="B1159" s="14">
        <v>793</v>
      </c>
      <c r="C1159" s="15" t="s">
        <v>19</v>
      </c>
      <c r="D1159" s="15" t="s">
        <v>54</v>
      </c>
      <c r="E1159" s="15" t="s">
        <v>251</v>
      </c>
      <c r="F1159" s="15"/>
      <c r="G1159" s="74">
        <f>G1160+G1162</f>
        <v>369351.5</v>
      </c>
      <c r="H1159" s="74">
        <f>H1160+H1162</f>
        <v>382325.56</v>
      </c>
      <c r="I1159" s="74">
        <f>I1160+I1162</f>
        <v>395818.58</v>
      </c>
    </row>
    <row r="1160" spans="1:20" s="3" customFormat="1" ht="51">
      <c r="A1160" s="16" t="s">
        <v>326</v>
      </c>
      <c r="B1160" s="14">
        <v>793</v>
      </c>
      <c r="C1160" s="15" t="s">
        <v>19</v>
      </c>
      <c r="D1160" s="15" t="s">
        <v>54</v>
      </c>
      <c r="E1160" s="15" t="s">
        <v>251</v>
      </c>
      <c r="F1160" s="15" t="s">
        <v>58</v>
      </c>
      <c r="G1160" s="74">
        <f>G1161</f>
        <v>359351.5</v>
      </c>
      <c r="H1160" s="74">
        <f>H1161</f>
        <v>372325.56</v>
      </c>
      <c r="I1160" s="74">
        <f>I1161</f>
        <v>385818.58</v>
      </c>
      <c r="J1160" s="150"/>
      <c r="P1160" s="150"/>
      <c r="Q1160" s="150"/>
      <c r="R1160" s="150"/>
      <c r="S1160" s="150"/>
      <c r="T1160" s="150"/>
    </row>
    <row r="1161" spans="1:20" s="3" customFormat="1" ht="25.5">
      <c r="A1161" s="16" t="s">
        <v>56</v>
      </c>
      <c r="B1161" s="14">
        <v>793</v>
      </c>
      <c r="C1161" s="15" t="s">
        <v>19</v>
      </c>
      <c r="D1161" s="15" t="s">
        <v>54</v>
      </c>
      <c r="E1161" s="15" t="s">
        <v>251</v>
      </c>
      <c r="F1161" s="15" t="s">
        <v>59</v>
      </c>
      <c r="G1161" s="74">
        <f>'прил 6'!G1013</f>
        <v>359351.5</v>
      </c>
      <c r="H1161" s="74">
        <f>'прил 6'!H1013</f>
        <v>372325.56</v>
      </c>
      <c r="I1161" s="74">
        <f>'прил 6'!I1013</f>
        <v>385818.58</v>
      </c>
      <c r="J1161" s="150"/>
      <c r="P1161" s="150"/>
      <c r="Q1161" s="150"/>
      <c r="R1161" s="150"/>
      <c r="S1161" s="150"/>
      <c r="T1161" s="150"/>
    </row>
    <row r="1162" spans="1:20" ht="25.5" customHeight="1">
      <c r="A1162" s="16" t="s">
        <v>330</v>
      </c>
      <c r="B1162" s="14">
        <v>793</v>
      </c>
      <c r="C1162" s="15" t="s">
        <v>19</v>
      </c>
      <c r="D1162" s="15" t="s">
        <v>54</v>
      </c>
      <c r="E1162" s="15" t="s">
        <v>251</v>
      </c>
      <c r="F1162" s="15" t="s">
        <v>37</v>
      </c>
      <c r="G1162" s="74">
        <f>G1163</f>
        <v>10000</v>
      </c>
      <c r="H1162" s="74">
        <f>H1163</f>
        <v>10000</v>
      </c>
      <c r="I1162" s="74">
        <f>I1163</f>
        <v>10000</v>
      </c>
    </row>
    <row r="1163" spans="1:20" ht="25.5" customHeight="1">
      <c r="A1163" s="16" t="s">
        <v>38</v>
      </c>
      <c r="B1163" s="14">
        <v>793</v>
      </c>
      <c r="C1163" s="15" t="s">
        <v>19</v>
      </c>
      <c r="D1163" s="15" t="s">
        <v>54</v>
      </c>
      <c r="E1163" s="15" t="s">
        <v>251</v>
      </c>
      <c r="F1163" s="15" t="s">
        <v>39</v>
      </c>
      <c r="G1163" s="74">
        <f>'прил 6'!G1015</f>
        <v>10000</v>
      </c>
      <c r="H1163" s="74">
        <f>'прил 6'!H1015</f>
        <v>10000</v>
      </c>
      <c r="I1163" s="74">
        <f>'прил 6'!I1015</f>
        <v>10000</v>
      </c>
    </row>
    <row r="1164" spans="1:20" s="46" customFormat="1" ht="63.75">
      <c r="A1164" s="16" t="s">
        <v>337</v>
      </c>
      <c r="B1164" s="14">
        <v>793</v>
      </c>
      <c r="C1164" s="15" t="s">
        <v>19</v>
      </c>
      <c r="D1164" s="15" t="s">
        <v>54</v>
      </c>
      <c r="E1164" s="15" t="s">
        <v>393</v>
      </c>
      <c r="F1164" s="15"/>
      <c r="G1164" s="74">
        <f t="shared" ref="G1164:I1165" si="331">G1165</f>
        <v>14000</v>
      </c>
      <c r="H1164" s="74">
        <f t="shared" si="331"/>
        <v>14000</v>
      </c>
      <c r="I1164" s="74">
        <f t="shared" si="331"/>
        <v>14000</v>
      </c>
      <c r="J1164" s="149"/>
      <c r="P1164" s="149"/>
      <c r="Q1164" s="149"/>
      <c r="R1164" s="149"/>
      <c r="S1164" s="149"/>
      <c r="T1164" s="149"/>
    </row>
    <row r="1165" spans="1:20" s="46" customFormat="1">
      <c r="A1165" s="16" t="s">
        <v>330</v>
      </c>
      <c r="B1165" s="14">
        <v>793</v>
      </c>
      <c r="C1165" s="15" t="s">
        <v>19</v>
      </c>
      <c r="D1165" s="15" t="s">
        <v>54</v>
      </c>
      <c r="E1165" s="15" t="s">
        <v>393</v>
      </c>
      <c r="F1165" s="15" t="s">
        <v>37</v>
      </c>
      <c r="G1165" s="102">
        <f t="shared" si="331"/>
        <v>14000</v>
      </c>
      <c r="H1165" s="102">
        <f t="shared" si="331"/>
        <v>14000</v>
      </c>
      <c r="I1165" s="102">
        <f t="shared" si="331"/>
        <v>14000</v>
      </c>
      <c r="J1165" s="149"/>
      <c r="P1165" s="149"/>
      <c r="Q1165" s="149"/>
      <c r="R1165" s="149"/>
      <c r="S1165" s="149"/>
      <c r="T1165" s="149"/>
    </row>
    <row r="1166" spans="1:20" s="46" customFormat="1" ht="25.5">
      <c r="A1166" s="16" t="s">
        <v>38</v>
      </c>
      <c r="B1166" s="14">
        <v>793</v>
      </c>
      <c r="C1166" s="15" t="s">
        <v>19</v>
      </c>
      <c r="D1166" s="15" t="s">
        <v>54</v>
      </c>
      <c r="E1166" s="15" t="s">
        <v>393</v>
      </c>
      <c r="F1166" s="15" t="s">
        <v>39</v>
      </c>
      <c r="G1166" s="102">
        <f>'прил 6'!G1018</f>
        <v>14000</v>
      </c>
      <c r="H1166" s="102">
        <f>'прил 6'!H1018</f>
        <v>14000</v>
      </c>
      <c r="I1166" s="102">
        <f>'прил 6'!I1018</f>
        <v>14000</v>
      </c>
      <c r="J1166" s="149"/>
      <c r="P1166" s="149"/>
      <c r="Q1166" s="149"/>
      <c r="R1166" s="149"/>
      <c r="S1166" s="149"/>
      <c r="T1166" s="149"/>
    </row>
    <row r="1167" spans="1:20" s="181" customFormat="1" ht="25.5">
      <c r="A1167" s="121" t="s">
        <v>369</v>
      </c>
      <c r="B1167" s="122">
        <v>794</v>
      </c>
      <c r="C1167" s="123" t="s">
        <v>19</v>
      </c>
      <c r="D1167" s="123" t="s">
        <v>70</v>
      </c>
      <c r="E1167" s="123" t="s">
        <v>268</v>
      </c>
      <c r="F1167" s="123"/>
      <c r="G1167" s="124">
        <f>G1168+G1172+G1176</f>
        <v>3254488.71</v>
      </c>
      <c r="H1167" s="124">
        <f>H1168+H1172+H1176+H1183</f>
        <v>3280281.71</v>
      </c>
      <c r="I1167" s="124">
        <f>I1168+I1172+I1176+I1183</f>
        <v>3306331.71</v>
      </c>
      <c r="J1167" s="180">
        <v>1141737</v>
      </c>
      <c r="P1167" s="180"/>
      <c r="Q1167" s="180"/>
      <c r="R1167" s="180"/>
      <c r="S1167" s="180"/>
      <c r="T1167" s="180"/>
    </row>
    <row r="1168" spans="1:20" s="33" customFormat="1" ht="25.5">
      <c r="A1168" s="16" t="s">
        <v>370</v>
      </c>
      <c r="B1168" s="14">
        <v>794</v>
      </c>
      <c r="C1168" s="15" t="s">
        <v>19</v>
      </c>
      <c r="D1168" s="15" t="s">
        <v>70</v>
      </c>
      <c r="E1168" s="15" t="s">
        <v>269</v>
      </c>
      <c r="F1168" s="39"/>
      <c r="G1168" s="102">
        <f>G1169</f>
        <v>1176097</v>
      </c>
      <c r="H1168" s="102">
        <f t="shared" ref="H1168:I1170" si="332">H1169</f>
        <v>1187858</v>
      </c>
      <c r="I1168" s="102">
        <f t="shared" si="332"/>
        <v>1199736</v>
      </c>
      <c r="J1168" s="154">
        <v>541620</v>
      </c>
      <c r="P1168" s="154"/>
      <c r="Q1168" s="154"/>
      <c r="R1168" s="154"/>
      <c r="S1168" s="154"/>
      <c r="T1168" s="154"/>
    </row>
    <row r="1169" spans="1:20" s="33" customFormat="1" ht="25.5">
      <c r="A1169" s="16" t="s">
        <v>77</v>
      </c>
      <c r="B1169" s="14">
        <v>794</v>
      </c>
      <c r="C1169" s="15" t="s">
        <v>19</v>
      </c>
      <c r="D1169" s="15" t="s">
        <v>70</v>
      </c>
      <c r="E1169" s="15" t="s">
        <v>270</v>
      </c>
      <c r="F1169" s="15"/>
      <c r="G1169" s="102">
        <f>G1170</f>
        <v>1176097</v>
      </c>
      <c r="H1169" s="102">
        <f t="shared" si="332"/>
        <v>1187858</v>
      </c>
      <c r="I1169" s="102">
        <f t="shared" si="332"/>
        <v>1199736</v>
      </c>
      <c r="J1169" s="154">
        <v>797785</v>
      </c>
      <c r="P1169" s="154"/>
      <c r="Q1169" s="154"/>
      <c r="R1169" s="154"/>
      <c r="S1169" s="154"/>
      <c r="T1169" s="154"/>
    </row>
    <row r="1170" spans="1:20" s="33" customFormat="1" ht="51">
      <c r="A1170" s="56" t="s">
        <v>55</v>
      </c>
      <c r="B1170" s="14">
        <v>794</v>
      </c>
      <c r="C1170" s="15" t="s">
        <v>19</v>
      </c>
      <c r="D1170" s="15" t="s">
        <v>70</v>
      </c>
      <c r="E1170" s="15" t="s">
        <v>270</v>
      </c>
      <c r="F1170" s="15" t="s">
        <v>58</v>
      </c>
      <c r="G1170" s="102">
        <f>G1171</f>
        <v>1176097</v>
      </c>
      <c r="H1170" s="102">
        <f t="shared" si="332"/>
        <v>1187858</v>
      </c>
      <c r="I1170" s="102">
        <f t="shared" si="332"/>
        <v>1199736</v>
      </c>
      <c r="J1170" s="154">
        <v>630505</v>
      </c>
      <c r="P1170" s="154"/>
      <c r="Q1170" s="154"/>
      <c r="R1170" s="154"/>
      <c r="S1170" s="154"/>
      <c r="T1170" s="154"/>
    </row>
    <row r="1171" spans="1:20" ht="25.5">
      <c r="A1171" s="56" t="s">
        <v>56</v>
      </c>
      <c r="B1171" s="14">
        <v>794</v>
      </c>
      <c r="C1171" s="15" t="s">
        <v>19</v>
      </c>
      <c r="D1171" s="15" t="s">
        <v>70</v>
      </c>
      <c r="E1171" s="15" t="s">
        <v>270</v>
      </c>
      <c r="F1171" s="15" t="s">
        <v>59</v>
      </c>
      <c r="G1171" s="102">
        <f>'прил 6'!G1541</f>
        <v>1176097</v>
      </c>
      <c r="H1171" s="102">
        <f>'прил 6'!H1541</f>
        <v>1187858</v>
      </c>
      <c r="I1171" s="102">
        <f>'прил 6'!I1541</f>
        <v>1199736</v>
      </c>
      <c r="J1171" s="154">
        <v>1885891</v>
      </c>
    </row>
    <row r="1172" spans="1:20" s="33" customFormat="1" ht="25.5">
      <c r="A1172" s="16" t="s">
        <v>371</v>
      </c>
      <c r="B1172" s="14">
        <v>794</v>
      </c>
      <c r="C1172" s="15" t="s">
        <v>19</v>
      </c>
      <c r="D1172" s="15" t="s">
        <v>70</v>
      </c>
      <c r="E1172" s="15" t="s">
        <v>271</v>
      </c>
      <c r="F1172" s="39"/>
      <c r="G1172" s="102">
        <f>G1173</f>
        <v>505512</v>
      </c>
      <c r="H1172" s="102">
        <f t="shared" ref="H1172:I1174" si="333">H1173</f>
        <v>505512</v>
      </c>
      <c r="I1172" s="102">
        <f t="shared" si="333"/>
        <v>505512</v>
      </c>
      <c r="J1172" s="154">
        <v>61300</v>
      </c>
      <c r="P1172" s="154"/>
      <c r="Q1172" s="154"/>
      <c r="R1172" s="154"/>
      <c r="S1172" s="154"/>
      <c r="T1172" s="154"/>
    </row>
    <row r="1173" spans="1:20" s="33" customFormat="1" ht="25.5">
      <c r="A1173" s="16" t="s">
        <v>77</v>
      </c>
      <c r="B1173" s="14">
        <v>794</v>
      </c>
      <c r="C1173" s="15" t="s">
        <v>19</v>
      </c>
      <c r="D1173" s="15" t="s">
        <v>70</v>
      </c>
      <c r="E1173" s="15" t="s">
        <v>272</v>
      </c>
      <c r="F1173" s="15"/>
      <c r="G1173" s="102">
        <f>G1174</f>
        <v>505512</v>
      </c>
      <c r="H1173" s="102">
        <f t="shared" si="333"/>
        <v>505512</v>
      </c>
      <c r="I1173" s="102">
        <f t="shared" si="333"/>
        <v>505512</v>
      </c>
      <c r="J1173" s="154">
        <f>SUM(J1167:J1172)</f>
        <v>5058838</v>
      </c>
      <c r="P1173" s="154"/>
      <c r="Q1173" s="154"/>
      <c r="R1173" s="154"/>
      <c r="S1173" s="154"/>
      <c r="T1173" s="154"/>
    </row>
    <row r="1174" spans="1:20" s="33" customFormat="1" ht="51">
      <c r="A1174" s="56" t="s">
        <v>55</v>
      </c>
      <c r="B1174" s="14">
        <v>794</v>
      </c>
      <c r="C1174" s="15" t="s">
        <v>19</v>
      </c>
      <c r="D1174" s="15" t="s">
        <v>70</v>
      </c>
      <c r="E1174" s="15" t="s">
        <v>272</v>
      </c>
      <c r="F1174" s="15" t="s">
        <v>58</v>
      </c>
      <c r="G1174" s="102">
        <f>G1175</f>
        <v>505512</v>
      </c>
      <c r="H1174" s="102">
        <f t="shared" si="333"/>
        <v>505512</v>
      </c>
      <c r="I1174" s="102">
        <f t="shared" si="333"/>
        <v>505512</v>
      </c>
      <c r="J1174" s="154"/>
      <c r="P1174" s="154"/>
      <c r="Q1174" s="154"/>
      <c r="R1174" s="154"/>
      <c r="S1174" s="154"/>
      <c r="T1174" s="154"/>
    </row>
    <row r="1175" spans="1:20" s="33" customFormat="1" ht="25.5">
      <c r="A1175" s="56" t="s">
        <v>56</v>
      </c>
      <c r="B1175" s="14">
        <v>794</v>
      </c>
      <c r="C1175" s="15" t="s">
        <v>19</v>
      </c>
      <c r="D1175" s="15" t="s">
        <v>70</v>
      </c>
      <c r="E1175" s="15" t="s">
        <v>272</v>
      </c>
      <c r="F1175" s="15" t="s">
        <v>59</v>
      </c>
      <c r="G1175" s="102">
        <f>'прил 6'!G1545</f>
        <v>505512</v>
      </c>
      <c r="H1175" s="102">
        <f>'прил 6'!H1543</f>
        <v>505512</v>
      </c>
      <c r="I1175" s="102">
        <f>'прил 6'!I1543</f>
        <v>505512</v>
      </c>
      <c r="J1175" s="154"/>
      <c r="P1175" s="154"/>
      <c r="Q1175" s="154"/>
      <c r="R1175" s="154"/>
      <c r="S1175" s="154"/>
      <c r="T1175" s="154"/>
    </row>
    <row r="1176" spans="1:20">
      <c r="A1176" s="56" t="s">
        <v>372</v>
      </c>
      <c r="B1176" s="14">
        <v>794</v>
      </c>
      <c r="C1176" s="15" t="s">
        <v>19</v>
      </c>
      <c r="D1176" s="15" t="s">
        <v>70</v>
      </c>
      <c r="E1176" s="15" t="s">
        <v>273</v>
      </c>
      <c r="F1176" s="15"/>
      <c r="G1176" s="102">
        <f>G1177</f>
        <v>1572879.71</v>
      </c>
      <c r="H1176" s="102">
        <f>H1177</f>
        <v>1586911.71</v>
      </c>
      <c r="I1176" s="102">
        <f>I1177</f>
        <v>1601083.71</v>
      </c>
    </row>
    <row r="1177" spans="1:20" s="33" customFormat="1" ht="25.5">
      <c r="A1177" s="16" t="s">
        <v>77</v>
      </c>
      <c r="B1177" s="14">
        <v>794</v>
      </c>
      <c r="C1177" s="15" t="s">
        <v>19</v>
      </c>
      <c r="D1177" s="15" t="s">
        <v>70</v>
      </c>
      <c r="E1177" s="15" t="s">
        <v>274</v>
      </c>
      <c r="F1177" s="39"/>
      <c r="G1177" s="102">
        <f>G1178+G1180</f>
        <v>1572879.71</v>
      </c>
      <c r="H1177" s="102">
        <f>H1178+H1180</f>
        <v>1586911.71</v>
      </c>
      <c r="I1177" s="102">
        <f>I1178+I1180</f>
        <v>1601083.71</v>
      </c>
      <c r="J1177" s="154"/>
      <c r="P1177" s="154"/>
      <c r="Q1177" s="154"/>
      <c r="R1177" s="154"/>
      <c r="S1177" s="154"/>
      <c r="T1177" s="154"/>
    </row>
    <row r="1178" spans="1:20" ht="51">
      <c r="A1178" s="56" t="s">
        <v>55</v>
      </c>
      <c r="B1178" s="14">
        <v>794</v>
      </c>
      <c r="C1178" s="15" t="s">
        <v>19</v>
      </c>
      <c r="D1178" s="15" t="s">
        <v>70</v>
      </c>
      <c r="E1178" s="15" t="s">
        <v>274</v>
      </c>
      <c r="F1178" s="15" t="s">
        <v>58</v>
      </c>
      <c r="G1178" s="102">
        <f>G1179</f>
        <v>1218379.71</v>
      </c>
      <c r="H1178" s="102">
        <f>H1179</f>
        <v>1232411.71</v>
      </c>
      <c r="I1178" s="102">
        <f>I1179</f>
        <v>1246583.71</v>
      </c>
    </row>
    <row r="1179" spans="1:20" ht="25.5">
      <c r="A1179" s="56" t="s">
        <v>56</v>
      </c>
      <c r="B1179" s="14">
        <v>794</v>
      </c>
      <c r="C1179" s="15" t="s">
        <v>19</v>
      </c>
      <c r="D1179" s="15" t="s">
        <v>70</v>
      </c>
      <c r="E1179" s="15" t="s">
        <v>274</v>
      </c>
      <c r="F1179" s="15" t="s">
        <v>59</v>
      </c>
      <c r="G1179" s="102">
        <f>'прил 6'!G1549</f>
        <v>1218379.71</v>
      </c>
      <c r="H1179" s="102">
        <f>'прил 6'!H1549</f>
        <v>1232411.71</v>
      </c>
      <c r="I1179" s="102">
        <f>'прил 6'!I1549</f>
        <v>1246583.71</v>
      </c>
    </row>
    <row r="1180" spans="1:20" ht="25.5">
      <c r="A1180" s="16" t="s">
        <v>36</v>
      </c>
      <c r="B1180" s="14">
        <v>794</v>
      </c>
      <c r="C1180" s="15" t="s">
        <v>19</v>
      </c>
      <c r="D1180" s="15" t="s">
        <v>70</v>
      </c>
      <c r="E1180" s="15" t="s">
        <v>274</v>
      </c>
      <c r="F1180" s="15" t="s">
        <v>37</v>
      </c>
      <c r="G1180" s="102">
        <f>G1181</f>
        <v>354500</v>
      </c>
      <c r="H1180" s="102">
        <f>H1181</f>
        <v>354500</v>
      </c>
      <c r="I1180" s="102">
        <f>I1181</f>
        <v>354500</v>
      </c>
    </row>
    <row r="1181" spans="1:20" ht="25.5">
      <c r="A1181" s="16" t="s">
        <v>38</v>
      </c>
      <c r="B1181" s="14">
        <v>794</v>
      </c>
      <c r="C1181" s="15" t="s">
        <v>19</v>
      </c>
      <c r="D1181" s="15" t="s">
        <v>70</v>
      </c>
      <c r="E1181" s="15" t="s">
        <v>274</v>
      </c>
      <c r="F1181" s="15" t="s">
        <v>39</v>
      </c>
      <c r="G1181" s="102">
        <f>'прил 6'!G1551</f>
        <v>354500</v>
      </c>
      <c r="H1181" s="102">
        <f>'прил 6'!H1551</f>
        <v>354500</v>
      </c>
      <c r="I1181" s="102">
        <f>'прил 6'!I1551</f>
        <v>354500</v>
      </c>
    </row>
    <row r="1182" spans="1:20" s="22" customFormat="1" ht="25.5">
      <c r="A1182" s="121" t="s">
        <v>868</v>
      </c>
      <c r="B1182" s="122">
        <v>799</v>
      </c>
      <c r="C1182" s="123" t="s">
        <v>19</v>
      </c>
      <c r="D1182" s="123" t="s">
        <v>165</v>
      </c>
      <c r="E1182" s="123" t="s">
        <v>869</v>
      </c>
      <c r="F1182" s="123"/>
      <c r="G1182" s="124">
        <f>G1184</f>
        <v>2429370.29</v>
      </c>
      <c r="H1182" s="124">
        <f t="shared" ref="H1182:I1182" si="334">H1184</f>
        <v>2448139.29</v>
      </c>
      <c r="I1182" s="124">
        <f t="shared" si="334"/>
        <v>2467096.29</v>
      </c>
      <c r="P1182" s="21"/>
      <c r="Q1182" s="21"/>
      <c r="R1182" s="21"/>
      <c r="S1182" s="21"/>
      <c r="T1182" s="21"/>
    </row>
    <row r="1183" spans="1:20" s="46" customFormat="1" ht="25.5" hidden="1">
      <c r="A1183" s="56" t="s">
        <v>374</v>
      </c>
      <c r="B1183" s="14">
        <v>794</v>
      </c>
      <c r="C1183" s="15" t="s">
        <v>19</v>
      </c>
      <c r="D1183" s="15" t="s">
        <v>165</v>
      </c>
      <c r="E1183" s="15" t="s">
        <v>275</v>
      </c>
      <c r="F1183" s="15"/>
      <c r="G1183" s="102"/>
      <c r="H1183" s="102"/>
      <c r="I1183" s="102"/>
      <c r="J1183" s="149"/>
      <c r="P1183" s="149"/>
      <c r="Q1183" s="149"/>
      <c r="R1183" s="149"/>
      <c r="S1183" s="149"/>
      <c r="T1183" s="149"/>
    </row>
    <row r="1184" spans="1:20" s="46" customFormat="1" ht="25.5">
      <c r="A1184" s="16" t="s">
        <v>77</v>
      </c>
      <c r="B1184" s="14">
        <v>794</v>
      </c>
      <c r="C1184" s="15" t="s">
        <v>19</v>
      </c>
      <c r="D1184" s="15" t="s">
        <v>165</v>
      </c>
      <c r="E1184" s="15" t="s">
        <v>870</v>
      </c>
      <c r="F1184" s="15"/>
      <c r="G1184" s="102">
        <f>G1185+G1187</f>
        <v>2429370.29</v>
      </c>
      <c r="H1184" s="102">
        <f t="shared" ref="H1184:I1184" si="335">H1185+H1187</f>
        <v>2448139.29</v>
      </c>
      <c r="I1184" s="102">
        <f t="shared" si="335"/>
        <v>2467096.29</v>
      </c>
      <c r="J1184" s="149"/>
      <c r="P1184" s="149"/>
      <c r="Q1184" s="149"/>
      <c r="R1184" s="149"/>
      <c r="S1184" s="149"/>
      <c r="T1184" s="149"/>
    </row>
    <row r="1185" spans="1:20" s="3" customFormat="1" ht="51">
      <c r="A1185" s="56" t="s">
        <v>55</v>
      </c>
      <c r="B1185" s="14">
        <v>794</v>
      </c>
      <c r="C1185" s="15" t="s">
        <v>19</v>
      </c>
      <c r="D1185" s="15" t="s">
        <v>165</v>
      </c>
      <c r="E1185" s="15" t="s">
        <v>870</v>
      </c>
      <c r="F1185" s="15" t="s">
        <v>58</v>
      </c>
      <c r="G1185" s="102">
        <f>G1186</f>
        <v>2295770.29</v>
      </c>
      <c r="H1185" s="102">
        <f>H1186</f>
        <v>2314539.29</v>
      </c>
      <c r="I1185" s="102">
        <f>I1186</f>
        <v>2333496.29</v>
      </c>
      <c r="J1185" s="150"/>
      <c r="P1185" s="150"/>
      <c r="Q1185" s="150"/>
      <c r="R1185" s="150"/>
      <c r="S1185" s="150"/>
      <c r="T1185" s="150"/>
    </row>
    <row r="1186" spans="1:20" s="3" customFormat="1" ht="25.5">
      <c r="A1186" s="56" t="s">
        <v>56</v>
      </c>
      <c r="B1186" s="14">
        <v>794</v>
      </c>
      <c r="C1186" s="15" t="s">
        <v>19</v>
      </c>
      <c r="D1186" s="15" t="s">
        <v>165</v>
      </c>
      <c r="E1186" s="15" t="s">
        <v>870</v>
      </c>
      <c r="F1186" s="15" t="s">
        <v>59</v>
      </c>
      <c r="G1186" s="102">
        <f>'прил 6'!G1560</f>
        <v>2295770.29</v>
      </c>
      <c r="H1186" s="102">
        <f>'прил 6'!H1560</f>
        <v>2314539.29</v>
      </c>
      <c r="I1186" s="102">
        <f>'прил 6'!I1560</f>
        <v>2333496.29</v>
      </c>
      <c r="J1186" s="150"/>
      <c r="P1186" s="150"/>
      <c r="Q1186" s="150"/>
      <c r="R1186" s="150"/>
      <c r="S1186" s="150"/>
      <c r="T1186" s="150"/>
    </row>
    <row r="1187" spans="1:20" s="3" customFormat="1" ht="25.5">
      <c r="A1187" s="16" t="s">
        <v>36</v>
      </c>
      <c r="B1187" s="14">
        <v>794</v>
      </c>
      <c r="C1187" s="15" t="s">
        <v>19</v>
      </c>
      <c r="D1187" s="15" t="s">
        <v>165</v>
      </c>
      <c r="E1187" s="15" t="s">
        <v>870</v>
      </c>
      <c r="F1187" s="15" t="s">
        <v>37</v>
      </c>
      <c r="G1187" s="102">
        <f>G1188</f>
        <v>133600</v>
      </c>
      <c r="H1187" s="102">
        <f>H1188</f>
        <v>133600</v>
      </c>
      <c r="I1187" s="102">
        <f>I1188</f>
        <v>133600</v>
      </c>
      <c r="J1187" s="150"/>
      <c r="P1187" s="150"/>
      <c r="Q1187" s="150"/>
      <c r="R1187" s="150"/>
      <c r="S1187" s="150"/>
      <c r="T1187" s="150"/>
    </row>
    <row r="1188" spans="1:20" s="3" customFormat="1" ht="25.5">
      <c r="A1188" s="16" t="s">
        <v>38</v>
      </c>
      <c r="B1188" s="14">
        <v>794</v>
      </c>
      <c r="C1188" s="15" t="s">
        <v>19</v>
      </c>
      <c r="D1188" s="15" t="s">
        <v>165</v>
      </c>
      <c r="E1188" s="15" t="s">
        <v>870</v>
      </c>
      <c r="F1188" s="15" t="s">
        <v>39</v>
      </c>
      <c r="G1188" s="102">
        <f>'прил 6'!G1562</f>
        <v>133600</v>
      </c>
      <c r="H1188" s="102">
        <f>'прил 6'!H1562</f>
        <v>133600</v>
      </c>
      <c r="I1188" s="102">
        <f>'прил 6'!I1562</f>
        <v>133600</v>
      </c>
      <c r="J1188" s="150"/>
      <c r="P1188" s="150"/>
      <c r="Q1188" s="150"/>
      <c r="R1188" s="150"/>
      <c r="S1188" s="150"/>
      <c r="T1188" s="150"/>
    </row>
    <row r="1189" spans="1:20" s="3" customFormat="1" ht="74.25" hidden="1" customHeight="1">
      <c r="A1189" s="30" t="s">
        <v>143</v>
      </c>
      <c r="B1189" s="14">
        <v>794</v>
      </c>
      <c r="C1189" s="15" t="s">
        <v>19</v>
      </c>
      <c r="D1189" s="15" t="s">
        <v>165</v>
      </c>
      <c r="E1189" s="15" t="s">
        <v>280</v>
      </c>
      <c r="F1189" s="15"/>
      <c r="G1189" s="102">
        <f t="shared" ref="G1189:I1190" si="336">G1190</f>
        <v>0</v>
      </c>
      <c r="H1189" s="102">
        <f t="shared" si="336"/>
        <v>0</v>
      </c>
      <c r="I1189" s="102">
        <f t="shared" si="336"/>
        <v>0</v>
      </c>
      <c r="J1189" s="150"/>
      <c r="P1189" s="150"/>
      <c r="Q1189" s="150"/>
      <c r="R1189" s="150"/>
      <c r="S1189" s="150"/>
      <c r="T1189" s="150"/>
    </row>
    <row r="1190" spans="1:20" s="3" customFormat="1" ht="37.5" hidden="1" customHeight="1">
      <c r="A1190" s="16" t="s">
        <v>36</v>
      </c>
      <c r="B1190" s="14">
        <v>794</v>
      </c>
      <c r="C1190" s="15" t="s">
        <v>19</v>
      </c>
      <c r="D1190" s="15" t="s">
        <v>165</v>
      </c>
      <c r="E1190" s="15" t="s">
        <v>280</v>
      </c>
      <c r="F1190" s="15" t="s">
        <v>37</v>
      </c>
      <c r="G1190" s="102">
        <f t="shared" si="336"/>
        <v>0</v>
      </c>
      <c r="H1190" s="102">
        <f t="shared" si="336"/>
        <v>0</v>
      </c>
      <c r="I1190" s="102">
        <f t="shared" si="336"/>
        <v>0</v>
      </c>
      <c r="J1190" s="150"/>
      <c r="P1190" s="150"/>
      <c r="Q1190" s="150"/>
      <c r="R1190" s="150"/>
      <c r="S1190" s="150"/>
      <c r="T1190" s="150"/>
    </row>
    <row r="1191" spans="1:20" s="3" customFormat="1" ht="38.25" hidden="1" customHeight="1">
      <c r="A1191" s="16" t="s">
        <v>38</v>
      </c>
      <c r="B1191" s="14">
        <v>794</v>
      </c>
      <c r="C1191" s="15" t="s">
        <v>19</v>
      </c>
      <c r="D1191" s="15" t="s">
        <v>165</v>
      </c>
      <c r="E1191" s="15" t="s">
        <v>280</v>
      </c>
      <c r="F1191" s="15" t="s">
        <v>39</v>
      </c>
      <c r="G1191" s="102">
        <f>'прил 6'!G1565</f>
        <v>0</v>
      </c>
      <c r="H1191" s="102">
        <f>'прил 6'!H1565</f>
        <v>0</v>
      </c>
      <c r="I1191" s="102">
        <f>'прил 6'!I1565</f>
        <v>0</v>
      </c>
      <c r="J1191" s="150"/>
      <c r="P1191" s="150"/>
      <c r="Q1191" s="150"/>
      <c r="R1191" s="150"/>
      <c r="S1191" s="150"/>
      <c r="T1191" s="150"/>
    </row>
    <row r="1192" spans="1:20" s="181" customFormat="1" ht="25.5">
      <c r="A1192" s="248" t="s">
        <v>339</v>
      </c>
      <c r="B1192" s="122">
        <v>793</v>
      </c>
      <c r="C1192" s="123" t="s">
        <v>19</v>
      </c>
      <c r="D1192" s="123" t="s">
        <v>23</v>
      </c>
      <c r="E1192" s="123" t="s">
        <v>255</v>
      </c>
      <c r="F1192" s="123"/>
      <c r="G1192" s="124">
        <f>G1193</f>
        <v>16112923</v>
      </c>
      <c r="H1192" s="124">
        <f>H1193</f>
        <v>16249381</v>
      </c>
      <c r="I1192" s="124">
        <f>I1193</f>
        <v>16387204</v>
      </c>
      <c r="J1192" s="180">
        <v>8109357</v>
      </c>
      <c r="P1192" s="180"/>
      <c r="Q1192" s="180"/>
      <c r="R1192" s="180"/>
      <c r="S1192" s="180"/>
      <c r="T1192" s="180"/>
    </row>
    <row r="1193" spans="1:20" s="105" customFormat="1" ht="25.5" customHeight="1">
      <c r="A1193" s="86" t="s">
        <v>50</v>
      </c>
      <c r="B1193" s="214">
        <v>793</v>
      </c>
      <c r="C1193" s="88" t="s">
        <v>19</v>
      </c>
      <c r="D1193" s="88" t="s">
        <v>23</v>
      </c>
      <c r="E1193" s="88" t="s">
        <v>298</v>
      </c>
      <c r="F1193" s="88"/>
      <c r="G1193" s="102">
        <f>G1194+G1196+G1198</f>
        <v>16112923</v>
      </c>
      <c r="H1193" s="102">
        <f>H1194+H1196+H1198</f>
        <v>16249381</v>
      </c>
      <c r="I1193" s="102">
        <f>I1194+I1196+I1198</f>
        <v>16387204</v>
      </c>
      <c r="J1193" s="185">
        <v>6041147</v>
      </c>
      <c r="P1193" s="185"/>
      <c r="Q1193" s="185"/>
      <c r="R1193" s="185"/>
      <c r="S1193" s="185"/>
      <c r="T1193" s="185"/>
    </row>
    <row r="1194" spans="1:20" s="105" customFormat="1" ht="51">
      <c r="A1194" s="86" t="s">
        <v>326</v>
      </c>
      <c r="B1194" s="214">
        <v>793</v>
      </c>
      <c r="C1194" s="88" t="s">
        <v>19</v>
      </c>
      <c r="D1194" s="88" t="s">
        <v>23</v>
      </c>
      <c r="E1194" s="88" t="s">
        <v>298</v>
      </c>
      <c r="F1194" s="88" t="s">
        <v>58</v>
      </c>
      <c r="G1194" s="102">
        <f>G1195</f>
        <v>9335655</v>
      </c>
      <c r="H1194" s="102">
        <f>H1195</f>
        <v>9427412</v>
      </c>
      <c r="I1194" s="102">
        <f>I1195</f>
        <v>9520086</v>
      </c>
      <c r="J1194" s="185">
        <v>496800</v>
      </c>
      <c r="P1194" s="185"/>
      <c r="Q1194" s="185"/>
      <c r="R1194" s="185"/>
      <c r="S1194" s="185"/>
      <c r="T1194" s="185"/>
    </row>
    <row r="1195" spans="1:20" s="105" customFormat="1">
      <c r="A1195" s="86" t="s">
        <v>333</v>
      </c>
      <c r="B1195" s="214"/>
      <c r="C1195" s="88"/>
      <c r="D1195" s="88"/>
      <c r="E1195" s="88" t="s">
        <v>298</v>
      </c>
      <c r="F1195" s="88" t="s">
        <v>332</v>
      </c>
      <c r="G1195" s="102">
        <f>'прил 6'!G1079</f>
        <v>9335655</v>
      </c>
      <c r="H1195" s="102">
        <f>'прил 6'!H1079</f>
        <v>9427412</v>
      </c>
      <c r="I1195" s="102">
        <f>'прил 6'!I1079</f>
        <v>9520086</v>
      </c>
      <c r="J1195" s="185">
        <f>SUM(J1192:J1194)</f>
        <v>14647304</v>
      </c>
      <c r="P1195" s="185"/>
      <c r="Q1195" s="185"/>
      <c r="R1195" s="185"/>
      <c r="S1195" s="185"/>
      <c r="T1195" s="185"/>
    </row>
    <row r="1196" spans="1:20" s="105" customFormat="1" ht="24" customHeight="1">
      <c r="A1196" s="86" t="s">
        <v>330</v>
      </c>
      <c r="B1196" s="214">
        <v>793</v>
      </c>
      <c r="C1196" s="88" t="s">
        <v>19</v>
      </c>
      <c r="D1196" s="88" t="s">
        <v>23</v>
      </c>
      <c r="E1196" s="88" t="s">
        <v>298</v>
      </c>
      <c r="F1196" s="88" t="s">
        <v>37</v>
      </c>
      <c r="G1196" s="102">
        <f>G1197</f>
        <v>6721909</v>
      </c>
      <c r="H1196" s="102">
        <f>H1197</f>
        <v>6766610</v>
      </c>
      <c r="I1196" s="102">
        <f>I1197</f>
        <v>6811759</v>
      </c>
      <c r="J1196" s="185"/>
      <c r="P1196" s="185"/>
      <c r="Q1196" s="185"/>
      <c r="R1196" s="185"/>
      <c r="S1196" s="185"/>
      <c r="T1196" s="185"/>
    </row>
    <row r="1197" spans="1:20" s="105" customFormat="1" ht="24" customHeight="1">
      <c r="A1197" s="86" t="s">
        <v>38</v>
      </c>
      <c r="B1197" s="214">
        <v>793</v>
      </c>
      <c r="C1197" s="88" t="s">
        <v>19</v>
      </c>
      <c r="D1197" s="88" t="s">
        <v>23</v>
      </c>
      <c r="E1197" s="88" t="s">
        <v>298</v>
      </c>
      <c r="F1197" s="88" t="s">
        <v>39</v>
      </c>
      <c r="G1197" s="102">
        <f>'прил 6'!G1081</f>
        <v>6721909</v>
      </c>
      <c r="H1197" s="102">
        <f>'прил 6'!H1081</f>
        <v>6766610</v>
      </c>
      <c r="I1197" s="102">
        <f>'прил 6'!I1081</f>
        <v>6811759</v>
      </c>
      <c r="J1197" s="185"/>
      <c r="P1197" s="185"/>
      <c r="Q1197" s="185"/>
      <c r="R1197" s="185"/>
      <c r="S1197" s="185"/>
      <c r="T1197" s="185"/>
    </row>
    <row r="1198" spans="1:20" s="105" customFormat="1" ht="24" customHeight="1">
      <c r="A1198" s="86" t="s">
        <v>63</v>
      </c>
      <c r="B1198" s="214">
        <v>793</v>
      </c>
      <c r="C1198" s="88" t="s">
        <v>19</v>
      </c>
      <c r="D1198" s="88" t="s">
        <v>23</v>
      </c>
      <c r="E1198" s="88" t="s">
        <v>298</v>
      </c>
      <c r="F1198" s="88" t="s">
        <v>64</v>
      </c>
      <c r="G1198" s="102">
        <f>G1200+G1199</f>
        <v>55359</v>
      </c>
      <c r="H1198" s="102">
        <f>H1200+H1199</f>
        <v>55359</v>
      </c>
      <c r="I1198" s="102">
        <f>I1200+I1199</f>
        <v>55359</v>
      </c>
      <c r="J1198" s="185"/>
      <c r="P1198" s="185"/>
      <c r="Q1198" s="185"/>
      <c r="R1198" s="185"/>
      <c r="S1198" s="185"/>
      <c r="T1198" s="185"/>
    </row>
    <row r="1199" spans="1:20" s="105" customFormat="1" ht="24" hidden="1" customHeight="1">
      <c r="A1199" s="86" t="s">
        <v>335</v>
      </c>
      <c r="B1199" s="214">
        <v>793</v>
      </c>
      <c r="C1199" s="88" t="s">
        <v>19</v>
      </c>
      <c r="D1199" s="88" t="s">
        <v>23</v>
      </c>
      <c r="E1199" s="88" t="s">
        <v>298</v>
      </c>
      <c r="F1199" s="88" t="s">
        <v>334</v>
      </c>
      <c r="G1199" s="102">
        <f>'прил 6'!G1085</f>
        <v>0</v>
      </c>
      <c r="H1199" s="102">
        <f>'прил 6'!AH1085</f>
        <v>0</v>
      </c>
      <c r="I1199" s="102">
        <f>'прил 6'!AI1085</f>
        <v>0</v>
      </c>
      <c r="J1199" s="185"/>
      <c r="P1199" s="185"/>
      <c r="Q1199" s="185"/>
      <c r="R1199" s="185"/>
      <c r="S1199" s="185"/>
      <c r="T1199" s="185"/>
    </row>
    <row r="1200" spans="1:20" s="105" customFormat="1" ht="24" customHeight="1">
      <c r="A1200" s="86" t="s">
        <v>147</v>
      </c>
      <c r="B1200" s="214">
        <v>793</v>
      </c>
      <c r="C1200" s="88" t="s">
        <v>19</v>
      </c>
      <c r="D1200" s="88" t="s">
        <v>23</v>
      </c>
      <c r="E1200" s="88" t="s">
        <v>298</v>
      </c>
      <c r="F1200" s="88" t="s">
        <v>67</v>
      </c>
      <c r="G1200" s="102">
        <f>'прил 6'!G1086</f>
        <v>55359</v>
      </c>
      <c r="H1200" s="102">
        <f>'прил 6'!H1086</f>
        <v>55359</v>
      </c>
      <c r="I1200" s="102">
        <f>'прил 6'!I1086</f>
        <v>55359</v>
      </c>
      <c r="J1200" s="185"/>
      <c r="P1200" s="185"/>
      <c r="Q1200" s="185"/>
      <c r="R1200" s="185"/>
      <c r="S1200" s="185"/>
      <c r="T1200" s="185"/>
    </row>
    <row r="1201" spans="1:20" s="227" customFormat="1" ht="34.5" customHeight="1">
      <c r="A1201" s="224" t="s">
        <v>173</v>
      </c>
      <c r="B1201" s="220">
        <v>793</v>
      </c>
      <c r="C1201" s="221" t="s">
        <v>19</v>
      </c>
      <c r="D1201" s="221" t="s">
        <v>72</v>
      </c>
      <c r="E1201" s="221" t="s">
        <v>238</v>
      </c>
      <c r="F1201" s="225"/>
      <c r="G1201" s="222">
        <f>G1202</f>
        <v>1000000</v>
      </c>
      <c r="H1201" s="222">
        <f t="shared" ref="H1201:I1201" si="337">H1202</f>
        <v>1000000</v>
      </c>
      <c r="I1201" s="222">
        <f t="shared" si="337"/>
        <v>1000000</v>
      </c>
      <c r="J1201" s="226">
        <v>1000000</v>
      </c>
      <c r="P1201" s="226"/>
      <c r="Q1201" s="226"/>
      <c r="R1201" s="226"/>
      <c r="S1201" s="226"/>
      <c r="T1201" s="226"/>
    </row>
    <row r="1202" spans="1:20" s="105" customFormat="1" ht="25.5">
      <c r="A1202" s="204" t="s">
        <v>173</v>
      </c>
      <c r="B1202" s="214">
        <v>793</v>
      </c>
      <c r="C1202" s="88" t="s">
        <v>19</v>
      </c>
      <c r="D1202" s="88" t="s">
        <v>72</v>
      </c>
      <c r="E1202" s="88" t="s">
        <v>281</v>
      </c>
      <c r="F1202" s="214"/>
      <c r="G1202" s="102">
        <f>G1205+G1212+G1216+G1210+G1207+G1204+G1213</f>
        <v>1000000</v>
      </c>
      <c r="H1202" s="102">
        <f>H1205+H1212+H1216+H1210+H1207</f>
        <v>1000000</v>
      </c>
      <c r="I1202" s="102">
        <f>I1205+I1212+I1216+I1210+I1207</f>
        <v>1000000</v>
      </c>
      <c r="J1202" s="185"/>
      <c r="P1202" s="185"/>
      <c r="Q1202" s="185"/>
      <c r="R1202" s="185"/>
      <c r="S1202" s="185"/>
      <c r="T1202" s="185"/>
    </row>
    <row r="1203" spans="1:20" ht="24" hidden="1" customHeight="1">
      <c r="A1203" s="196" t="s">
        <v>151</v>
      </c>
      <c r="B1203" s="49">
        <v>795</v>
      </c>
      <c r="C1203" s="15" t="s">
        <v>69</v>
      </c>
      <c r="D1203" s="15" t="s">
        <v>70</v>
      </c>
      <c r="E1203" s="15" t="s">
        <v>281</v>
      </c>
      <c r="F1203" s="15" t="s">
        <v>152</v>
      </c>
      <c r="G1203" s="74">
        <f>G1204</f>
        <v>0</v>
      </c>
      <c r="H1203" s="74">
        <f>H1204</f>
        <v>0</v>
      </c>
      <c r="I1203" s="74">
        <f>I1204</f>
        <v>0</v>
      </c>
      <c r="J1203" s="1"/>
    </row>
    <row r="1204" spans="1:20" ht="18" hidden="1" customHeight="1">
      <c r="A1204" s="16" t="s">
        <v>153</v>
      </c>
      <c r="B1204" s="49">
        <v>795</v>
      </c>
      <c r="C1204" s="15" t="s">
        <v>69</v>
      </c>
      <c r="D1204" s="15" t="s">
        <v>70</v>
      </c>
      <c r="E1204" s="15" t="s">
        <v>281</v>
      </c>
      <c r="F1204" s="15" t="s">
        <v>154</v>
      </c>
      <c r="G1204" s="74"/>
      <c r="H1204" s="74"/>
      <c r="I1204" s="74"/>
      <c r="J1204" s="1"/>
    </row>
    <row r="1205" spans="1:20" s="105" customFormat="1" hidden="1">
      <c r="A1205" s="86" t="s">
        <v>330</v>
      </c>
      <c r="B1205" s="214">
        <v>793</v>
      </c>
      <c r="C1205" s="88" t="s">
        <v>54</v>
      </c>
      <c r="D1205" s="88" t="s">
        <v>126</v>
      </c>
      <c r="E1205" s="88" t="s">
        <v>281</v>
      </c>
      <c r="F1205" s="88" t="s">
        <v>37</v>
      </c>
      <c r="G1205" s="102">
        <f>G1206</f>
        <v>0</v>
      </c>
      <c r="H1205" s="102">
        <f>H1206</f>
        <v>0</v>
      </c>
      <c r="I1205" s="102">
        <f>I1206</f>
        <v>0</v>
      </c>
      <c r="J1205" s="185"/>
      <c r="P1205" s="185"/>
      <c r="Q1205" s="185"/>
      <c r="R1205" s="185"/>
      <c r="S1205" s="185"/>
      <c r="T1205" s="185"/>
    </row>
    <row r="1206" spans="1:20" s="105" customFormat="1" ht="27.75" hidden="1" customHeight="1">
      <c r="A1206" s="86" t="s">
        <v>38</v>
      </c>
      <c r="B1206" s="214">
        <v>793</v>
      </c>
      <c r="C1206" s="88" t="s">
        <v>54</v>
      </c>
      <c r="D1206" s="88" t="s">
        <v>126</v>
      </c>
      <c r="E1206" s="88" t="s">
        <v>281</v>
      </c>
      <c r="F1206" s="88" t="s">
        <v>39</v>
      </c>
      <c r="G1206" s="102">
        <f>'прил 6'!G1659+'прил 6'!G1775</f>
        <v>0</v>
      </c>
      <c r="H1206" s="102">
        <f>'прил 6'!H1136+'прил 6'!H1653</f>
        <v>0</v>
      </c>
      <c r="I1206" s="102">
        <f>'прил 6'!I1136+'прил 6'!I1653</f>
        <v>0</v>
      </c>
      <c r="J1206" s="185"/>
      <c r="P1206" s="185"/>
      <c r="Q1206" s="185"/>
      <c r="R1206" s="185"/>
      <c r="S1206" s="185"/>
      <c r="T1206" s="185"/>
    </row>
    <row r="1207" spans="1:20" s="105" customFormat="1" ht="30.75" hidden="1" customHeight="1">
      <c r="A1207" s="86" t="s">
        <v>365</v>
      </c>
      <c r="B1207" s="214">
        <v>793</v>
      </c>
      <c r="C1207" s="88" t="s">
        <v>69</v>
      </c>
      <c r="D1207" s="88" t="s">
        <v>70</v>
      </c>
      <c r="E1207" s="88" t="s">
        <v>281</v>
      </c>
      <c r="F1207" s="88" t="s">
        <v>152</v>
      </c>
      <c r="G1207" s="102">
        <f>G1208</f>
        <v>0</v>
      </c>
      <c r="H1207" s="102">
        <f>H1208</f>
        <v>0</v>
      </c>
      <c r="I1207" s="102">
        <f>I1208</f>
        <v>0</v>
      </c>
      <c r="J1207" s="185"/>
      <c r="P1207" s="185"/>
      <c r="Q1207" s="185"/>
      <c r="R1207" s="185"/>
      <c r="S1207" s="185"/>
      <c r="T1207" s="185"/>
    </row>
    <row r="1208" spans="1:20" s="105" customFormat="1" ht="30.75" hidden="1" customHeight="1">
      <c r="A1208" s="86" t="s">
        <v>361</v>
      </c>
      <c r="B1208" s="214">
        <v>793</v>
      </c>
      <c r="C1208" s="88" t="s">
        <v>69</v>
      </c>
      <c r="D1208" s="88" t="s">
        <v>70</v>
      </c>
      <c r="E1208" s="88" t="s">
        <v>281</v>
      </c>
      <c r="F1208" s="88" t="s">
        <v>154</v>
      </c>
      <c r="G1208" s="102">
        <f>'прил 6'!G1467</f>
        <v>0</v>
      </c>
      <c r="H1208" s="102">
        <f>'прил 6'!H1467</f>
        <v>0</v>
      </c>
      <c r="I1208" s="102">
        <f>'прил 6'!I1467</f>
        <v>0</v>
      </c>
      <c r="J1208" s="185"/>
      <c r="P1208" s="185"/>
      <c r="Q1208" s="185"/>
      <c r="R1208" s="185"/>
      <c r="S1208" s="185"/>
      <c r="T1208" s="185"/>
    </row>
    <row r="1209" spans="1:20" s="105" customFormat="1" ht="30.75" hidden="1" customHeight="1">
      <c r="A1209" s="86" t="s">
        <v>160</v>
      </c>
      <c r="B1209" s="214">
        <v>793</v>
      </c>
      <c r="C1209" s="88" t="s">
        <v>177</v>
      </c>
      <c r="D1209" s="88" t="s">
        <v>70</v>
      </c>
      <c r="E1209" s="88" t="s">
        <v>281</v>
      </c>
      <c r="F1209" s="88" t="s">
        <v>161</v>
      </c>
      <c r="G1209" s="102">
        <f>G1210</f>
        <v>0</v>
      </c>
      <c r="H1209" s="102">
        <v>0</v>
      </c>
      <c r="I1209" s="102">
        <v>0</v>
      </c>
      <c r="P1209" s="185"/>
      <c r="Q1209" s="185"/>
      <c r="R1209" s="185"/>
      <c r="S1209" s="185"/>
      <c r="T1209" s="185"/>
    </row>
    <row r="1210" spans="1:20" s="105" customFormat="1" ht="30.75" hidden="1" customHeight="1">
      <c r="A1210" s="86" t="s">
        <v>182</v>
      </c>
      <c r="B1210" s="214">
        <v>793</v>
      </c>
      <c r="C1210" s="88" t="s">
        <v>177</v>
      </c>
      <c r="D1210" s="88" t="s">
        <v>70</v>
      </c>
      <c r="E1210" s="88" t="s">
        <v>281</v>
      </c>
      <c r="F1210" s="88" t="s">
        <v>183</v>
      </c>
      <c r="G1210" s="102">
        <f>'прил 6'!G1262+'прил 6'!G1106+'прил 6'!G1167+'прил 6'!G1357</f>
        <v>0</v>
      </c>
      <c r="H1210" s="102">
        <f>'прил 6'!H1262+'прил 6'!H1106+'прил 6'!H1167+'прил 6'!H1357</f>
        <v>0</v>
      </c>
      <c r="I1210" s="102">
        <f>'прил 6'!I1262+'прил 6'!I1106+'прил 6'!I1167+'прил 6'!I1357</f>
        <v>0</v>
      </c>
      <c r="P1210" s="185"/>
      <c r="Q1210" s="185"/>
      <c r="R1210" s="185"/>
      <c r="S1210" s="185"/>
      <c r="T1210" s="185"/>
    </row>
    <row r="1211" spans="1:20" s="105" customFormat="1" hidden="1">
      <c r="A1211" s="86" t="s">
        <v>63</v>
      </c>
      <c r="B1211" s="88" t="s">
        <v>96</v>
      </c>
      <c r="C1211" s="88" t="s">
        <v>26</v>
      </c>
      <c r="D1211" s="88" t="s">
        <v>28</v>
      </c>
      <c r="E1211" s="88" t="s">
        <v>281</v>
      </c>
      <c r="F1211" s="88" t="s">
        <v>31</v>
      </c>
      <c r="G1211" s="102">
        <f>G1212</f>
        <v>0</v>
      </c>
      <c r="H1211" s="102">
        <f>H1212</f>
        <v>0</v>
      </c>
      <c r="I1211" s="102">
        <f>I1212</f>
        <v>0</v>
      </c>
      <c r="J1211" s="185"/>
      <c r="P1211" s="185"/>
      <c r="Q1211" s="185"/>
      <c r="R1211" s="185"/>
      <c r="S1211" s="185"/>
      <c r="T1211" s="185"/>
    </row>
    <row r="1212" spans="1:20" s="105" customFormat="1" ht="19.5" hidden="1" customHeight="1">
      <c r="A1212" s="86" t="s">
        <v>184</v>
      </c>
      <c r="B1212" s="88" t="s">
        <v>96</v>
      </c>
      <c r="C1212" s="88" t="s">
        <v>26</v>
      </c>
      <c r="D1212" s="88" t="s">
        <v>28</v>
      </c>
      <c r="E1212" s="88" t="s">
        <v>281</v>
      </c>
      <c r="F1212" s="88" t="s">
        <v>33</v>
      </c>
      <c r="G1212" s="102">
        <f>'прил 6'!G220+'прил 6'!G653</f>
        <v>0</v>
      </c>
      <c r="H1212" s="102"/>
      <c r="I1212" s="102"/>
      <c r="J1212" s="185"/>
      <c r="P1212" s="185"/>
      <c r="Q1212" s="185"/>
      <c r="R1212" s="185"/>
      <c r="S1212" s="185"/>
      <c r="T1212" s="185"/>
    </row>
    <row r="1213" spans="1:20" ht="24" hidden="1" customHeight="1">
      <c r="A1213" s="16" t="s">
        <v>30</v>
      </c>
      <c r="B1213" s="49">
        <v>795</v>
      </c>
      <c r="C1213" s="15" t="s">
        <v>44</v>
      </c>
      <c r="D1213" s="15" t="s">
        <v>19</v>
      </c>
      <c r="E1213" s="15" t="s">
        <v>281</v>
      </c>
      <c r="F1213" s="15" t="s">
        <v>31</v>
      </c>
      <c r="G1213" s="74">
        <f>G1214</f>
        <v>0</v>
      </c>
      <c r="H1213" s="74">
        <f>H1214</f>
        <v>0</v>
      </c>
      <c r="I1213" s="74">
        <f>I1214</f>
        <v>0</v>
      </c>
      <c r="J1213" s="1"/>
    </row>
    <row r="1214" spans="1:20" ht="18" hidden="1" customHeight="1">
      <c r="A1214" s="16" t="s">
        <v>32</v>
      </c>
      <c r="B1214" s="49">
        <v>795</v>
      </c>
      <c r="C1214" s="15" t="s">
        <v>44</v>
      </c>
      <c r="D1214" s="15" t="s">
        <v>19</v>
      </c>
      <c r="E1214" s="15" t="s">
        <v>281</v>
      </c>
      <c r="F1214" s="15" t="s">
        <v>33</v>
      </c>
      <c r="G1214" s="74"/>
      <c r="H1214" s="74"/>
      <c r="I1214" s="74"/>
      <c r="J1214" s="1"/>
    </row>
    <row r="1215" spans="1:20" s="105" customFormat="1">
      <c r="A1215" s="86" t="s">
        <v>63</v>
      </c>
      <c r="B1215" s="214">
        <v>793</v>
      </c>
      <c r="C1215" s="88" t="s">
        <v>19</v>
      </c>
      <c r="D1215" s="88" t="s">
        <v>72</v>
      </c>
      <c r="E1215" s="88" t="s">
        <v>281</v>
      </c>
      <c r="F1215" s="88" t="s">
        <v>64</v>
      </c>
      <c r="G1215" s="102">
        <f>G1216</f>
        <v>1000000</v>
      </c>
      <c r="H1215" s="102">
        <f>H1216</f>
        <v>1000000</v>
      </c>
      <c r="I1215" s="102">
        <f>I1216</f>
        <v>1000000</v>
      </c>
      <c r="J1215" s="185"/>
      <c r="P1215" s="185"/>
      <c r="Q1215" s="185"/>
      <c r="R1215" s="185"/>
      <c r="S1215" s="185"/>
      <c r="T1215" s="185"/>
    </row>
    <row r="1216" spans="1:20" s="105" customFormat="1" ht="19.5" customHeight="1">
      <c r="A1216" s="86" t="s">
        <v>184</v>
      </c>
      <c r="B1216" s="214">
        <v>793</v>
      </c>
      <c r="C1216" s="88" t="s">
        <v>19</v>
      </c>
      <c r="D1216" s="88" t="s">
        <v>72</v>
      </c>
      <c r="E1216" s="88" t="s">
        <v>281</v>
      </c>
      <c r="F1216" s="88" t="s">
        <v>185</v>
      </c>
      <c r="G1216" s="102">
        <f>'прил 6'!G1033</f>
        <v>1000000</v>
      </c>
      <c r="H1216" s="102">
        <f>'прил 6'!H1033</f>
        <v>1000000</v>
      </c>
      <c r="I1216" s="102">
        <f>'прил 6'!I1033</f>
        <v>1000000</v>
      </c>
      <c r="J1216" s="185"/>
      <c r="P1216" s="185"/>
      <c r="Q1216" s="185"/>
      <c r="R1216" s="185"/>
      <c r="S1216" s="185"/>
      <c r="T1216" s="185"/>
    </row>
    <row r="1217" spans="1:20" s="105" customFormat="1" hidden="1">
      <c r="A1217" s="86" t="s">
        <v>32</v>
      </c>
      <c r="B1217" s="214">
        <v>757</v>
      </c>
      <c r="C1217" s="88" t="s">
        <v>44</v>
      </c>
      <c r="D1217" s="88" t="s">
        <v>19</v>
      </c>
      <c r="E1217" s="88" t="s">
        <v>281</v>
      </c>
      <c r="F1217" s="88" t="s">
        <v>33</v>
      </c>
      <c r="G1217" s="89"/>
      <c r="H1217" s="89"/>
      <c r="I1217" s="89"/>
      <c r="J1217" s="185"/>
      <c r="P1217" s="185"/>
      <c r="Q1217" s="185"/>
      <c r="R1217" s="185"/>
      <c r="S1217" s="185"/>
      <c r="T1217" s="185"/>
    </row>
    <row r="1218" spans="1:20" s="181" customFormat="1" ht="26.25" customHeight="1">
      <c r="A1218" s="219" t="s">
        <v>168</v>
      </c>
      <c r="B1218" s="220">
        <v>793</v>
      </c>
      <c r="C1218" s="221" t="s">
        <v>19</v>
      </c>
      <c r="D1218" s="221" t="s">
        <v>23</v>
      </c>
      <c r="E1218" s="228" t="s">
        <v>214</v>
      </c>
      <c r="F1218" s="221"/>
      <c r="G1218" s="222">
        <f>G1222+G1244+G1248+G1241+G1235+G1238</f>
        <v>3000000</v>
      </c>
      <c r="H1218" s="222">
        <f t="shared" ref="H1218:I1218" si="338">H1219+H1222+H1227+H1230+H1245</f>
        <v>3000000</v>
      </c>
      <c r="I1218" s="222">
        <f t="shared" si="338"/>
        <v>3000000</v>
      </c>
      <c r="J1218" s="180">
        <v>1487719</v>
      </c>
      <c r="P1218" s="180"/>
      <c r="Q1218" s="180"/>
      <c r="R1218" s="180"/>
      <c r="S1218" s="180"/>
      <c r="T1218" s="180"/>
    </row>
    <row r="1219" spans="1:20" s="181" customFormat="1" ht="51.75" hidden="1" customHeight="1">
      <c r="A1219" s="86" t="s">
        <v>651</v>
      </c>
      <c r="B1219" s="214">
        <v>793</v>
      </c>
      <c r="C1219" s="88" t="s">
        <v>19</v>
      </c>
      <c r="D1219" s="88" t="s">
        <v>23</v>
      </c>
      <c r="E1219" s="88" t="s">
        <v>652</v>
      </c>
      <c r="F1219" s="88"/>
      <c r="G1219" s="102">
        <f t="shared" ref="G1219:I1220" si="339">G1220</f>
        <v>0</v>
      </c>
      <c r="H1219" s="102">
        <f t="shared" si="339"/>
        <v>0</v>
      </c>
      <c r="I1219" s="102">
        <f t="shared" si="339"/>
        <v>0</v>
      </c>
      <c r="J1219" s="180"/>
      <c r="P1219" s="180"/>
      <c r="Q1219" s="180"/>
      <c r="R1219" s="180"/>
      <c r="S1219" s="180"/>
      <c r="T1219" s="180"/>
    </row>
    <row r="1220" spans="1:20" s="181" customFormat="1" ht="26.25" hidden="1" customHeight="1">
      <c r="A1220" s="86" t="s">
        <v>330</v>
      </c>
      <c r="B1220" s="214">
        <v>793</v>
      </c>
      <c r="C1220" s="88" t="s">
        <v>19</v>
      </c>
      <c r="D1220" s="88" t="s">
        <v>23</v>
      </c>
      <c r="E1220" s="88" t="s">
        <v>652</v>
      </c>
      <c r="F1220" s="88" t="s">
        <v>37</v>
      </c>
      <c r="G1220" s="102">
        <f t="shared" si="339"/>
        <v>0</v>
      </c>
      <c r="H1220" s="102">
        <f t="shared" si="339"/>
        <v>0</v>
      </c>
      <c r="I1220" s="102">
        <f t="shared" si="339"/>
        <v>0</v>
      </c>
      <c r="J1220" s="180"/>
      <c r="P1220" s="180"/>
      <c r="Q1220" s="180"/>
      <c r="R1220" s="180"/>
      <c r="S1220" s="180"/>
      <c r="T1220" s="180"/>
    </row>
    <row r="1221" spans="1:20" s="181" customFormat="1" ht="26.25" hidden="1" customHeight="1">
      <c r="A1221" s="86" t="s">
        <v>38</v>
      </c>
      <c r="B1221" s="214">
        <v>793</v>
      </c>
      <c r="C1221" s="88" t="s">
        <v>19</v>
      </c>
      <c r="D1221" s="88" t="s">
        <v>23</v>
      </c>
      <c r="E1221" s="88" t="s">
        <v>652</v>
      </c>
      <c r="F1221" s="88" t="s">
        <v>39</v>
      </c>
      <c r="G1221" s="102">
        <f>'прил 6'!G1096</f>
        <v>0</v>
      </c>
      <c r="H1221" s="102"/>
      <c r="I1221" s="102"/>
      <c r="J1221" s="180"/>
      <c r="P1221" s="180"/>
      <c r="Q1221" s="180"/>
      <c r="R1221" s="180"/>
      <c r="S1221" s="180"/>
      <c r="T1221" s="180"/>
    </row>
    <row r="1222" spans="1:20" s="105" customFormat="1" ht="20.25" customHeight="1">
      <c r="A1222" s="86" t="s">
        <v>340</v>
      </c>
      <c r="B1222" s="214">
        <v>793</v>
      </c>
      <c r="C1222" s="88" t="s">
        <v>19</v>
      </c>
      <c r="D1222" s="88" t="s">
        <v>23</v>
      </c>
      <c r="E1222" s="88" t="s">
        <v>215</v>
      </c>
      <c r="F1222" s="88"/>
      <c r="G1222" s="102">
        <f>G1225+G1233</f>
        <v>3000000</v>
      </c>
      <c r="H1222" s="102">
        <f t="shared" ref="H1222:I1222" si="340">H1225+H1233</f>
        <v>3000000</v>
      </c>
      <c r="I1222" s="102">
        <f t="shared" si="340"/>
        <v>3000000</v>
      </c>
      <c r="J1222" s="185"/>
      <c r="P1222" s="185"/>
      <c r="Q1222" s="185"/>
      <c r="R1222" s="185"/>
      <c r="S1222" s="185"/>
      <c r="T1222" s="185"/>
    </row>
    <row r="1223" spans="1:20" s="105" customFormat="1" ht="29.25" hidden="1" customHeight="1">
      <c r="A1223" s="86" t="s">
        <v>30</v>
      </c>
      <c r="B1223" s="88" t="s">
        <v>96</v>
      </c>
      <c r="C1223" s="88" t="s">
        <v>26</v>
      </c>
      <c r="D1223" s="88" t="s">
        <v>28</v>
      </c>
      <c r="E1223" s="88" t="s">
        <v>215</v>
      </c>
      <c r="F1223" s="88" t="s">
        <v>31</v>
      </c>
      <c r="G1223" s="102">
        <f>G1224</f>
        <v>0</v>
      </c>
      <c r="H1223" s="102"/>
      <c r="I1223" s="102"/>
      <c r="J1223" s="185"/>
      <c r="P1223" s="185"/>
      <c r="Q1223" s="185"/>
      <c r="R1223" s="185"/>
      <c r="S1223" s="185"/>
      <c r="T1223" s="185"/>
    </row>
    <row r="1224" spans="1:20" s="105" customFormat="1" ht="19.5" hidden="1" customHeight="1">
      <c r="A1224" s="86" t="s">
        <v>32</v>
      </c>
      <c r="B1224" s="88" t="s">
        <v>96</v>
      </c>
      <c r="C1224" s="88" t="s">
        <v>26</v>
      </c>
      <c r="D1224" s="88" t="s">
        <v>28</v>
      </c>
      <c r="E1224" s="88" t="s">
        <v>215</v>
      </c>
      <c r="F1224" s="88" t="s">
        <v>33</v>
      </c>
      <c r="G1224" s="102"/>
      <c r="H1224" s="102"/>
      <c r="I1224" s="102"/>
      <c r="J1224" s="185"/>
      <c r="P1224" s="185"/>
      <c r="Q1224" s="185"/>
      <c r="R1224" s="185"/>
      <c r="S1224" s="185"/>
      <c r="T1224" s="185"/>
    </row>
    <row r="1225" spans="1:20" s="105" customFormat="1">
      <c r="A1225" s="86" t="s">
        <v>63</v>
      </c>
      <c r="B1225" s="214">
        <v>792</v>
      </c>
      <c r="C1225" s="88" t="s">
        <v>19</v>
      </c>
      <c r="D1225" s="88" t="s">
        <v>23</v>
      </c>
      <c r="E1225" s="88" t="s">
        <v>215</v>
      </c>
      <c r="F1225" s="88" t="s">
        <v>64</v>
      </c>
      <c r="G1225" s="102">
        <f t="shared" ref="G1225:I1225" si="341">G1226</f>
        <v>3000000</v>
      </c>
      <c r="H1225" s="102">
        <f t="shared" si="341"/>
        <v>3000000</v>
      </c>
      <c r="I1225" s="102">
        <f t="shared" si="341"/>
        <v>3000000</v>
      </c>
      <c r="J1225" s="185"/>
      <c r="P1225" s="185"/>
      <c r="Q1225" s="185"/>
      <c r="R1225" s="185"/>
      <c r="S1225" s="185"/>
      <c r="T1225" s="185"/>
    </row>
    <row r="1226" spans="1:20" s="105" customFormat="1" ht="15" customHeight="1">
      <c r="A1226" s="86" t="s">
        <v>335</v>
      </c>
      <c r="B1226" s="214"/>
      <c r="C1226" s="88"/>
      <c r="D1226" s="88"/>
      <c r="E1226" s="88" t="s">
        <v>215</v>
      </c>
      <c r="F1226" s="88" t="s">
        <v>334</v>
      </c>
      <c r="G1226" s="102">
        <f>'прил 6'!G932</f>
        <v>3000000</v>
      </c>
      <c r="H1226" s="102">
        <f>'прил 6'!H932</f>
        <v>3000000</v>
      </c>
      <c r="I1226" s="102">
        <f>'прил 6'!I932</f>
        <v>3000000</v>
      </c>
      <c r="J1226" s="185"/>
      <c r="P1226" s="185"/>
      <c r="Q1226" s="185"/>
      <c r="R1226" s="185"/>
      <c r="S1226" s="185"/>
      <c r="T1226" s="185"/>
    </row>
    <row r="1227" spans="1:20" s="105" customFormat="1" ht="30.75" hidden="1" customHeight="1">
      <c r="A1227" s="86" t="s">
        <v>413</v>
      </c>
      <c r="B1227" s="214">
        <v>793</v>
      </c>
      <c r="C1227" s="88" t="s">
        <v>19</v>
      </c>
      <c r="D1227" s="88" t="s">
        <v>23</v>
      </c>
      <c r="E1227" s="88" t="s">
        <v>412</v>
      </c>
      <c r="F1227" s="88"/>
      <c r="G1227" s="102">
        <f t="shared" ref="G1227:I1227" si="342">G1228</f>
        <v>0</v>
      </c>
      <c r="H1227" s="102">
        <f t="shared" si="342"/>
        <v>0</v>
      </c>
      <c r="I1227" s="102">
        <f t="shared" si="342"/>
        <v>0</v>
      </c>
      <c r="P1227" s="185"/>
      <c r="Q1227" s="185"/>
      <c r="R1227" s="185"/>
      <c r="S1227" s="185"/>
      <c r="T1227" s="185"/>
    </row>
    <row r="1228" spans="1:20" s="105" customFormat="1" ht="19.5" hidden="1" customHeight="1">
      <c r="A1228" s="86" t="s">
        <v>63</v>
      </c>
      <c r="B1228" s="214">
        <v>793</v>
      </c>
      <c r="C1228" s="88" t="s">
        <v>19</v>
      </c>
      <c r="D1228" s="88" t="s">
        <v>23</v>
      </c>
      <c r="E1228" s="88" t="s">
        <v>412</v>
      </c>
      <c r="F1228" s="88" t="s">
        <v>64</v>
      </c>
      <c r="G1228" s="102">
        <f>G1229</f>
        <v>0</v>
      </c>
      <c r="H1228" s="102">
        <f>H1229+H1230</f>
        <v>0</v>
      </c>
      <c r="I1228" s="102">
        <f>I1229+I1230</f>
        <v>0</v>
      </c>
      <c r="P1228" s="185"/>
      <c r="Q1228" s="185"/>
      <c r="R1228" s="185"/>
      <c r="S1228" s="185"/>
      <c r="T1228" s="185"/>
    </row>
    <row r="1229" spans="1:20" s="105" customFormat="1" ht="18.75" hidden="1" customHeight="1">
      <c r="A1229" s="86" t="s">
        <v>335</v>
      </c>
      <c r="B1229" s="214">
        <v>793</v>
      </c>
      <c r="C1229" s="88" t="s">
        <v>19</v>
      </c>
      <c r="D1229" s="88" t="s">
        <v>23</v>
      </c>
      <c r="E1229" s="88" t="s">
        <v>412</v>
      </c>
      <c r="F1229" s="88" t="s">
        <v>334</v>
      </c>
      <c r="G1229" s="102">
        <f>'прил 6'!G1093+'прил 6'!G1573</f>
        <v>0</v>
      </c>
      <c r="H1229" s="102">
        <v>0</v>
      </c>
      <c r="I1229" s="102">
        <v>0</v>
      </c>
      <c r="P1229" s="185"/>
      <c r="Q1229" s="185"/>
      <c r="R1229" s="185"/>
      <c r="S1229" s="185"/>
      <c r="T1229" s="185"/>
    </row>
    <row r="1230" spans="1:20" s="105" customFormat="1" ht="40.5" hidden="1" customHeight="1">
      <c r="A1230" s="86" t="s">
        <v>439</v>
      </c>
      <c r="B1230" s="214">
        <v>774</v>
      </c>
      <c r="C1230" s="88" t="s">
        <v>19</v>
      </c>
      <c r="D1230" s="88" t="s">
        <v>23</v>
      </c>
      <c r="E1230" s="88" t="s">
        <v>438</v>
      </c>
      <c r="F1230" s="88"/>
      <c r="G1230" s="102">
        <f>G1231</f>
        <v>0</v>
      </c>
      <c r="H1230" s="102">
        <v>0</v>
      </c>
      <c r="I1230" s="102">
        <v>0</v>
      </c>
      <c r="J1230" s="185"/>
      <c r="P1230" s="185"/>
      <c r="Q1230" s="185"/>
      <c r="R1230" s="185"/>
      <c r="S1230" s="185"/>
      <c r="T1230" s="185"/>
    </row>
    <row r="1231" spans="1:20" s="105" customFormat="1" hidden="1">
      <c r="A1231" s="86" t="s">
        <v>63</v>
      </c>
      <c r="B1231" s="214">
        <v>774</v>
      </c>
      <c r="C1231" s="88" t="s">
        <v>19</v>
      </c>
      <c r="D1231" s="88" t="s">
        <v>23</v>
      </c>
      <c r="E1231" s="88" t="s">
        <v>438</v>
      </c>
      <c r="F1231" s="88" t="s">
        <v>64</v>
      </c>
      <c r="G1231" s="102">
        <f>G1232</f>
        <v>0</v>
      </c>
      <c r="H1231" s="102">
        <v>0</v>
      </c>
      <c r="I1231" s="102">
        <v>0</v>
      </c>
      <c r="J1231" s="185"/>
      <c r="P1231" s="185"/>
      <c r="Q1231" s="185"/>
      <c r="R1231" s="185"/>
      <c r="S1231" s="185"/>
      <c r="T1231" s="185"/>
    </row>
    <row r="1232" spans="1:20" s="105" customFormat="1" ht="15" hidden="1" customHeight="1">
      <c r="A1232" s="86" t="s">
        <v>335</v>
      </c>
      <c r="B1232" s="214">
        <v>774</v>
      </c>
      <c r="C1232" s="88" t="s">
        <v>19</v>
      </c>
      <c r="D1232" s="88" t="s">
        <v>23</v>
      </c>
      <c r="E1232" s="88" t="s">
        <v>438</v>
      </c>
      <c r="F1232" s="88" t="s">
        <v>334</v>
      </c>
      <c r="G1232" s="102">
        <f>'прил 6'!G410+'прил 6'!G353</f>
        <v>0</v>
      </c>
      <c r="H1232" s="102">
        <v>0</v>
      </c>
      <c r="I1232" s="102">
        <v>0</v>
      </c>
      <c r="J1232" s="185"/>
      <c r="P1232" s="185"/>
      <c r="Q1232" s="185"/>
      <c r="R1232" s="185"/>
      <c r="S1232" s="185"/>
      <c r="T1232" s="185"/>
    </row>
    <row r="1233" spans="1:20" ht="18.75" hidden="1" customHeight="1">
      <c r="A1233" s="86" t="s">
        <v>63</v>
      </c>
      <c r="B1233" s="14">
        <v>793</v>
      </c>
      <c r="C1233" s="15" t="s">
        <v>19</v>
      </c>
      <c r="D1233" s="15" t="s">
        <v>23</v>
      </c>
      <c r="E1233" s="15" t="s">
        <v>215</v>
      </c>
      <c r="F1233" s="15" t="s">
        <v>64</v>
      </c>
      <c r="G1233" s="74">
        <f>G1234</f>
        <v>0</v>
      </c>
      <c r="H1233" s="74">
        <f>H1234</f>
        <v>0</v>
      </c>
      <c r="I1233" s="74">
        <f>I1234</f>
        <v>0</v>
      </c>
      <c r="J1233" s="1"/>
    </row>
    <row r="1234" spans="1:20" ht="18.75" hidden="1" customHeight="1">
      <c r="A1234" s="86" t="s">
        <v>147</v>
      </c>
      <c r="B1234" s="14">
        <v>793</v>
      </c>
      <c r="C1234" s="15" t="s">
        <v>19</v>
      </c>
      <c r="D1234" s="15" t="s">
        <v>23</v>
      </c>
      <c r="E1234" s="15" t="s">
        <v>215</v>
      </c>
      <c r="F1234" s="15" t="s">
        <v>67</v>
      </c>
      <c r="G1234" s="74"/>
      <c r="H1234" s="74"/>
      <c r="I1234" s="74"/>
      <c r="J1234" s="1"/>
    </row>
    <row r="1235" spans="1:20" ht="33" hidden="1" customHeight="1">
      <c r="A1235" s="86" t="s">
        <v>439</v>
      </c>
      <c r="B1235" s="14">
        <v>793</v>
      </c>
      <c r="C1235" s="15" t="s">
        <v>19</v>
      </c>
      <c r="D1235" s="15" t="s">
        <v>23</v>
      </c>
      <c r="E1235" s="15" t="s">
        <v>438</v>
      </c>
      <c r="F1235" s="15"/>
      <c r="G1235" s="74">
        <f>G1236</f>
        <v>0</v>
      </c>
      <c r="H1235" s="74">
        <f t="shared" ref="H1235:I1235" si="343">H1236</f>
        <v>0</v>
      </c>
      <c r="I1235" s="74">
        <f t="shared" si="343"/>
        <v>0</v>
      </c>
      <c r="J1235" s="1"/>
    </row>
    <row r="1236" spans="1:20" ht="18.75" hidden="1" customHeight="1">
      <c r="A1236" s="86" t="s">
        <v>63</v>
      </c>
      <c r="B1236" s="14">
        <v>793</v>
      </c>
      <c r="C1236" s="15" t="s">
        <v>19</v>
      </c>
      <c r="D1236" s="15" t="s">
        <v>23</v>
      </c>
      <c r="E1236" s="15" t="s">
        <v>438</v>
      </c>
      <c r="F1236" s="15" t="s">
        <v>64</v>
      </c>
      <c r="G1236" s="74">
        <f>G1237</f>
        <v>0</v>
      </c>
      <c r="H1236" s="74">
        <f>H1237</f>
        <v>0</v>
      </c>
      <c r="I1236" s="74">
        <f>I1237</f>
        <v>0</v>
      </c>
      <c r="J1236" s="1"/>
    </row>
    <row r="1237" spans="1:20" ht="18.75" hidden="1" customHeight="1">
      <c r="A1237" s="86" t="s">
        <v>147</v>
      </c>
      <c r="B1237" s="14">
        <v>793</v>
      </c>
      <c r="C1237" s="15" t="s">
        <v>19</v>
      </c>
      <c r="D1237" s="15" t="s">
        <v>23</v>
      </c>
      <c r="E1237" s="15" t="s">
        <v>438</v>
      </c>
      <c r="F1237" s="15" t="s">
        <v>67</v>
      </c>
      <c r="G1237" s="74">
        <f>'прил 6'!G1099</f>
        <v>0</v>
      </c>
      <c r="H1237" s="74">
        <v>0</v>
      </c>
      <c r="I1237" s="74">
        <v>0</v>
      </c>
      <c r="J1237" s="1"/>
    </row>
    <row r="1238" spans="1:20" ht="31.5" hidden="1" customHeight="1">
      <c r="A1238" s="86" t="s">
        <v>855</v>
      </c>
      <c r="B1238" s="14">
        <v>793</v>
      </c>
      <c r="C1238" s="15" t="s">
        <v>19</v>
      </c>
      <c r="D1238" s="15" t="s">
        <v>23</v>
      </c>
      <c r="E1238" s="15" t="s">
        <v>854</v>
      </c>
      <c r="F1238" s="15"/>
      <c r="G1238" s="74">
        <f>G1239</f>
        <v>0</v>
      </c>
      <c r="H1238" s="74">
        <f t="shared" ref="H1238:I1238" si="344">H1239</f>
        <v>0</v>
      </c>
      <c r="I1238" s="74">
        <f t="shared" si="344"/>
        <v>0</v>
      </c>
      <c r="J1238" s="1"/>
    </row>
    <row r="1239" spans="1:20" ht="18.75" hidden="1" customHeight="1">
      <c r="A1239" s="86" t="s">
        <v>63</v>
      </c>
      <c r="B1239" s="14">
        <v>793</v>
      </c>
      <c r="C1239" s="15" t="s">
        <v>19</v>
      </c>
      <c r="D1239" s="15" t="s">
        <v>23</v>
      </c>
      <c r="E1239" s="15" t="s">
        <v>854</v>
      </c>
      <c r="F1239" s="15" t="s">
        <v>64</v>
      </c>
      <c r="G1239" s="74">
        <f>G1240</f>
        <v>0</v>
      </c>
      <c r="H1239" s="74">
        <f>H1240</f>
        <v>0</v>
      </c>
      <c r="I1239" s="74">
        <f>I1240</f>
        <v>0</v>
      </c>
      <c r="J1239" s="1"/>
    </row>
    <row r="1240" spans="1:20" ht="18.75" hidden="1" customHeight="1">
      <c r="A1240" s="86" t="s">
        <v>147</v>
      </c>
      <c r="B1240" s="14">
        <v>793</v>
      </c>
      <c r="C1240" s="15" t="s">
        <v>19</v>
      </c>
      <c r="D1240" s="15" t="s">
        <v>23</v>
      </c>
      <c r="E1240" s="15" t="s">
        <v>854</v>
      </c>
      <c r="F1240" s="15" t="s">
        <v>67</v>
      </c>
      <c r="G1240" s="74">
        <f>'прил 6'!G1102</f>
        <v>0</v>
      </c>
      <c r="H1240" s="74">
        <v>0</v>
      </c>
      <c r="I1240" s="74">
        <v>0</v>
      </c>
      <c r="J1240" s="1"/>
    </row>
    <row r="1241" spans="1:20" ht="19.5" hidden="1" customHeight="1">
      <c r="A1241" s="86" t="s">
        <v>850</v>
      </c>
      <c r="B1241" s="14">
        <v>792</v>
      </c>
      <c r="C1241" s="15" t="s">
        <v>26</v>
      </c>
      <c r="D1241" s="15" t="s">
        <v>28</v>
      </c>
      <c r="E1241" s="15" t="s">
        <v>851</v>
      </c>
      <c r="F1241" s="15"/>
      <c r="G1241" s="74">
        <f>G1242</f>
        <v>0</v>
      </c>
      <c r="H1241" s="74">
        <f t="shared" ref="H1241:I1241" si="345">H1242</f>
        <v>0</v>
      </c>
      <c r="I1241" s="74">
        <f t="shared" si="345"/>
        <v>0</v>
      </c>
      <c r="J1241" s="1"/>
    </row>
    <row r="1242" spans="1:20" ht="30" hidden="1" customHeight="1">
      <c r="A1242" s="16" t="s">
        <v>30</v>
      </c>
      <c r="B1242" s="14">
        <v>792</v>
      </c>
      <c r="C1242" s="15" t="s">
        <v>26</v>
      </c>
      <c r="D1242" s="15" t="s">
        <v>28</v>
      </c>
      <c r="E1242" s="15" t="s">
        <v>851</v>
      </c>
      <c r="F1242" s="15" t="s">
        <v>31</v>
      </c>
      <c r="G1242" s="74">
        <f>G1243</f>
        <v>0</v>
      </c>
      <c r="H1242" s="74">
        <f>H1243</f>
        <v>0</v>
      </c>
      <c r="I1242" s="74">
        <f>I1243</f>
        <v>0</v>
      </c>
      <c r="J1242" s="1"/>
    </row>
    <row r="1243" spans="1:20" ht="18.75" hidden="1" customHeight="1">
      <c r="A1243" s="16" t="s">
        <v>32</v>
      </c>
      <c r="B1243" s="14">
        <v>792</v>
      </c>
      <c r="C1243" s="15" t="s">
        <v>26</v>
      </c>
      <c r="D1243" s="15" t="s">
        <v>28</v>
      </c>
      <c r="E1243" s="15" t="s">
        <v>851</v>
      </c>
      <c r="F1243" s="15" t="s">
        <v>33</v>
      </c>
      <c r="G1243" s="74">
        <f>'прил 6'!G680</f>
        <v>0</v>
      </c>
      <c r="H1243" s="74">
        <v>0</v>
      </c>
      <c r="I1243" s="74">
        <v>0</v>
      </c>
      <c r="J1243" s="1"/>
    </row>
    <row r="1244" spans="1:20" s="105" customFormat="1" ht="25.5" hidden="1" customHeight="1">
      <c r="A1244" s="86" t="s">
        <v>168</v>
      </c>
      <c r="B1244" s="214">
        <v>793</v>
      </c>
      <c r="C1244" s="88" t="s">
        <v>19</v>
      </c>
      <c r="D1244" s="88" t="s">
        <v>23</v>
      </c>
      <c r="E1244" s="88" t="s">
        <v>214</v>
      </c>
      <c r="F1244" s="88"/>
      <c r="G1244" s="102">
        <f>G1245</f>
        <v>0</v>
      </c>
      <c r="H1244" s="102">
        <f t="shared" ref="H1244:I1244" si="346">H1245</f>
        <v>0</v>
      </c>
      <c r="I1244" s="102">
        <f t="shared" si="346"/>
        <v>0</v>
      </c>
      <c r="P1244" s="185"/>
      <c r="Q1244" s="185"/>
      <c r="R1244" s="185"/>
      <c r="S1244" s="185"/>
      <c r="T1244" s="185"/>
    </row>
    <row r="1245" spans="1:20" s="105" customFormat="1" ht="30.75" hidden="1" customHeight="1">
      <c r="A1245" s="86" t="s">
        <v>711</v>
      </c>
      <c r="B1245" s="214">
        <v>793</v>
      </c>
      <c r="C1245" s="88" t="s">
        <v>19</v>
      </c>
      <c r="D1245" s="88" t="s">
        <v>23</v>
      </c>
      <c r="E1245" s="88" t="s">
        <v>710</v>
      </c>
      <c r="F1245" s="88"/>
      <c r="G1245" s="102">
        <f t="shared" ref="G1245:I1246" si="347">G1246</f>
        <v>0</v>
      </c>
      <c r="H1245" s="102">
        <f t="shared" si="347"/>
        <v>0</v>
      </c>
      <c r="I1245" s="102">
        <f t="shared" si="347"/>
        <v>0</v>
      </c>
      <c r="P1245" s="185"/>
      <c r="Q1245" s="185"/>
      <c r="R1245" s="185"/>
      <c r="S1245" s="185"/>
      <c r="T1245" s="185"/>
    </row>
    <row r="1246" spans="1:20" s="105" customFormat="1" ht="19.5" hidden="1" customHeight="1">
      <c r="A1246" s="86" t="s">
        <v>63</v>
      </c>
      <c r="B1246" s="214">
        <v>793</v>
      </c>
      <c r="C1246" s="88" t="s">
        <v>19</v>
      </c>
      <c r="D1246" s="88" t="s">
        <v>23</v>
      </c>
      <c r="E1246" s="88" t="s">
        <v>710</v>
      </c>
      <c r="F1246" s="88" t="s">
        <v>64</v>
      </c>
      <c r="G1246" s="102">
        <f>G1247</f>
        <v>0</v>
      </c>
      <c r="H1246" s="102">
        <f t="shared" si="347"/>
        <v>0</v>
      </c>
      <c r="I1246" s="102">
        <f t="shared" si="347"/>
        <v>0</v>
      </c>
      <c r="P1246" s="185"/>
      <c r="Q1246" s="185"/>
      <c r="R1246" s="185"/>
      <c r="S1246" s="185"/>
      <c r="T1246" s="185"/>
    </row>
    <row r="1247" spans="1:20" s="105" customFormat="1" ht="18.75" hidden="1" customHeight="1">
      <c r="A1247" s="86" t="s">
        <v>184</v>
      </c>
      <c r="B1247" s="214">
        <v>793</v>
      </c>
      <c r="C1247" s="88" t="s">
        <v>19</v>
      </c>
      <c r="D1247" s="88" t="s">
        <v>23</v>
      </c>
      <c r="E1247" s="88" t="s">
        <v>710</v>
      </c>
      <c r="F1247" s="88" t="s">
        <v>185</v>
      </c>
      <c r="G1247" s="102"/>
      <c r="H1247" s="102"/>
      <c r="I1247" s="102"/>
      <c r="P1247" s="185"/>
      <c r="Q1247" s="185"/>
      <c r="R1247" s="185"/>
      <c r="S1247" s="185"/>
      <c r="T1247" s="185"/>
    </row>
    <row r="1248" spans="1:20" s="46" customFormat="1" ht="48" hidden="1" customHeight="1">
      <c r="A1248" s="16" t="s">
        <v>828</v>
      </c>
      <c r="B1248" s="14">
        <v>793</v>
      </c>
      <c r="C1248" s="15" t="s">
        <v>19</v>
      </c>
      <c r="D1248" s="15" t="s">
        <v>26</v>
      </c>
      <c r="E1248" s="15" t="s">
        <v>826</v>
      </c>
      <c r="F1248" s="15"/>
      <c r="G1248" s="74">
        <f t="shared" ref="G1248:I1249" si="348">G1249</f>
        <v>0</v>
      </c>
      <c r="H1248" s="74">
        <f t="shared" si="348"/>
        <v>0</v>
      </c>
      <c r="I1248" s="74">
        <f t="shared" si="348"/>
        <v>0</v>
      </c>
      <c r="P1248" s="149"/>
      <c r="Q1248" s="149"/>
      <c r="R1248" s="149"/>
      <c r="S1248" s="149"/>
      <c r="T1248" s="149"/>
    </row>
    <row r="1249" spans="1:20" s="46" customFormat="1" ht="29.25" hidden="1" customHeight="1">
      <c r="A1249" s="16" t="s">
        <v>63</v>
      </c>
      <c r="B1249" s="14">
        <v>793</v>
      </c>
      <c r="C1249" s="15" t="s">
        <v>19</v>
      </c>
      <c r="D1249" s="15" t="s">
        <v>26</v>
      </c>
      <c r="E1249" s="15" t="s">
        <v>826</v>
      </c>
      <c r="F1249" s="15" t="s">
        <v>64</v>
      </c>
      <c r="G1249" s="74">
        <f t="shared" si="348"/>
        <v>0</v>
      </c>
      <c r="H1249" s="74">
        <f t="shared" si="348"/>
        <v>0</v>
      </c>
      <c r="I1249" s="74">
        <f t="shared" si="348"/>
        <v>0</v>
      </c>
      <c r="P1249" s="149"/>
      <c r="Q1249" s="149"/>
      <c r="R1249" s="149"/>
      <c r="S1249" s="149"/>
      <c r="T1249" s="149"/>
    </row>
    <row r="1250" spans="1:20" s="46" customFormat="1" hidden="1">
      <c r="A1250" s="16" t="s">
        <v>827</v>
      </c>
      <c r="B1250" s="14">
        <v>793</v>
      </c>
      <c r="C1250" s="15" t="s">
        <v>19</v>
      </c>
      <c r="D1250" s="15" t="s">
        <v>26</v>
      </c>
      <c r="E1250" s="15" t="s">
        <v>826</v>
      </c>
      <c r="F1250" s="15" t="s">
        <v>825</v>
      </c>
      <c r="G1250" s="74"/>
      <c r="H1250" s="74"/>
      <c r="I1250" s="74"/>
      <c r="P1250" s="149"/>
      <c r="Q1250" s="149"/>
      <c r="R1250" s="149"/>
      <c r="S1250" s="149"/>
      <c r="T1250" s="149"/>
    </row>
    <row r="1251" spans="1:20" s="181" customFormat="1">
      <c r="A1251" s="219" t="s">
        <v>283</v>
      </c>
      <c r="B1251" s="220">
        <v>793</v>
      </c>
      <c r="C1251" s="221" t="s">
        <v>19</v>
      </c>
      <c r="D1251" s="221" t="s">
        <v>177</v>
      </c>
      <c r="E1251" s="221" t="s">
        <v>284</v>
      </c>
      <c r="F1251" s="221"/>
      <c r="G1251" s="222">
        <f>G1254+G1255</f>
        <v>132378.4</v>
      </c>
      <c r="H1251" s="222">
        <f>H1254</f>
        <v>4171.8599999999997</v>
      </c>
      <c r="I1251" s="222">
        <f>I1254</f>
        <v>3719.99</v>
      </c>
      <c r="J1251" s="180"/>
      <c r="P1251" s="180"/>
      <c r="Q1251" s="180"/>
      <c r="R1251" s="180"/>
      <c r="S1251" s="180"/>
      <c r="T1251" s="180"/>
    </row>
    <row r="1252" spans="1:20" s="215" customFormat="1" ht="39.75" customHeight="1">
      <c r="A1252" s="86" t="s">
        <v>286</v>
      </c>
      <c r="B1252" s="214">
        <v>793</v>
      </c>
      <c r="C1252" s="88" t="s">
        <v>19</v>
      </c>
      <c r="D1252" s="88" t="s">
        <v>177</v>
      </c>
      <c r="E1252" s="88" t="s">
        <v>381</v>
      </c>
      <c r="F1252" s="88"/>
      <c r="G1252" s="102">
        <f t="shared" ref="G1252:I1253" si="349">G1253</f>
        <v>132378.4</v>
      </c>
      <c r="H1252" s="102">
        <f t="shared" si="349"/>
        <v>4171.8599999999997</v>
      </c>
      <c r="I1252" s="102">
        <f t="shared" si="349"/>
        <v>3719.99</v>
      </c>
      <c r="J1252" s="217">
        <v>11200</v>
      </c>
      <c r="P1252" s="217"/>
      <c r="Q1252" s="217"/>
      <c r="R1252" s="217"/>
      <c r="S1252" s="217"/>
      <c r="T1252" s="217"/>
    </row>
    <row r="1253" spans="1:20" s="215" customFormat="1">
      <c r="A1253" s="86" t="s">
        <v>330</v>
      </c>
      <c r="B1253" s="214">
        <v>793</v>
      </c>
      <c r="C1253" s="88" t="s">
        <v>19</v>
      </c>
      <c r="D1253" s="88" t="s">
        <v>177</v>
      </c>
      <c r="E1253" s="88" t="s">
        <v>381</v>
      </c>
      <c r="F1253" s="88" t="s">
        <v>37</v>
      </c>
      <c r="G1253" s="102">
        <f t="shared" si="349"/>
        <v>132378.4</v>
      </c>
      <c r="H1253" s="102">
        <f t="shared" si="349"/>
        <v>4171.8599999999997</v>
      </c>
      <c r="I1253" s="102">
        <f t="shared" si="349"/>
        <v>3719.99</v>
      </c>
      <c r="J1253" s="217"/>
      <c r="P1253" s="217"/>
      <c r="Q1253" s="217"/>
      <c r="R1253" s="217"/>
      <c r="S1253" s="217"/>
      <c r="T1253" s="217"/>
    </row>
    <row r="1254" spans="1:20" s="46" customFormat="1" ht="25.5">
      <c r="A1254" s="16" t="s">
        <v>38</v>
      </c>
      <c r="B1254" s="14">
        <v>793</v>
      </c>
      <c r="C1254" s="15" t="s">
        <v>19</v>
      </c>
      <c r="D1254" s="15" t="s">
        <v>177</v>
      </c>
      <c r="E1254" s="15" t="s">
        <v>381</v>
      </c>
      <c r="F1254" s="15" t="s">
        <v>39</v>
      </c>
      <c r="G1254" s="102">
        <f>'прил 6'!G1023</f>
        <v>132378.4</v>
      </c>
      <c r="H1254" s="102">
        <f>'прил 6'!H1023</f>
        <v>4171.8599999999997</v>
      </c>
      <c r="I1254" s="102">
        <f>'прил 6'!I1023</f>
        <v>3719.99</v>
      </c>
      <c r="J1254" s="149"/>
      <c r="P1254" s="149"/>
      <c r="Q1254" s="149"/>
      <c r="R1254" s="149"/>
      <c r="S1254" s="149"/>
      <c r="T1254" s="149"/>
    </row>
    <row r="1255" spans="1:20" s="46" customFormat="1">
      <c r="A1255" s="16" t="s">
        <v>283</v>
      </c>
      <c r="B1255" s="14">
        <v>793</v>
      </c>
      <c r="C1255" s="15" t="s">
        <v>19</v>
      </c>
      <c r="D1255" s="15" t="s">
        <v>26</v>
      </c>
      <c r="E1255" s="15" t="s">
        <v>284</v>
      </c>
      <c r="F1255" s="15"/>
      <c r="G1255" s="74">
        <f t="shared" ref="G1255:I1255" si="350">G1256</f>
        <v>0</v>
      </c>
      <c r="H1255" s="74">
        <f t="shared" si="350"/>
        <v>0</v>
      </c>
      <c r="I1255" s="74">
        <f t="shared" si="350"/>
        <v>0</v>
      </c>
      <c r="P1255" s="149"/>
      <c r="Q1255" s="2"/>
      <c r="R1255" s="149"/>
      <c r="S1255" s="149"/>
      <c r="T1255" s="149"/>
    </row>
    <row r="1256" spans="1:20" s="46" customFormat="1" ht="48" hidden="1" customHeight="1">
      <c r="A1256" s="16"/>
      <c r="B1256" s="14"/>
      <c r="C1256" s="15"/>
      <c r="D1256" s="15"/>
      <c r="E1256" s="15"/>
      <c r="F1256" s="15"/>
      <c r="G1256" s="74"/>
      <c r="H1256" s="74"/>
      <c r="I1256" s="74"/>
      <c r="P1256" s="149"/>
      <c r="Q1256" s="149"/>
      <c r="R1256" s="149"/>
      <c r="S1256" s="149"/>
      <c r="T1256" s="149"/>
    </row>
    <row r="1257" spans="1:20" s="46" customFormat="1" ht="29.25" hidden="1" customHeight="1">
      <c r="A1257" s="16"/>
      <c r="B1257" s="14"/>
      <c r="C1257" s="15"/>
      <c r="D1257" s="15"/>
      <c r="E1257" s="15"/>
      <c r="F1257" s="15"/>
      <c r="G1257" s="74"/>
      <c r="H1257" s="74"/>
      <c r="I1257" s="74"/>
      <c r="P1257" s="149"/>
      <c r="Q1257" s="149"/>
      <c r="R1257" s="149"/>
      <c r="S1257" s="149"/>
      <c r="T1257" s="149"/>
    </row>
    <row r="1258" spans="1:20" s="46" customFormat="1" hidden="1">
      <c r="A1258" s="16"/>
      <c r="B1258" s="14"/>
      <c r="C1258" s="15"/>
      <c r="D1258" s="15"/>
      <c r="E1258" s="15"/>
      <c r="F1258" s="15"/>
      <c r="G1258" s="74"/>
      <c r="H1258" s="74"/>
      <c r="I1258" s="74"/>
      <c r="P1258" s="149"/>
      <c r="Q1258" s="149"/>
      <c r="R1258" s="149"/>
      <c r="S1258" s="149"/>
      <c r="T1258" s="149"/>
    </row>
    <row r="1259" spans="1:20" s="22" customFormat="1" ht="26.25" customHeight="1">
      <c r="A1259" s="189" t="s">
        <v>375</v>
      </c>
      <c r="B1259" s="190"/>
      <c r="C1259" s="190"/>
      <c r="D1259" s="190"/>
      <c r="E1259" s="190"/>
      <c r="F1259" s="190"/>
      <c r="G1259" s="191">
        <f>G8+G1108</f>
        <v>1755993670.5099995</v>
      </c>
      <c r="H1259" s="191">
        <f>H8+H1108</f>
        <v>1780967200.0600002</v>
      </c>
      <c r="I1259" s="191">
        <f>I8+I1108</f>
        <v>1896042417.4899998</v>
      </c>
      <c r="J1259" s="21"/>
      <c r="L1259" s="21">
        <f>G1193+H1193+I1193+G1184+H1184+I1184+G1177+H1177+I1177+G1169+H1169+I1169+G1142+H1142+I1142+G1138+H1138+I1138+G947+H947+I947+G727+H727+I727+G547+H547+I547+G47+H47+I47</f>
        <v>291717125.26999998</v>
      </c>
      <c r="P1259" s="21"/>
      <c r="Q1259" s="21"/>
      <c r="R1259" s="21"/>
      <c r="S1259" s="21"/>
      <c r="T1259" s="21"/>
    </row>
    <row r="1260" spans="1:20" s="18" customFormat="1" hidden="1">
      <c r="A1260" s="16"/>
      <c r="B1260" s="14"/>
      <c r="C1260" s="15"/>
      <c r="D1260" s="15"/>
      <c r="E1260" s="15"/>
      <c r="F1260" s="15"/>
      <c r="G1260" s="102"/>
      <c r="H1260" s="102"/>
      <c r="I1260" s="102"/>
      <c r="J1260" s="17"/>
      <c r="P1260" s="17"/>
      <c r="Q1260" s="17"/>
      <c r="R1260" s="17"/>
      <c r="S1260" s="17"/>
      <c r="T1260" s="17"/>
    </row>
    <row r="1261" spans="1:20" s="18" customFormat="1" hidden="1">
      <c r="A1261" s="16"/>
      <c r="B1261" s="14"/>
      <c r="C1261" s="15"/>
      <c r="D1261" s="15"/>
      <c r="E1261" s="15"/>
      <c r="F1261" s="15"/>
      <c r="G1261" s="102"/>
      <c r="H1261" s="102"/>
      <c r="I1261" s="102"/>
      <c r="J1261" s="17"/>
      <c r="P1261" s="17"/>
      <c r="Q1261" s="17"/>
      <c r="R1261" s="17"/>
      <c r="S1261" s="17"/>
      <c r="T1261" s="17"/>
    </row>
    <row r="1262" spans="1:20" hidden="1"/>
    <row r="1263" spans="1:20" hidden="1">
      <c r="G1263" s="104">
        <v>1303746913.27</v>
      </c>
      <c r="H1263" s="104">
        <v>1303746913.27</v>
      </c>
      <c r="I1263" s="104">
        <v>1303746913.27</v>
      </c>
    </row>
    <row r="1264" spans="1:20" ht="21.75" hidden="1" customHeight="1">
      <c r="G1264" s="104">
        <f>G1259-G1263</f>
        <v>452246757.23999953</v>
      </c>
      <c r="H1264" s="104">
        <f>H1259-H1263</f>
        <v>477220286.7900002</v>
      </c>
      <c r="I1264" s="104">
        <f>I1259-I1263</f>
        <v>592295504.21999979</v>
      </c>
    </row>
    <row r="1265" spans="2:15" hidden="1"/>
    <row r="1266" spans="2:15" hidden="1">
      <c r="G1266" s="104" t="e">
        <f>#REF!+#REF!+#REF!+G299+#REF!+#REF!+#REF!+#REF!+G920+G1216+#REF!</f>
        <v>#REF!</v>
      </c>
      <c r="H1266" s="104" t="e">
        <f>#REF!+#REF!+#REF!+H299+#REF!+#REF!+#REF!+#REF!+H920+H1216+#REF!</f>
        <v>#REF!</v>
      </c>
      <c r="I1266" s="104" t="e">
        <f>#REF!+#REF!+#REF!+I299+#REF!+#REF!+#REF!+#REF!+I920+I1216+#REF!</f>
        <v>#REF!</v>
      </c>
    </row>
    <row r="1267" spans="2:15" hidden="1">
      <c r="B1267" s="1"/>
      <c r="C1267" s="1"/>
      <c r="D1267" s="1"/>
      <c r="E1267" s="1"/>
      <c r="F1267" s="1"/>
    </row>
    <row r="1268" spans="2:15" hidden="1">
      <c r="B1268" s="1"/>
      <c r="C1268" s="1"/>
      <c r="D1268" s="1"/>
      <c r="E1268" s="1"/>
      <c r="F1268" s="1"/>
      <c r="G1268" s="104">
        <f>'прил 6'!G1878-'прил 7'!G1259</f>
        <v>0</v>
      </c>
      <c r="H1268" s="104">
        <f>H1259-'прил 6'!H1878</f>
        <v>0</v>
      </c>
      <c r="I1268" s="104">
        <f>I1259-'прил 6'!I1878</f>
        <v>0</v>
      </c>
    </row>
    <row r="1269" spans="2:15" hidden="1">
      <c r="B1269" s="1"/>
      <c r="C1269" s="1"/>
      <c r="D1269" s="1"/>
      <c r="E1269" s="1"/>
      <c r="F1269" s="1"/>
      <c r="G1269" s="104" t="e">
        <f>G1266-G1216</f>
        <v>#REF!</v>
      </c>
      <c r="H1269" s="104" t="e">
        <f>H1266-H1216</f>
        <v>#REF!</v>
      </c>
      <c r="I1269" s="104" t="e">
        <f>I1266-I1216</f>
        <v>#REF!</v>
      </c>
    </row>
    <row r="1270" spans="2:15" hidden="1">
      <c r="B1270" s="1"/>
      <c r="C1270" s="1"/>
      <c r="D1270" s="1"/>
      <c r="E1270" s="1"/>
      <c r="F1270" s="1"/>
    </row>
    <row r="1275" spans="2:15" hidden="1"/>
    <row r="1276" spans="2:15" hidden="1"/>
    <row r="1277" spans="2:15" hidden="1"/>
    <row r="1278" spans="2:15" hidden="1"/>
    <row r="1279" spans="2:15" hidden="1">
      <c r="J1279" s="104"/>
      <c r="K1279" s="104"/>
      <c r="L1279" s="104"/>
      <c r="M1279" s="104"/>
      <c r="N1279" s="104"/>
      <c r="O1279" s="104"/>
    </row>
    <row r="1280" spans="2:15" hidden="1"/>
    <row r="1281" hidden="1"/>
    <row r="1282" hidden="1"/>
    <row r="1283" hidden="1"/>
    <row r="1284" hidden="1"/>
    <row r="1285" hidden="1"/>
    <row r="1286" hidden="1"/>
  </sheetData>
  <mergeCells count="15">
    <mergeCell ref="B1:D1"/>
    <mergeCell ref="E1:G1"/>
    <mergeCell ref="B2:C2"/>
    <mergeCell ref="D2:G2"/>
    <mergeCell ref="G4:I4"/>
    <mergeCell ref="A4:A6"/>
    <mergeCell ref="A3:I3"/>
    <mergeCell ref="G5:G6"/>
    <mergeCell ref="D5:D6"/>
    <mergeCell ref="B5:B6"/>
    <mergeCell ref="C5:C6"/>
    <mergeCell ref="F4:F6"/>
    <mergeCell ref="E4:E6"/>
    <mergeCell ref="H5:H6"/>
    <mergeCell ref="I5:I6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180" max="16383" man="1"/>
    <brk id="12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5 </vt:lpstr>
      <vt:lpstr>прил 6</vt:lpstr>
      <vt:lpstr>прил 7</vt:lpstr>
      <vt:lpstr>'прил 5 '!Область_печати</vt:lpstr>
      <vt:lpstr>'прил 6'!Область_печати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2021-11-24T06:31:55Z</cp:lastPrinted>
  <dcterms:created xsi:type="dcterms:W3CDTF">2014-11-17T05:43:53Z</dcterms:created>
  <dcterms:modified xsi:type="dcterms:W3CDTF">2021-12-27T13:49:56Z</dcterms:modified>
</cp:coreProperties>
</file>