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  <externalReference r:id="rId4"/>
    <externalReference r:id="rId5"/>
  </externalReferences>
  <definedNames>
    <definedName name="_xlnm.Print_Area" localSheetId="0">РаспределениеДФ!$A$1:$I$35</definedName>
  </definedNames>
  <calcPr calcId="124519"/>
</workbook>
</file>

<file path=xl/calcChain.xml><?xml version="1.0" encoding="utf-8"?>
<calcChain xmlns="http://schemas.openxmlformats.org/spreadsheetml/2006/main">
  <c r="D23" i="1"/>
  <c r="B22"/>
  <c r="E27" i="2"/>
  <c r="C27" s="1"/>
  <c r="D27"/>
  <c r="D18"/>
  <c r="C18" s="1"/>
  <c r="E25"/>
  <c r="D31"/>
  <c r="C23"/>
  <c r="C25"/>
  <c r="C16"/>
  <c r="D22"/>
  <c r="C22" s="1"/>
  <c r="D24"/>
  <c r="C24" s="1"/>
  <c r="E31"/>
  <c r="C31" s="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B19" i="1"/>
  <c r="H21"/>
  <c r="H18" s="1"/>
  <c r="G21"/>
  <c r="G18" s="1"/>
  <c r="G31"/>
  <c r="C31"/>
  <c r="J28"/>
  <c r="J27"/>
  <c r="J30" s="1"/>
  <c r="D27"/>
  <c r="J26"/>
  <c r="G26"/>
  <c r="C26"/>
  <c r="A26"/>
  <c r="B23"/>
  <c r="D20"/>
  <c r="C20"/>
  <c r="B20" s="1"/>
  <c r="E19"/>
  <c r="F18"/>
  <c r="E18"/>
  <c r="D18" l="1"/>
  <c r="B21"/>
  <c r="C19" i="2"/>
  <c r="E32"/>
  <c r="D32"/>
  <c r="C32" s="1"/>
  <c r="C8"/>
  <c r="C9"/>
  <c r="C18" i="1"/>
  <c r="B18" l="1"/>
  <c r="C11" i="2"/>
  <c r="C3" s="1"/>
  <c r="D13" s="1"/>
  <c r="B24" i="1" l="1"/>
  <c r="B25" s="1"/>
</calcChain>
</file>

<file path=xl/sharedStrings.xml><?xml version="1.0" encoding="utf-8"?>
<sst xmlns="http://schemas.openxmlformats.org/spreadsheetml/2006/main" count="93" uniqueCount="73">
  <si>
    <t>Распределение средств муниципального дорожного фонда  муниципального образования "Устьянский муниципальный район" по направлениям  на 2017 год</t>
  </si>
  <si>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</si>
  <si>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</si>
  <si>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</si>
  <si>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</si>
  <si>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</si>
  <si>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Всего</t>
  </si>
  <si>
    <t>в т.ч. за счет субсидий</t>
  </si>
  <si>
    <t>в т.ч. за счет акциз</t>
  </si>
  <si>
    <t>в т.ч. за счет остатков средств на счетах</t>
  </si>
  <si>
    <t>в т.ч. за счет остатков средств на счетах поселений</t>
  </si>
  <si>
    <t>лойга</t>
  </si>
  <si>
    <t>лихачево</t>
  </si>
  <si>
    <t>ДорПов</t>
  </si>
  <si>
    <t>вгр</t>
  </si>
  <si>
    <t>кизема</t>
  </si>
  <si>
    <t>усии</t>
  </si>
  <si>
    <t>вкш</t>
  </si>
  <si>
    <t>шангалы</t>
  </si>
  <si>
    <t>вне</t>
  </si>
  <si>
    <t>строевское</t>
  </si>
  <si>
    <t>илез</t>
  </si>
  <si>
    <t>сумм</t>
  </si>
  <si>
    <t>октябрьское</t>
  </si>
  <si>
    <t>илеза</t>
  </si>
  <si>
    <t xml:space="preserve"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 </t>
  </si>
  <si>
    <t>гашение кредиторской задолженности прошлых лет, связанной с финансовым обеспечением дорожной деятельности (за 2016 год), в т.ч.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</si>
  <si>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</si>
  <si>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</si>
  <si>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</si>
  <si>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</si>
  <si>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</si>
  <si>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</si>
  <si>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</si>
  <si>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</si>
  <si>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</si>
  <si>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</si>
  <si>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</si>
  <si>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</si>
  <si>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</si>
  <si>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</si>
  <si>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</si>
  <si>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</si>
  <si>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</si>
  <si>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</si>
  <si>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</si>
  <si>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</si>
  <si>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</si>
  <si>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</si>
  <si>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</si>
  <si>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</si>
  <si>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</si>
  <si>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</si>
  <si>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</si>
  <si>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</si>
  <si>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</si>
  <si>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</si>
  <si>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</si>
  <si>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</si>
  <si>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к решению сессии пятого созыва собрания депутатов №426 от 23 декабря 2016года</t>
  </si>
  <si>
    <t>к решению сессии пятого созыва собрания депутатов №436 от 17 февраля 2017года</t>
  </si>
  <si>
    <t>Приложение №10</t>
  </si>
  <si>
    <t>Приложение №5</t>
  </si>
  <si>
    <t>Приложение № 6</t>
  </si>
  <si>
    <t xml:space="preserve">Приложение №14 </t>
  </si>
  <si>
    <t>в т.ч. за счет превышения поступления акциз за 2016год</t>
  </si>
  <si>
    <t>к решению сессии пятого созыва собрания депутатов №462 от 28 апреля 2017года</t>
  </si>
  <si>
    <t>к решению сессии пятого созыва собрания депутатов № 452 от 31 марта 2017года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</si>
  <si>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</si>
  <si>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 xml:space="preserve">Приложение №6 </t>
  </si>
  <si>
    <t>к решению сессии пятого созыва собрания депутатов № 485 от 30 июня 2017года</t>
  </si>
  <si>
    <t xml:space="preserve">Приложение №5 </t>
  </si>
  <si>
    <t>к решению сессии пятого созыва собрания депутатов № 489 от 25 августа 2017года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</si>
</sst>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3" xfId="0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4" fontId="3" fillId="0" borderId="3" xfId="0" applyNumberFormat="1" applyFont="1" applyBorder="1"/>
    <xf numFmtId="0" fontId="3" fillId="0" borderId="3" xfId="0" applyFont="1" applyBorder="1"/>
    <xf numFmtId="4" fontId="3" fillId="2" borderId="3" xfId="0" applyNumberFormat="1" applyFont="1" applyFill="1" applyBorder="1"/>
    <xf numFmtId="4" fontId="3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3" xfId="0" applyFont="1" applyFill="1" applyBorder="1" applyAlignment="1">
      <alignment horizontal="right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/>
    <xf numFmtId="0" fontId="2" fillId="3" borderId="3" xfId="0" applyFont="1" applyFill="1" applyBorder="1"/>
    <xf numFmtId="4" fontId="2" fillId="3" borderId="3" xfId="0" applyNumberFormat="1" applyFont="1" applyFill="1" applyBorder="1"/>
    <xf numFmtId="4" fontId="2" fillId="3" borderId="0" xfId="0" applyNumberFormat="1" applyFont="1" applyFill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4" fontId="2" fillId="3" borderId="4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/>
    <xf numFmtId="4" fontId="2" fillId="3" borderId="6" xfId="0" applyNumberFormat="1" applyFont="1" applyFill="1" applyBorder="1"/>
    <xf numFmtId="0" fontId="2" fillId="3" borderId="7" xfId="0" applyFont="1" applyFill="1" applyBorder="1"/>
    <xf numFmtId="4" fontId="5" fillId="3" borderId="2" xfId="0" applyNumberFormat="1" applyFont="1" applyFill="1" applyBorder="1"/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7" xfId="0" applyNumberFormat="1" applyFont="1" applyFill="1" applyBorder="1"/>
    <xf numFmtId="4" fontId="5" fillId="3" borderId="8" xfId="0" applyNumberFormat="1" applyFont="1" applyFill="1" applyBorder="1"/>
    <xf numFmtId="0" fontId="2" fillId="3" borderId="9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4" fontId="2" fillId="3" borderId="6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/>
    <xf numFmtId="0" fontId="6" fillId="0" borderId="0" xfId="0" applyFont="1" applyAlignment="1">
      <alignment horizontal="right"/>
    </xf>
    <xf numFmtId="165" fontId="6" fillId="2" borderId="0" xfId="0" applyNumberFormat="1" applyFont="1" applyFill="1" applyAlignment="1">
      <alignment horizontal="left"/>
    </xf>
    <xf numFmtId="0" fontId="6" fillId="0" borderId="0" xfId="0" applyFont="1" applyAlignment="1"/>
    <xf numFmtId="0" fontId="7" fillId="0" borderId="3" xfId="0" applyFont="1" applyBorder="1" applyAlignment="1">
      <alignment horizontal="center" vertical="distributed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8" fillId="3" borderId="0" xfId="0" applyFont="1" applyFill="1"/>
    <xf numFmtId="0" fontId="3" fillId="2" borderId="0" xfId="0" applyFont="1" applyFill="1"/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7" fillId="0" borderId="3" xfId="0" applyFont="1" applyBorder="1"/>
    <xf numFmtId="4" fontId="7" fillId="3" borderId="0" xfId="0" applyNumberFormat="1" applyFont="1" applyFill="1"/>
    <xf numFmtId="0" fontId="9" fillId="3" borderId="0" xfId="0" applyFont="1" applyFill="1"/>
    <xf numFmtId="0" fontId="10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distributed"/>
    </xf>
    <xf numFmtId="0" fontId="9" fillId="3" borderId="0" xfId="0" applyFont="1" applyFill="1" applyAlignment="1">
      <alignment horizontal="right" wrapText="1"/>
    </xf>
    <xf numFmtId="9" fontId="9" fillId="3" borderId="0" xfId="1" applyFont="1" applyFill="1" applyAlignment="1">
      <alignment horizontal="right" wrapText="1"/>
    </xf>
    <xf numFmtId="0" fontId="9" fillId="3" borderId="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distributed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distributed"/>
    </xf>
    <xf numFmtId="0" fontId="12" fillId="3" borderId="3" xfId="0" applyFont="1" applyFill="1" applyBorder="1" applyAlignment="1">
      <alignment horizontal="center" wrapText="1"/>
    </xf>
    <xf numFmtId="165" fontId="9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55;&#1056;&#1040;&#1042;&#1050;&#1040;%2023.12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1\_Work\&#1069;&#1050;&#1054;&#1053;&#1054;&#1052;&#1048;&#1050;&#1040;\&#1044;&#1054;&#1056;&#1054;&#1043;&#1048;\&#1044;&#1060;\&#1044;&#1060;2016\&#1056;&#1072;&#1089;&#1095;&#1077;&#1090;&#1099;&#1044;&#1086;&#1088;&#1060;&#1086;&#1085;&#1076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19308795</v>
          </cell>
        </row>
        <row r="10">
          <cell r="C10">
            <v>6525195</v>
          </cell>
        </row>
      </sheetData>
      <sheetData sheetId="13"/>
      <sheetData sheetId="14"/>
      <sheetData sheetId="15"/>
      <sheetData sheetId="16"/>
      <sheetData sheetId="17">
        <row r="7">
          <cell r="B7">
            <v>1024500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  <row r="15">
          <cell r="D15">
            <v>276352.99999999977</v>
          </cell>
          <cell r="E15">
            <v>773027</v>
          </cell>
        </row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УправлДубл"/>
      <sheetName val="Управление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кбк"/>
      <sheetName val="ДФ+ост010116"/>
      <sheetName val="ДФ"/>
      <sheetName val="межбюджетка"/>
      <sheetName val="Всоглашения"/>
      <sheetName val="Лойга"/>
      <sheetName val="ИнфаПосел"/>
      <sheetName val="Лойга+Илеза"/>
      <sheetName val="РасчетПоКонтракту"/>
      <sheetName val="Отчет2016"/>
      <sheetName val="межбюдж+о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L10">
            <v>672468.9999999851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topLeftCell="B1" zoomScaleSheetLayoutView="100" workbookViewId="0">
      <selection activeCell="I10" sqref="I10"/>
    </sheetView>
  </sheetViews>
  <sheetFormatPr defaultRowHeight="18.75"/>
  <cols>
    <col min="1" max="1" width="15" style="8" customWidth="1"/>
    <col min="2" max="2" width="13" style="8" customWidth="1"/>
    <col min="3" max="3" width="18.85546875" style="8" customWidth="1"/>
    <col min="4" max="4" width="20.5703125" style="8" customWidth="1"/>
    <col min="5" max="5" width="18.85546875" style="8" customWidth="1"/>
    <col min="6" max="6" width="26.5703125" style="8" customWidth="1"/>
    <col min="7" max="7" width="26.42578125" style="8" customWidth="1"/>
    <col min="8" max="8" width="25.5703125" style="8" customWidth="1"/>
    <col min="9" max="9" width="22" style="8" customWidth="1"/>
    <col min="10" max="10" width="14.42578125" style="8" bestFit="1" customWidth="1"/>
    <col min="11" max="256" width="9.140625" style="8"/>
    <col min="257" max="257" width="21" style="8" customWidth="1"/>
    <col min="258" max="258" width="17.85546875" style="8" customWidth="1"/>
    <col min="259" max="263" width="24.85546875" style="8" customWidth="1"/>
    <col min="264" max="265" width="9.140625" style="8"/>
    <col min="266" max="266" width="14.42578125" style="8" bestFit="1" customWidth="1"/>
    <col min="267" max="512" width="9.140625" style="8"/>
    <col min="513" max="513" width="21" style="8" customWidth="1"/>
    <col min="514" max="514" width="17.85546875" style="8" customWidth="1"/>
    <col min="515" max="519" width="24.85546875" style="8" customWidth="1"/>
    <col min="520" max="521" width="9.140625" style="8"/>
    <col min="522" max="522" width="14.42578125" style="8" bestFit="1" customWidth="1"/>
    <col min="523" max="768" width="9.140625" style="8"/>
    <col min="769" max="769" width="21" style="8" customWidth="1"/>
    <col min="770" max="770" width="17.85546875" style="8" customWidth="1"/>
    <col min="771" max="775" width="24.85546875" style="8" customWidth="1"/>
    <col min="776" max="777" width="9.140625" style="8"/>
    <col min="778" max="778" width="14.42578125" style="8" bestFit="1" customWidth="1"/>
    <col min="779" max="1024" width="9.140625" style="8"/>
    <col min="1025" max="1025" width="21" style="8" customWidth="1"/>
    <col min="1026" max="1026" width="17.85546875" style="8" customWidth="1"/>
    <col min="1027" max="1031" width="24.85546875" style="8" customWidth="1"/>
    <col min="1032" max="1033" width="9.140625" style="8"/>
    <col min="1034" max="1034" width="14.42578125" style="8" bestFit="1" customWidth="1"/>
    <col min="1035" max="1280" width="9.140625" style="8"/>
    <col min="1281" max="1281" width="21" style="8" customWidth="1"/>
    <col min="1282" max="1282" width="17.85546875" style="8" customWidth="1"/>
    <col min="1283" max="1287" width="24.85546875" style="8" customWidth="1"/>
    <col min="1288" max="1289" width="9.140625" style="8"/>
    <col min="1290" max="1290" width="14.42578125" style="8" bestFit="1" customWidth="1"/>
    <col min="1291" max="1536" width="9.140625" style="8"/>
    <col min="1537" max="1537" width="21" style="8" customWidth="1"/>
    <col min="1538" max="1538" width="17.85546875" style="8" customWidth="1"/>
    <col min="1539" max="1543" width="24.85546875" style="8" customWidth="1"/>
    <col min="1544" max="1545" width="9.140625" style="8"/>
    <col min="1546" max="1546" width="14.42578125" style="8" bestFit="1" customWidth="1"/>
    <col min="1547" max="1792" width="9.140625" style="8"/>
    <col min="1793" max="1793" width="21" style="8" customWidth="1"/>
    <col min="1794" max="1794" width="17.85546875" style="8" customWidth="1"/>
    <col min="1795" max="1799" width="24.85546875" style="8" customWidth="1"/>
    <col min="1800" max="1801" width="9.140625" style="8"/>
    <col min="1802" max="1802" width="14.42578125" style="8" bestFit="1" customWidth="1"/>
    <col min="1803" max="2048" width="9.140625" style="8"/>
    <col min="2049" max="2049" width="21" style="8" customWidth="1"/>
    <col min="2050" max="2050" width="17.85546875" style="8" customWidth="1"/>
    <col min="2051" max="2055" width="24.85546875" style="8" customWidth="1"/>
    <col min="2056" max="2057" width="9.140625" style="8"/>
    <col min="2058" max="2058" width="14.42578125" style="8" bestFit="1" customWidth="1"/>
    <col min="2059" max="2304" width="9.140625" style="8"/>
    <col min="2305" max="2305" width="21" style="8" customWidth="1"/>
    <col min="2306" max="2306" width="17.85546875" style="8" customWidth="1"/>
    <col min="2307" max="2311" width="24.85546875" style="8" customWidth="1"/>
    <col min="2312" max="2313" width="9.140625" style="8"/>
    <col min="2314" max="2314" width="14.42578125" style="8" bestFit="1" customWidth="1"/>
    <col min="2315" max="2560" width="9.140625" style="8"/>
    <col min="2561" max="2561" width="21" style="8" customWidth="1"/>
    <col min="2562" max="2562" width="17.85546875" style="8" customWidth="1"/>
    <col min="2563" max="2567" width="24.85546875" style="8" customWidth="1"/>
    <col min="2568" max="2569" width="9.140625" style="8"/>
    <col min="2570" max="2570" width="14.42578125" style="8" bestFit="1" customWidth="1"/>
    <col min="2571" max="2816" width="9.140625" style="8"/>
    <col min="2817" max="2817" width="21" style="8" customWidth="1"/>
    <col min="2818" max="2818" width="17.85546875" style="8" customWidth="1"/>
    <col min="2819" max="2823" width="24.85546875" style="8" customWidth="1"/>
    <col min="2824" max="2825" width="9.140625" style="8"/>
    <col min="2826" max="2826" width="14.42578125" style="8" bestFit="1" customWidth="1"/>
    <col min="2827" max="3072" width="9.140625" style="8"/>
    <col min="3073" max="3073" width="21" style="8" customWidth="1"/>
    <col min="3074" max="3074" width="17.85546875" style="8" customWidth="1"/>
    <col min="3075" max="3079" width="24.85546875" style="8" customWidth="1"/>
    <col min="3080" max="3081" width="9.140625" style="8"/>
    <col min="3082" max="3082" width="14.42578125" style="8" bestFit="1" customWidth="1"/>
    <col min="3083" max="3328" width="9.140625" style="8"/>
    <col min="3329" max="3329" width="21" style="8" customWidth="1"/>
    <col min="3330" max="3330" width="17.85546875" style="8" customWidth="1"/>
    <col min="3331" max="3335" width="24.85546875" style="8" customWidth="1"/>
    <col min="3336" max="3337" width="9.140625" style="8"/>
    <col min="3338" max="3338" width="14.42578125" style="8" bestFit="1" customWidth="1"/>
    <col min="3339" max="3584" width="9.140625" style="8"/>
    <col min="3585" max="3585" width="21" style="8" customWidth="1"/>
    <col min="3586" max="3586" width="17.85546875" style="8" customWidth="1"/>
    <col min="3587" max="3591" width="24.85546875" style="8" customWidth="1"/>
    <col min="3592" max="3593" width="9.140625" style="8"/>
    <col min="3594" max="3594" width="14.42578125" style="8" bestFit="1" customWidth="1"/>
    <col min="3595" max="3840" width="9.140625" style="8"/>
    <col min="3841" max="3841" width="21" style="8" customWidth="1"/>
    <col min="3842" max="3842" width="17.85546875" style="8" customWidth="1"/>
    <col min="3843" max="3847" width="24.85546875" style="8" customWidth="1"/>
    <col min="3848" max="3849" width="9.140625" style="8"/>
    <col min="3850" max="3850" width="14.42578125" style="8" bestFit="1" customWidth="1"/>
    <col min="3851" max="4096" width="9.140625" style="8"/>
    <col min="4097" max="4097" width="21" style="8" customWidth="1"/>
    <col min="4098" max="4098" width="17.85546875" style="8" customWidth="1"/>
    <col min="4099" max="4103" width="24.85546875" style="8" customWidth="1"/>
    <col min="4104" max="4105" width="9.140625" style="8"/>
    <col min="4106" max="4106" width="14.42578125" style="8" bestFit="1" customWidth="1"/>
    <col min="4107" max="4352" width="9.140625" style="8"/>
    <col min="4353" max="4353" width="21" style="8" customWidth="1"/>
    <col min="4354" max="4354" width="17.85546875" style="8" customWidth="1"/>
    <col min="4355" max="4359" width="24.85546875" style="8" customWidth="1"/>
    <col min="4360" max="4361" width="9.140625" style="8"/>
    <col min="4362" max="4362" width="14.42578125" style="8" bestFit="1" customWidth="1"/>
    <col min="4363" max="4608" width="9.140625" style="8"/>
    <col min="4609" max="4609" width="21" style="8" customWidth="1"/>
    <col min="4610" max="4610" width="17.85546875" style="8" customWidth="1"/>
    <col min="4611" max="4615" width="24.85546875" style="8" customWidth="1"/>
    <col min="4616" max="4617" width="9.140625" style="8"/>
    <col min="4618" max="4618" width="14.42578125" style="8" bestFit="1" customWidth="1"/>
    <col min="4619" max="4864" width="9.140625" style="8"/>
    <col min="4865" max="4865" width="21" style="8" customWidth="1"/>
    <col min="4866" max="4866" width="17.85546875" style="8" customWidth="1"/>
    <col min="4867" max="4871" width="24.85546875" style="8" customWidth="1"/>
    <col min="4872" max="4873" width="9.140625" style="8"/>
    <col min="4874" max="4874" width="14.42578125" style="8" bestFit="1" customWidth="1"/>
    <col min="4875" max="5120" width="9.140625" style="8"/>
    <col min="5121" max="5121" width="21" style="8" customWidth="1"/>
    <col min="5122" max="5122" width="17.85546875" style="8" customWidth="1"/>
    <col min="5123" max="5127" width="24.85546875" style="8" customWidth="1"/>
    <col min="5128" max="5129" width="9.140625" style="8"/>
    <col min="5130" max="5130" width="14.42578125" style="8" bestFit="1" customWidth="1"/>
    <col min="5131" max="5376" width="9.140625" style="8"/>
    <col min="5377" max="5377" width="21" style="8" customWidth="1"/>
    <col min="5378" max="5378" width="17.85546875" style="8" customWidth="1"/>
    <col min="5379" max="5383" width="24.85546875" style="8" customWidth="1"/>
    <col min="5384" max="5385" width="9.140625" style="8"/>
    <col min="5386" max="5386" width="14.42578125" style="8" bestFit="1" customWidth="1"/>
    <col min="5387" max="5632" width="9.140625" style="8"/>
    <col min="5633" max="5633" width="21" style="8" customWidth="1"/>
    <col min="5634" max="5634" width="17.85546875" style="8" customWidth="1"/>
    <col min="5635" max="5639" width="24.85546875" style="8" customWidth="1"/>
    <col min="5640" max="5641" width="9.140625" style="8"/>
    <col min="5642" max="5642" width="14.42578125" style="8" bestFit="1" customWidth="1"/>
    <col min="5643" max="5888" width="9.140625" style="8"/>
    <col min="5889" max="5889" width="21" style="8" customWidth="1"/>
    <col min="5890" max="5890" width="17.85546875" style="8" customWidth="1"/>
    <col min="5891" max="5895" width="24.85546875" style="8" customWidth="1"/>
    <col min="5896" max="5897" width="9.140625" style="8"/>
    <col min="5898" max="5898" width="14.42578125" style="8" bestFit="1" customWidth="1"/>
    <col min="5899" max="6144" width="9.140625" style="8"/>
    <col min="6145" max="6145" width="21" style="8" customWidth="1"/>
    <col min="6146" max="6146" width="17.85546875" style="8" customWidth="1"/>
    <col min="6147" max="6151" width="24.85546875" style="8" customWidth="1"/>
    <col min="6152" max="6153" width="9.140625" style="8"/>
    <col min="6154" max="6154" width="14.42578125" style="8" bestFit="1" customWidth="1"/>
    <col min="6155" max="6400" width="9.140625" style="8"/>
    <col min="6401" max="6401" width="21" style="8" customWidth="1"/>
    <col min="6402" max="6402" width="17.85546875" style="8" customWidth="1"/>
    <col min="6403" max="6407" width="24.85546875" style="8" customWidth="1"/>
    <col min="6408" max="6409" width="9.140625" style="8"/>
    <col min="6410" max="6410" width="14.42578125" style="8" bestFit="1" customWidth="1"/>
    <col min="6411" max="6656" width="9.140625" style="8"/>
    <col min="6657" max="6657" width="21" style="8" customWidth="1"/>
    <col min="6658" max="6658" width="17.85546875" style="8" customWidth="1"/>
    <col min="6659" max="6663" width="24.85546875" style="8" customWidth="1"/>
    <col min="6664" max="6665" width="9.140625" style="8"/>
    <col min="6666" max="6666" width="14.42578125" style="8" bestFit="1" customWidth="1"/>
    <col min="6667" max="6912" width="9.140625" style="8"/>
    <col min="6913" max="6913" width="21" style="8" customWidth="1"/>
    <col min="6914" max="6914" width="17.85546875" style="8" customWidth="1"/>
    <col min="6915" max="6919" width="24.85546875" style="8" customWidth="1"/>
    <col min="6920" max="6921" width="9.140625" style="8"/>
    <col min="6922" max="6922" width="14.42578125" style="8" bestFit="1" customWidth="1"/>
    <col min="6923" max="7168" width="9.140625" style="8"/>
    <col min="7169" max="7169" width="21" style="8" customWidth="1"/>
    <col min="7170" max="7170" width="17.85546875" style="8" customWidth="1"/>
    <col min="7171" max="7175" width="24.85546875" style="8" customWidth="1"/>
    <col min="7176" max="7177" width="9.140625" style="8"/>
    <col min="7178" max="7178" width="14.42578125" style="8" bestFit="1" customWidth="1"/>
    <col min="7179" max="7424" width="9.140625" style="8"/>
    <col min="7425" max="7425" width="21" style="8" customWidth="1"/>
    <col min="7426" max="7426" width="17.85546875" style="8" customWidth="1"/>
    <col min="7427" max="7431" width="24.85546875" style="8" customWidth="1"/>
    <col min="7432" max="7433" width="9.140625" style="8"/>
    <col min="7434" max="7434" width="14.42578125" style="8" bestFit="1" customWidth="1"/>
    <col min="7435" max="7680" width="9.140625" style="8"/>
    <col min="7681" max="7681" width="21" style="8" customWidth="1"/>
    <col min="7682" max="7682" width="17.85546875" style="8" customWidth="1"/>
    <col min="7683" max="7687" width="24.85546875" style="8" customWidth="1"/>
    <col min="7688" max="7689" width="9.140625" style="8"/>
    <col min="7690" max="7690" width="14.42578125" style="8" bestFit="1" customWidth="1"/>
    <col min="7691" max="7936" width="9.140625" style="8"/>
    <col min="7937" max="7937" width="21" style="8" customWidth="1"/>
    <col min="7938" max="7938" width="17.85546875" style="8" customWidth="1"/>
    <col min="7939" max="7943" width="24.85546875" style="8" customWidth="1"/>
    <col min="7944" max="7945" width="9.140625" style="8"/>
    <col min="7946" max="7946" width="14.42578125" style="8" bestFit="1" customWidth="1"/>
    <col min="7947" max="8192" width="9.140625" style="8"/>
    <col min="8193" max="8193" width="21" style="8" customWidth="1"/>
    <col min="8194" max="8194" width="17.85546875" style="8" customWidth="1"/>
    <col min="8195" max="8199" width="24.85546875" style="8" customWidth="1"/>
    <col min="8200" max="8201" width="9.140625" style="8"/>
    <col min="8202" max="8202" width="14.42578125" style="8" bestFit="1" customWidth="1"/>
    <col min="8203" max="8448" width="9.140625" style="8"/>
    <col min="8449" max="8449" width="21" style="8" customWidth="1"/>
    <col min="8450" max="8450" width="17.85546875" style="8" customWidth="1"/>
    <col min="8451" max="8455" width="24.85546875" style="8" customWidth="1"/>
    <col min="8456" max="8457" width="9.140625" style="8"/>
    <col min="8458" max="8458" width="14.42578125" style="8" bestFit="1" customWidth="1"/>
    <col min="8459" max="8704" width="9.140625" style="8"/>
    <col min="8705" max="8705" width="21" style="8" customWidth="1"/>
    <col min="8706" max="8706" width="17.85546875" style="8" customWidth="1"/>
    <col min="8707" max="8711" width="24.85546875" style="8" customWidth="1"/>
    <col min="8712" max="8713" width="9.140625" style="8"/>
    <col min="8714" max="8714" width="14.42578125" style="8" bestFit="1" customWidth="1"/>
    <col min="8715" max="8960" width="9.140625" style="8"/>
    <col min="8961" max="8961" width="21" style="8" customWidth="1"/>
    <col min="8962" max="8962" width="17.85546875" style="8" customWidth="1"/>
    <col min="8963" max="8967" width="24.85546875" style="8" customWidth="1"/>
    <col min="8968" max="8969" width="9.140625" style="8"/>
    <col min="8970" max="8970" width="14.42578125" style="8" bestFit="1" customWidth="1"/>
    <col min="8971" max="9216" width="9.140625" style="8"/>
    <col min="9217" max="9217" width="21" style="8" customWidth="1"/>
    <col min="9218" max="9218" width="17.85546875" style="8" customWidth="1"/>
    <col min="9219" max="9223" width="24.85546875" style="8" customWidth="1"/>
    <col min="9224" max="9225" width="9.140625" style="8"/>
    <col min="9226" max="9226" width="14.42578125" style="8" bestFit="1" customWidth="1"/>
    <col min="9227" max="9472" width="9.140625" style="8"/>
    <col min="9473" max="9473" width="21" style="8" customWidth="1"/>
    <col min="9474" max="9474" width="17.85546875" style="8" customWidth="1"/>
    <col min="9475" max="9479" width="24.85546875" style="8" customWidth="1"/>
    <col min="9480" max="9481" width="9.140625" style="8"/>
    <col min="9482" max="9482" width="14.42578125" style="8" bestFit="1" customWidth="1"/>
    <col min="9483" max="9728" width="9.140625" style="8"/>
    <col min="9729" max="9729" width="21" style="8" customWidth="1"/>
    <col min="9730" max="9730" width="17.85546875" style="8" customWidth="1"/>
    <col min="9731" max="9735" width="24.85546875" style="8" customWidth="1"/>
    <col min="9736" max="9737" width="9.140625" style="8"/>
    <col min="9738" max="9738" width="14.42578125" style="8" bestFit="1" customWidth="1"/>
    <col min="9739" max="9984" width="9.140625" style="8"/>
    <col min="9985" max="9985" width="21" style="8" customWidth="1"/>
    <col min="9986" max="9986" width="17.85546875" style="8" customWidth="1"/>
    <col min="9987" max="9991" width="24.85546875" style="8" customWidth="1"/>
    <col min="9992" max="9993" width="9.140625" style="8"/>
    <col min="9994" max="9994" width="14.42578125" style="8" bestFit="1" customWidth="1"/>
    <col min="9995" max="10240" width="9.140625" style="8"/>
    <col min="10241" max="10241" width="21" style="8" customWidth="1"/>
    <col min="10242" max="10242" width="17.85546875" style="8" customWidth="1"/>
    <col min="10243" max="10247" width="24.85546875" style="8" customWidth="1"/>
    <col min="10248" max="10249" width="9.140625" style="8"/>
    <col min="10250" max="10250" width="14.42578125" style="8" bestFit="1" customWidth="1"/>
    <col min="10251" max="10496" width="9.140625" style="8"/>
    <col min="10497" max="10497" width="21" style="8" customWidth="1"/>
    <col min="10498" max="10498" width="17.85546875" style="8" customWidth="1"/>
    <col min="10499" max="10503" width="24.85546875" style="8" customWidth="1"/>
    <col min="10504" max="10505" width="9.140625" style="8"/>
    <col min="10506" max="10506" width="14.42578125" style="8" bestFit="1" customWidth="1"/>
    <col min="10507" max="10752" width="9.140625" style="8"/>
    <col min="10753" max="10753" width="21" style="8" customWidth="1"/>
    <col min="10754" max="10754" width="17.85546875" style="8" customWidth="1"/>
    <col min="10755" max="10759" width="24.85546875" style="8" customWidth="1"/>
    <col min="10760" max="10761" width="9.140625" style="8"/>
    <col min="10762" max="10762" width="14.42578125" style="8" bestFit="1" customWidth="1"/>
    <col min="10763" max="11008" width="9.140625" style="8"/>
    <col min="11009" max="11009" width="21" style="8" customWidth="1"/>
    <col min="11010" max="11010" width="17.85546875" style="8" customWidth="1"/>
    <col min="11011" max="11015" width="24.85546875" style="8" customWidth="1"/>
    <col min="11016" max="11017" width="9.140625" style="8"/>
    <col min="11018" max="11018" width="14.42578125" style="8" bestFit="1" customWidth="1"/>
    <col min="11019" max="11264" width="9.140625" style="8"/>
    <col min="11265" max="11265" width="21" style="8" customWidth="1"/>
    <col min="11266" max="11266" width="17.85546875" style="8" customWidth="1"/>
    <col min="11267" max="11271" width="24.85546875" style="8" customWidth="1"/>
    <col min="11272" max="11273" width="9.140625" style="8"/>
    <col min="11274" max="11274" width="14.42578125" style="8" bestFit="1" customWidth="1"/>
    <col min="11275" max="11520" width="9.140625" style="8"/>
    <col min="11521" max="11521" width="21" style="8" customWidth="1"/>
    <col min="11522" max="11522" width="17.85546875" style="8" customWidth="1"/>
    <col min="11523" max="11527" width="24.85546875" style="8" customWidth="1"/>
    <col min="11528" max="11529" width="9.140625" style="8"/>
    <col min="11530" max="11530" width="14.42578125" style="8" bestFit="1" customWidth="1"/>
    <col min="11531" max="11776" width="9.140625" style="8"/>
    <col min="11777" max="11777" width="21" style="8" customWidth="1"/>
    <col min="11778" max="11778" width="17.85546875" style="8" customWidth="1"/>
    <col min="11779" max="11783" width="24.85546875" style="8" customWidth="1"/>
    <col min="11784" max="11785" width="9.140625" style="8"/>
    <col min="11786" max="11786" width="14.42578125" style="8" bestFit="1" customWidth="1"/>
    <col min="11787" max="12032" width="9.140625" style="8"/>
    <col min="12033" max="12033" width="21" style="8" customWidth="1"/>
    <col min="12034" max="12034" width="17.85546875" style="8" customWidth="1"/>
    <col min="12035" max="12039" width="24.85546875" style="8" customWidth="1"/>
    <col min="12040" max="12041" width="9.140625" style="8"/>
    <col min="12042" max="12042" width="14.42578125" style="8" bestFit="1" customWidth="1"/>
    <col min="12043" max="12288" width="9.140625" style="8"/>
    <col min="12289" max="12289" width="21" style="8" customWidth="1"/>
    <col min="12290" max="12290" width="17.85546875" style="8" customWidth="1"/>
    <col min="12291" max="12295" width="24.85546875" style="8" customWidth="1"/>
    <col min="12296" max="12297" width="9.140625" style="8"/>
    <col min="12298" max="12298" width="14.42578125" style="8" bestFit="1" customWidth="1"/>
    <col min="12299" max="12544" width="9.140625" style="8"/>
    <col min="12545" max="12545" width="21" style="8" customWidth="1"/>
    <col min="12546" max="12546" width="17.85546875" style="8" customWidth="1"/>
    <col min="12547" max="12551" width="24.85546875" style="8" customWidth="1"/>
    <col min="12552" max="12553" width="9.140625" style="8"/>
    <col min="12554" max="12554" width="14.42578125" style="8" bestFit="1" customWidth="1"/>
    <col min="12555" max="12800" width="9.140625" style="8"/>
    <col min="12801" max="12801" width="21" style="8" customWidth="1"/>
    <col min="12802" max="12802" width="17.85546875" style="8" customWidth="1"/>
    <col min="12803" max="12807" width="24.85546875" style="8" customWidth="1"/>
    <col min="12808" max="12809" width="9.140625" style="8"/>
    <col min="12810" max="12810" width="14.42578125" style="8" bestFit="1" customWidth="1"/>
    <col min="12811" max="13056" width="9.140625" style="8"/>
    <col min="13057" max="13057" width="21" style="8" customWidth="1"/>
    <col min="13058" max="13058" width="17.85546875" style="8" customWidth="1"/>
    <col min="13059" max="13063" width="24.85546875" style="8" customWidth="1"/>
    <col min="13064" max="13065" width="9.140625" style="8"/>
    <col min="13066" max="13066" width="14.42578125" style="8" bestFit="1" customWidth="1"/>
    <col min="13067" max="13312" width="9.140625" style="8"/>
    <col min="13313" max="13313" width="21" style="8" customWidth="1"/>
    <col min="13314" max="13314" width="17.85546875" style="8" customWidth="1"/>
    <col min="13315" max="13319" width="24.85546875" style="8" customWidth="1"/>
    <col min="13320" max="13321" width="9.140625" style="8"/>
    <col min="13322" max="13322" width="14.42578125" style="8" bestFit="1" customWidth="1"/>
    <col min="13323" max="13568" width="9.140625" style="8"/>
    <col min="13569" max="13569" width="21" style="8" customWidth="1"/>
    <col min="13570" max="13570" width="17.85546875" style="8" customWidth="1"/>
    <col min="13571" max="13575" width="24.85546875" style="8" customWidth="1"/>
    <col min="13576" max="13577" width="9.140625" style="8"/>
    <col min="13578" max="13578" width="14.42578125" style="8" bestFit="1" customWidth="1"/>
    <col min="13579" max="13824" width="9.140625" style="8"/>
    <col min="13825" max="13825" width="21" style="8" customWidth="1"/>
    <col min="13826" max="13826" width="17.85546875" style="8" customWidth="1"/>
    <col min="13827" max="13831" width="24.85546875" style="8" customWidth="1"/>
    <col min="13832" max="13833" width="9.140625" style="8"/>
    <col min="13834" max="13834" width="14.42578125" style="8" bestFit="1" customWidth="1"/>
    <col min="13835" max="14080" width="9.140625" style="8"/>
    <col min="14081" max="14081" width="21" style="8" customWidth="1"/>
    <col min="14082" max="14082" width="17.85546875" style="8" customWidth="1"/>
    <col min="14083" max="14087" width="24.85546875" style="8" customWidth="1"/>
    <col min="14088" max="14089" width="9.140625" style="8"/>
    <col min="14090" max="14090" width="14.42578125" style="8" bestFit="1" customWidth="1"/>
    <col min="14091" max="14336" width="9.140625" style="8"/>
    <col min="14337" max="14337" width="21" style="8" customWidth="1"/>
    <col min="14338" max="14338" width="17.85546875" style="8" customWidth="1"/>
    <col min="14339" max="14343" width="24.85546875" style="8" customWidth="1"/>
    <col min="14344" max="14345" width="9.140625" style="8"/>
    <col min="14346" max="14346" width="14.42578125" style="8" bestFit="1" customWidth="1"/>
    <col min="14347" max="14592" width="9.140625" style="8"/>
    <col min="14593" max="14593" width="21" style="8" customWidth="1"/>
    <col min="14594" max="14594" width="17.85546875" style="8" customWidth="1"/>
    <col min="14595" max="14599" width="24.85546875" style="8" customWidth="1"/>
    <col min="14600" max="14601" width="9.140625" style="8"/>
    <col min="14602" max="14602" width="14.42578125" style="8" bestFit="1" customWidth="1"/>
    <col min="14603" max="14848" width="9.140625" style="8"/>
    <col min="14849" max="14849" width="21" style="8" customWidth="1"/>
    <col min="14850" max="14850" width="17.85546875" style="8" customWidth="1"/>
    <col min="14851" max="14855" width="24.85546875" style="8" customWidth="1"/>
    <col min="14856" max="14857" width="9.140625" style="8"/>
    <col min="14858" max="14858" width="14.42578125" style="8" bestFit="1" customWidth="1"/>
    <col min="14859" max="15104" width="9.140625" style="8"/>
    <col min="15105" max="15105" width="21" style="8" customWidth="1"/>
    <col min="15106" max="15106" width="17.85546875" style="8" customWidth="1"/>
    <col min="15107" max="15111" width="24.85546875" style="8" customWidth="1"/>
    <col min="15112" max="15113" width="9.140625" style="8"/>
    <col min="15114" max="15114" width="14.42578125" style="8" bestFit="1" customWidth="1"/>
    <col min="15115" max="15360" width="9.140625" style="8"/>
    <col min="15361" max="15361" width="21" style="8" customWidth="1"/>
    <col min="15362" max="15362" width="17.85546875" style="8" customWidth="1"/>
    <col min="15363" max="15367" width="24.85546875" style="8" customWidth="1"/>
    <col min="15368" max="15369" width="9.140625" style="8"/>
    <col min="15370" max="15370" width="14.42578125" style="8" bestFit="1" customWidth="1"/>
    <col min="15371" max="15616" width="9.140625" style="8"/>
    <col min="15617" max="15617" width="21" style="8" customWidth="1"/>
    <col min="15618" max="15618" width="17.85546875" style="8" customWidth="1"/>
    <col min="15619" max="15623" width="24.85546875" style="8" customWidth="1"/>
    <col min="15624" max="15625" width="9.140625" style="8"/>
    <col min="15626" max="15626" width="14.42578125" style="8" bestFit="1" customWidth="1"/>
    <col min="15627" max="15872" width="9.140625" style="8"/>
    <col min="15873" max="15873" width="21" style="8" customWidth="1"/>
    <col min="15874" max="15874" width="17.85546875" style="8" customWidth="1"/>
    <col min="15875" max="15879" width="24.85546875" style="8" customWidth="1"/>
    <col min="15880" max="15881" width="9.140625" style="8"/>
    <col min="15882" max="15882" width="14.42578125" style="8" bestFit="1" customWidth="1"/>
    <col min="15883" max="16128" width="9.140625" style="8"/>
    <col min="16129" max="16129" width="21" style="8" customWidth="1"/>
    <col min="16130" max="16130" width="17.85546875" style="8" customWidth="1"/>
    <col min="16131" max="16135" width="24.85546875" style="8" customWidth="1"/>
    <col min="16136" max="16137" width="9.140625" style="8"/>
    <col min="16138" max="16138" width="14.42578125" style="8" bestFit="1" customWidth="1"/>
    <col min="16139" max="16384" width="9.140625" style="8"/>
  </cols>
  <sheetData>
    <row r="1" spans="1:8">
      <c r="H1" s="53" t="s">
        <v>71</v>
      </c>
    </row>
    <row r="2" spans="1:8" ht="63">
      <c r="H2" s="54" t="s">
        <v>72</v>
      </c>
    </row>
    <row r="3" spans="1:8">
      <c r="A3" s="52"/>
      <c r="B3" s="52"/>
      <c r="C3" s="52"/>
      <c r="D3" s="52"/>
      <c r="E3" s="52"/>
      <c r="F3" s="52"/>
      <c r="G3" s="52"/>
      <c r="H3" s="53" t="s">
        <v>69</v>
      </c>
    </row>
    <row r="4" spans="1:8" ht="63">
      <c r="A4" s="52"/>
      <c r="B4" s="52"/>
      <c r="C4" s="52"/>
      <c r="D4" s="52"/>
      <c r="E4" s="52"/>
      <c r="F4" s="52"/>
      <c r="G4" s="52"/>
      <c r="H4" s="54" t="s">
        <v>70</v>
      </c>
    </row>
    <row r="5" spans="1:8">
      <c r="A5" s="52"/>
      <c r="B5" s="52"/>
      <c r="C5" s="52"/>
      <c r="D5" s="52"/>
      <c r="E5" s="52"/>
      <c r="F5" s="52"/>
      <c r="G5" s="52"/>
      <c r="H5" s="53" t="s">
        <v>64</v>
      </c>
    </row>
    <row r="6" spans="1:8" ht="63">
      <c r="A6" s="52"/>
      <c r="B6" s="52"/>
      <c r="C6" s="52"/>
      <c r="D6" s="52"/>
      <c r="E6" s="52"/>
      <c r="F6" s="52"/>
      <c r="G6" s="52"/>
      <c r="H6" s="54" t="s">
        <v>66</v>
      </c>
    </row>
    <row r="7" spans="1:8">
      <c r="A7" s="52"/>
      <c r="B7" s="52"/>
      <c r="C7" s="52"/>
      <c r="D7" s="52"/>
      <c r="E7" s="52"/>
      <c r="F7" s="52"/>
      <c r="G7" s="52"/>
      <c r="H7" s="53" t="s">
        <v>63</v>
      </c>
    </row>
    <row r="8" spans="1:8" ht="63">
      <c r="A8" s="52"/>
      <c r="B8" s="52"/>
      <c r="C8" s="52"/>
      <c r="D8" s="52"/>
      <c r="E8" s="52"/>
      <c r="F8" s="52"/>
      <c r="G8" s="52"/>
      <c r="H8" s="54" t="s">
        <v>67</v>
      </c>
    </row>
    <row r="9" spans="1:8">
      <c r="A9" s="52"/>
      <c r="B9" s="52"/>
      <c r="C9" s="52"/>
      <c r="D9" s="52"/>
      <c r="E9" s="52"/>
      <c r="F9" s="52"/>
      <c r="G9" s="52"/>
      <c r="H9" s="53" t="s">
        <v>62</v>
      </c>
    </row>
    <row r="10" spans="1:8" ht="63">
      <c r="A10" s="52"/>
      <c r="B10" s="52"/>
      <c r="C10" s="52"/>
      <c r="D10" s="52"/>
      <c r="E10" s="52"/>
      <c r="F10" s="52"/>
      <c r="G10" s="52"/>
      <c r="H10" s="54" t="s">
        <v>60</v>
      </c>
    </row>
    <row r="11" spans="1:8">
      <c r="A11" s="52"/>
      <c r="B11" s="52"/>
      <c r="C11" s="52"/>
      <c r="D11" s="52"/>
      <c r="E11" s="52"/>
      <c r="F11" s="52"/>
      <c r="G11" s="52"/>
      <c r="H11" s="53" t="s">
        <v>61</v>
      </c>
    </row>
    <row r="12" spans="1:8" ht="63">
      <c r="A12" s="52"/>
      <c r="B12" s="52"/>
      <c r="C12" s="52"/>
      <c r="D12" s="56"/>
      <c r="E12" s="56"/>
      <c r="F12" s="56"/>
      <c r="G12" s="56"/>
      <c r="H12" s="54" t="s">
        <v>59</v>
      </c>
    </row>
    <row r="13" spans="1:8">
      <c r="A13" s="52"/>
      <c r="B13" s="52"/>
      <c r="C13" s="52"/>
      <c r="D13" s="57"/>
      <c r="E13" s="57"/>
      <c r="F13" s="57"/>
      <c r="G13" s="57"/>
      <c r="H13" s="52"/>
    </row>
    <row r="14" spans="1:8" ht="51.75" customHeight="1">
      <c r="A14" s="58" t="s">
        <v>0</v>
      </c>
      <c r="B14" s="58"/>
      <c r="C14" s="58"/>
      <c r="D14" s="58"/>
      <c r="E14" s="58"/>
      <c r="F14" s="58"/>
      <c r="G14" s="58"/>
      <c r="H14" s="52"/>
    </row>
    <row r="15" spans="1:8" ht="18.75" customHeight="1">
      <c r="A15" s="65" t="s">
        <v>1</v>
      </c>
      <c r="B15" s="65"/>
      <c r="C15" s="67" t="s">
        <v>2</v>
      </c>
      <c r="D15" s="67"/>
      <c r="E15" s="67"/>
      <c r="F15" s="67"/>
      <c r="G15" s="67"/>
      <c r="H15" s="67"/>
    </row>
    <row r="16" spans="1:8" ht="51.75" customHeight="1">
      <c r="A16" s="65"/>
      <c r="B16" s="65"/>
      <c r="C16" s="65" t="s">
        <v>68</v>
      </c>
      <c r="D16" s="65" t="s">
        <v>3</v>
      </c>
      <c r="E16" s="65" t="s">
        <v>4</v>
      </c>
      <c r="F16" s="66" t="s">
        <v>5</v>
      </c>
      <c r="G16" s="59" t="s">
        <v>26</v>
      </c>
      <c r="H16" s="59"/>
    </row>
    <row r="17" spans="1:10" ht="174.75" customHeight="1">
      <c r="A17" s="65"/>
      <c r="B17" s="65"/>
      <c r="C17" s="65"/>
      <c r="D17" s="65"/>
      <c r="E17" s="65"/>
      <c r="F17" s="66"/>
      <c r="G17" s="55" t="s">
        <v>25</v>
      </c>
      <c r="H17" s="55" t="s">
        <v>3</v>
      </c>
    </row>
    <row r="18" spans="1:10" s="11" customFormat="1" ht="53.25" customHeight="1">
      <c r="A18" s="9" t="s">
        <v>6</v>
      </c>
      <c r="B18" s="10">
        <f>SUM(C18:H18)</f>
        <v>25764377.670000002</v>
      </c>
      <c r="C18" s="10">
        <f t="shared" ref="C18:H18" si="0">SUM(C19:C23)</f>
        <v>9389779.2300000004</v>
      </c>
      <c r="D18" s="10">
        <f t="shared" si="0"/>
        <v>13787018.439999999</v>
      </c>
      <c r="E18" s="10">
        <f t="shared" si="0"/>
        <v>588200</v>
      </c>
      <c r="F18" s="10">
        <f t="shared" si="0"/>
        <v>950000</v>
      </c>
      <c r="G18" s="10">
        <f t="shared" si="0"/>
        <v>276352.99999999977</v>
      </c>
      <c r="H18" s="10">
        <f t="shared" si="0"/>
        <v>773027</v>
      </c>
    </row>
    <row r="19" spans="1:10" s="11" customFormat="1" ht="53.25" customHeight="1">
      <c r="A19" s="9" t="s">
        <v>7</v>
      </c>
      <c r="B19" s="10">
        <f>SUM(C19:H19)</f>
        <v>1538200</v>
      </c>
      <c r="C19" s="10"/>
      <c r="D19" s="10"/>
      <c r="E19" s="10">
        <f>1538200-950000</f>
        <v>588200</v>
      </c>
      <c r="F19" s="7">
        <v>950000</v>
      </c>
      <c r="G19" s="12"/>
      <c r="H19" s="12"/>
    </row>
    <row r="20" spans="1:10" s="11" customFormat="1" ht="53.25" customHeight="1">
      <c r="A20" s="9" t="s">
        <v>8</v>
      </c>
      <c r="B20" s="10">
        <f t="shared" ref="B20:B23" si="1">SUM(C20:H20)</f>
        <v>17444189</v>
      </c>
      <c r="C20" s="10">
        <f>[1]ДФ!$C$10-C24</f>
        <v>6198789</v>
      </c>
      <c r="D20" s="10">
        <f>10995400+250000</f>
        <v>11245400</v>
      </c>
      <c r="E20" s="10"/>
      <c r="F20" s="13"/>
      <c r="G20" s="13"/>
      <c r="H20" s="12"/>
    </row>
    <row r="21" spans="1:10" s="11" customFormat="1" ht="53.25" customHeight="1">
      <c r="A21" s="9" t="s">
        <v>9</v>
      </c>
      <c r="B21" s="10">
        <f t="shared" si="1"/>
        <v>4582370.2299999995</v>
      </c>
      <c r="C21" s="7">
        <v>2690990.23</v>
      </c>
      <c r="D21" s="7">
        <v>842000</v>
      </c>
      <c r="E21" s="12"/>
      <c r="F21" s="12"/>
      <c r="G21" s="7">
        <f>[2]справкаКуточнению!$D$15</f>
        <v>276352.99999999977</v>
      </c>
      <c r="H21" s="7">
        <f>[2]справкаКуточнению!$E$15</f>
        <v>773027</v>
      </c>
    </row>
    <row r="22" spans="1:10" s="11" customFormat="1" ht="53.25" customHeight="1">
      <c r="A22" s="9" t="s">
        <v>65</v>
      </c>
      <c r="B22" s="10">
        <f t="shared" si="1"/>
        <v>500000</v>
      </c>
      <c r="C22" s="7">
        <v>500000</v>
      </c>
      <c r="D22" s="7"/>
      <c r="E22" s="12"/>
      <c r="F22" s="12"/>
      <c r="G22" s="7"/>
      <c r="H22" s="7"/>
    </row>
    <row r="23" spans="1:10" s="11" customFormat="1" ht="53.25" customHeight="1">
      <c r="A23" s="9" t="s">
        <v>10</v>
      </c>
      <c r="B23" s="10">
        <f t="shared" si="1"/>
        <v>1699618.44</v>
      </c>
      <c r="C23" s="7"/>
      <c r="D23" s="7">
        <f>1465677.78+233940.66</f>
        <v>1699618.44</v>
      </c>
      <c r="E23" s="12"/>
      <c r="F23" s="12"/>
      <c r="G23" s="7"/>
      <c r="H23" s="12"/>
    </row>
    <row r="24" spans="1:10" hidden="1">
      <c r="A24" s="15"/>
      <c r="B24" s="16">
        <f>B18-[1]ДФ!$B$8</f>
        <v>6455582.6700000018</v>
      </c>
      <c r="C24" s="14">
        <v>326406</v>
      </c>
      <c r="D24" s="15"/>
      <c r="E24" s="15"/>
      <c r="F24" s="15"/>
      <c r="G24" s="15"/>
      <c r="H24" s="15"/>
    </row>
    <row r="25" spans="1:10" hidden="1">
      <c r="A25" s="15"/>
      <c r="B25" s="16">
        <f>B24-[2]справкаКуточнению!C10</f>
        <v>6007834.6700000018</v>
      </c>
      <c r="C25" s="14"/>
      <c r="D25" s="15"/>
      <c r="E25" s="15"/>
      <c r="F25" s="15"/>
      <c r="G25" s="15"/>
      <c r="H25" s="15"/>
    </row>
    <row r="26" spans="1:10" hidden="1">
      <c r="A26" s="17">
        <f>C26+C27+C28</f>
        <v>487683</v>
      </c>
      <c r="B26" s="60" t="s">
        <v>11</v>
      </c>
      <c r="C26" s="18">
        <f>269847+70000</f>
        <v>339847</v>
      </c>
      <c r="D26" s="19">
        <v>300000</v>
      </c>
      <c r="E26" s="20" t="s">
        <v>12</v>
      </c>
      <c r="F26" s="21" t="s">
        <v>12</v>
      </c>
      <c r="G26" s="22">
        <f>95000*5+58249</f>
        <v>533249</v>
      </c>
      <c r="H26" s="11" t="s">
        <v>13</v>
      </c>
      <c r="I26" s="11" t="s">
        <v>14</v>
      </c>
      <c r="J26" s="17">
        <f>533249.62-0.62</f>
        <v>533249</v>
      </c>
    </row>
    <row r="27" spans="1:10" hidden="1">
      <c r="B27" s="61"/>
      <c r="C27" s="18">
        <v>97836</v>
      </c>
      <c r="D27" s="23">
        <f>348800-G33</f>
        <v>317000</v>
      </c>
      <c r="E27" s="24" t="s">
        <v>15</v>
      </c>
      <c r="F27" s="62" t="s">
        <v>16</v>
      </c>
      <c r="G27" s="25">
        <v>83174</v>
      </c>
      <c r="H27" s="11" t="s">
        <v>17</v>
      </c>
      <c r="I27" s="11" t="s">
        <v>14</v>
      </c>
      <c r="J27" s="17">
        <f>G27+G29</f>
        <v>190974</v>
      </c>
    </row>
    <row r="28" spans="1:10" hidden="1">
      <c r="B28" s="26" t="s">
        <v>11</v>
      </c>
      <c r="C28" s="27">
        <v>50000</v>
      </c>
      <c r="D28" s="23">
        <v>150000</v>
      </c>
      <c r="E28" s="28" t="s">
        <v>18</v>
      </c>
      <c r="F28" s="63"/>
      <c r="G28" s="29">
        <v>83174</v>
      </c>
      <c r="H28" s="11" t="s">
        <v>17</v>
      </c>
      <c r="I28" s="11" t="s">
        <v>19</v>
      </c>
      <c r="J28" s="17">
        <f>G28+G30</f>
        <v>256774</v>
      </c>
    </row>
    <row r="29" spans="1:10" hidden="1">
      <c r="B29" s="30" t="s">
        <v>20</v>
      </c>
      <c r="C29" s="18">
        <v>50000</v>
      </c>
      <c r="D29" s="17"/>
      <c r="E29" s="17"/>
      <c r="F29" s="63"/>
      <c r="G29" s="29">
        <v>107800</v>
      </c>
      <c r="H29" s="11" t="s">
        <v>21</v>
      </c>
      <c r="I29" s="11" t="s">
        <v>14</v>
      </c>
      <c r="J29" s="8" t="s">
        <v>22</v>
      </c>
    </row>
    <row r="30" spans="1:10" hidden="1">
      <c r="B30" s="31" t="s">
        <v>23</v>
      </c>
      <c r="C30" s="20">
        <v>50000</v>
      </c>
      <c r="D30" s="17"/>
      <c r="E30" s="17"/>
      <c r="F30" s="64"/>
      <c r="G30" s="22">
        <v>173600</v>
      </c>
      <c r="H30" s="11" t="s">
        <v>21</v>
      </c>
      <c r="I30" s="11" t="s">
        <v>19</v>
      </c>
      <c r="J30" s="17">
        <f>J27+J28</f>
        <v>447748</v>
      </c>
    </row>
    <row r="31" spans="1:10" hidden="1">
      <c r="B31" s="32" t="s">
        <v>24</v>
      </c>
      <c r="C31" s="28">
        <f>[3]Зимники!$L$10</f>
        <v>672468.9999999851</v>
      </c>
      <c r="D31" s="17"/>
      <c r="E31" s="17"/>
      <c r="F31" s="33" t="s">
        <v>11</v>
      </c>
      <c r="G31" s="34">
        <f>3543669.15-3524089.39-0.76</f>
        <v>19578.999999999778</v>
      </c>
      <c r="I31" s="8" t="s">
        <v>19</v>
      </c>
    </row>
    <row r="32" spans="1:10" hidden="1">
      <c r="F32" s="23" t="s">
        <v>20</v>
      </c>
      <c r="G32" s="34">
        <v>17004</v>
      </c>
      <c r="I32" s="8" t="s">
        <v>14</v>
      </c>
    </row>
    <row r="33" spans="2:7" hidden="1">
      <c r="F33" s="31" t="s">
        <v>15</v>
      </c>
      <c r="G33" s="22">
        <v>31800</v>
      </c>
    </row>
    <row r="34" spans="2:7" hidden="1"/>
    <row r="37" spans="2:7">
      <c r="B37" s="42"/>
    </row>
    <row r="38" spans="2:7">
      <c r="B38" s="51"/>
    </row>
  </sheetData>
  <mergeCells count="12">
    <mergeCell ref="D12:G12"/>
    <mergeCell ref="D13:G13"/>
    <mergeCell ref="A14:G14"/>
    <mergeCell ref="G16:H16"/>
    <mergeCell ref="B26:B27"/>
    <mergeCell ref="F27:F30"/>
    <mergeCell ref="C16:C17"/>
    <mergeCell ref="D16:D17"/>
    <mergeCell ref="A15:B17"/>
    <mergeCell ref="E16:E17"/>
    <mergeCell ref="F16:F17"/>
    <mergeCell ref="C15:H15"/>
  </mergeCells>
  <pageMargins left="0" right="0" top="0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69" t="s">
        <v>27</v>
      </c>
      <c r="C1" s="69"/>
      <c r="D1" s="69"/>
      <c r="E1" s="69"/>
      <c r="F1" s="69"/>
    </row>
    <row r="2" spans="1:7">
      <c r="B2" s="35" t="s">
        <v>28</v>
      </c>
      <c r="C2" s="36">
        <f>[2]Остатки!$E$4</f>
        <v>1176432.2300000153</v>
      </c>
      <c r="D2" s="37" t="s">
        <v>29</v>
      </c>
      <c r="E2" s="37"/>
      <c r="G2" s="2"/>
    </row>
    <row r="3" spans="1:7">
      <c r="B3" s="35"/>
      <c r="C3" s="36">
        <f>C11-C2</f>
        <v>485635.76999998465</v>
      </c>
      <c r="D3" s="37" t="s">
        <v>49</v>
      </c>
      <c r="E3" s="37"/>
      <c r="G3" s="2"/>
    </row>
    <row r="4" spans="1:7">
      <c r="A4" s="70" t="s">
        <v>37</v>
      </c>
      <c r="B4" s="70"/>
      <c r="C4" s="70"/>
      <c r="D4" s="70"/>
      <c r="E4" s="70"/>
      <c r="F4" s="70"/>
    </row>
    <row r="5" spans="1:7">
      <c r="A5" s="71" t="s">
        <v>31</v>
      </c>
      <c r="B5" s="73" t="s">
        <v>32</v>
      </c>
      <c r="C5" s="73" t="s">
        <v>6</v>
      </c>
      <c r="D5" s="74" t="s">
        <v>30</v>
      </c>
      <c r="E5" s="74"/>
      <c r="F5" s="75" t="s">
        <v>33</v>
      </c>
    </row>
    <row r="6" spans="1:7" ht="98.25" customHeight="1">
      <c r="A6" s="72"/>
      <c r="B6" s="73"/>
      <c r="C6" s="73"/>
      <c r="D6" s="38" t="str">
        <f>[2]ДФ!C7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38" t="str">
        <f>[2]ДФ!D7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76"/>
    </row>
    <row r="7" spans="1:7">
      <c r="A7" s="1">
        <v>1</v>
      </c>
      <c r="B7" s="39" t="s">
        <v>39</v>
      </c>
      <c r="C7" s="4">
        <f t="shared" ref="C7:C10" si="0">SUM(D7:E7)</f>
        <v>867745</v>
      </c>
      <c r="D7" s="4">
        <v>867745</v>
      </c>
      <c r="E7" s="4">
        <v>0</v>
      </c>
      <c r="F7" s="50" t="s">
        <v>45</v>
      </c>
    </row>
    <row r="8" spans="1:7">
      <c r="A8" s="1">
        <v>2</v>
      </c>
      <c r="B8" s="39" t="s">
        <v>46</v>
      </c>
      <c r="C8" s="4">
        <f t="shared" si="0"/>
        <v>95000</v>
      </c>
      <c r="D8" s="4">
        <v>0</v>
      </c>
      <c r="E8" s="4">
        <v>95000</v>
      </c>
      <c r="F8" s="50" t="s">
        <v>51</v>
      </c>
    </row>
    <row r="9" spans="1:7">
      <c r="A9" s="40">
        <v>3</v>
      </c>
      <c r="B9" s="41" t="s">
        <v>47</v>
      </c>
      <c r="C9" s="4">
        <f t="shared" si="0"/>
        <v>200000</v>
      </c>
      <c r="D9" s="4">
        <v>200000</v>
      </c>
      <c r="E9" s="4">
        <v>0</v>
      </c>
      <c r="F9" s="50" t="s">
        <v>52</v>
      </c>
    </row>
    <row r="10" spans="1:7">
      <c r="A10" s="1">
        <v>4</v>
      </c>
      <c r="B10" s="39" t="s">
        <v>48</v>
      </c>
      <c r="C10" s="4">
        <f t="shared" si="0"/>
        <v>499323</v>
      </c>
      <c r="D10" s="4">
        <v>318145</v>
      </c>
      <c r="E10" s="4">
        <v>181178</v>
      </c>
      <c r="F10" s="50" t="s">
        <v>53</v>
      </c>
    </row>
    <row r="11" spans="1:7">
      <c r="A11" s="5"/>
      <c r="B11" s="5" t="s">
        <v>6</v>
      </c>
      <c r="C11" s="14">
        <f>SUM(C7:C10)</f>
        <v>1662068</v>
      </c>
      <c r="D11" s="14">
        <f>SUM(D7:D10)</f>
        <v>1385890</v>
      </c>
      <c r="E11" s="14">
        <f>SUM(E7:E10)</f>
        <v>276178</v>
      </c>
      <c r="F11" s="5"/>
      <c r="G11" s="2"/>
    </row>
    <row r="12" spans="1:7" ht="6" customHeight="1"/>
    <row r="13" spans="1:7" ht="13.5" customHeight="1">
      <c r="B13" s="43" t="s">
        <v>50</v>
      </c>
      <c r="C13" s="43"/>
      <c r="D13" s="68">
        <f>[2]Остатки!$E$5-C3</f>
        <v>2367058.3400000152</v>
      </c>
      <c r="E13" s="68"/>
    </row>
    <row r="14" spans="1:7">
      <c r="B14" s="3" t="s">
        <v>54</v>
      </c>
    </row>
    <row r="15" spans="1:7">
      <c r="A15" s="5"/>
      <c r="B15" s="5"/>
      <c r="C15" s="5" t="s">
        <v>6</v>
      </c>
      <c r="D15" s="5" t="str">
        <f>[2]справкаКуточнению!$D$36</f>
        <v>…. Вне границ</v>
      </c>
      <c r="E15" s="5" t="str">
        <f>[2]справкаКуточнению!$E$36</f>
        <v>…. В границах</v>
      </c>
      <c r="F15" s="48"/>
    </row>
    <row r="16" spans="1:7">
      <c r="A16" s="46">
        <v>1</v>
      </c>
      <c r="B16" s="47" t="s">
        <v>55</v>
      </c>
      <c r="C16" s="6">
        <f>SUM(D16:E16)</f>
        <v>0</v>
      </c>
      <c r="D16" s="6"/>
      <c r="E16" s="6"/>
      <c r="F16" s="49"/>
    </row>
    <row r="17" spans="1:6">
      <c r="A17" s="5">
        <v>2</v>
      </c>
      <c r="B17" s="44" t="s">
        <v>41</v>
      </c>
      <c r="C17" s="4">
        <f t="shared" ref="C17:C31" si="1">SUM(D17:E17)</f>
        <v>753849.33</v>
      </c>
      <c r="D17" s="4"/>
      <c r="E17" s="4">
        <f>[2]справкаКуточнению!$E$38</f>
        <v>753849.33</v>
      </c>
      <c r="F17" s="49"/>
    </row>
    <row r="18" spans="1:6">
      <c r="A18" s="5">
        <v>3</v>
      </c>
      <c r="B18" s="44" t="s">
        <v>47</v>
      </c>
      <c r="C18" s="4">
        <f t="shared" si="1"/>
        <v>200000</v>
      </c>
      <c r="D18" s="4">
        <f>D9</f>
        <v>200000</v>
      </c>
      <c r="E18" s="4"/>
      <c r="F18" s="49"/>
    </row>
    <row r="19" spans="1:6">
      <c r="A19" s="5">
        <v>4</v>
      </c>
      <c r="B19" s="44" t="s">
        <v>56</v>
      </c>
      <c r="C19" s="4">
        <f t="shared" si="1"/>
        <v>827945.3799999851</v>
      </c>
      <c r="D19" s="4">
        <f>[2]справкаКуточнению!$D$22</f>
        <v>672468.9999999851</v>
      </c>
      <c r="E19" s="4">
        <f>[2]справкаКуточнению!$E$42</f>
        <v>155476.38</v>
      </c>
      <c r="F19" s="49"/>
    </row>
    <row r="20" spans="1:6">
      <c r="A20" s="5">
        <v>5</v>
      </c>
      <c r="B20" s="44" t="s">
        <v>38</v>
      </c>
      <c r="C20" s="4">
        <f t="shared" si="1"/>
        <v>317000</v>
      </c>
      <c r="D20" s="4"/>
      <c r="E20" s="4">
        <f>[2]справкаКуточнению!$E$23</f>
        <v>317000</v>
      </c>
      <c r="F20" s="49"/>
    </row>
    <row r="21" spans="1:6">
      <c r="A21" s="5">
        <v>6</v>
      </c>
      <c r="B21" s="44" t="s">
        <v>34</v>
      </c>
      <c r="C21" s="4">
        <f t="shared" si="1"/>
        <v>358540.62</v>
      </c>
      <c r="D21" s="4"/>
      <c r="E21" s="4">
        <f>[2]справкаКуточнению!$E$21+[2]справкаКуточнению!$E$37</f>
        <v>358540.62</v>
      </c>
      <c r="F21" s="49"/>
    </row>
    <row r="22" spans="1:6">
      <c r="A22" s="5">
        <v>7</v>
      </c>
      <c r="B22" s="44" t="s">
        <v>35</v>
      </c>
      <c r="C22" s="4">
        <f t="shared" si="1"/>
        <v>487683</v>
      </c>
      <c r="D22" s="4">
        <f>[2]справкаКуточнению!$D$30</f>
        <v>487683</v>
      </c>
      <c r="E22" s="4"/>
      <c r="F22" s="49"/>
    </row>
    <row r="23" spans="1:6">
      <c r="A23" s="46">
        <v>8</v>
      </c>
      <c r="B23" s="47" t="s">
        <v>57</v>
      </c>
      <c r="C23" s="6">
        <f t="shared" si="1"/>
        <v>0</v>
      </c>
      <c r="D23" s="6"/>
      <c r="E23" s="6"/>
      <c r="F23" s="49"/>
    </row>
    <row r="24" spans="1:6">
      <c r="A24" s="5">
        <v>9</v>
      </c>
      <c r="B24" s="44" t="s">
        <v>40</v>
      </c>
      <c r="C24" s="4">
        <f t="shared" si="1"/>
        <v>50000</v>
      </c>
      <c r="D24" s="4">
        <f>[2]справкаКуточнению!$D$26</f>
        <v>50000</v>
      </c>
      <c r="E24" s="4"/>
      <c r="F24" s="49"/>
    </row>
    <row r="25" spans="1:6">
      <c r="A25" s="5">
        <v>10</v>
      </c>
      <c r="B25" s="44" t="s">
        <v>46</v>
      </c>
      <c r="C25" s="4">
        <f t="shared" si="1"/>
        <v>95000</v>
      </c>
      <c r="D25" s="4"/>
      <c r="E25" s="4">
        <f>E8</f>
        <v>95000</v>
      </c>
      <c r="F25" s="49"/>
    </row>
    <row r="26" spans="1:6">
      <c r="A26" s="5">
        <v>11</v>
      </c>
      <c r="B26" s="44" t="s">
        <v>42</v>
      </c>
      <c r="C26" s="4">
        <f t="shared" si="1"/>
        <v>220761.16</v>
      </c>
      <c r="D26" s="4"/>
      <c r="E26" s="4">
        <f>[2]справкаКуточнению!$E$39</f>
        <v>220761.16</v>
      </c>
      <c r="F26" s="49"/>
    </row>
    <row r="27" spans="1:6">
      <c r="A27" s="5">
        <v>12</v>
      </c>
      <c r="B27" s="45" t="s">
        <v>58</v>
      </c>
      <c r="C27" s="4">
        <f t="shared" si="1"/>
        <v>499323</v>
      </c>
      <c r="D27" s="4">
        <f>D10</f>
        <v>318145</v>
      </c>
      <c r="E27" s="4">
        <f>E10</f>
        <v>181178</v>
      </c>
      <c r="F27" s="49"/>
    </row>
    <row r="28" spans="1:6">
      <c r="A28" s="5">
        <v>13</v>
      </c>
      <c r="B28" s="44" t="s">
        <v>43</v>
      </c>
      <c r="C28" s="4">
        <f t="shared" si="1"/>
        <v>53623.77</v>
      </c>
      <c r="D28" s="4"/>
      <c r="E28" s="4">
        <f>[2]справкаКуточнению!$E$40</f>
        <v>53623.77</v>
      </c>
      <c r="F28" s="49"/>
    </row>
    <row r="29" spans="1:6">
      <c r="A29" s="5">
        <v>14</v>
      </c>
      <c r="B29" s="44" t="s">
        <v>36</v>
      </c>
      <c r="C29" s="4">
        <f t="shared" si="1"/>
        <v>50000</v>
      </c>
      <c r="D29" s="4">
        <f>[2]справкаКуточнению!$D$24</f>
        <v>50000</v>
      </c>
      <c r="E29" s="4"/>
      <c r="F29" s="49"/>
    </row>
    <row r="30" spans="1:6">
      <c r="A30" s="5">
        <v>15</v>
      </c>
      <c r="B30" s="44" t="s">
        <v>44</v>
      </c>
      <c r="C30" s="4">
        <f t="shared" si="1"/>
        <v>223426.52</v>
      </c>
      <c r="D30" s="4"/>
      <c r="E30" s="4">
        <f>[2]справкаКуточнению!$E$41</f>
        <v>223426.52</v>
      </c>
      <c r="F30" s="49"/>
    </row>
    <row r="31" spans="1:6">
      <c r="A31" s="5">
        <v>16</v>
      </c>
      <c r="B31" s="44" t="s">
        <v>39</v>
      </c>
      <c r="C31" s="4">
        <f t="shared" si="1"/>
        <v>1017745</v>
      </c>
      <c r="D31" s="4">
        <f>D7</f>
        <v>867745</v>
      </c>
      <c r="E31" s="4">
        <f>[2]справкаКуточнению!$E$25</f>
        <v>150000</v>
      </c>
      <c r="F31" s="49"/>
    </row>
    <row r="32" spans="1:6">
      <c r="A32" s="5"/>
      <c r="B32" s="5" t="s">
        <v>6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49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2017-08-25T12:10:12Z</dcterms:modified>
</cp:coreProperties>
</file>