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200" windowHeight="12090" activeTab="1"/>
  </bookViews>
  <sheets>
    <sheet name="Прил.по доходам" sheetId="5" r:id="rId1"/>
    <sheet name="Пояснит.записка" sheetId="4" r:id="rId2"/>
  </sheets>
  <definedNames>
    <definedName name="А134" localSheetId="0">#REF!</definedName>
    <definedName name="А134">#REF!</definedName>
    <definedName name="ДЕКАБРЬ" localSheetId="0">#REF!</definedName>
    <definedName name="ДЕКАБРЬ">#REF!</definedName>
    <definedName name="ДЕКАБРЬ.2" localSheetId="0">#REF!</definedName>
    <definedName name="ДЕКАБРЬ.2">#REF!</definedName>
    <definedName name="_xlnm.Print_Titles" localSheetId="1">Пояснит.записка!$9:$9</definedName>
    <definedName name="_xlnm.Print_Titles" localSheetId="0">'Прил.по доходам'!$14:$14</definedName>
    <definedName name="нгша" localSheetId="0">#REF!</definedName>
    <definedName name="нгша">#REF!</definedName>
    <definedName name="ноябрь" localSheetId="0">#REF!</definedName>
    <definedName name="ноябрь">#REF!</definedName>
    <definedName name="_xlnm.Print_Area" localSheetId="1">Пояснит.записка!$A$1:$J$88</definedName>
    <definedName name="_xlnm.Print_Area" localSheetId="0">'Прил.по доходам'!$A$1:$N$93</definedName>
    <definedName name="октябрь" localSheetId="0">#REF!</definedName>
    <definedName name="октябрь">#REF!</definedName>
    <definedName name="пппп" localSheetId="0">#REF!</definedName>
    <definedName name="пппп">#REF!</definedName>
  </definedNames>
  <calcPr calcId="124519"/>
</workbook>
</file>

<file path=xl/calcChain.xml><?xml version="1.0" encoding="utf-8"?>
<calcChain xmlns="http://schemas.openxmlformats.org/spreadsheetml/2006/main">
  <c r="L92" i="5"/>
  <c r="L91" s="1"/>
  <c r="E92"/>
  <c r="G92" s="1"/>
  <c r="K91"/>
  <c r="F91"/>
  <c r="D91"/>
  <c r="C91"/>
  <c r="L90"/>
  <c r="L89" s="1"/>
  <c r="E90"/>
  <c r="G90" s="1"/>
  <c r="K89"/>
  <c r="F89"/>
  <c r="D89"/>
  <c r="C89"/>
  <c r="K88"/>
  <c r="L88" s="1"/>
  <c r="L87" s="1"/>
  <c r="F88"/>
  <c r="G88" s="1"/>
  <c r="K87"/>
  <c r="F87"/>
  <c r="L86"/>
  <c r="L85" s="1"/>
  <c r="E86"/>
  <c r="G86" s="1"/>
  <c r="K85"/>
  <c r="H85"/>
  <c r="H78" s="1"/>
  <c r="F85"/>
  <c r="D85"/>
  <c r="C85"/>
  <c r="L84"/>
  <c r="G84"/>
  <c r="I84" s="1"/>
  <c r="I83"/>
  <c r="L82"/>
  <c r="E82"/>
  <c r="G82" s="1"/>
  <c r="I82" s="1"/>
  <c r="I81"/>
  <c r="L80"/>
  <c r="E80"/>
  <c r="G80" s="1"/>
  <c r="I80" s="1"/>
  <c r="L79"/>
  <c r="E79"/>
  <c r="G79" s="1"/>
  <c r="L78"/>
  <c r="K78"/>
  <c r="F78"/>
  <c r="D78"/>
  <c r="C78"/>
  <c r="L77"/>
  <c r="E77"/>
  <c r="G77" s="1"/>
  <c r="L76"/>
  <c r="E76"/>
  <c r="G76" s="1"/>
  <c r="I76" s="1"/>
  <c r="L75"/>
  <c r="E75"/>
  <c r="G75" s="1"/>
  <c r="L74"/>
  <c r="E74"/>
  <c r="G74" s="1"/>
  <c r="I74" s="1"/>
  <c r="L73"/>
  <c r="E73"/>
  <c r="G73" s="1"/>
  <c r="I73" s="1"/>
  <c r="L72"/>
  <c r="E72"/>
  <c r="G72" s="1"/>
  <c r="L71"/>
  <c r="E71"/>
  <c r="G71" s="1"/>
  <c r="I71" s="1"/>
  <c r="L70"/>
  <c r="E70"/>
  <c r="G70" s="1"/>
  <c r="I70" s="1"/>
  <c r="L69"/>
  <c r="E69"/>
  <c r="G69" s="1"/>
  <c r="I69" s="1"/>
  <c r="L68"/>
  <c r="E68"/>
  <c r="G68" s="1"/>
  <c r="I68" s="1"/>
  <c r="L67"/>
  <c r="E67"/>
  <c r="G67" s="1"/>
  <c r="I67" s="1"/>
  <c r="L66"/>
  <c r="E66"/>
  <c r="G66" s="1"/>
  <c r="I66" s="1"/>
  <c r="L65"/>
  <c r="E65"/>
  <c r="G65" s="1"/>
  <c r="I65" s="1"/>
  <c r="L64"/>
  <c r="E64"/>
  <c r="G64" s="1"/>
  <c r="I64" s="1"/>
  <c r="L63"/>
  <c r="E63"/>
  <c r="G63" s="1"/>
  <c r="I63" s="1"/>
  <c r="L62"/>
  <c r="E62"/>
  <c r="G62" s="1"/>
  <c r="I62" s="1"/>
  <c r="L61"/>
  <c r="E61"/>
  <c r="G61" s="1"/>
  <c r="L60"/>
  <c r="K60"/>
  <c r="F60"/>
  <c r="D60"/>
  <c r="C60"/>
  <c r="L59"/>
  <c r="E59"/>
  <c r="G59" s="1"/>
  <c r="I59" s="1"/>
  <c r="L58"/>
  <c r="E58"/>
  <c r="G58" s="1"/>
  <c r="I58" s="1"/>
  <c r="L57"/>
  <c r="G57"/>
  <c r="I57" s="1"/>
  <c r="I56"/>
  <c r="I55"/>
  <c r="L54"/>
  <c r="G54"/>
  <c r="I54" s="1"/>
  <c r="E54"/>
  <c r="L53"/>
  <c r="E53"/>
  <c r="G53" s="1"/>
  <c r="I53" s="1"/>
  <c r="L52"/>
  <c r="E52"/>
  <c r="G52" s="1"/>
  <c r="I52" s="1"/>
  <c r="L51"/>
  <c r="E51"/>
  <c r="G51" s="1"/>
  <c r="I51" s="1"/>
  <c r="L50"/>
  <c r="H50"/>
  <c r="H47" s="1"/>
  <c r="E50"/>
  <c r="G50" s="1"/>
  <c r="L49"/>
  <c r="E49"/>
  <c r="G49" s="1"/>
  <c r="I48"/>
  <c r="K47"/>
  <c r="F47"/>
  <c r="D47"/>
  <c r="C47"/>
  <c r="E46"/>
  <c r="L45"/>
  <c r="L44" s="1"/>
  <c r="E45"/>
  <c r="G45" s="1"/>
  <c r="K44"/>
  <c r="H44"/>
  <c r="F44"/>
  <c r="E44"/>
  <c r="D44"/>
  <c r="C44"/>
  <c r="C43" s="1"/>
  <c r="C42" s="1"/>
  <c r="E41"/>
  <c r="L40"/>
  <c r="E40"/>
  <c r="G40" s="1"/>
  <c r="I40" s="1"/>
  <c r="L39"/>
  <c r="G39"/>
  <c r="I39" s="1"/>
  <c r="E39"/>
  <c r="L38"/>
  <c r="E38"/>
  <c r="C38"/>
  <c r="L37"/>
  <c r="G37"/>
  <c r="I37" s="1"/>
  <c r="L36"/>
  <c r="C36"/>
  <c r="E36" s="1"/>
  <c r="G36" s="1"/>
  <c r="I36" s="1"/>
  <c r="L35"/>
  <c r="L34" s="1"/>
  <c r="E35"/>
  <c r="G35" s="1"/>
  <c r="C34"/>
  <c r="L33"/>
  <c r="E33"/>
  <c r="G33" s="1"/>
  <c r="I33" s="1"/>
  <c r="L32"/>
  <c r="E32"/>
  <c r="G32" s="1"/>
  <c r="I32" s="1"/>
  <c r="L31"/>
  <c r="E31"/>
  <c r="G31" s="1"/>
  <c r="I31" s="1"/>
  <c r="L30"/>
  <c r="E30"/>
  <c r="G30" s="1"/>
  <c r="I30" s="1"/>
  <c r="L29"/>
  <c r="L28" s="1"/>
  <c r="E29"/>
  <c r="G29" s="1"/>
  <c r="C28"/>
  <c r="L27"/>
  <c r="G27"/>
  <c r="I27" s="1"/>
  <c r="E27"/>
  <c r="L26"/>
  <c r="E26"/>
  <c r="E25" s="1"/>
  <c r="L25"/>
  <c r="C25"/>
  <c r="L24"/>
  <c r="E24"/>
  <c r="G24" s="1"/>
  <c r="I24" s="1"/>
  <c r="L23"/>
  <c r="E23"/>
  <c r="G23" s="1"/>
  <c r="I23" s="1"/>
  <c r="L22"/>
  <c r="E22"/>
  <c r="G22" s="1"/>
  <c r="L21"/>
  <c r="E21"/>
  <c r="C21"/>
  <c r="L20"/>
  <c r="E20"/>
  <c r="G20" s="1"/>
  <c r="L19"/>
  <c r="E19"/>
  <c r="C19"/>
  <c r="L18"/>
  <c r="L17" s="1"/>
  <c r="E18"/>
  <c r="G18" s="1"/>
  <c r="E17"/>
  <c r="C17"/>
  <c r="C16" s="1"/>
  <c r="I78" i="4"/>
  <c r="I76"/>
  <c r="G38" i="5" l="1"/>
  <c r="E47"/>
  <c r="J47" s="1"/>
  <c r="I50"/>
  <c r="I22"/>
  <c r="I21" s="1"/>
  <c r="G21"/>
  <c r="I75"/>
  <c r="H75"/>
  <c r="I79"/>
  <c r="I78" s="1"/>
  <c r="G78"/>
  <c r="I88"/>
  <c r="I87" s="1"/>
  <c r="H87"/>
  <c r="I38"/>
  <c r="G89"/>
  <c r="H90"/>
  <c r="H89" s="1"/>
  <c r="L47"/>
  <c r="G26"/>
  <c r="C93"/>
  <c r="D43"/>
  <c r="D42" s="1"/>
  <c r="D93" s="1"/>
  <c r="E60"/>
  <c r="F43"/>
  <c r="F42" s="1"/>
  <c r="F93" s="1"/>
  <c r="E89"/>
  <c r="E91"/>
  <c r="L43"/>
  <c r="L42" s="1"/>
  <c r="E34"/>
  <c r="K43"/>
  <c r="K42" s="1"/>
  <c r="K93" s="1"/>
  <c r="I18"/>
  <c r="I17" s="1"/>
  <c r="G17"/>
  <c r="I45"/>
  <c r="I44" s="1"/>
  <c r="G44"/>
  <c r="H72"/>
  <c r="I72" s="1"/>
  <c r="G19"/>
  <c r="I20"/>
  <c r="I19" s="1"/>
  <c r="I86"/>
  <c r="I85" s="1"/>
  <c r="G85"/>
  <c r="G47"/>
  <c r="I49"/>
  <c r="I47" s="1"/>
  <c r="I61"/>
  <c r="G60"/>
  <c r="J60" s="1"/>
  <c r="I29"/>
  <c r="I28" s="1"/>
  <c r="G28"/>
  <c r="G34"/>
  <c r="I35"/>
  <c r="I34" s="1"/>
  <c r="I77"/>
  <c r="L16"/>
  <c r="L93" s="1"/>
  <c r="E28"/>
  <c r="H77"/>
  <c r="E85"/>
  <c r="E78" s="1"/>
  <c r="G87"/>
  <c r="H92"/>
  <c r="H91" s="1"/>
  <c r="G91"/>
  <c r="I51" i="4"/>
  <c r="I50"/>
  <c r="H45"/>
  <c r="H42" s="1"/>
  <c r="I43"/>
  <c r="I26" i="5" l="1"/>
  <c r="I25" s="1"/>
  <c r="G25"/>
  <c r="E16"/>
  <c r="I90"/>
  <c r="I89" s="1"/>
  <c r="J78"/>
  <c r="E43"/>
  <c r="G43"/>
  <c r="G42" s="1"/>
  <c r="H60"/>
  <c r="H43" s="1"/>
  <c r="H42" s="1"/>
  <c r="I16"/>
  <c r="G16"/>
  <c r="I92"/>
  <c r="I91" s="1"/>
  <c r="I60"/>
  <c r="I43" s="1"/>
  <c r="I42" s="1"/>
  <c r="H93" l="1"/>
  <c r="I93"/>
  <c r="J41"/>
  <c r="E42"/>
  <c r="J43"/>
  <c r="G93"/>
  <c r="E93" l="1"/>
  <c r="J42"/>
  <c r="H82" i="4" l="1"/>
  <c r="H80"/>
  <c r="H73" s="1"/>
  <c r="H39"/>
  <c r="L87"/>
  <c r="L86" s="1"/>
  <c r="K86"/>
  <c r="L85"/>
  <c r="L84" s="1"/>
  <c r="K84"/>
  <c r="K83"/>
  <c r="L83" s="1"/>
  <c r="L82" s="1"/>
  <c r="L81"/>
  <c r="L80" s="1"/>
  <c r="K80"/>
  <c r="K73" s="1"/>
  <c r="L79"/>
  <c r="L77"/>
  <c r="L75"/>
  <c r="L74"/>
  <c r="L72"/>
  <c r="L71"/>
  <c r="L70"/>
  <c r="L69"/>
  <c r="L68"/>
  <c r="L67"/>
  <c r="L66"/>
  <c r="L65"/>
  <c r="L64"/>
  <c r="L63"/>
  <c r="L62"/>
  <c r="L61"/>
  <c r="L60"/>
  <c r="L59"/>
  <c r="L58"/>
  <c r="L57"/>
  <c r="L56"/>
  <c r="K55"/>
  <c r="L54"/>
  <c r="L53"/>
  <c r="L52"/>
  <c r="L49"/>
  <c r="L48"/>
  <c r="L47"/>
  <c r="L46"/>
  <c r="L45"/>
  <c r="L44"/>
  <c r="K42"/>
  <c r="L40"/>
  <c r="L39" s="1"/>
  <c r="K39"/>
  <c r="L35"/>
  <c r="L34"/>
  <c r="L32"/>
  <c r="L31"/>
  <c r="L30"/>
  <c r="L29" s="1"/>
  <c r="L28"/>
  <c r="L27"/>
  <c r="L26"/>
  <c r="L25"/>
  <c r="L24"/>
  <c r="L22"/>
  <c r="L21"/>
  <c r="L19"/>
  <c r="L18"/>
  <c r="L17"/>
  <c r="L15"/>
  <c r="L14" s="1"/>
  <c r="L13"/>
  <c r="L12" s="1"/>
  <c r="F83"/>
  <c r="G83" s="1"/>
  <c r="G82" s="1"/>
  <c r="G79"/>
  <c r="I79" s="1"/>
  <c r="G52"/>
  <c r="I52" s="1"/>
  <c r="G32"/>
  <c r="I32" s="1"/>
  <c r="F80"/>
  <c r="F73" s="1"/>
  <c r="D80"/>
  <c r="C80"/>
  <c r="E53"/>
  <c r="G53" s="1"/>
  <c r="I53" s="1"/>
  <c r="F86"/>
  <c r="F84"/>
  <c r="F55"/>
  <c r="F42"/>
  <c r="F39"/>
  <c r="E87"/>
  <c r="G87" s="1"/>
  <c r="D86"/>
  <c r="C86"/>
  <c r="E85"/>
  <c r="G85" s="1"/>
  <c r="H85" s="1"/>
  <c r="H84" s="1"/>
  <c r="D84"/>
  <c r="C84"/>
  <c r="E81"/>
  <c r="G81" s="1"/>
  <c r="E77"/>
  <c r="G77" s="1"/>
  <c r="I77" s="1"/>
  <c r="E75"/>
  <c r="E74"/>
  <c r="G74" s="1"/>
  <c r="I74" s="1"/>
  <c r="D73"/>
  <c r="C73"/>
  <c r="E72"/>
  <c r="G72" s="1"/>
  <c r="E71"/>
  <c r="G71" s="1"/>
  <c r="I71" s="1"/>
  <c r="E70"/>
  <c r="G70" s="1"/>
  <c r="E69"/>
  <c r="G69" s="1"/>
  <c r="I69" s="1"/>
  <c r="E68"/>
  <c r="G68" s="1"/>
  <c r="I68" s="1"/>
  <c r="E67"/>
  <c r="G67" s="1"/>
  <c r="E66"/>
  <c r="G66" s="1"/>
  <c r="I66" s="1"/>
  <c r="E65"/>
  <c r="G65" s="1"/>
  <c r="I65" s="1"/>
  <c r="E64"/>
  <c r="G64" s="1"/>
  <c r="I64" s="1"/>
  <c r="E63"/>
  <c r="G63" s="1"/>
  <c r="I63" s="1"/>
  <c r="E62"/>
  <c r="G62" s="1"/>
  <c r="I62" s="1"/>
  <c r="E61"/>
  <c r="G61" s="1"/>
  <c r="I61" s="1"/>
  <c r="E60"/>
  <c r="G60" s="1"/>
  <c r="I60" s="1"/>
  <c r="E59"/>
  <c r="G59" s="1"/>
  <c r="I59" s="1"/>
  <c r="E58"/>
  <c r="G58" s="1"/>
  <c r="I58" s="1"/>
  <c r="E57"/>
  <c r="G57" s="1"/>
  <c r="I57" s="1"/>
  <c r="E56"/>
  <c r="G56" s="1"/>
  <c r="D55"/>
  <c r="C55"/>
  <c r="E54"/>
  <c r="G54" s="1"/>
  <c r="I54" s="1"/>
  <c r="E49"/>
  <c r="G49" s="1"/>
  <c r="I49" s="1"/>
  <c r="E48"/>
  <c r="G48" s="1"/>
  <c r="I48" s="1"/>
  <c r="E47"/>
  <c r="G47" s="1"/>
  <c r="I47" s="1"/>
  <c r="E46"/>
  <c r="G46" s="1"/>
  <c r="I46" s="1"/>
  <c r="E45"/>
  <c r="G45" s="1"/>
  <c r="I45" s="1"/>
  <c r="E44"/>
  <c r="G44" s="1"/>
  <c r="I44" s="1"/>
  <c r="D42"/>
  <c r="C42"/>
  <c r="E41"/>
  <c r="E40"/>
  <c r="G40" s="1"/>
  <c r="G39" s="1"/>
  <c r="D39"/>
  <c r="C39"/>
  <c r="E36"/>
  <c r="E35"/>
  <c r="G35" s="1"/>
  <c r="I35" s="1"/>
  <c r="E34"/>
  <c r="G34" s="1"/>
  <c r="C33"/>
  <c r="C31"/>
  <c r="E31" s="1"/>
  <c r="G31" s="1"/>
  <c r="I31" s="1"/>
  <c r="E30"/>
  <c r="E29" s="1"/>
  <c r="C29"/>
  <c r="E28"/>
  <c r="G28" s="1"/>
  <c r="I28" s="1"/>
  <c r="E27"/>
  <c r="G27" s="1"/>
  <c r="I27" s="1"/>
  <c r="E26"/>
  <c r="G26" s="1"/>
  <c r="I26" s="1"/>
  <c r="E25"/>
  <c r="G25" s="1"/>
  <c r="I25" s="1"/>
  <c r="E24"/>
  <c r="G24" s="1"/>
  <c r="I24" s="1"/>
  <c r="C23"/>
  <c r="E22"/>
  <c r="G22" s="1"/>
  <c r="I22" s="1"/>
  <c r="E21"/>
  <c r="G21" s="1"/>
  <c r="C20"/>
  <c r="E19"/>
  <c r="G19" s="1"/>
  <c r="I19" s="1"/>
  <c r="E18"/>
  <c r="G18" s="1"/>
  <c r="I18" s="1"/>
  <c r="E17"/>
  <c r="G17" s="1"/>
  <c r="C16"/>
  <c r="E15"/>
  <c r="E14" s="1"/>
  <c r="C14"/>
  <c r="E13"/>
  <c r="G13" s="1"/>
  <c r="C12"/>
  <c r="E55"/>
  <c r="E84"/>
  <c r="E86"/>
  <c r="H70" l="1"/>
  <c r="I70" s="1"/>
  <c r="H72"/>
  <c r="I72" s="1"/>
  <c r="G86"/>
  <c r="H87"/>
  <c r="H86" s="1"/>
  <c r="E20"/>
  <c r="I42"/>
  <c r="L55"/>
  <c r="L73"/>
  <c r="H67"/>
  <c r="H55" s="1"/>
  <c r="L23"/>
  <c r="E39"/>
  <c r="D38"/>
  <c r="D37" s="1"/>
  <c r="D88" s="1"/>
  <c r="E80"/>
  <c r="L20"/>
  <c r="E12"/>
  <c r="C38"/>
  <c r="C37" s="1"/>
  <c r="K82"/>
  <c r="L42"/>
  <c r="L38" s="1"/>
  <c r="L37" s="1"/>
  <c r="E16"/>
  <c r="G12"/>
  <c r="I13"/>
  <c r="I12" s="1"/>
  <c r="I23"/>
  <c r="G80"/>
  <c r="I81"/>
  <c r="I80" s="1"/>
  <c r="G84"/>
  <c r="I85"/>
  <c r="I84" s="1"/>
  <c r="E23"/>
  <c r="G16"/>
  <c r="G20"/>
  <c r="G33"/>
  <c r="F38"/>
  <c r="F82"/>
  <c r="G55"/>
  <c r="J55" s="1"/>
  <c r="E73"/>
  <c r="J73" s="1"/>
  <c r="I34"/>
  <c r="I33" s="1"/>
  <c r="C11"/>
  <c r="L16"/>
  <c r="L33"/>
  <c r="L11" s="1"/>
  <c r="I40"/>
  <c r="I39" s="1"/>
  <c r="I56"/>
  <c r="I87"/>
  <c r="I86" s="1"/>
  <c r="I17"/>
  <c r="I16" s="1"/>
  <c r="I21"/>
  <c r="I20" s="1"/>
  <c r="H38"/>
  <c r="H37" s="1"/>
  <c r="H88" s="1"/>
  <c r="I83"/>
  <c r="I82" s="1"/>
  <c r="K38"/>
  <c r="G23"/>
  <c r="G42"/>
  <c r="E42"/>
  <c r="J42" s="1"/>
  <c r="G15"/>
  <c r="G75"/>
  <c r="G30"/>
  <c r="E33"/>
  <c r="I67" l="1"/>
  <c r="I55"/>
  <c r="C88"/>
  <c r="K37"/>
  <c r="K88" s="1"/>
  <c r="F37"/>
  <c r="F88" s="1"/>
  <c r="L88"/>
  <c r="G73"/>
  <c r="G38" s="1"/>
  <c r="G37" s="1"/>
  <c r="I75"/>
  <c r="G29"/>
  <c r="I30"/>
  <c r="I29" s="1"/>
  <c r="G14"/>
  <c r="G11" s="1"/>
  <c r="I15"/>
  <c r="I14" s="1"/>
  <c r="I11" s="1"/>
  <c r="E11"/>
  <c r="E38"/>
  <c r="I73" l="1"/>
  <c r="I38" s="1"/>
  <c r="I37" s="1"/>
  <c r="G88"/>
  <c r="E37"/>
  <c r="J38"/>
  <c r="J36" l="1"/>
  <c r="I88"/>
  <c r="I89" s="1"/>
  <c r="J37"/>
  <c r="E88"/>
</calcChain>
</file>

<file path=xl/sharedStrings.xml><?xml version="1.0" encoding="utf-8"?>
<sst xmlns="http://schemas.openxmlformats.org/spreadsheetml/2006/main" count="352" uniqueCount="149">
  <si>
    <t>Приложение № __</t>
  </si>
  <si>
    <t>к решению сессии пятого созыва</t>
  </si>
  <si>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</si>
  <si>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</si>
  <si>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</si>
  <si>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</si>
  <si>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</si>
  <si>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</si>
  <si>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</si>
  <si>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</si>
  <si>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</si>
  <si>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</si>
  <si>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</si>
  <si>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</si>
  <si>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</si>
  <si>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</si>
  <si>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</si>
  <si>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</si>
  <si>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</si>
  <si>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</si>
  <si>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</si>
  <si>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</si>
  <si>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</si>
  <si>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</si>
  <si>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</si>
  <si>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</si>
  <si>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</si>
  <si>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</si>
  <si>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</si>
  <si>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</si>
  <si>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</si>
  <si>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</si>
  <si>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</si>
  <si>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</si>
  <si>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</si>
  <si>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</si>
  <si>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</si>
  <si>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</si>
  <si>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</si>
  <si>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</si>
  <si>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</si>
  <si>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</si>
  <si>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</si>
  <si>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</si>
  <si>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</si>
  <si>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</si>
  <si>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</si>
  <si>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</si>
  <si>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</si>
  <si>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</si>
  <si>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</si>
  <si>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</si>
  <si>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</si>
  <si>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</si>
  <si>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</si>
  <si>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</si>
  <si>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</si>
  <si>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</si>
  <si>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</si>
  <si>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</si>
  <si>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</si>
  <si>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</si>
  <si>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</si>
  <si>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Дотации бюджетам муниципальных районов на выравнивание  бюджетной обеспеченности</t>
  </si>
  <si>
    <t>2 02 01001 05 0000 151</t>
  </si>
  <si>
    <t>Дотации бюджетам муниципальных районов на поддержку мер по обеспечению сбалансированности бюджетов</t>
  </si>
  <si>
    <t>2 02 01003 05 0000 151</t>
  </si>
  <si>
    <t>Субсидии от других бюджетов бюджетной системы Российской Федерации</t>
  </si>
  <si>
    <t>2 02 02000 00 0000 151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</si>
  <si>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</si>
  <si>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2 02 02999 05 0000 151</t>
  </si>
  <si>
    <t>Субсидии на мероприятия по проведению оздоровительной кампании детей за счет средств областного бюджета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</si>
  <si>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</si>
  <si>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</si>
  <si>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</si>
  <si>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</si>
  <si>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</si>
  <si>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2 02 03000 00 0000 151</t>
  </si>
  <si>
    <r>
      <rPr>
        <sz val="10"/>
        <rFont val="Times New Roman"/>
        <family val="1"/>
        <charset val="204"/>
      </rPr>
  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  </r>
    <r>
      <rPr>
        <b/>
        <sz val="10"/>
        <rFont val="Times New Roman"/>
        <family val="1"/>
        <charset val="204"/>
      </rPr>
      <t xml:space="preserve">
</t>
    </r>
  </si>
  <si>
    <r>
      <rPr>
        <sz val="8"/>
        <rFont val="Times New Roman"/>
        <family val="1"/>
        <charset val="204"/>
      </rPr>
      <t>2 02 03007 05 0000 151</t>
    </r>
    <r>
      <rPr>
        <b/>
        <sz val="8"/>
        <rFont val="Times New Roman"/>
        <family val="1"/>
        <charset val="204"/>
      </rPr>
      <t xml:space="preserve">
</t>
    </r>
  </si>
  <si>
    <t>2 02 03015 05 0000 151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</si>
  <si>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</si>
  <si>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2 02 03024 05 0000 151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</si>
  <si>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</si>
  <si>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</si>
  <si>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</si>
  <si>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</si>
  <si>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</si>
  <si>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</si>
  <si>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</si>
  <si>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</si>
  <si>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</si>
  <si>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</si>
  <si>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2 02 03029 05 0000 151</t>
  </si>
  <si>
    <t>Субвенции бюджетам муниципальных образований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за счет средств федерального бюджета</t>
  </si>
  <si>
    <t>2 02 03119 05 0000 151</t>
  </si>
  <si>
    <t xml:space="preserve"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</t>
  </si>
  <si>
    <t>2 02 03999 05 0000 151</t>
  </si>
  <si>
    <t>Иные межбюджетные трансферты</t>
  </si>
  <si>
    <t>2 02 04000 00 0000 151</t>
  </si>
  <si>
    <t>Межбюджетные трансферты бюджетам муниципальных образований Архангельской области и Ненецкого автономного округа на комплектование книжных фондов библиотек муниципальных образований  на 2013 год</t>
  </si>
  <si>
    <t>2 02 04025 05 0000 151</t>
  </si>
  <si>
    <t>Прочие безвозмездные поступления от других бюджетов бюджетнойсистемы</t>
  </si>
  <si>
    <t>2 02 09000 00 0000 151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</si>
  <si>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</si>
  <si>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2 02 09024 05 0000 151</t>
  </si>
  <si>
    <t xml:space="preserve">ВСЕГО ДОХОДОВ </t>
  </si>
  <si>
    <t>Собрания депутатов №   от 25.12.2015 года</t>
  </si>
  <si>
    <t>2 02 02216 05 0000 151</t>
  </si>
  <si>
    <t>Предполагаемые поправки</t>
  </si>
  <si>
    <t>Утверждено</t>
  </si>
  <si>
    <t>Субсидии на софинансирование расходов по созданию условий для обеспечения поселений услугами торговли</t>
  </si>
  <si>
    <t>Субсидия для возмещения расходов по предоставлению мер социальной поддержки пед. работников проживающих в сельской местности</t>
  </si>
  <si>
    <t>Субвенции бюджетам муниципальных образований на осуществление государственных полномочий по подготовке и проведению Всероссийской сельскохозяйственной переписи 2016 года</t>
  </si>
  <si>
    <t>2 02 03121 05 0000 151</t>
  </si>
  <si>
    <t>2 02 04999 05 0000 151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</si>
  <si>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</si>
  <si>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</si>
  <si>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</si>
  <si>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</si>
  <si>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</si>
  <si>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</si>
  <si>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</si>
  <si>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</si>
  <si>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>Приложение №__</t>
  </si>
  <si>
    <t>Собрания депутатов №__  от 26 февраля 2016 г.</t>
  </si>
  <si>
    <t xml:space="preserve">Средства, передаваемые бюджетам муниципальных районов из бюджетов поселений КРС по соглашениями </t>
  </si>
  <si>
    <t>2 02 04014 05 0000 151</t>
  </si>
  <si>
    <t>Прогнозируемое поступление доходов бюджета  МО  "Устьянский муниципальный район" на 2016 год.</t>
  </si>
  <si>
    <t>Субсидии на реализацию общественно значимых культурных мероприятий в рамках проекта "ЛЮБО-ДОРОГО" (2013-2020г.)"</t>
  </si>
  <si>
    <t>Прочие безвозмездные поступления</t>
  </si>
  <si>
    <t>Прочие безвозмездные поступления в бюджеты муниципальных районов</t>
  </si>
  <si>
    <t>2 07 00000 00 0000 180</t>
  </si>
  <si>
    <t>2 07 05000 05 0000 180</t>
  </si>
  <si>
    <t>Приложение №2</t>
  </si>
  <si>
    <t>Собрания депутатов №333  от 26 февраля 2016 г.</t>
  </si>
  <si>
    <t>Собрания депутатов №308   от 25.12.2015 года</t>
  </si>
  <si>
    <t>Приложение № 4</t>
  </si>
  <si>
    <t>2 02 02088 05 0004 151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</si>
  <si>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</si>
  <si>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 xml:space="preserve">Субсидии на  мероприятия по </t>
    </r>
    <r>
      <rPr>
        <sz val="11"/>
        <rFont val="Times New Roman"/>
        <family val="1"/>
        <charset val="204"/>
      </rPr>
      <t>реализации молодежной политики в муниципальных образованиях</t>
    </r>
  </si>
  <si>
    <t xml:space="preserve">Субсидии на реализацию ГП АО "Патриотическое воспитание,развитие физкультуры и спорта в АО…" ПП №1 "Спорт Беломорья (2014-2020г.) </t>
  </si>
  <si>
    <t>2 02 04052 05 0000 151</t>
  </si>
  <si>
    <t>Межбюджетные трансферты.ГП РФ "Развитие культуры и туризма"                         ПП "Искусство" Гос.поддержк учреждений культуры сельских поселений</t>
  </si>
  <si>
    <t>Прогнозируемое поступление доходов бюджета                                                                                                                                             МО  "Устьянский муниципальный район" на 2016 год.</t>
  </si>
  <si>
    <t>Межбюджетные трансферты: резервный фонд Правительства Арх.обл. (Устьянская СДЮШОР на первенство мира) расп.от 9.02.16г. №30-рп</t>
  </si>
  <si>
    <t>Межбюджетные трансферты: резервный фонд  Правительства Арх.обл.(МО "Плосское")</t>
  </si>
  <si>
    <t>Собрания депутатов №337 от 08 апреля  2016 г.</t>
  </si>
  <si>
    <t>Собрания депутатов № 351  от 27 мая  2016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</si>
</sst>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mbria"/>
      <family val="1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19" fillId="0" borderId="0"/>
    <xf numFmtId="0" fontId="19" fillId="0" borderId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4" applyFont="1"/>
    <xf numFmtId="0" fontId="3" fillId="0" borderId="0" xfId="4" applyFont="1"/>
    <xf numFmtId="4" fontId="3" fillId="2" borderId="0" xfId="8" applyNumberFormat="1" applyFont="1" applyFill="1" applyAlignment="1">
      <alignment horizontal="right" wrapText="1"/>
    </xf>
    <xf numFmtId="4" fontId="12" fillId="2" borderId="0" xfId="8" applyNumberFormat="1" applyFont="1" applyFill="1" applyAlignment="1">
      <alignment horizontal="right" wrapText="1"/>
    </xf>
    <xf numFmtId="0" fontId="3" fillId="2" borderId="0" xfId="4" applyFont="1" applyFill="1"/>
    <xf numFmtId="0" fontId="3" fillId="2" borderId="0" xfId="4" applyFont="1" applyFill="1" applyBorder="1" applyAlignment="1">
      <alignment wrapText="1"/>
    </xf>
    <xf numFmtId="0" fontId="5" fillId="2" borderId="0" xfId="4" applyFont="1" applyFill="1"/>
    <xf numFmtId="4" fontId="5" fillId="2" borderId="0" xfId="4" applyNumberFormat="1" applyFont="1" applyFill="1" applyAlignment="1">
      <alignment wrapText="1"/>
    </xf>
    <xf numFmtId="0" fontId="3" fillId="2" borderId="0" xfId="4" applyNumberFormat="1" applyFont="1" applyFill="1" applyAlignment="1">
      <alignment horizontal="left"/>
    </xf>
    <xf numFmtId="4" fontId="4" fillId="2" borderId="0" xfId="4" applyNumberFormat="1" applyFont="1" applyFill="1" applyBorder="1" applyAlignment="1">
      <alignment horizontal="right"/>
    </xf>
    <xf numFmtId="4" fontId="3" fillId="2" borderId="0" xfId="4" applyNumberFormat="1" applyFont="1" applyFill="1" applyBorder="1" applyAlignment="1">
      <alignment wrapText="1"/>
    </xf>
    <xf numFmtId="0" fontId="8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4" fontId="8" fillId="2" borderId="1" xfId="4" applyNumberFormat="1" applyFont="1" applyFill="1" applyBorder="1" applyAlignment="1">
      <alignment horizontal="center" vertical="center" wrapText="1"/>
    </xf>
    <xf numFmtId="4" fontId="8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0" fontId="7" fillId="2" borderId="0" xfId="4" applyFont="1" applyFill="1"/>
    <xf numFmtId="0" fontId="8" fillId="2" borderId="1" xfId="4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center" vertical="center" wrapText="1"/>
    </xf>
    <xf numFmtId="4" fontId="8" fillId="2" borderId="1" xfId="8" applyNumberFormat="1" applyFont="1" applyFill="1" applyBorder="1" applyAlignment="1">
      <alignment vertical="center" wrapText="1"/>
    </xf>
    <xf numFmtId="0" fontId="3" fillId="2" borderId="1" xfId="4" applyNumberFormat="1" applyFont="1" applyFill="1" applyBorder="1" applyAlignment="1">
      <alignment horizontal="justify"/>
    </xf>
    <xf numFmtId="49" fontId="4" fillId="2" borderId="1" xfId="4" applyNumberFormat="1" applyFont="1" applyFill="1" applyBorder="1" applyAlignment="1">
      <alignment horizontal="center" wrapText="1"/>
    </xf>
    <xf numFmtId="4" fontId="8" fillId="2" borderId="1" xfId="8" applyNumberFormat="1" applyFont="1" applyFill="1" applyBorder="1" applyAlignment="1">
      <alignment wrapText="1"/>
    </xf>
    <xf numFmtId="4" fontId="3" fillId="2" borderId="1" xfId="4" applyNumberFormat="1" applyFont="1" applyFill="1" applyBorder="1" applyAlignment="1">
      <alignment wrapText="1"/>
    </xf>
    <xf numFmtId="4" fontId="8" fillId="2" borderId="1" xfId="4" applyNumberFormat="1" applyFont="1" applyFill="1" applyBorder="1" applyAlignment="1">
      <alignment wrapText="1"/>
    </xf>
    <xf numFmtId="4" fontId="3" fillId="2" borderId="1" xfId="8" applyNumberFormat="1" applyFont="1" applyFill="1" applyBorder="1" applyAlignment="1">
      <alignment wrapText="1"/>
    </xf>
    <xf numFmtId="0" fontId="3" fillId="2" borderId="1" xfId="4" applyFont="1" applyFill="1" applyBorder="1" applyAlignment="1">
      <alignment wrapText="1"/>
    </xf>
    <xf numFmtId="0" fontId="3" fillId="2" borderId="1" xfId="4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4" fontId="5" fillId="2" borderId="1" xfId="8" applyNumberFormat="1" applyFont="1" applyFill="1" applyBorder="1" applyAlignment="1">
      <alignment wrapText="1"/>
    </xf>
    <xf numFmtId="4" fontId="5" fillId="2" borderId="1" xfId="4" applyNumberFormat="1" applyFont="1" applyFill="1" applyBorder="1" applyAlignment="1">
      <alignment wrapText="1"/>
    </xf>
    <xf numFmtId="0" fontId="5" fillId="2" borderId="0" xfId="4" applyFont="1" applyFill="1" applyAlignment="1">
      <alignment wrapText="1"/>
    </xf>
    <xf numFmtId="0" fontId="4" fillId="2" borderId="1" xfId="4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vertical="center" wrapText="1"/>
    </xf>
    <xf numFmtId="4" fontId="8" fillId="2" borderId="0" xfId="4" applyNumberFormat="1" applyFont="1" applyFill="1" applyAlignment="1">
      <alignment horizontal="center" vertical="center"/>
    </xf>
    <xf numFmtId="0" fontId="3" fillId="2" borderId="1" xfId="4" applyFont="1" applyFill="1" applyBorder="1" applyAlignment="1">
      <alignment horizontal="left" wrapText="1"/>
    </xf>
    <xf numFmtId="4" fontId="3" fillId="2" borderId="1" xfId="4" applyNumberFormat="1" applyFont="1" applyFill="1" applyBorder="1" applyAlignment="1">
      <alignment horizontal="center" wrapText="1"/>
    </xf>
    <xf numFmtId="4" fontId="8" fillId="2" borderId="0" xfId="4" applyNumberFormat="1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/>
    </xf>
    <xf numFmtId="2" fontId="3" fillId="2" borderId="1" xfId="4" applyNumberFormat="1" applyFont="1" applyFill="1" applyBorder="1"/>
    <xf numFmtId="4" fontId="3" fillId="2" borderId="1" xfId="4" applyNumberFormat="1" applyFont="1" applyFill="1" applyBorder="1"/>
    <xf numFmtId="4" fontId="3" fillId="2" borderId="1" xfId="4" applyNumberFormat="1" applyFont="1" applyFill="1" applyBorder="1" applyAlignment="1"/>
    <xf numFmtId="0" fontId="8" fillId="2" borderId="1" xfId="4" applyFont="1" applyFill="1" applyBorder="1" applyAlignment="1">
      <alignment horizontal="justify" vertical="center" wrapText="1"/>
    </xf>
    <xf numFmtId="4" fontId="8" fillId="2" borderId="1" xfId="4" applyNumberFormat="1" applyFont="1" applyFill="1" applyBorder="1" applyAlignment="1">
      <alignment vertical="center" wrapText="1"/>
    </xf>
    <xf numFmtId="4" fontId="8" fillId="2" borderId="0" xfId="4" applyNumberFormat="1" applyFont="1" applyFill="1" applyAlignment="1">
      <alignment vertical="center"/>
    </xf>
    <xf numFmtId="0" fontId="8" fillId="2" borderId="0" xfId="4" applyFont="1" applyFill="1" applyAlignment="1">
      <alignment vertical="center"/>
    </xf>
    <xf numFmtId="4" fontId="3" fillId="2" borderId="1" xfId="8" applyNumberFormat="1" applyFont="1" applyFill="1" applyBorder="1" applyAlignment="1">
      <alignment vertical="center" wrapText="1"/>
    </xf>
    <xf numFmtId="4" fontId="3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4" fontId="14" fillId="2" borderId="1" xfId="8" applyNumberFormat="1" applyFont="1" applyFill="1" applyBorder="1" applyAlignment="1">
      <alignment wrapText="1"/>
    </xf>
    <xf numFmtId="0" fontId="3" fillId="2" borderId="0" xfId="4" applyFont="1" applyFill="1" applyAlignment="1">
      <alignment vertical="center"/>
    </xf>
    <xf numFmtId="0" fontId="3" fillId="2" borderId="1" xfId="4" applyFont="1" applyFill="1" applyBorder="1" applyAlignment="1">
      <alignment horizontal="justify" vertical="center" wrapText="1"/>
    </xf>
    <xf numFmtId="1" fontId="4" fillId="2" borderId="1" xfId="5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5" applyFont="1" applyFill="1" applyBorder="1" applyAlignment="1">
      <alignment vertical="top" wrapText="1"/>
    </xf>
    <xf numFmtId="1" fontId="9" fillId="2" borderId="1" xfId="4" applyNumberFormat="1" applyFont="1" applyFill="1" applyBorder="1" applyAlignment="1">
      <alignment horizontal="center" vertical="center" wrapText="1"/>
    </xf>
    <xf numFmtId="4" fontId="3" fillId="2" borderId="0" xfId="4" applyNumberFormat="1" applyFont="1" applyFill="1" applyAlignment="1">
      <alignment vertical="center"/>
    </xf>
    <xf numFmtId="4" fontId="4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horizontal="justify" vertical="top" wrapText="1"/>
    </xf>
    <xf numFmtId="1" fontId="4" fillId="2" borderId="1" xfId="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4" fontId="3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/>
    <xf numFmtId="4" fontId="10" fillId="2" borderId="1" xfId="1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17" fillId="2" borderId="1" xfId="1" applyNumberFormat="1" applyFont="1" applyFill="1" applyBorder="1" applyAlignment="1"/>
    <xf numFmtId="2" fontId="8" fillId="2" borderId="1" xfId="4" applyNumberFormat="1" applyFont="1" applyFill="1" applyBorder="1"/>
    <xf numFmtId="4" fontId="8" fillId="2" borderId="1" xfId="4" applyNumberFormat="1" applyFont="1" applyFill="1" applyBorder="1" applyAlignment="1"/>
    <xf numFmtId="4" fontId="8" fillId="2" borderId="1" xfId="4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4" fontId="10" fillId="2" borderId="1" xfId="1" applyNumberFormat="1" applyFont="1" applyFill="1" applyBorder="1" applyAlignment="1"/>
    <xf numFmtId="4" fontId="15" fillId="2" borderId="1" xfId="0" applyNumberFormat="1" applyFont="1" applyFill="1" applyBorder="1" applyAlignment="1">
      <alignment horizontal="center" vertical="center" wrapText="1"/>
    </xf>
    <xf numFmtId="4" fontId="13" fillId="2" borderId="1" xfId="10" applyNumberFormat="1" applyFont="1" applyFill="1" applyBorder="1" applyAlignment="1">
      <alignment horizontal="right" vertical="center" wrapText="1"/>
    </xf>
    <xf numFmtId="4" fontId="13" fillId="2" borderId="1" xfId="10" applyNumberFormat="1" applyFont="1" applyFill="1" applyBorder="1" applyAlignment="1">
      <alignment horizontal="right" wrapText="1"/>
    </xf>
    <xf numFmtId="0" fontId="8" fillId="2" borderId="0" xfId="4" applyFont="1" applyFill="1" applyAlignment="1">
      <alignment vertical="center" wrapText="1"/>
    </xf>
    <xf numFmtId="2" fontId="3" fillId="2" borderId="1" xfId="4" applyNumberFormat="1" applyFont="1" applyFill="1" applyBorder="1" applyAlignment="1">
      <alignment horizontal="justify" vertical="top" wrapText="1"/>
    </xf>
    <xf numFmtId="4" fontId="3" fillId="2" borderId="1" xfId="0" applyNumberFormat="1" applyFont="1" applyFill="1" applyBorder="1" applyAlignment="1">
      <alignment horizontal="center" wrapText="1"/>
    </xf>
    <xf numFmtId="4" fontId="12" fillId="2" borderId="1" xfId="10" applyNumberFormat="1" applyFont="1" applyFill="1" applyBorder="1" applyAlignment="1">
      <alignment horizontal="right" wrapText="1"/>
    </xf>
    <xf numFmtId="0" fontId="8" fillId="2" borderId="1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4" fontId="3" fillId="2" borderId="0" xfId="8" applyNumberFormat="1" applyFont="1" applyFill="1" applyAlignment="1">
      <alignment wrapText="1"/>
    </xf>
    <xf numFmtId="4" fontId="3" fillId="2" borderId="0" xfId="4" applyNumberFormat="1" applyFont="1" applyFill="1" applyAlignment="1">
      <alignment wrapText="1"/>
    </xf>
    <xf numFmtId="4" fontId="3" fillId="2" borderId="0" xfId="4" applyNumberFormat="1" applyFont="1" applyFill="1"/>
    <xf numFmtId="0" fontId="3" fillId="2" borderId="1" xfId="4" applyFont="1" applyFill="1" applyBorder="1" applyAlignment="1">
      <alignment horizontal="center"/>
    </xf>
    <xf numFmtId="0" fontId="3" fillId="2" borderId="1" xfId="4" applyNumberFormat="1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wrapText="1"/>
    </xf>
    <xf numFmtId="2" fontId="8" fillId="2" borderId="1" xfId="4" applyNumberFormat="1" applyFont="1" applyFill="1" applyBorder="1" applyAlignment="1">
      <alignment horizontal="center"/>
    </xf>
    <xf numFmtId="2" fontId="3" fillId="2" borderId="1" xfId="4" applyNumberFormat="1" applyFont="1" applyFill="1" applyBorder="1" applyAlignment="1"/>
    <xf numFmtId="1" fontId="9" fillId="2" borderId="1" xfId="4" applyNumberFormat="1" applyFont="1" applyFill="1" applyBorder="1" applyAlignment="1">
      <alignment horizontal="center" wrapText="1"/>
    </xf>
    <xf numFmtId="1" fontId="4" fillId="2" borderId="1" xfId="4" applyNumberFormat="1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center" vertical="center" wrapText="1"/>
    </xf>
    <xf numFmtId="4" fontId="8" fillId="2" borderId="1" xfId="8" applyNumberFormat="1" applyFont="1" applyFill="1" applyBorder="1" applyAlignment="1">
      <alignment horizontal="center" vertical="center" wrapText="1"/>
    </xf>
    <xf numFmtId="4" fontId="9" fillId="2" borderId="1" xfId="4" applyNumberFormat="1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/>
    </xf>
    <xf numFmtId="0" fontId="6" fillId="2" borderId="3" xfId="4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right" wrapText="1"/>
    </xf>
    <xf numFmtId="4" fontId="3" fillId="0" borderId="0" xfId="4" applyNumberFormat="1" applyFont="1" applyBorder="1" applyAlignment="1">
      <alignment horizontal="right"/>
    </xf>
    <xf numFmtId="4" fontId="16" fillId="0" borderId="0" xfId="4" applyNumberFormat="1" applyFont="1" applyBorder="1" applyAlignment="1">
      <alignment horizontal="right"/>
    </xf>
    <xf numFmtId="0" fontId="16" fillId="0" borderId="0" xfId="4" applyFont="1" applyBorder="1" applyAlignment="1">
      <alignment horizontal="right" wrapText="1"/>
    </xf>
    <xf numFmtId="4" fontId="3" fillId="2" borderId="0" xfId="4" applyNumberFormat="1" applyFont="1" applyFill="1" applyBorder="1" applyAlignment="1">
      <alignment horizontal="right"/>
    </xf>
    <xf numFmtId="0" fontId="16" fillId="2" borderId="0" xfId="4" applyFont="1" applyFill="1" applyBorder="1" applyAlignment="1">
      <alignment horizontal="right" wrapText="1"/>
    </xf>
    <xf numFmtId="4" fontId="16" fillId="2" borderId="0" xfId="4" applyNumberFormat="1" applyFont="1" applyFill="1" applyBorder="1" applyAlignment="1">
      <alignment horizontal="right"/>
    </xf>
    <xf numFmtId="0" fontId="3" fillId="2" borderId="0" xfId="4" applyFont="1" applyFill="1" applyBorder="1" applyAlignment="1">
      <alignment horizontal="right" wrapText="1"/>
    </xf>
  </cellXfs>
  <cellStyles count="11">
    <cellStyle name="Обычный" xfId="0" builtinId="0"/>
    <cellStyle name="Обычный 2" xfId="1"/>
    <cellStyle name="Обычный 3" xfId="2"/>
    <cellStyle name="Обычный 3 2" xfId="3"/>
    <cellStyle name="Обычный_Приложение 5 - прогноз доходов" xfId="4"/>
    <cellStyle name="Обычный_Таб.к пояснительной записке 2013г.МР" xfId="5"/>
    <cellStyle name="Процентный 2" xfId="6"/>
    <cellStyle name="Процентный 3" xfId="7"/>
    <cellStyle name="Финансовый 2" xfId="8"/>
    <cellStyle name="Финансовый 3" xfId="9"/>
    <cellStyle name="Финансовый 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workbookViewId="0">
      <selection activeCell="I15" sqref="I15"/>
    </sheetView>
  </sheetViews>
  <sheetFormatPr defaultColWidth="8" defaultRowHeight="12.75"/>
  <cols>
    <col min="1" max="1" width="56" style="5" customWidth="1"/>
    <col min="2" max="2" width="22.140625" style="103" customWidth="1"/>
    <col min="3" max="3" width="14.85546875" style="104" hidden="1" customWidth="1"/>
    <col min="4" max="4" width="15.42578125" style="105" hidden="1" customWidth="1"/>
    <col min="5" max="5" width="17.7109375" style="105" hidden="1" customWidth="1"/>
    <col min="6" max="7" width="15.85546875" style="105" hidden="1" customWidth="1"/>
    <col min="8" max="8" width="13.85546875" style="105" hidden="1" customWidth="1"/>
    <col min="9" max="9" width="17.5703125" style="105" customWidth="1"/>
    <col min="10" max="10" width="21.5703125" style="5" hidden="1" customWidth="1"/>
    <col min="11" max="11" width="15.85546875" style="105" hidden="1" customWidth="1"/>
    <col min="12" max="12" width="17.7109375" style="105" hidden="1" customWidth="1"/>
    <col min="13" max="13" width="2" style="5" hidden="1" customWidth="1"/>
    <col min="14" max="14" width="0.7109375" style="5" hidden="1" customWidth="1"/>
    <col min="15" max="234" width="8" style="5"/>
    <col min="235" max="235" width="69.85546875" style="5" customWidth="1"/>
    <col min="236" max="236" width="21.7109375" style="5" customWidth="1"/>
    <col min="237" max="237" width="0" style="5" hidden="1" customWidth="1"/>
    <col min="238" max="238" width="15.5703125" style="5" customWidth="1"/>
    <col min="239" max="242" width="0" style="5" hidden="1" customWidth="1"/>
    <col min="243" max="243" width="8" style="5"/>
    <col min="244" max="244" width="13.7109375" style="5" customWidth="1"/>
    <col min="245" max="16384" width="8" style="5"/>
  </cols>
  <sheetData>
    <row r="1" spans="1:14" s="2" customFormat="1" ht="21.75" customHeight="1">
      <c r="A1" s="123" t="s">
        <v>134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2" customFormat="1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s="1" customFormat="1">
      <c r="A3" s="122" t="s">
        <v>148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2" customFormat="1" ht="21.75" customHeight="1">
      <c r="A4" s="123" t="s">
        <v>134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s="2" customFormat="1">
      <c r="A5" s="123" t="s">
        <v>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s="1" customFormat="1">
      <c r="A6" s="122" t="s">
        <v>147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s="2" customFormat="1" ht="21.75" customHeight="1">
      <c r="A7" s="123" t="s">
        <v>134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1:14" s="2" customFormat="1">
      <c r="A8" s="123" t="s">
        <v>1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s="1" customFormat="1">
      <c r="A9" s="122" t="s">
        <v>135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s="1" customFormat="1" ht="21.75" customHeight="1">
      <c r="A10" s="120" t="s">
        <v>137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s="1" customFormat="1">
      <c r="A11" s="120" t="s">
        <v>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4" s="1" customFormat="1">
      <c r="A12" s="121" t="s">
        <v>136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47.25" customHeight="1">
      <c r="A13" s="119" t="s">
        <v>144</v>
      </c>
      <c r="B13" s="119"/>
      <c r="C13" s="119"/>
      <c r="D13" s="119"/>
      <c r="E13" s="119"/>
      <c r="F13" s="119"/>
      <c r="G13" s="119"/>
      <c r="H13" s="119"/>
      <c r="I13" s="119"/>
      <c r="K13" s="5"/>
      <c r="L13" s="5"/>
    </row>
    <row r="14" spans="1:14" s="118" customFormat="1" ht="21">
      <c r="A14" s="13" t="s">
        <v>2</v>
      </c>
      <c r="B14" s="13" t="s">
        <v>3</v>
      </c>
      <c r="C14" s="117" t="s">
        <v>4</v>
      </c>
      <c r="D14" s="117" t="s">
        <v>109</v>
      </c>
      <c r="E14" s="117" t="s">
        <v>110</v>
      </c>
      <c r="F14" s="117" t="s">
        <v>109</v>
      </c>
      <c r="G14" s="117" t="s">
        <v>110</v>
      </c>
      <c r="H14" s="117" t="s">
        <v>109</v>
      </c>
      <c r="I14" s="117" t="s">
        <v>110</v>
      </c>
      <c r="K14" s="117" t="s">
        <v>109</v>
      </c>
      <c r="L14" s="117" t="s">
        <v>110</v>
      </c>
    </row>
    <row r="15" spans="1:14" s="21" customFormat="1" ht="15">
      <c r="A15" s="17">
        <v>1</v>
      </c>
      <c r="B15" s="107">
        <v>2</v>
      </c>
      <c r="C15" s="108">
        <v>3</v>
      </c>
      <c r="D15" s="19">
        <v>4</v>
      </c>
      <c r="E15" s="19">
        <v>5</v>
      </c>
      <c r="F15" s="19">
        <v>4</v>
      </c>
      <c r="G15" s="20">
        <v>3</v>
      </c>
      <c r="H15" s="20">
        <v>4</v>
      </c>
      <c r="I15" s="20">
        <v>5</v>
      </c>
      <c r="K15" s="19">
        <v>4</v>
      </c>
      <c r="L15" s="19">
        <v>5</v>
      </c>
    </row>
    <row r="16" spans="1:14" s="16" customFormat="1" ht="24" customHeight="1">
      <c r="A16" s="115" t="s">
        <v>5</v>
      </c>
      <c r="B16" s="23" t="s">
        <v>6</v>
      </c>
      <c r="C16" s="116">
        <f>C17+C19+C21+C25+C28+C34+C36+C38+C41</f>
        <v>174720256</v>
      </c>
      <c r="D16" s="14"/>
      <c r="E16" s="14">
        <f>E17+E19+E21+E25+E28+E34+E38+E41</f>
        <v>174720256</v>
      </c>
      <c r="F16" s="14"/>
      <c r="G16" s="14">
        <f>G17+G19+G21+G25+G28+G34+G38+G41</f>
        <v>174720256</v>
      </c>
      <c r="H16" s="14"/>
      <c r="I16" s="14">
        <f>I17+I19+I21+I25+I28+I34+I38+I41</f>
        <v>174720256</v>
      </c>
      <c r="K16" s="14"/>
      <c r="L16" s="14">
        <f>L17+L19+L21+L25+L28+L34+L38+L41</f>
        <v>2952000</v>
      </c>
    </row>
    <row r="17" spans="1:12">
      <c r="A17" s="25" t="s">
        <v>7</v>
      </c>
      <c r="B17" s="26" t="s">
        <v>8</v>
      </c>
      <c r="C17" s="27">
        <f>C18</f>
        <v>105162800</v>
      </c>
      <c r="D17" s="28"/>
      <c r="E17" s="29">
        <f>E18</f>
        <v>105162800</v>
      </c>
      <c r="F17" s="28"/>
      <c r="G17" s="29">
        <f>G18</f>
        <v>105162800</v>
      </c>
      <c r="H17" s="28"/>
      <c r="I17" s="29">
        <f>I18</f>
        <v>105162800</v>
      </c>
      <c r="K17" s="28"/>
      <c r="L17" s="29">
        <f>L18</f>
        <v>0</v>
      </c>
    </row>
    <row r="18" spans="1:12">
      <c r="A18" s="25" t="s">
        <v>9</v>
      </c>
      <c r="B18" s="26" t="s">
        <v>10</v>
      </c>
      <c r="C18" s="30">
        <v>105162800</v>
      </c>
      <c r="D18" s="28"/>
      <c r="E18" s="28">
        <f>C18</f>
        <v>105162800</v>
      </c>
      <c r="F18" s="28"/>
      <c r="G18" s="28">
        <f>E18+F18</f>
        <v>105162800</v>
      </c>
      <c r="H18" s="28"/>
      <c r="I18" s="28">
        <f>G18+H18</f>
        <v>105162800</v>
      </c>
      <c r="K18" s="28"/>
      <c r="L18" s="28">
        <f>J18+K18</f>
        <v>0</v>
      </c>
    </row>
    <row r="19" spans="1:12" ht="25.5">
      <c r="A19" s="31" t="s">
        <v>11</v>
      </c>
      <c r="B19" s="26" t="s">
        <v>12</v>
      </c>
      <c r="C19" s="27">
        <f>C20</f>
        <v>21095367</v>
      </c>
      <c r="D19" s="28"/>
      <c r="E19" s="29">
        <f>E20</f>
        <v>21095367</v>
      </c>
      <c r="F19" s="28"/>
      <c r="G19" s="29">
        <f>G20</f>
        <v>21095367</v>
      </c>
      <c r="H19" s="28"/>
      <c r="I19" s="29">
        <f>I20</f>
        <v>21095367</v>
      </c>
      <c r="K19" s="28"/>
      <c r="L19" s="29">
        <f>L20</f>
        <v>0</v>
      </c>
    </row>
    <row r="20" spans="1:12" ht="25.5">
      <c r="A20" s="32" t="s">
        <v>13</v>
      </c>
      <c r="B20" s="26" t="s">
        <v>14</v>
      </c>
      <c r="C20" s="30">
        <v>21095367</v>
      </c>
      <c r="D20" s="28"/>
      <c r="E20" s="28">
        <f>C20</f>
        <v>21095367</v>
      </c>
      <c r="F20" s="28"/>
      <c r="G20" s="28">
        <f>E20+F20</f>
        <v>21095367</v>
      </c>
      <c r="H20" s="28"/>
      <c r="I20" s="28">
        <f>G20+H20</f>
        <v>21095367</v>
      </c>
      <c r="K20" s="28"/>
      <c r="L20" s="28">
        <f>J20+K20</f>
        <v>0</v>
      </c>
    </row>
    <row r="21" spans="1:12">
      <c r="A21" s="25" t="s">
        <v>15</v>
      </c>
      <c r="B21" s="26" t="s">
        <v>16</v>
      </c>
      <c r="C21" s="27">
        <f>SUM(C22:C24)</f>
        <v>25124589</v>
      </c>
      <c r="D21" s="28"/>
      <c r="E21" s="29">
        <f>SUM(E22:E24)</f>
        <v>25124589</v>
      </c>
      <c r="F21" s="28"/>
      <c r="G21" s="29">
        <f>SUM(G22:G24)</f>
        <v>25124589</v>
      </c>
      <c r="H21" s="28"/>
      <c r="I21" s="29">
        <f>SUM(I22:I24)</f>
        <v>25124589</v>
      </c>
      <c r="K21" s="28"/>
      <c r="L21" s="29">
        <f>SUM(L22:L24)</f>
        <v>0</v>
      </c>
    </row>
    <row r="22" spans="1:12" ht="25.5">
      <c r="A22" s="33" t="s">
        <v>17</v>
      </c>
      <c r="B22" s="34" t="s">
        <v>18</v>
      </c>
      <c r="C22" s="30">
        <v>25037529</v>
      </c>
      <c r="D22" s="28"/>
      <c r="E22" s="28">
        <f>C22</f>
        <v>25037529</v>
      </c>
      <c r="F22" s="28"/>
      <c r="G22" s="28">
        <f>E22+F22</f>
        <v>25037529</v>
      </c>
      <c r="H22" s="28"/>
      <c r="I22" s="28">
        <f>G22+H22</f>
        <v>25037529</v>
      </c>
      <c r="K22" s="28"/>
      <c r="L22" s="28">
        <f>J22+K22</f>
        <v>0</v>
      </c>
    </row>
    <row r="23" spans="1:12">
      <c r="A23" s="33" t="s">
        <v>19</v>
      </c>
      <c r="B23" s="34" t="s">
        <v>20</v>
      </c>
      <c r="C23" s="30">
        <v>84770</v>
      </c>
      <c r="D23" s="28"/>
      <c r="E23" s="28">
        <f>C23</f>
        <v>84770</v>
      </c>
      <c r="F23" s="28"/>
      <c r="G23" s="28">
        <f>E23+F23</f>
        <v>84770</v>
      </c>
      <c r="H23" s="28"/>
      <c r="I23" s="28">
        <f>G23+H23</f>
        <v>84770</v>
      </c>
      <c r="K23" s="28"/>
      <c r="L23" s="28">
        <f>J23+K23</f>
        <v>0</v>
      </c>
    </row>
    <row r="24" spans="1:12" ht="25.5">
      <c r="A24" s="33" t="s">
        <v>21</v>
      </c>
      <c r="B24" s="34" t="s">
        <v>22</v>
      </c>
      <c r="C24" s="30">
        <v>2290</v>
      </c>
      <c r="D24" s="28"/>
      <c r="E24" s="28">
        <f>C24</f>
        <v>2290</v>
      </c>
      <c r="F24" s="28"/>
      <c r="G24" s="28">
        <f>E24+F24</f>
        <v>2290</v>
      </c>
      <c r="H24" s="28"/>
      <c r="I24" s="28">
        <f>G24+H24</f>
        <v>2290</v>
      </c>
      <c r="K24" s="28"/>
      <c r="L24" s="28">
        <f>J24+K24</f>
        <v>0</v>
      </c>
    </row>
    <row r="25" spans="1:12">
      <c r="A25" s="25" t="s">
        <v>23</v>
      </c>
      <c r="B25" s="26" t="s">
        <v>24</v>
      </c>
      <c r="C25" s="27">
        <f>C26+C27</f>
        <v>2861402</v>
      </c>
      <c r="D25" s="28"/>
      <c r="E25" s="29">
        <f>SUM(E26:E27)</f>
        <v>2861402</v>
      </c>
      <c r="F25" s="28"/>
      <c r="G25" s="29">
        <f>SUM(G26:G27)</f>
        <v>2861402</v>
      </c>
      <c r="H25" s="28"/>
      <c r="I25" s="29">
        <f>SUM(I26:I27)</f>
        <v>2861402</v>
      </c>
      <c r="K25" s="28"/>
      <c r="L25" s="29">
        <f>SUM(L26:L27)</f>
        <v>0</v>
      </c>
    </row>
    <row r="26" spans="1:12" ht="25.5">
      <c r="A26" s="25" t="s">
        <v>25</v>
      </c>
      <c r="B26" s="26" t="s">
        <v>26</v>
      </c>
      <c r="C26" s="30">
        <v>2061402</v>
      </c>
      <c r="D26" s="28"/>
      <c r="E26" s="28">
        <f>C26</f>
        <v>2061402</v>
      </c>
      <c r="F26" s="28"/>
      <c r="G26" s="28">
        <f>E26+F26</f>
        <v>2061402</v>
      </c>
      <c r="H26" s="28"/>
      <c r="I26" s="28">
        <f>G26+H26</f>
        <v>2061402</v>
      </c>
      <c r="K26" s="28"/>
      <c r="L26" s="28">
        <f>J26+K26</f>
        <v>0</v>
      </c>
    </row>
    <row r="27" spans="1:12" ht="25.5">
      <c r="A27" s="35" t="s">
        <v>27</v>
      </c>
      <c r="B27" s="36" t="s">
        <v>28</v>
      </c>
      <c r="C27" s="30">
        <v>800000</v>
      </c>
      <c r="D27" s="28"/>
      <c r="E27" s="28">
        <f>C27</f>
        <v>800000</v>
      </c>
      <c r="F27" s="28"/>
      <c r="G27" s="28">
        <f>E27+F27</f>
        <v>800000</v>
      </c>
      <c r="H27" s="28"/>
      <c r="I27" s="28">
        <f>G27+H27</f>
        <v>800000</v>
      </c>
      <c r="K27" s="28"/>
      <c r="L27" s="28">
        <f>J27+K27</f>
        <v>0</v>
      </c>
    </row>
    <row r="28" spans="1:12" ht="38.25">
      <c r="A28" s="25" t="s">
        <v>29</v>
      </c>
      <c r="B28" s="26" t="s">
        <v>30</v>
      </c>
      <c r="C28" s="27">
        <f>SUM(C29:C33)</f>
        <v>14260000</v>
      </c>
      <c r="D28" s="28"/>
      <c r="E28" s="29">
        <f>SUM(E29:E33)</f>
        <v>14260000</v>
      </c>
      <c r="F28" s="28"/>
      <c r="G28" s="29">
        <f>SUM(G29:G33)</f>
        <v>14260000</v>
      </c>
      <c r="H28" s="28"/>
      <c r="I28" s="29">
        <f>SUM(I29:I33)</f>
        <v>14260000</v>
      </c>
      <c r="K28" s="28"/>
      <c r="L28" s="29">
        <f>SUM(L29:L33)</f>
        <v>0</v>
      </c>
    </row>
    <row r="29" spans="1:12" s="7" customFormat="1" ht="38.25">
      <c r="A29" s="37" t="s">
        <v>31</v>
      </c>
      <c r="B29" s="36" t="s">
        <v>32</v>
      </c>
      <c r="C29" s="38">
        <v>9141000</v>
      </c>
      <c r="D29" s="39"/>
      <c r="E29" s="39">
        <f>C29</f>
        <v>9141000</v>
      </c>
      <c r="F29" s="39"/>
      <c r="G29" s="39">
        <f>E29+F29</f>
        <v>9141000</v>
      </c>
      <c r="H29" s="39"/>
      <c r="I29" s="39">
        <f>G29+H29</f>
        <v>9141000</v>
      </c>
      <c r="K29" s="39"/>
      <c r="L29" s="39">
        <f>J29+K29</f>
        <v>0</v>
      </c>
    </row>
    <row r="30" spans="1:12" s="7" customFormat="1" ht="39.75" customHeight="1">
      <c r="A30" s="37" t="s">
        <v>33</v>
      </c>
      <c r="B30" s="36" t="s">
        <v>34</v>
      </c>
      <c r="C30" s="38">
        <v>19000</v>
      </c>
      <c r="D30" s="39"/>
      <c r="E30" s="39">
        <f>C30</f>
        <v>19000</v>
      </c>
      <c r="F30" s="39"/>
      <c r="G30" s="39">
        <f>E30+F30</f>
        <v>19000</v>
      </c>
      <c r="H30" s="39"/>
      <c r="I30" s="39">
        <f>G30+H30</f>
        <v>19000</v>
      </c>
      <c r="K30" s="39"/>
      <c r="L30" s="39">
        <f>J30+K30</f>
        <v>0</v>
      </c>
    </row>
    <row r="31" spans="1:12" s="7" customFormat="1" ht="25.5">
      <c r="A31" s="37" t="s">
        <v>35</v>
      </c>
      <c r="B31" s="36" t="s">
        <v>36</v>
      </c>
      <c r="C31" s="38">
        <v>1412000</v>
      </c>
      <c r="D31" s="39"/>
      <c r="E31" s="39">
        <f>C31</f>
        <v>1412000</v>
      </c>
      <c r="F31" s="39"/>
      <c r="G31" s="39">
        <f>E31+F31</f>
        <v>1412000</v>
      </c>
      <c r="H31" s="39"/>
      <c r="I31" s="39">
        <f>G31+H31</f>
        <v>1412000</v>
      </c>
      <c r="K31" s="39"/>
      <c r="L31" s="39">
        <f>J31+K31</f>
        <v>0</v>
      </c>
    </row>
    <row r="32" spans="1:12" s="40" customFormat="1" ht="38.25">
      <c r="A32" s="35" t="s">
        <v>37</v>
      </c>
      <c r="B32" s="36" t="s">
        <v>38</v>
      </c>
      <c r="C32" s="38">
        <v>13000</v>
      </c>
      <c r="D32" s="39"/>
      <c r="E32" s="39">
        <f>C32</f>
        <v>13000</v>
      </c>
      <c r="F32" s="39"/>
      <c r="G32" s="39">
        <f>E32+F32</f>
        <v>13000</v>
      </c>
      <c r="H32" s="39"/>
      <c r="I32" s="39">
        <f>G32+H32</f>
        <v>13000</v>
      </c>
      <c r="K32" s="39"/>
      <c r="L32" s="39">
        <f>J32+K32</f>
        <v>0</v>
      </c>
    </row>
    <row r="33" spans="1:12" s="40" customFormat="1" ht="63.75">
      <c r="A33" s="35" t="s">
        <v>39</v>
      </c>
      <c r="B33" s="41" t="s">
        <v>40</v>
      </c>
      <c r="C33" s="38">
        <v>3675000</v>
      </c>
      <c r="D33" s="39"/>
      <c r="E33" s="39">
        <f>C33</f>
        <v>3675000</v>
      </c>
      <c r="F33" s="39"/>
      <c r="G33" s="39">
        <f>E33+F33</f>
        <v>3675000</v>
      </c>
      <c r="H33" s="39"/>
      <c r="I33" s="39">
        <f>G33+H33</f>
        <v>3675000</v>
      </c>
      <c r="K33" s="39"/>
      <c r="L33" s="39">
        <f>J33+K33</f>
        <v>0</v>
      </c>
    </row>
    <row r="34" spans="1:12">
      <c r="A34" s="25" t="s">
        <v>41</v>
      </c>
      <c r="B34" s="26" t="s">
        <v>42</v>
      </c>
      <c r="C34" s="27">
        <f>C35</f>
        <v>341000</v>
      </c>
      <c r="D34" s="28"/>
      <c r="E34" s="29">
        <f>E35</f>
        <v>341000</v>
      </c>
      <c r="F34" s="28"/>
      <c r="G34" s="29">
        <f>G35</f>
        <v>341000</v>
      </c>
      <c r="H34" s="28"/>
      <c r="I34" s="29">
        <f>I35</f>
        <v>341000</v>
      </c>
      <c r="K34" s="28"/>
      <c r="L34" s="29">
        <f>L35</f>
        <v>0</v>
      </c>
    </row>
    <row r="35" spans="1:12" s="7" customFormat="1">
      <c r="A35" s="25" t="s">
        <v>43</v>
      </c>
      <c r="B35" s="26" t="s">
        <v>44</v>
      </c>
      <c r="C35" s="38">
        <v>341000</v>
      </c>
      <c r="D35" s="39"/>
      <c r="E35" s="39">
        <f>C35</f>
        <v>341000</v>
      </c>
      <c r="F35" s="39"/>
      <c r="G35" s="39">
        <f>E35+F35</f>
        <v>341000</v>
      </c>
      <c r="H35" s="39"/>
      <c r="I35" s="39">
        <f>G35+H35</f>
        <v>341000</v>
      </c>
      <c r="K35" s="39"/>
      <c r="L35" s="39">
        <f>J35+K35</f>
        <v>0</v>
      </c>
    </row>
    <row r="36" spans="1:12" ht="25.5">
      <c r="A36" s="25" t="s">
        <v>45</v>
      </c>
      <c r="B36" s="42" t="s">
        <v>46</v>
      </c>
      <c r="C36" s="27">
        <f>C37</f>
        <v>0</v>
      </c>
      <c r="D36" s="28"/>
      <c r="E36" s="28">
        <f>C36</f>
        <v>0</v>
      </c>
      <c r="F36" s="28"/>
      <c r="G36" s="28">
        <f>E36+F36</f>
        <v>0</v>
      </c>
      <c r="H36" s="28"/>
      <c r="I36" s="28">
        <f>G36+H36</f>
        <v>0</v>
      </c>
      <c r="K36" s="28"/>
      <c r="L36" s="28">
        <f>J36+K36</f>
        <v>0</v>
      </c>
    </row>
    <row r="37" spans="1:12">
      <c r="A37" s="35" t="s">
        <v>47</v>
      </c>
      <c r="B37" s="36" t="s">
        <v>48</v>
      </c>
      <c r="C37" s="30"/>
      <c r="D37" s="28"/>
      <c r="E37" s="28"/>
      <c r="F37" s="28"/>
      <c r="G37" s="28">
        <f>E37+F37</f>
        <v>0</v>
      </c>
      <c r="H37" s="28"/>
      <c r="I37" s="28">
        <f>G37+H37</f>
        <v>0</v>
      </c>
      <c r="K37" s="28"/>
      <c r="L37" s="28">
        <f>J37+K37</f>
        <v>0</v>
      </c>
    </row>
    <row r="38" spans="1:12" ht="25.5">
      <c r="A38" s="25" t="s">
        <v>49</v>
      </c>
      <c r="B38" s="42" t="s">
        <v>50</v>
      </c>
      <c r="C38" s="27">
        <f>SUM(C39:C40)</f>
        <v>2923098</v>
      </c>
      <c r="D38" s="28"/>
      <c r="E38" s="29">
        <f>SUM(E39:E40)</f>
        <v>2923098</v>
      </c>
      <c r="F38" s="28"/>
      <c r="G38" s="29">
        <f>SUM(G39:G40)</f>
        <v>2923098</v>
      </c>
      <c r="H38" s="28"/>
      <c r="I38" s="29">
        <f>SUM(I39:I40)</f>
        <v>2923098</v>
      </c>
      <c r="K38" s="28"/>
      <c r="L38" s="29">
        <f>SUM(L39:L40)</f>
        <v>0</v>
      </c>
    </row>
    <row r="39" spans="1:12" ht="63.75">
      <c r="A39" s="35" t="s">
        <v>51</v>
      </c>
      <c r="B39" s="36" t="s">
        <v>52</v>
      </c>
      <c r="C39" s="30">
        <v>1973098</v>
      </c>
      <c r="D39" s="28"/>
      <c r="E39" s="28">
        <f>C39</f>
        <v>1973098</v>
      </c>
      <c r="F39" s="28"/>
      <c r="G39" s="28">
        <f>E39+F39</f>
        <v>1973098</v>
      </c>
      <c r="H39" s="28"/>
      <c r="I39" s="28">
        <f>G39+H39</f>
        <v>1973098</v>
      </c>
      <c r="K39" s="28"/>
      <c r="L39" s="28">
        <f>J39+K39</f>
        <v>0</v>
      </c>
    </row>
    <row r="40" spans="1:12" ht="51">
      <c r="A40" s="35" t="s">
        <v>53</v>
      </c>
      <c r="B40" s="36" t="s">
        <v>54</v>
      </c>
      <c r="C40" s="30">
        <v>950000</v>
      </c>
      <c r="D40" s="28"/>
      <c r="E40" s="28">
        <f>C40</f>
        <v>950000</v>
      </c>
      <c r="F40" s="28"/>
      <c r="G40" s="28">
        <f>E40+F40</f>
        <v>950000</v>
      </c>
      <c r="H40" s="28"/>
      <c r="I40" s="28">
        <f>G40+H40</f>
        <v>950000</v>
      </c>
      <c r="K40" s="28"/>
      <c r="L40" s="28">
        <f>J40+K40</f>
        <v>0</v>
      </c>
    </row>
    <row r="41" spans="1:12">
      <c r="A41" s="25" t="s">
        <v>55</v>
      </c>
      <c r="B41" s="42" t="s">
        <v>56</v>
      </c>
      <c r="C41" s="27">
        <v>2952000</v>
      </c>
      <c r="D41" s="28"/>
      <c r="E41" s="29">
        <f>C41</f>
        <v>2952000</v>
      </c>
      <c r="F41" s="28"/>
      <c r="G41" s="29">
        <v>2952000</v>
      </c>
      <c r="H41" s="28"/>
      <c r="I41" s="29">
        <v>2952000</v>
      </c>
      <c r="J41" s="106">
        <f>I42-713879094.06</f>
        <v>2764694.8099999428</v>
      </c>
      <c r="K41" s="28"/>
      <c r="L41" s="29">
        <v>2952000</v>
      </c>
    </row>
    <row r="42" spans="1:12" s="16" customFormat="1" ht="24" customHeight="1">
      <c r="A42" s="115" t="s">
        <v>57</v>
      </c>
      <c r="B42" s="43" t="s">
        <v>58</v>
      </c>
      <c r="C42" s="116">
        <f>C43+C89+C91</f>
        <v>688049300</v>
      </c>
      <c r="D42" s="14">
        <f>D43+D89+D91</f>
        <v>933122.82999999821</v>
      </c>
      <c r="E42" s="14">
        <f>E43+E89+E91</f>
        <v>688982422.83000004</v>
      </c>
      <c r="F42" s="14">
        <f>F43+F87+F89+F91</f>
        <v>10627079.640000001</v>
      </c>
      <c r="G42" s="14">
        <f>G43+G87+G89+G91</f>
        <v>699609502.47000003</v>
      </c>
      <c r="H42" s="14">
        <f>H43+H87+H89+H91</f>
        <v>17034286.399999999</v>
      </c>
      <c r="I42" s="14">
        <f>I43+I87+I89+I91</f>
        <v>716643788.86999989</v>
      </c>
      <c r="J42" s="44">
        <f>E42+F42</f>
        <v>699609502.47000003</v>
      </c>
      <c r="K42" s="14">
        <f>K43+K87+K89+K91</f>
        <v>10627079.640000001</v>
      </c>
      <c r="L42" s="14">
        <f>L43+L87+L89+L91</f>
        <v>10627079.640000001</v>
      </c>
    </row>
    <row r="43" spans="1:12" s="48" customFormat="1" ht="25.5">
      <c r="A43" s="45" t="s">
        <v>59</v>
      </c>
      <c r="B43" s="41" t="s">
        <v>60</v>
      </c>
      <c r="C43" s="30">
        <f>C44+C47+C60+C78+C84</f>
        <v>688049300</v>
      </c>
      <c r="D43" s="46">
        <f>D44+D47+D60+D78+D84</f>
        <v>4222748.58</v>
      </c>
      <c r="E43" s="46">
        <f>E44+E47+E60+E78+E84</f>
        <v>692272048.58000004</v>
      </c>
      <c r="F43" s="46">
        <f>F47+F60+F78+F85</f>
        <v>5016514.42</v>
      </c>
      <c r="G43" s="46">
        <f>G44+G47+G60+G78+G85</f>
        <v>697288563</v>
      </c>
      <c r="H43" s="46">
        <f>H47+H60+H78+H85</f>
        <v>19184429.809999999</v>
      </c>
      <c r="I43" s="46">
        <f>I44+I47+I60+I78+I85</f>
        <v>716472992.80999994</v>
      </c>
      <c r="J43" s="47">
        <f>E43+F43</f>
        <v>697288563</v>
      </c>
      <c r="K43" s="46">
        <f>K47+K60+K78+K85</f>
        <v>5016514.42</v>
      </c>
      <c r="L43" s="46">
        <f>L44+L47+L60+L78+L85</f>
        <v>5016514.42</v>
      </c>
    </row>
    <row r="44" spans="1:12" s="16" customFormat="1" ht="25.5">
      <c r="A44" s="22" t="s">
        <v>61</v>
      </c>
      <c r="B44" s="109" t="s">
        <v>62</v>
      </c>
      <c r="C44" s="27">
        <f>C45+C46</f>
        <v>54429000</v>
      </c>
      <c r="D44" s="15">
        <f t="shared" ref="D44:I44" si="0">SUM(D45:D46)</f>
        <v>0</v>
      </c>
      <c r="E44" s="15">
        <f t="shared" si="0"/>
        <v>54429000</v>
      </c>
      <c r="F44" s="15">
        <f t="shared" si="0"/>
        <v>0</v>
      </c>
      <c r="G44" s="15">
        <f t="shared" si="0"/>
        <v>54429000</v>
      </c>
      <c r="H44" s="15">
        <f t="shared" si="0"/>
        <v>0</v>
      </c>
      <c r="I44" s="15">
        <f t="shared" si="0"/>
        <v>54429000</v>
      </c>
      <c r="K44" s="14">
        <f>SUM(K45:K46)</f>
        <v>0</v>
      </c>
      <c r="L44" s="14">
        <f>SUM(L45:L46)</f>
        <v>0</v>
      </c>
    </row>
    <row r="45" spans="1:12" s="48" customFormat="1" ht="25.5">
      <c r="A45" s="31" t="s">
        <v>63</v>
      </c>
      <c r="B45" s="41" t="s">
        <v>64</v>
      </c>
      <c r="C45" s="30">
        <v>54429000</v>
      </c>
      <c r="D45" s="15"/>
      <c r="E45" s="46">
        <f>C45</f>
        <v>54429000</v>
      </c>
      <c r="F45" s="15"/>
      <c r="G45" s="46">
        <f>E45+F45</f>
        <v>54429000</v>
      </c>
      <c r="H45" s="15"/>
      <c r="I45" s="46">
        <f>G45+H45</f>
        <v>54429000</v>
      </c>
      <c r="K45" s="15"/>
      <c r="L45" s="46">
        <f>J45+K45</f>
        <v>0</v>
      </c>
    </row>
    <row r="46" spans="1:12" s="48" customFormat="1" ht="25.5">
      <c r="A46" s="31" t="s">
        <v>65</v>
      </c>
      <c r="B46" s="41" t="s">
        <v>66</v>
      </c>
      <c r="C46" s="30"/>
      <c r="D46" s="15"/>
      <c r="E46" s="46">
        <f>C46</f>
        <v>0</v>
      </c>
      <c r="F46" s="15"/>
      <c r="G46" s="46">
        <v>0</v>
      </c>
      <c r="H46" s="15"/>
      <c r="I46" s="46">
        <v>0</v>
      </c>
      <c r="K46" s="15"/>
      <c r="L46" s="46">
        <v>0</v>
      </c>
    </row>
    <row r="47" spans="1:12" s="16" customFormat="1" ht="25.5">
      <c r="A47" s="22" t="s">
        <v>67</v>
      </c>
      <c r="B47" s="109" t="s">
        <v>68</v>
      </c>
      <c r="C47" s="27">
        <f t="shared" ref="C47:G47" si="1">SUM(C49:C59)</f>
        <v>154167500</v>
      </c>
      <c r="D47" s="15">
        <f t="shared" si="1"/>
        <v>3300000</v>
      </c>
      <c r="E47" s="15">
        <f t="shared" si="1"/>
        <v>157467500</v>
      </c>
      <c r="F47" s="15">
        <f t="shared" si="1"/>
        <v>4500000</v>
      </c>
      <c r="G47" s="15">
        <f t="shared" si="1"/>
        <v>161967500</v>
      </c>
      <c r="H47" s="15">
        <f>SUM(H48:H59)</f>
        <v>12703340.789999999</v>
      </c>
      <c r="I47" s="15">
        <f>SUM(I48:I59)</f>
        <v>174670840.78999999</v>
      </c>
      <c r="J47" s="44">
        <f>E47+F47</f>
        <v>161967500</v>
      </c>
      <c r="K47" s="14">
        <f>SUM(K49:K59)</f>
        <v>4500000</v>
      </c>
      <c r="L47" s="14">
        <f>SUM(L49:L59)</f>
        <v>4500000</v>
      </c>
    </row>
    <row r="48" spans="1:12" s="16" customFormat="1" ht="51">
      <c r="A48" s="49" t="s">
        <v>139</v>
      </c>
      <c r="B48" s="50" t="s">
        <v>138</v>
      </c>
      <c r="C48" s="27"/>
      <c r="D48" s="15"/>
      <c r="E48" s="15"/>
      <c r="F48" s="15"/>
      <c r="G48" s="15"/>
      <c r="H48" s="46">
        <v>2978240.79</v>
      </c>
      <c r="I48" s="46">
        <f t="shared" ref="I48:I59" si="2">G48+H48</f>
        <v>2978240.79</v>
      </c>
      <c r="J48" s="44"/>
      <c r="K48" s="14"/>
      <c r="L48" s="14"/>
    </row>
    <row r="49" spans="1:12" ht="76.5">
      <c r="A49" s="51" t="s">
        <v>75</v>
      </c>
      <c r="B49" s="52" t="s">
        <v>108</v>
      </c>
      <c r="C49" s="30">
        <v>1689100</v>
      </c>
      <c r="D49" s="28"/>
      <c r="E49" s="28">
        <f>C49</f>
        <v>1689100</v>
      </c>
      <c r="F49" s="28"/>
      <c r="G49" s="46">
        <f t="shared" ref="G49:G59" si="3">E49+F49</f>
        <v>1689100</v>
      </c>
      <c r="H49" s="28"/>
      <c r="I49" s="46">
        <f t="shared" si="2"/>
        <v>1689100</v>
      </c>
      <c r="K49" s="28"/>
      <c r="L49" s="46">
        <f t="shared" ref="L49:L59" si="4">J49+K49</f>
        <v>0</v>
      </c>
    </row>
    <row r="50" spans="1:12" ht="38.25">
      <c r="A50" s="49" t="s">
        <v>112</v>
      </c>
      <c r="B50" s="52" t="s">
        <v>70</v>
      </c>
      <c r="C50" s="30"/>
      <c r="D50" s="46">
        <v>3000000</v>
      </c>
      <c r="E50" s="28">
        <f>C50+D50</f>
        <v>3000000</v>
      </c>
      <c r="F50" s="46">
        <v>4000000</v>
      </c>
      <c r="G50" s="46">
        <f t="shared" si="3"/>
        <v>7000000</v>
      </c>
      <c r="H50" s="46">
        <f>5000000+4000000</f>
        <v>9000000</v>
      </c>
      <c r="I50" s="46">
        <f t="shared" si="2"/>
        <v>16000000</v>
      </c>
      <c r="K50" s="46">
        <v>4000000</v>
      </c>
      <c r="L50" s="46">
        <f t="shared" si="4"/>
        <v>4000000</v>
      </c>
    </row>
    <row r="51" spans="1:12" ht="25.5">
      <c r="A51" s="51" t="s">
        <v>111</v>
      </c>
      <c r="B51" s="52" t="s">
        <v>70</v>
      </c>
      <c r="C51" s="30"/>
      <c r="D51" s="46">
        <v>300000</v>
      </c>
      <c r="E51" s="28">
        <f>C51+D51</f>
        <v>300000</v>
      </c>
      <c r="F51" s="46"/>
      <c r="G51" s="46">
        <f t="shared" si="3"/>
        <v>300000</v>
      </c>
      <c r="H51" s="46"/>
      <c r="I51" s="46">
        <f t="shared" si="2"/>
        <v>300000</v>
      </c>
      <c r="K51" s="46"/>
      <c r="L51" s="46">
        <f t="shared" si="4"/>
        <v>0</v>
      </c>
    </row>
    <row r="52" spans="1:12" ht="63.75">
      <c r="A52" s="51" t="s">
        <v>69</v>
      </c>
      <c r="B52" s="52" t="s">
        <v>70</v>
      </c>
      <c r="C52" s="30">
        <v>60000</v>
      </c>
      <c r="D52" s="28"/>
      <c r="E52" s="28">
        <f>C52</f>
        <v>60000</v>
      </c>
      <c r="F52" s="28"/>
      <c r="G52" s="46">
        <f t="shared" si="3"/>
        <v>60000</v>
      </c>
      <c r="H52" s="28"/>
      <c r="I52" s="46">
        <f t="shared" si="2"/>
        <v>60000</v>
      </c>
      <c r="K52" s="28"/>
      <c r="L52" s="46">
        <f t="shared" si="4"/>
        <v>0</v>
      </c>
    </row>
    <row r="53" spans="1:12" s="16" customFormat="1" ht="25.5">
      <c r="A53" s="51" t="s">
        <v>71</v>
      </c>
      <c r="B53" s="52" t="s">
        <v>70</v>
      </c>
      <c r="C53" s="30">
        <v>6123000</v>
      </c>
      <c r="D53" s="15"/>
      <c r="E53" s="46">
        <f>C53</f>
        <v>6123000</v>
      </c>
      <c r="F53" s="15"/>
      <c r="G53" s="46">
        <f t="shared" si="3"/>
        <v>6123000</v>
      </c>
      <c r="H53" s="15"/>
      <c r="I53" s="46">
        <f t="shared" si="2"/>
        <v>6123000</v>
      </c>
      <c r="K53" s="14"/>
      <c r="L53" s="53">
        <f t="shared" si="4"/>
        <v>0</v>
      </c>
    </row>
    <row r="54" spans="1:12" s="16" customFormat="1" ht="51">
      <c r="A54" s="51" t="s">
        <v>72</v>
      </c>
      <c r="B54" s="52" t="s">
        <v>70</v>
      </c>
      <c r="C54" s="30">
        <v>287200</v>
      </c>
      <c r="D54" s="15"/>
      <c r="E54" s="46">
        <f>C54</f>
        <v>287200</v>
      </c>
      <c r="F54" s="15"/>
      <c r="G54" s="46">
        <f t="shared" si="3"/>
        <v>287200</v>
      </c>
      <c r="H54" s="15"/>
      <c r="I54" s="46">
        <f t="shared" si="2"/>
        <v>287200</v>
      </c>
      <c r="K54" s="14"/>
      <c r="L54" s="53">
        <f t="shared" si="4"/>
        <v>0</v>
      </c>
    </row>
    <row r="55" spans="1:12" s="16" customFormat="1" ht="30">
      <c r="A55" s="51" t="s">
        <v>140</v>
      </c>
      <c r="B55" s="52" t="s">
        <v>70</v>
      </c>
      <c r="C55" s="30"/>
      <c r="D55" s="46"/>
      <c r="E55" s="46"/>
      <c r="F55" s="46"/>
      <c r="G55" s="46"/>
      <c r="H55" s="46">
        <v>110000</v>
      </c>
      <c r="I55" s="46">
        <f t="shared" si="2"/>
        <v>110000</v>
      </c>
      <c r="K55" s="14"/>
      <c r="L55" s="53"/>
    </row>
    <row r="56" spans="1:12" s="16" customFormat="1" ht="38.25">
      <c r="A56" s="49" t="s">
        <v>141</v>
      </c>
      <c r="B56" s="50" t="s">
        <v>70</v>
      </c>
      <c r="C56" s="30"/>
      <c r="D56" s="46"/>
      <c r="E56" s="46"/>
      <c r="F56" s="46"/>
      <c r="G56" s="46"/>
      <c r="H56" s="46">
        <v>615100</v>
      </c>
      <c r="I56" s="46">
        <f t="shared" si="2"/>
        <v>615100</v>
      </c>
      <c r="K56" s="14"/>
      <c r="L56" s="53"/>
    </row>
    <row r="57" spans="1:12" s="16" customFormat="1" ht="25.5">
      <c r="A57" s="49" t="s">
        <v>129</v>
      </c>
      <c r="B57" s="52" t="s">
        <v>70</v>
      </c>
      <c r="C57" s="30"/>
      <c r="D57" s="110"/>
      <c r="E57" s="56"/>
      <c r="F57" s="56">
        <v>500000</v>
      </c>
      <c r="G57" s="56">
        <f t="shared" si="3"/>
        <v>500000</v>
      </c>
      <c r="H57" s="56"/>
      <c r="I57" s="56">
        <f t="shared" si="2"/>
        <v>500000</v>
      </c>
      <c r="K57" s="55">
        <v>500000</v>
      </c>
      <c r="L57" s="55">
        <f t="shared" si="4"/>
        <v>500000</v>
      </c>
    </row>
    <row r="58" spans="1:12" ht="25.5">
      <c r="A58" s="51" t="s">
        <v>73</v>
      </c>
      <c r="B58" s="52" t="s">
        <v>70</v>
      </c>
      <c r="C58" s="30">
        <v>770300</v>
      </c>
      <c r="D58" s="111"/>
      <c r="E58" s="59">
        <f>C58</f>
        <v>770300</v>
      </c>
      <c r="F58" s="59"/>
      <c r="G58" s="56">
        <f t="shared" si="3"/>
        <v>770300</v>
      </c>
      <c r="H58" s="59"/>
      <c r="I58" s="56">
        <f t="shared" si="2"/>
        <v>770300</v>
      </c>
      <c r="K58" s="58"/>
      <c r="L58" s="56">
        <f t="shared" si="4"/>
        <v>0</v>
      </c>
    </row>
    <row r="59" spans="1:12">
      <c r="A59" s="51" t="s">
        <v>74</v>
      </c>
      <c r="B59" s="52" t="s">
        <v>70</v>
      </c>
      <c r="C59" s="30">
        <v>145237900</v>
      </c>
      <c r="D59" s="28"/>
      <c r="E59" s="28">
        <f>C59</f>
        <v>145237900</v>
      </c>
      <c r="F59" s="28"/>
      <c r="G59" s="46">
        <f t="shared" si="3"/>
        <v>145237900</v>
      </c>
      <c r="H59" s="28"/>
      <c r="I59" s="46">
        <f t="shared" si="2"/>
        <v>145237900</v>
      </c>
      <c r="K59" s="28"/>
      <c r="L59" s="46">
        <f t="shared" si="4"/>
        <v>0</v>
      </c>
    </row>
    <row r="60" spans="1:12" s="63" customFormat="1" ht="25.5">
      <c r="A60" s="60" t="s">
        <v>76</v>
      </c>
      <c r="B60" s="109" t="s">
        <v>77</v>
      </c>
      <c r="C60" s="27">
        <f t="shared" ref="C60:I60" si="5">SUM(C61:C77)</f>
        <v>479452800</v>
      </c>
      <c r="D60" s="29">
        <f t="shared" si="5"/>
        <v>548000</v>
      </c>
      <c r="E60" s="29">
        <f t="shared" si="5"/>
        <v>480000800</v>
      </c>
      <c r="F60" s="29">
        <f t="shared" si="5"/>
        <v>0</v>
      </c>
      <c r="G60" s="29">
        <f t="shared" si="5"/>
        <v>480000800</v>
      </c>
      <c r="H60" s="29">
        <f t="shared" si="5"/>
        <v>3872100</v>
      </c>
      <c r="I60" s="29">
        <f t="shared" si="5"/>
        <v>483872900</v>
      </c>
      <c r="J60" s="62">
        <f>G60</f>
        <v>480000800</v>
      </c>
      <c r="K60" s="61">
        <f>SUM(K61:K77)</f>
        <v>0</v>
      </c>
      <c r="L60" s="61">
        <f>SUM(L61:L77)</f>
        <v>0</v>
      </c>
    </row>
    <row r="61" spans="1:12" s="63" customFormat="1" ht="39" customHeight="1">
      <c r="A61" s="60" t="s">
        <v>78</v>
      </c>
      <c r="B61" s="109" t="s">
        <v>79</v>
      </c>
      <c r="C61" s="30">
        <v>27900</v>
      </c>
      <c r="D61" s="29"/>
      <c r="E61" s="28">
        <f>C61</f>
        <v>27900</v>
      </c>
      <c r="F61" s="29"/>
      <c r="G61" s="28">
        <f>E61+F61</f>
        <v>27900</v>
      </c>
      <c r="H61" s="29"/>
      <c r="I61" s="28">
        <f>G61+H61</f>
        <v>27900</v>
      </c>
      <c r="K61" s="61"/>
      <c r="L61" s="65">
        <f>J61+K61</f>
        <v>0</v>
      </c>
    </row>
    <row r="62" spans="1:12" ht="38.25">
      <c r="A62" s="51" t="s">
        <v>81</v>
      </c>
      <c r="B62" s="41" t="s">
        <v>80</v>
      </c>
      <c r="C62" s="30">
        <v>1609200</v>
      </c>
      <c r="D62" s="28"/>
      <c r="E62" s="28">
        <f t="shared" ref="E62:E80" si="6">C62</f>
        <v>1609200</v>
      </c>
      <c r="F62" s="28"/>
      <c r="G62" s="28">
        <f t="shared" ref="G62:G76" si="7">E62+F62</f>
        <v>1609200</v>
      </c>
      <c r="H62" s="28"/>
      <c r="I62" s="28">
        <f t="shared" ref="I62:I76" si="8">G62+H62</f>
        <v>1609200</v>
      </c>
      <c r="K62" s="28"/>
      <c r="L62" s="65">
        <f t="shared" ref="L62:L76" si="9">J62+K62</f>
        <v>0</v>
      </c>
    </row>
    <row r="63" spans="1:12" s="69" customFormat="1" ht="38.25">
      <c r="A63" s="67" t="s">
        <v>83</v>
      </c>
      <c r="B63" s="41" t="s">
        <v>82</v>
      </c>
      <c r="C63" s="68">
        <v>5877200</v>
      </c>
      <c r="D63" s="28"/>
      <c r="E63" s="28">
        <f t="shared" si="6"/>
        <v>5877200</v>
      </c>
      <c r="F63" s="28"/>
      <c r="G63" s="28">
        <f t="shared" si="7"/>
        <v>5877200</v>
      </c>
      <c r="H63" s="28"/>
      <c r="I63" s="28">
        <f t="shared" si="8"/>
        <v>5877200</v>
      </c>
      <c r="K63" s="65"/>
      <c r="L63" s="65">
        <f t="shared" si="9"/>
        <v>0</v>
      </c>
    </row>
    <row r="64" spans="1:12" s="69" customFormat="1" ht="51">
      <c r="A64" s="49" t="s">
        <v>113</v>
      </c>
      <c r="B64" s="41" t="s">
        <v>82</v>
      </c>
      <c r="C64" s="68">
        <v>1469200</v>
      </c>
      <c r="D64" s="28">
        <v>-1469200</v>
      </c>
      <c r="E64" s="28">
        <f>C64+D64</f>
        <v>0</v>
      </c>
      <c r="F64" s="28"/>
      <c r="G64" s="28">
        <f t="shared" si="7"/>
        <v>0</v>
      </c>
      <c r="H64" s="28"/>
      <c r="I64" s="28">
        <f t="shared" si="8"/>
        <v>0</v>
      </c>
      <c r="K64" s="65"/>
      <c r="L64" s="65">
        <f t="shared" si="9"/>
        <v>0</v>
      </c>
    </row>
    <row r="65" spans="1:12" s="69" customFormat="1" ht="38.25">
      <c r="A65" s="70" t="s">
        <v>84</v>
      </c>
      <c r="B65" s="41" t="s">
        <v>82</v>
      </c>
      <c r="C65" s="30">
        <v>3134300</v>
      </c>
      <c r="D65" s="28"/>
      <c r="E65" s="28">
        <f t="shared" si="6"/>
        <v>3134300</v>
      </c>
      <c r="F65" s="28"/>
      <c r="G65" s="28">
        <f t="shared" si="7"/>
        <v>3134300</v>
      </c>
      <c r="H65" s="28"/>
      <c r="I65" s="28">
        <f t="shared" si="8"/>
        <v>3134300</v>
      </c>
      <c r="K65" s="65"/>
      <c r="L65" s="65">
        <f t="shared" si="9"/>
        <v>0</v>
      </c>
    </row>
    <row r="66" spans="1:12" ht="38.25">
      <c r="A66" s="51" t="s">
        <v>85</v>
      </c>
      <c r="B66" s="41" t="s">
        <v>82</v>
      </c>
      <c r="C66" s="30">
        <v>964400</v>
      </c>
      <c r="D66" s="28"/>
      <c r="E66" s="28">
        <f t="shared" si="6"/>
        <v>964400</v>
      </c>
      <c r="F66" s="28"/>
      <c r="G66" s="28">
        <f t="shared" si="7"/>
        <v>964400</v>
      </c>
      <c r="H66" s="28"/>
      <c r="I66" s="28">
        <f t="shared" si="8"/>
        <v>964400</v>
      </c>
      <c r="K66" s="28"/>
      <c r="L66" s="65">
        <f t="shared" si="9"/>
        <v>0</v>
      </c>
    </row>
    <row r="67" spans="1:12" ht="25.5">
      <c r="A67" s="51" t="s">
        <v>86</v>
      </c>
      <c r="B67" s="41" t="s">
        <v>82</v>
      </c>
      <c r="C67" s="30">
        <v>241100</v>
      </c>
      <c r="D67" s="28"/>
      <c r="E67" s="28">
        <f t="shared" si="6"/>
        <v>241100</v>
      </c>
      <c r="F67" s="28"/>
      <c r="G67" s="28">
        <f t="shared" si="7"/>
        <v>241100</v>
      </c>
      <c r="H67" s="28"/>
      <c r="I67" s="28">
        <f t="shared" si="8"/>
        <v>241100</v>
      </c>
      <c r="K67" s="28"/>
      <c r="L67" s="65">
        <f t="shared" si="9"/>
        <v>0</v>
      </c>
    </row>
    <row r="68" spans="1:12" ht="25.5">
      <c r="A68" s="51" t="s">
        <v>87</v>
      </c>
      <c r="B68" s="41" t="s">
        <v>82</v>
      </c>
      <c r="C68" s="30">
        <v>1012500</v>
      </c>
      <c r="D68" s="28"/>
      <c r="E68" s="28">
        <f t="shared" si="6"/>
        <v>1012500</v>
      </c>
      <c r="F68" s="28"/>
      <c r="G68" s="28">
        <f t="shared" si="7"/>
        <v>1012500</v>
      </c>
      <c r="H68" s="28"/>
      <c r="I68" s="28">
        <f t="shared" si="8"/>
        <v>1012500</v>
      </c>
      <c r="K68" s="28"/>
      <c r="L68" s="65">
        <f t="shared" si="9"/>
        <v>0</v>
      </c>
    </row>
    <row r="69" spans="1:12" ht="51">
      <c r="A69" s="51" t="s">
        <v>88</v>
      </c>
      <c r="B69" s="41" t="s">
        <v>82</v>
      </c>
      <c r="C69" s="30">
        <v>10000</v>
      </c>
      <c r="D69" s="28"/>
      <c r="E69" s="28">
        <f t="shared" si="6"/>
        <v>10000</v>
      </c>
      <c r="F69" s="28"/>
      <c r="G69" s="28">
        <f t="shared" si="7"/>
        <v>10000</v>
      </c>
      <c r="H69" s="28"/>
      <c r="I69" s="28">
        <f t="shared" si="8"/>
        <v>10000</v>
      </c>
      <c r="K69" s="28"/>
      <c r="L69" s="65">
        <f t="shared" si="9"/>
        <v>0</v>
      </c>
    </row>
    <row r="70" spans="1:12" ht="25.5">
      <c r="A70" s="51" t="s">
        <v>89</v>
      </c>
      <c r="B70" s="41" t="s">
        <v>82</v>
      </c>
      <c r="C70" s="30">
        <v>45600</v>
      </c>
      <c r="D70" s="28"/>
      <c r="E70" s="28">
        <f t="shared" si="6"/>
        <v>45600</v>
      </c>
      <c r="F70" s="28"/>
      <c r="G70" s="28">
        <f t="shared" si="7"/>
        <v>45600</v>
      </c>
      <c r="H70" s="28"/>
      <c r="I70" s="28">
        <f t="shared" si="8"/>
        <v>45600</v>
      </c>
      <c r="K70" s="28"/>
      <c r="L70" s="65">
        <f t="shared" si="9"/>
        <v>0</v>
      </c>
    </row>
    <row r="71" spans="1:12" ht="25.5">
      <c r="A71" s="51" t="s">
        <v>90</v>
      </c>
      <c r="B71" s="41" t="s">
        <v>82</v>
      </c>
      <c r="C71" s="30">
        <v>25000</v>
      </c>
      <c r="D71" s="28"/>
      <c r="E71" s="28">
        <f t="shared" si="6"/>
        <v>25000</v>
      </c>
      <c r="F71" s="28"/>
      <c r="G71" s="28">
        <f t="shared" si="7"/>
        <v>25000</v>
      </c>
      <c r="H71" s="28"/>
      <c r="I71" s="28">
        <f t="shared" si="8"/>
        <v>25000</v>
      </c>
      <c r="K71" s="28"/>
      <c r="L71" s="65">
        <f t="shared" si="9"/>
        <v>0</v>
      </c>
    </row>
    <row r="72" spans="1:12" ht="51">
      <c r="A72" s="51" t="s">
        <v>92</v>
      </c>
      <c r="B72" s="71" t="s">
        <v>93</v>
      </c>
      <c r="C72" s="30"/>
      <c r="D72" s="28">
        <v>5756800</v>
      </c>
      <c r="E72" s="28">
        <f>C72+D72</f>
        <v>5756800</v>
      </c>
      <c r="F72" s="28"/>
      <c r="G72" s="28">
        <f t="shared" si="7"/>
        <v>5756800</v>
      </c>
      <c r="H72" s="28">
        <f>9223700-G72</f>
        <v>3466900</v>
      </c>
      <c r="I72" s="28">
        <f t="shared" si="8"/>
        <v>9223700</v>
      </c>
      <c r="K72" s="28"/>
      <c r="L72" s="65">
        <f t="shared" si="9"/>
        <v>0</v>
      </c>
    </row>
    <row r="73" spans="1:12" ht="63.75">
      <c r="A73" s="51" t="s">
        <v>91</v>
      </c>
      <c r="B73" s="72" t="s">
        <v>95</v>
      </c>
      <c r="C73" s="30">
        <v>3684200</v>
      </c>
      <c r="D73" s="28"/>
      <c r="E73" s="28">
        <f t="shared" si="6"/>
        <v>3684200</v>
      </c>
      <c r="F73" s="28"/>
      <c r="G73" s="28">
        <f t="shared" si="7"/>
        <v>3684200</v>
      </c>
      <c r="H73" s="28"/>
      <c r="I73" s="28">
        <f t="shared" si="8"/>
        <v>3684200</v>
      </c>
      <c r="K73" s="28"/>
      <c r="L73" s="65">
        <f t="shared" si="9"/>
        <v>0</v>
      </c>
    </row>
    <row r="74" spans="1:12" ht="63.75">
      <c r="A74" s="49" t="s">
        <v>94</v>
      </c>
      <c r="B74" s="72" t="s">
        <v>95</v>
      </c>
      <c r="C74" s="30">
        <v>3370000</v>
      </c>
      <c r="D74" s="28"/>
      <c r="E74" s="28">
        <f t="shared" si="6"/>
        <v>3370000</v>
      </c>
      <c r="F74" s="28"/>
      <c r="G74" s="28">
        <f t="shared" si="7"/>
        <v>3370000</v>
      </c>
      <c r="H74" s="28"/>
      <c r="I74" s="28">
        <f t="shared" si="8"/>
        <v>3370000</v>
      </c>
      <c r="K74" s="28"/>
      <c r="L74" s="65">
        <f t="shared" si="9"/>
        <v>0</v>
      </c>
    </row>
    <row r="75" spans="1:12" ht="51">
      <c r="A75" s="49" t="s">
        <v>113</v>
      </c>
      <c r="B75" s="50" t="s">
        <v>114</v>
      </c>
      <c r="C75" s="30"/>
      <c r="D75" s="28">
        <v>1469200</v>
      </c>
      <c r="E75" s="28">
        <f>C75+D75</f>
        <v>1469200</v>
      </c>
      <c r="F75" s="28"/>
      <c r="G75" s="28">
        <f t="shared" si="7"/>
        <v>1469200</v>
      </c>
      <c r="H75" s="28">
        <f>1248900-G75</f>
        <v>-220300</v>
      </c>
      <c r="I75" s="28">
        <f t="shared" si="8"/>
        <v>1248900</v>
      </c>
      <c r="K75" s="28"/>
      <c r="L75" s="65">
        <f t="shared" si="9"/>
        <v>0</v>
      </c>
    </row>
    <row r="76" spans="1:12" ht="51">
      <c r="A76" s="51" t="s">
        <v>92</v>
      </c>
      <c r="B76" s="71" t="s">
        <v>97</v>
      </c>
      <c r="C76" s="30">
        <v>5756800</v>
      </c>
      <c r="D76" s="28">
        <v>-5756800</v>
      </c>
      <c r="E76" s="28">
        <f>C76+D76</f>
        <v>0</v>
      </c>
      <c r="F76" s="28"/>
      <c r="G76" s="28">
        <f t="shared" si="7"/>
        <v>0</v>
      </c>
      <c r="H76" s="28"/>
      <c r="I76" s="28">
        <f t="shared" si="8"/>
        <v>0</v>
      </c>
      <c r="K76" s="28"/>
      <c r="L76" s="65">
        <f t="shared" si="9"/>
        <v>0</v>
      </c>
    </row>
    <row r="77" spans="1:12" ht="38.25">
      <c r="A77" s="73" t="s">
        <v>96</v>
      </c>
      <c r="B77" s="71" t="s">
        <v>97</v>
      </c>
      <c r="C77" s="30">
        <v>452225400</v>
      </c>
      <c r="D77" s="28">
        <v>548000</v>
      </c>
      <c r="E77" s="28">
        <f>C77+D77</f>
        <v>452773400</v>
      </c>
      <c r="F77" s="28"/>
      <c r="G77" s="28">
        <f>E77+F77</f>
        <v>452773400</v>
      </c>
      <c r="H77" s="28">
        <f>453398900-G77</f>
        <v>625500</v>
      </c>
      <c r="I77" s="28">
        <f>G77+H77</f>
        <v>453398900</v>
      </c>
      <c r="K77" s="28"/>
      <c r="L77" s="65">
        <f>J77+K77</f>
        <v>0</v>
      </c>
    </row>
    <row r="78" spans="1:12" s="69" customFormat="1">
      <c r="A78" s="60" t="s">
        <v>98</v>
      </c>
      <c r="B78" s="112" t="s">
        <v>99</v>
      </c>
      <c r="C78" s="27">
        <f>SUM(C80:C80)</f>
        <v>0</v>
      </c>
      <c r="D78" s="29">
        <f>SUM(D79:D82)</f>
        <v>374748.57999999996</v>
      </c>
      <c r="E78" s="29">
        <f>SUM(E79:E86)</f>
        <v>374748.57999999996</v>
      </c>
      <c r="F78" s="29">
        <f>SUM(F79:F86)</f>
        <v>516514.42</v>
      </c>
      <c r="G78" s="29">
        <f>SUM(G79:G84)</f>
        <v>891263</v>
      </c>
      <c r="H78" s="29">
        <f>SUM(H79:H86)</f>
        <v>2608989.02</v>
      </c>
      <c r="I78" s="29">
        <f>SUM(I79:I84)</f>
        <v>3500252.02</v>
      </c>
      <c r="J78" s="75">
        <f>E78+F78</f>
        <v>891263</v>
      </c>
      <c r="K78" s="61">
        <f>SUM(K79:K86)</f>
        <v>516514.42</v>
      </c>
      <c r="L78" s="61">
        <f>SUM(L79:L84)</f>
        <v>516514.42</v>
      </c>
    </row>
    <row r="79" spans="1:12" s="69" customFormat="1" ht="25.5">
      <c r="A79" s="49" t="s">
        <v>126</v>
      </c>
      <c r="B79" s="76" t="s">
        <v>127</v>
      </c>
      <c r="C79" s="27"/>
      <c r="D79" s="28">
        <v>171348.58</v>
      </c>
      <c r="E79" s="28">
        <f>D79</f>
        <v>171348.58</v>
      </c>
      <c r="F79" s="28">
        <v>19714.419999999998</v>
      </c>
      <c r="G79" s="28">
        <f>E79+F79</f>
        <v>191063</v>
      </c>
      <c r="H79" s="28">
        <v>6261</v>
      </c>
      <c r="I79" s="28">
        <f t="shared" ref="I79:I84" si="10">G79+H79</f>
        <v>197324</v>
      </c>
      <c r="K79" s="65">
        <v>19714.419999999998</v>
      </c>
      <c r="L79" s="65">
        <f>J79+K79</f>
        <v>19714.419999999998</v>
      </c>
    </row>
    <row r="80" spans="1:12" ht="51">
      <c r="A80" s="77" t="s">
        <v>100</v>
      </c>
      <c r="B80" s="113" t="s">
        <v>101</v>
      </c>
      <c r="C80" s="30"/>
      <c r="D80" s="28"/>
      <c r="E80" s="28">
        <f t="shared" si="6"/>
        <v>0</v>
      </c>
      <c r="F80" s="28"/>
      <c r="G80" s="28">
        <f>E80+F80</f>
        <v>0</v>
      </c>
      <c r="H80" s="28"/>
      <c r="I80" s="28">
        <f t="shared" si="10"/>
        <v>0</v>
      </c>
      <c r="K80" s="28"/>
      <c r="L80" s="65">
        <f>J80+K80</f>
        <v>0</v>
      </c>
    </row>
    <row r="81" spans="1:12" ht="38.25">
      <c r="A81" s="79" t="s">
        <v>143</v>
      </c>
      <c r="B81" s="80" t="s">
        <v>142</v>
      </c>
      <c r="C81" s="30"/>
      <c r="D81" s="28"/>
      <c r="E81" s="28"/>
      <c r="F81" s="28"/>
      <c r="G81" s="28"/>
      <c r="H81" s="28">
        <v>100000</v>
      </c>
      <c r="I81" s="28">
        <f t="shared" si="10"/>
        <v>100000</v>
      </c>
      <c r="K81" s="28"/>
      <c r="L81" s="65"/>
    </row>
    <row r="82" spans="1:12" ht="63" customHeight="1">
      <c r="A82" s="81" t="s">
        <v>104</v>
      </c>
      <c r="B82" s="50" t="s">
        <v>115</v>
      </c>
      <c r="C82" s="30"/>
      <c r="D82" s="28">
        <v>203400</v>
      </c>
      <c r="E82" s="28">
        <f>C82+D82</f>
        <v>203400</v>
      </c>
      <c r="F82" s="28"/>
      <c r="G82" s="28">
        <f>E82+F82</f>
        <v>203400</v>
      </c>
      <c r="H82" s="28"/>
      <c r="I82" s="28">
        <f t="shared" si="10"/>
        <v>203400</v>
      </c>
      <c r="K82" s="28"/>
      <c r="L82" s="65">
        <f>J82+K82</f>
        <v>0</v>
      </c>
    </row>
    <row r="83" spans="1:12" ht="12.75" customHeight="1">
      <c r="A83" s="82" t="s">
        <v>146</v>
      </c>
      <c r="B83" s="50" t="s">
        <v>115</v>
      </c>
      <c r="C83" s="30"/>
      <c r="D83" s="28"/>
      <c r="E83" s="28"/>
      <c r="F83" s="28"/>
      <c r="G83" s="28"/>
      <c r="H83" s="28">
        <v>2502728.02</v>
      </c>
      <c r="I83" s="28">
        <f t="shared" si="10"/>
        <v>2502728.02</v>
      </c>
      <c r="K83" s="28"/>
      <c r="L83" s="65"/>
    </row>
    <row r="84" spans="1:12" ht="12.75" customHeight="1">
      <c r="A84" s="82" t="s">
        <v>145</v>
      </c>
      <c r="B84" s="50" t="s">
        <v>115</v>
      </c>
      <c r="C84" s="30"/>
      <c r="D84" s="111"/>
      <c r="E84" s="59"/>
      <c r="F84" s="59">
        <v>496800</v>
      </c>
      <c r="G84" s="59">
        <f>E84+F84</f>
        <v>496800</v>
      </c>
      <c r="H84" s="59"/>
      <c r="I84" s="59">
        <f t="shared" si="10"/>
        <v>496800</v>
      </c>
      <c r="K84" s="58">
        <v>496800</v>
      </c>
      <c r="L84" s="83">
        <f>J84+K84</f>
        <v>496800</v>
      </c>
    </row>
    <row r="85" spans="1:12" s="69" customFormat="1" ht="25.5">
      <c r="A85" s="60" t="s">
        <v>102</v>
      </c>
      <c r="B85" s="112" t="s">
        <v>103</v>
      </c>
      <c r="C85" s="27">
        <f>SUM(C86:C86)</f>
        <v>203400</v>
      </c>
      <c r="D85" s="85">
        <f t="shared" ref="D85:I85" si="11">D86</f>
        <v>-203400</v>
      </c>
      <c r="E85" s="85">
        <f t="shared" si="11"/>
        <v>0</v>
      </c>
      <c r="F85" s="85">
        <f t="shared" si="11"/>
        <v>0</v>
      </c>
      <c r="G85" s="85">
        <f t="shared" si="11"/>
        <v>0</v>
      </c>
      <c r="H85" s="85">
        <f t="shared" si="11"/>
        <v>0</v>
      </c>
      <c r="I85" s="85">
        <f t="shared" si="11"/>
        <v>0</v>
      </c>
      <c r="K85" s="84">
        <f>K86</f>
        <v>0</v>
      </c>
      <c r="L85" s="84">
        <f>L86</f>
        <v>0</v>
      </c>
    </row>
    <row r="86" spans="1:12" ht="39.75" customHeight="1">
      <c r="A86" s="81" t="s">
        <v>104</v>
      </c>
      <c r="B86" s="41" t="s">
        <v>105</v>
      </c>
      <c r="C86" s="86">
        <v>203400</v>
      </c>
      <c r="D86" s="28">
        <v>-203400</v>
      </c>
      <c r="E86" s="28">
        <f>C86+D86</f>
        <v>0</v>
      </c>
      <c r="F86" s="28"/>
      <c r="G86" s="28">
        <f>E86+F86</f>
        <v>0</v>
      </c>
      <c r="H86" s="28"/>
      <c r="I86" s="28">
        <f>G86+H86</f>
        <v>0</v>
      </c>
      <c r="K86" s="28"/>
      <c r="L86" s="28">
        <f>J86+K86</f>
        <v>0</v>
      </c>
    </row>
    <row r="87" spans="1:12">
      <c r="A87" s="87" t="s">
        <v>130</v>
      </c>
      <c r="B87" s="88" t="s">
        <v>132</v>
      </c>
      <c r="C87" s="89"/>
      <c r="D87" s="85"/>
      <c r="E87" s="91"/>
      <c r="F87" s="91">
        <f>F88</f>
        <v>2517110.2000000002</v>
      </c>
      <c r="G87" s="91">
        <f>G88</f>
        <v>2517110.2000000002</v>
      </c>
      <c r="H87" s="91">
        <f>H88</f>
        <v>247584.61</v>
      </c>
      <c r="I87" s="91">
        <f>I88</f>
        <v>2764694.81</v>
      </c>
      <c r="K87" s="92">
        <f>K88</f>
        <v>2517110.2000000002</v>
      </c>
      <c r="L87" s="91">
        <f>L88</f>
        <v>2517110.2000000002</v>
      </c>
    </row>
    <row r="88" spans="1:12" ht="25.5">
      <c r="A88" s="93" t="s">
        <v>131</v>
      </c>
      <c r="B88" s="76" t="s">
        <v>133</v>
      </c>
      <c r="C88" s="94"/>
      <c r="D88" s="111"/>
      <c r="E88" s="59"/>
      <c r="F88" s="59">
        <f>2331421.74+185688.46</f>
        <v>2517110.2000000002</v>
      </c>
      <c r="G88" s="59">
        <f>E88+F88</f>
        <v>2517110.2000000002</v>
      </c>
      <c r="H88" s="59">
        <v>247584.61</v>
      </c>
      <c r="I88" s="59">
        <f>G88+H88</f>
        <v>2764694.81</v>
      </c>
      <c r="K88" s="58">
        <f>2331421.74+185688.46</f>
        <v>2517110.2000000002</v>
      </c>
      <c r="L88" s="59">
        <f>J88+K88</f>
        <v>2517110.2000000002</v>
      </c>
    </row>
    <row r="89" spans="1:12" s="98" customFormat="1" ht="38.25">
      <c r="A89" s="87" t="s">
        <v>116</v>
      </c>
      <c r="B89" s="114" t="s">
        <v>117</v>
      </c>
      <c r="C89" s="97">
        <f t="shared" ref="C89:I89" si="12">C90</f>
        <v>0</v>
      </c>
      <c r="D89" s="97">
        <f t="shared" si="12"/>
        <v>22451863.890000001</v>
      </c>
      <c r="E89" s="97">
        <f t="shared" si="12"/>
        <v>22451863.890000001</v>
      </c>
      <c r="F89" s="97">
        <f t="shared" si="12"/>
        <v>-18795538.5</v>
      </c>
      <c r="G89" s="97">
        <f t="shared" si="12"/>
        <v>3656325.3900000006</v>
      </c>
      <c r="H89" s="97">
        <f t="shared" si="12"/>
        <v>-350780.00000000047</v>
      </c>
      <c r="I89" s="97">
        <f t="shared" si="12"/>
        <v>3305545.39</v>
      </c>
      <c r="K89" s="96">
        <f>K90</f>
        <v>-18795538.5</v>
      </c>
      <c r="L89" s="96">
        <f>L90</f>
        <v>-18795538.5</v>
      </c>
    </row>
    <row r="90" spans="1:12" ht="51">
      <c r="A90" s="99" t="s">
        <v>118</v>
      </c>
      <c r="B90" s="100" t="s">
        <v>119</v>
      </c>
      <c r="C90" s="97"/>
      <c r="D90" s="101">
        <v>22451863.890000001</v>
      </c>
      <c r="E90" s="101">
        <f>C90+D90</f>
        <v>22451863.890000001</v>
      </c>
      <c r="F90" s="101">
        <v>-18795538.5</v>
      </c>
      <c r="G90" s="101">
        <f>E90+F90</f>
        <v>3656325.3900000006</v>
      </c>
      <c r="H90" s="101">
        <f>3305545.39-G90</f>
        <v>-350780.00000000047</v>
      </c>
      <c r="I90" s="101">
        <f>G90+H90</f>
        <v>3305545.39</v>
      </c>
      <c r="K90" s="101">
        <v>-18795538.5</v>
      </c>
      <c r="L90" s="101">
        <f>J90+K90</f>
        <v>-18795538.5</v>
      </c>
    </row>
    <row r="91" spans="1:12" ht="14.25">
      <c r="A91" s="87" t="s">
        <v>120</v>
      </c>
      <c r="B91" s="114" t="s">
        <v>121</v>
      </c>
      <c r="C91" s="97">
        <f t="shared" ref="C91:I91" si="13">C92</f>
        <v>0</v>
      </c>
      <c r="D91" s="97">
        <f t="shared" si="13"/>
        <v>-25741489.640000001</v>
      </c>
      <c r="E91" s="97">
        <f t="shared" si="13"/>
        <v>-25741489.640000001</v>
      </c>
      <c r="F91" s="97">
        <f t="shared" si="13"/>
        <v>21888993.52</v>
      </c>
      <c r="G91" s="97">
        <f t="shared" si="13"/>
        <v>-3852496.120000001</v>
      </c>
      <c r="H91" s="97">
        <f t="shared" si="13"/>
        <v>-2046948.0199999986</v>
      </c>
      <c r="I91" s="97">
        <f t="shared" si="13"/>
        <v>-5899444.1399999997</v>
      </c>
      <c r="K91" s="96">
        <f>K92</f>
        <v>21888993.52</v>
      </c>
      <c r="L91" s="96">
        <f>L92</f>
        <v>21888993.52</v>
      </c>
    </row>
    <row r="92" spans="1:12" ht="38.25">
      <c r="A92" s="99" t="s">
        <v>122</v>
      </c>
      <c r="B92" s="100" t="s">
        <v>123</v>
      </c>
      <c r="C92" s="97"/>
      <c r="D92" s="101">
        <v>-25741489.640000001</v>
      </c>
      <c r="E92" s="101">
        <f>C92+D92</f>
        <v>-25741489.640000001</v>
      </c>
      <c r="F92" s="101">
        <v>21888993.52</v>
      </c>
      <c r="G92" s="101">
        <f>E92+F92</f>
        <v>-3852496.120000001</v>
      </c>
      <c r="H92" s="101">
        <f>-5899444.14-G92</f>
        <v>-2046948.0199999986</v>
      </c>
      <c r="I92" s="101">
        <f>G92+H92</f>
        <v>-5899444.1399999997</v>
      </c>
      <c r="K92" s="101">
        <v>21888993.52</v>
      </c>
      <c r="L92" s="101">
        <f>J92+K92</f>
        <v>21888993.52</v>
      </c>
    </row>
    <row r="93" spans="1:12" s="16" customFormat="1" ht="21" customHeight="1">
      <c r="A93" s="12" t="s">
        <v>106</v>
      </c>
      <c r="B93" s="13"/>
      <c r="C93" s="116">
        <f t="shared" ref="C93:I93" si="14">C42+C16</f>
        <v>862769556</v>
      </c>
      <c r="D93" s="14">
        <f t="shared" si="14"/>
        <v>933122.82999999821</v>
      </c>
      <c r="E93" s="14">
        <f t="shared" si="14"/>
        <v>863702678.83000004</v>
      </c>
      <c r="F93" s="14">
        <f t="shared" si="14"/>
        <v>10627079.640000001</v>
      </c>
      <c r="G93" s="14">
        <f t="shared" si="14"/>
        <v>874329758.47000003</v>
      </c>
      <c r="H93" s="14">
        <f t="shared" si="14"/>
        <v>17034286.399999999</v>
      </c>
      <c r="I93" s="14">
        <f t="shared" si="14"/>
        <v>891364044.86999989</v>
      </c>
      <c r="K93" s="14">
        <f>K42+K16</f>
        <v>10627079.640000001</v>
      </c>
      <c r="L93" s="14">
        <f>L42+L16</f>
        <v>13579079.640000001</v>
      </c>
    </row>
  </sheetData>
  <mergeCells count="13">
    <mergeCell ref="A1:N1"/>
    <mergeCell ref="A2:N2"/>
    <mergeCell ref="A3:N3"/>
    <mergeCell ref="A4:N4"/>
    <mergeCell ref="A5:N5"/>
    <mergeCell ref="A13:I13"/>
    <mergeCell ref="A11:N11"/>
    <mergeCell ref="A12:N12"/>
    <mergeCell ref="A6:N6"/>
    <mergeCell ref="A10:N10"/>
    <mergeCell ref="A7:N7"/>
    <mergeCell ref="A8:N8"/>
    <mergeCell ref="A9:N9"/>
  </mergeCells>
  <pageMargins left="0.70866141732283472" right="0.19685039370078741" top="0.3" bottom="0.27559055118110237" header="0.31496062992125984" footer="0.31496062992125984"/>
  <pageSetup paperSize="9" scale="9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9"/>
  <sheetViews>
    <sheetView tabSelected="1" topLeftCell="A8" workbookViewId="0">
      <selection activeCell="I27" sqref="I27"/>
    </sheetView>
  </sheetViews>
  <sheetFormatPr defaultColWidth="8" defaultRowHeight="12.75"/>
  <cols>
    <col min="1" max="1" width="45.28515625" style="5" customWidth="1"/>
    <col min="2" max="2" width="18.28515625" style="103" customWidth="1"/>
    <col min="3" max="3" width="14.85546875" style="104" hidden="1" customWidth="1"/>
    <col min="4" max="4" width="15.42578125" style="105" hidden="1" customWidth="1"/>
    <col min="5" max="5" width="17.7109375" style="105" hidden="1" customWidth="1"/>
    <col min="6" max="6" width="1" style="105" hidden="1" customWidth="1"/>
    <col min="7" max="7" width="14.5703125" style="105" customWidth="1"/>
    <col min="8" max="9" width="15.7109375" style="105" customWidth="1"/>
    <col min="10" max="10" width="21.5703125" style="5" hidden="1" customWidth="1"/>
    <col min="11" max="11" width="15.85546875" style="105" hidden="1" customWidth="1"/>
    <col min="12" max="12" width="17.7109375" style="105" hidden="1" customWidth="1"/>
    <col min="13" max="234" width="8" style="5"/>
    <col min="235" max="235" width="69.85546875" style="5" customWidth="1"/>
    <col min="236" max="236" width="21.7109375" style="5" customWidth="1"/>
    <col min="237" max="237" width="0" style="5" hidden="1" customWidth="1"/>
    <col min="238" max="238" width="15.5703125" style="5" customWidth="1"/>
    <col min="239" max="242" width="0" style="5" hidden="1" customWidth="1"/>
    <col min="243" max="243" width="8" style="5"/>
    <col min="244" max="244" width="13.7109375" style="5" customWidth="1"/>
    <col min="245" max="16384" width="8" style="5"/>
  </cols>
  <sheetData>
    <row r="1" spans="1:12" ht="15" hidden="1">
      <c r="A1" s="125" t="s">
        <v>124</v>
      </c>
      <c r="B1" s="125"/>
      <c r="C1" s="125"/>
      <c r="D1" s="3"/>
      <c r="E1" s="4"/>
      <c r="F1" s="3"/>
      <c r="G1" s="4"/>
      <c r="H1" s="3"/>
      <c r="I1" s="4"/>
      <c r="K1" s="3"/>
      <c r="L1" s="4"/>
    </row>
    <row r="2" spans="1:12" ht="15" hidden="1">
      <c r="A2" s="125" t="s">
        <v>1</v>
      </c>
      <c r="B2" s="125"/>
      <c r="C2" s="125"/>
      <c r="D2" s="3"/>
      <c r="E2" s="4"/>
      <c r="F2" s="3"/>
      <c r="G2" s="4"/>
      <c r="H2" s="3"/>
      <c r="I2" s="4"/>
      <c r="K2" s="3"/>
      <c r="L2" s="4"/>
    </row>
    <row r="3" spans="1:12" s="7" customFormat="1" ht="15" hidden="1">
      <c r="A3" s="126" t="s">
        <v>125</v>
      </c>
      <c r="B3" s="126"/>
      <c r="C3" s="126"/>
      <c r="D3" s="3"/>
      <c r="E3" s="4"/>
      <c r="F3" s="3"/>
      <c r="G3" s="4"/>
      <c r="H3" s="3"/>
      <c r="I3" s="4"/>
      <c r="J3" s="6"/>
      <c r="K3" s="3"/>
      <c r="L3" s="4"/>
    </row>
    <row r="4" spans="1:12" s="7" customFormat="1" hidden="1">
      <c r="A4" s="127" t="s">
        <v>0</v>
      </c>
      <c r="B4" s="127"/>
      <c r="C4" s="127"/>
      <c r="D4" s="8"/>
      <c r="E4" s="8"/>
      <c r="F4" s="8"/>
      <c r="G4" s="8"/>
      <c r="H4" s="8"/>
      <c r="I4" s="8"/>
      <c r="K4" s="8"/>
      <c r="L4" s="8"/>
    </row>
    <row r="5" spans="1:12" s="7" customFormat="1" hidden="1">
      <c r="A5" s="127" t="s">
        <v>1</v>
      </c>
      <c r="B5" s="127"/>
      <c r="C5" s="127"/>
      <c r="D5" s="8"/>
      <c r="E5" s="8"/>
      <c r="F5" s="8"/>
      <c r="G5" s="8"/>
      <c r="H5" s="8"/>
      <c r="I5" s="8"/>
      <c r="K5" s="8"/>
      <c r="L5" s="8"/>
    </row>
    <row r="6" spans="1:12" s="7" customFormat="1" hidden="1">
      <c r="A6" s="124" t="s">
        <v>107</v>
      </c>
      <c r="B6" s="124"/>
      <c r="C6" s="124"/>
      <c r="D6" s="8"/>
      <c r="E6" s="8"/>
      <c r="F6" s="8"/>
      <c r="G6" s="8"/>
      <c r="H6" s="8"/>
      <c r="I6" s="8"/>
      <c r="K6" s="8"/>
      <c r="L6" s="8"/>
    </row>
    <row r="7" spans="1:12" s="7" customFormat="1" hidden="1">
      <c r="A7" s="9"/>
      <c r="B7" s="10"/>
      <c r="C7" s="11"/>
      <c r="D7" s="8"/>
      <c r="E7" s="8"/>
      <c r="F7" s="8"/>
      <c r="G7" s="8"/>
      <c r="H7" s="8"/>
      <c r="I7" s="8"/>
      <c r="K7" s="8"/>
      <c r="L7" s="8"/>
    </row>
    <row r="8" spans="1:12" ht="32.25" customHeight="1">
      <c r="A8" s="119" t="s">
        <v>128</v>
      </c>
      <c r="B8" s="119"/>
      <c r="C8" s="119"/>
      <c r="D8" s="119"/>
      <c r="E8" s="119"/>
      <c r="F8" s="119"/>
      <c r="G8" s="119"/>
      <c r="H8" s="119"/>
      <c r="I8" s="119"/>
      <c r="K8" s="5"/>
      <c r="L8" s="5"/>
    </row>
    <row r="9" spans="1:12" s="16" customFormat="1" ht="27" customHeight="1">
      <c r="A9" s="12" t="s">
        <v>2</v>
      </c>
      <c r="B9" s="13" t="s">
        <v>3</v>
      </c>
      <c r="C9" s="14" t="s">
        <v>4</v>
      </c>
      <c r="D9" s="14" t="s">
        <v>109</v>
      </c>
      <c r="E9" s="14" t="s">
        <v>110</v>
      </c>
      <c r="F9" s="14" t="s">
        <v>109</v>
      </c>
      <c r="G9" s="14" t="s">
        <v>110</v>
      </c>
      <c r="H9" s="14" t="s">
        <v>109</v>
      </c>
      <c r="I9" s="14" t="s">
        <v>110</v>
      </c>
      <c r="K9" s="14" t="s">
        <v>109</v>
      </c>
      <c r="L9" s="14" t="s">
        <v>110</v>
      </c>
    </row>
    <row r="10" spans="1:12" s="21" customFormat="1" ht="15">
      <c r="A10" s="17">
        <v>1</v>
      </c>
      <c r="B10" s="17">
        <v>2</v>
      </c>
      <c r="C10" s="18">
        <v>3</v>
      </c>
      <c r="D10" s="19">
        <v>4</v>
      </c>
      <c r="E10" s="19">
        <v>5</v>
      </c>
      <c r="F10" s="19">
        <v>4</v>
      </c>
      <c r="G10" s="20">
        <v>3</v>
      </c>
      <c r="H10" s="20">
        <v>4</v>
      </c>
      <c r="I10" s="20">
        <v>5</v>
      </c>
      <c r="K10" s="19">
        <v>4</v>
      </c>
      <c r="L10" s="19">
        <v>5</v>
      </c>
    </row>
    <row r="11" spans="1:12" s="16" customFormat="1" ht="21">
      <c r="A11" s="22" t="s">
        <v>5</v>
      </c>
      <c r="B11" s="23" t="s">
        <v>6</v>
      </c>
      <c r="C11" s="24">
        <f>C12+C14+C16+C20+C23+C29+C31+C33+C36</f>
        <v>174720256</v>
      </c>
      <c r="D11" s="14"/>
      <c r="E11" s="14">
        <f>E12+E14+E16+E20+E23+E29+E33+E36</f>
        <v>174720256</v>
      </c>
      <c r="F11" s="14"/>
      <c r="G11" s="15">
        <f>G12+G14+G16+G20+G23+G29+G33+G36</f>
        <v>174720256</v>
      </c>
      <c r="H11" s="15"/>
      <c r="I11" s="15">
        <f>I12+I14+I16+I20+I23+I29+I33+I36</f>
        <v>174720256</v>
      </c>
      <c r="K11" s="14"/>
      <c r="L11" s="14">
        <f>L12+L14+L16+L20+L23+L29+L33+L36</f>
        <v>2952000</v>
      </c>
    </row>
    <row r="12" spans="1:12">
      <c r="A12" s="25" t="s">
        <v>7</v>
      </c>
      <c r="B12" s="26" t="s">
        <v>8</v>
      </c>
      <c r="C12" s="27">
        <f>C13</f>
        <v>105162800</v>
      </c>
      <c r="D12" s="28"/>
      <c r="E12" s="29">
        <f>E13</f>
        <v>105162800</v>
      </c>
      <c r="F12" s="28"/>
      <c r="G12" s="29">
        <f>G13</f>
        <v>105162800</v>
      </c>
      <c r="H12" s="28"/>
      <c r="I12" s="29">
        <f>I13</f>
        <v>105162800</v>
      </c>
      <c r="K12" s="28"/>
      <c r="L12" s="29">
        <f>L13</f>
        <v>0</v>
      </c>
    </row>
    <row r="13" spans="1:12">
      <c r="A13" s="25" t="s">
        <v>9</v>
      </c>
      <c r="B13" s="26" t="s">
        <v>10</v>
      </c>
      <c r="C13" s="30">
        <v>105162800</v>
      </c>
      <c r="D13" s="28"/>
      <c r="E13" s="28">
        <f>C13</f>
        <v>105162800</v>
      </c>
      <c r="F13" s="28"/>
      <c r="G13" s="28">
        <f>E13+F13</f>
        <v>105162800</v>
      </c>
      <c r="H13" s="28"/>
      <c r="I13" s="28">
        <f>G13+H13</f>
        <v>105162800</v>
      </c>
      <c r="K13" s="28"/>
      <c r="L13" s="28">
        <f>J13+K13</f>
        <v>0</v>
      </c>
    </row>
    <row r="14" spans="1:12" ht="38.25">
      <c r="A14" s="31" t="s">
        <v>11</v>
      </c>
      <c r="B14" s="26" t="s">
        <v>12</v>
      </c>
      <c r="C14" s="27">
        <f>C15</f>
        <v>21095367</v>
      </c>
      <c r="D14" s="28"/>
      <c r="E14" s="29">
        <f>E15</f>
        <v>21095367</v>
      </c>
      <c r="F14" s="28"/>
      <c r="G14" s="29">
        <f>G15</f>
        <v>21095367</v>
      </c>
      <c r="H14" s="28"/>
      <c r="I14" s="29">
        <f>I15</f>
        <v>21095367</v>
      </c>
      <c r="K14" s="28"/>
      <c r="L14" s="29">
        <f>L15</f>
        <v>0</v>
      </c>
    </row>
    <row r="15" spans="1:12" ht="25.5" customHeight="1">
      <c r="A15" s="32" t="s">
        <v>13</v>
      </c>
      <c r="B15" s="26" t="s">
        <v>14</v>
      </c>
      <c r="C15" s="30">
        <v>21095367</v>
      </c>
      <c r="D15" s="28"/>
      <c r="E15" s="28">
        <f>C15</f>
        <v>21095367</v>
      </c>
      <c r="F15" s="28"/>
      <c r="G15" s="28">
        <f>E15+F15</f>
        <v>21095367</v>
      </c>
      <c r="H15" s="28"/>
      <c r="I15" s="28">
        <f>G15+H15</f>
        <v>21095367</v>
      </c>
      <c r="K15" s="28"/>
      <c r="L15" s="28">
        <f>J15+K15</f>
        <v>0</v>
      </c>
    </row>
    <row r="16" spans="1:12">
      <c r="A16" s="25" t="s">
        <v>15</v>
      </c>
      <c r="B16" s="26" t="s">
        <v>16</v>
      </c>
      <c r="C16" s="27">
        <f>SUM(C17:C19)</f>
        <v>25124589</v>
      </c>
      <c r="D16" s="28"/>
      <c r="E16" s="29">
        <f>SUM(E17:E19)</f>
        <v>25124589</v>
      </c>
      <c r="F16" s="28"/>
      <c r="G16" s="29">
        <f>SUM(G17:G19)</f>
        <v>25124589</v>
      </c>
      <c r="H16" s="28"/>
      <c r="I16" s="29">
        <f>SUM(I17:I19)</f>
        <v>25124589</v>
      </c>
      <c r="K16" s="28"/>
      <c r="L16" s="29">
        <f>SUM(L17:L19)</f>
        <v>0</v>
      </c>
    </row>
    <row r="17" spans="1:12" ht="25.5">
      <c r="A17" s="33" t="s">
        <v>17</v>
      </c>
      <c r="B17" s="34" t="s">
        <v>18</v>
      </c>
      <c r="C17" s="30">
        <v>25037529</v>
      </c>
      <c r="D17" s="28"/>
      <c r="E17" s="28">
        <f>C17</f>
        <v>25037529</v>
      </c>
      <c r="F17" s="28"/>
      <c r="G17" s="28">
        <f>E17+F17</f>
        <v>25037529</v>
      </c>
      <c r="H17" s="28"/>
      <c r="I17" s="28">
        <f>G17+H17</f>
        <v>25037529</v>
      </c>
      <c r="K17" s="28"/>
      <c r="L17" s="28">
        <f>J17+K17</f>
        <v>0</v>
      </c>
    </row>
    <row r="18" spans="1:12">
      <c r="A18" s="33" t="s">
        <v>19</v>
      </c>
      <c r="B18" s="34" t="s">
        <v>20</v>
      </c>
      <c r="C18" s="30">
        <v>84770</v>
      </c>
      <c r="D18" s="28"/>
      <c r="E18" s="28">
        <f>C18</f>
        <v>84770</v>
      </c>
      <c r="F18" s="28"/>
      <c r="G18" s="28">
        <f>E18+F18</f>
        <v>84770</v>
      </c>
      <c r="H18" s="28"/>
      <c r="I18" s="28">
        <f>G18+H18</f>
        <v>84770</v>
      </c>
      <c r="K18" s="28"/>
      <c r="L18" s="28">
        <f>J18+K18</f>
        <v>0</v>
      </c>
    </row>
    <row r="19" spans="1:12" ht="25.5">
      <c r="A19" s="33" t="s">
        <v>21</v>
      </c>
      <c r="B19" s="34" t="s">
        <v>22</v>
      </c>
      <c r="C19" s="30">
        <v>2290</v>
      </c>
      <c r="D19" s="28"/>
      <c r="E19" s="28">
        <f>C19</f>
        <v>2290</v>
      </c>
      <c r="F19" s="28"/>
      <c r="G19" s="28">
        <f>E19+F19</f>
        <v>2290</v>
      </c>
      <c r="H19" s="28"/>
      <c r="I19" s="28">
        <f>G19+H19</f>
        <v>2290</v>
      </c>
      <c r="K19" s="28"/>
      <c r="L19" s="28">
        <f>J19+K19</f>
        <v>0</v>
      </c>
    </row>
    <row r="20" spans="1:12">
      <c r="A20" s="25" t="s">
        <v>23</v>
      </c>
      <c r="B20" s="26" t="s">
        <v>24</v>
      </c>
      <c r="C20" s="27">
        <f>C21+C22</f>
        <v>2861402</v>
      </c>
      <c r="D20" s="28"/>
      <c r="E20" s="29">
        <f>SUM(E21:E22)</f>
        <v>2861402</v>
      </c>
      <c r="F20" s="28"/>
      <c r="G20" s="29">
        <f>SUM(G21:G22)</f>
        <v>2861402</v>
      </c>
      <c r="H20" s="28"/>
      <c r="I20" s="29">
        <f>SUM(I21:I22)</f>
        <v>2861402</v>
      </c>
      <c r="K20" s="28"/>
      <c r="L20" s="29">
        <f>SUM(L21:L22)</f>
        <v>0</v>
      </c>
    </row>
    <row r="21" spans="1:12" ht="28.5" customHeight="1">
      <c r="A21" s="25" t="s">
        <v>25</v>
      </c>
      <c r="B21" s="26" t="s">
        <v>26</v>
      </c>
      <c r="C21" s="30">
        <v>2061402</v>
      </c>
      <c r="D21" s="28"/>
      <c r="E21" s="28">
        <f>C21</f>
        <v>2061402</v>
      </c>
      <c r="F21" s="28"/>
      <c r="G21" s="28">
        <f>E21+F21</f>
        <v>2061402</v>
      </c>
      <c r="H21" s="28"/>
      <c r="I21" s="28">
        <f>G21+H21</f>
        <v>2061402</v>
      </c>
      <c r="K21" s="28"/>
      <c r="L21" s="28">
        <f>J21+K21</f>
        <v>0</v>
      </c>
    </row>
    <row r="22" spans="1:12" ht="38.25">
      <c r="A22" s="35" t="s">
        <v>27</v>
      </c>
      <c r="B22" s="36" t="s">
        <v>28</v>
      </c>
      <c r="C22" s="30">
        <v>800000</v>
      </c>
      <c r="D22" s="28"/>
      <c r="E22" s="28">
        <f>C22</f>
        <v>800000</v>
      </c>
      <c r="F22" s="28"/>
      <c r="G22" s="28">
        <f>E22+F22</f>
        <v>800000</v>
      </c>
      <c r="H22" s="28"/>
      <c r="I22" s="28">
        <f>G22+H22</f>
        <v>800000</v>
      </c>
      <c r="K22" s="28"/>
      <c r="L22" s="28">
        <f>J22+K22</f>
        <v>0</v>
      </c>
    </row>
    <row r="23" spans="1:12" ht="38.25">
      <c r="A23" s="25" t="s">
        <v>29</v>
      </c>
      <c r="B23" s="26" t="s">
        <v>30</v>
      </c>
      <c r="C23" s="27">
        <f>SUM(C24:C28)</f>
        <v>14260000</v>
      </c>
      <c r="D23" s="28"/>
      <c r="E23" s="29">
        <f>SUM(E24:E28)</f>
        <v>14260000</v>
      </c>
      <c r="F23" s="28"/>
      <c r="G23" s="29">
        <f>SUM(G24:G28)</f>
        <v>14260000</v>
      </c>
      <c r="H23" s="28"/>
      <c r="I23" s="29">
        <f>SUM(I24:I28)</f>
        <v>14260000</v>
      </c>
      <c r="K23" s="28"/>
      <c r="L23" s="29">
        <f>SUM(L24:L28)</f>
        <v>0</v>
      </c>
    </row>
    <row r="24" spans="1:12" s="7" customFormat="1" ht="38.25">
      <c r="A24" s="37" t="s">
        <v>31</v>
      </c>
      <c r="B24" s="36" t="s">
        <v>32</v>
      </c>
      <c r="C24" s="38">
        <v>9141000</v>
      </c>
      <c r="D24" s="39"/>
      <c r="E24" s="39">
        <f>C24</f>
        <v>9141000</v>
      </c>
      <c r="F24" s="39"/>
      <c r="G24" s="39">
        <f>E24+F24</f>
        <v>9141000</v>
      </c>
      <c r="H24" s="39"/>
      <c r="I24" s="39">
        <f>G24+H24</f>
        <v>9141000</v>
      </c>
      <c r="K24" s="39"/>
      <c r="L24" s="39">
        <f>J24+K24</f>
        <v>0</v>
      </c>
    </row>
    <row r="25" spans="1:12" s="7" customFormat="1" ht="51.75" customHeight="1">
      <c r="A25" s="37" t="s">
        <v>33</v>
      </c>
      <c r="B25" s="36" t="s">
        <v>34</v>
      </c>
      <c r="C25" s="38">
        <v>19000</v>
      </c>
      <c r="D25" s="39"/>
      <c r="E25" s="39">
        <f>C25</f>
        <v>19000</v>
      </c>
      <c r="F25" s="39"/>
      <c r="G25" s="39">
        <f>E25+F25</f>
        <v>19000</v>
      </c>
      <c r="H25" s="39"/>
      <c r="I25" s="39">
        <f>G25+H25</f>
        <v>19000</v>
      </c>
      <c r="K25" s="39"/>
      <c r="L25" s="39">
        <f>J25+K25</f>
        <v>0</v>
      </c>
    </row>
    <row r="26" spans="1:12" s="7" customFormat="1" ht="38.25">
      <c r="A26" s="37" t="s">
        <v>35</v>
      </c>
      <c r="B26" s="36" t="s">
        <v>36</v>
      </c>
      <c r="C26" s="38">
        <v>1412000</v>
      </c>
      <c r="D26" s="39"/>
      <c r="E26" s="39">
        <f>C26</f>
        <v>1412000</v>
      </c>
      <c r="F26" s="39"/>
      <c r="G26" s="39">
        <f>E26+F26</f>
        <v>1412000</v>
      </c>
      <c r="H26" s="39"/>
      <c r="I26" s="39">
        <f>G26+H26</f>
        <v>1412000</v>
      </c>
      <c r="K26" s="39"/>
      <c r="L26" s="39">
        <f>J26+K26</f>
        <v>0</v>
      </c>
    </row>
    <row r="27" spans="1:12" s="40" customFormat="1" ht="51">
      <c r="A27" s="35" t="s">
        <v>37</v>
      </c>
      <c r="B27" s="36" t="s">
        <v>38</v>
      </c>
      <c r="C27" s="38">
        <v>13000</v>
      </c>
      <c r="D27" s="39"/>
      <c r="E27" s="39">
        <f>C27</f>
        <v>13000</v>
      </c>
      <c r="F27" s="39"/>
      <c r="G27" s="39">
        <f>E27+F27</f>
        <v>13000</v>
      </c>
      <c r="H27" s="39"/>
      <c r="I27" s="39">
        <f>G27+H27</f>
        <v>13000</v>
      </c>
      <c r="K27" s="39"/>
      <c r="L27" s="39">
        <f>J27+K27</f>
        <v>0</v>
      </c>
    </row>
    <row r="28" spans="1:12" s="40" customFormat="1" ht="76.5">
      <c r="A28" s="35" t="s">
        <v>39</v>
      </c>
      <c r="B28" s="41" t="s">
        <v>40</v>
      </c>
      <c r="C28" s="38">
        <v>3675000</v>
      </c>
      <c r="D28" s="39"/>
      <c r="E28" s="39">
        <f>C28</f>
        <v>3675000</v>
      </c>
      <c r="F28" s="39"/>
      <c r="G28" s="39">
        <f>E28+F28</f>
        <v>3675000</v>
      </c>
      <c r="H28" s="39"/>
      <c r="I28" s="39">
        <f>G28+H28</f>
        <v>3675000</v>
      </c>
      <c r="K28" s="39"/>
      <c r="L28" s="39">
        <f>J28+K28</f>
        <v>0</v>
      </c>
    </row>
    <row r="29" spans="1:12" ht="25.5">
      <c r="A29" s="25" t="s">
        <v>41</v>
      </c>
      <c r="B29" s="26" t="s">
        <v>42</v>
      </c>
      <c r="C29" s="27">
        <f>C30</f>
        <v>341000</v>
      </c>
      <c r="D29" s="28"/>
      <c r="E29" s="29">
        <f>E30</f>
        <v>341000</v>
      </c>
      <c r="F29" s="28"/>
      <c r="G29" s="29">
        <f>G30</f>
        <v>341000</v>
      </c>
      <c r="H29" s="28"/>
      <c r="I29" s="29">
        <f>I30</f>
        <v>341000</v>
      </c>
      <c r="K29" s="28"/>
      <c r="L29" s="29">
        <f>L30</f>
        <v>0</v>
      </c>
    </row>
    <row r="30" spans="1:12" s="7" customFormat="1" ht="25.5">
      <c r="A30" s="25" t="s">
        <v>43</v>
      </c>
      <c r="B30" s="26" t="s">
        <v>44</v>
      </c>
      <c r="C30" s="38">
        <v>341000</v>
      </c>
      <c r="D30" s="39"/>
      <c r="E30" s="39">
        <f>C30</f>
        <v>341000</v>
      </c>
      <c r="F30" s="39"/>
      <c r="G30" s="39">
        <f>E30+F30</f>
        <v>341000</v>
      </c>
      <c r="H30" s="39"/>
      <c r="I30" s="39">
        <f>G30+H30</f>
        <v>341000</v>
      </c>
      <c r="K30" s="39"/>
      <c r="L30" s="39">
        <f>J30+K30</f>
        <v>0</v>
      </c>
    </row>
    <row r="31" spans="1:12" ht="25.5">
      <c r="A31" s="25" t="s">
        <v>45</v>
      </c>
      <c r="B31" s="42" t="s">
        <v>46</v>
      </c>
      <c r="C31" s="27">
        <f>C32</f>
        <v>0</v>
      </c>
      <c r="D31" s="28"/>
      <c r="E31" s="28">
        <f>C31</f>
        <v>0</v>
      </c>
      <c r="F31" s="28"/>
      <c r="G31" s="28">
        <f>E31+F31</f>
        <v>0</v>
      </c>
      <c r="H31" s="28"/>
      <c r="I31" s="28">
        <f>G31+H31</f>
        <v>0</v>
      </c>
      <c r="K31" s="28"/>
      <c r="L31" s="28">
        <f>J31+K31</f>
        <v>0</v>
      </c>
    </row>
    <row r="32" spans="1:12">
      <c r="A32" s="35" t="s">
        <v>47</v>
      </c>
      <c r="B32" s="36" t="s">
        <v>48</v>
      </c>
      <c r="C32" s="30"/>
      <c r="D32" s="28"/>
      <c r="E32" s="28"/>
      <c r="F32" s="28"/>
      <c r="G32" s="28">
        <f>E32+F32</f>
        <v>0</v>
      </c>
      <c r="H32" s="28"/>
      <c r="I32" s="28">
        <f>G32+H32</f>
        <v>0</v>
      </c>
      <c r="K32" s="28"/>
      <c r="L32" s="28">
        <f>J32+K32</f>
        <v>0</v>
      </c>
    </row>
    <row r="33" spans="1:12" ht="25.5">
      <c r="A33" s="25" t="s">
        <v>49</v>
      </c>
      <c r="B33" s="42" t="s">
        <v>50</v>
      </c>
      <c r="C33" s="27">
        <f>SUM(C34:C35)</f>
        <v>2923098</v>
      </c>
      <c r="D33" s="28"/>
      <c r="E33" s="29">
        <f>SUM(E34:E35)</f>
        <v>2923098</v>
      </c>
      <c r="F33" s="28"/>
      <c r="G33" s="29">
        <f>SUM(G34:G35)</f>
        <v>2923098</v>
      </c>
      <c r="H33" s="28"/>
      <c r="I33" s="29">
        <f>SUM(I34:I35)</f>
        <v>2923098</v>
      </c>
      <c r="K33" s="28"/>
      <c r="L33" s="29">
        <f>SUM(L34:L35)</f>
        <v>0</v>
      </c>
    </row>
    <row r="34" spans="1:12" ht="76.5">
      <c r="A34" s="35" t="s">
        <v>51</v>
      </c>
      <c r="B34" s="36" t="s">
        <v>52</v>
      </c>
      <c r="C34" s="30">
        <v>1973098</v>
      </c>
      <c r="D34" s="28"/>
      <c r="E34" s="28">
        <f>C34</f>
        <v>1973098</v>
      </c>
      <c r="F34" s="28"/>
      <c r="G34" s="28">
        <f>E34+F34</f>
        <v>1973098</v>
      </c>
      <c r="H34" s="28"/>
      <c r="I34" s="28">
        <f>G34+H34</f>
        <v>1973098</v>
      </c>
      <c r="K34" s="28"/>
      <c r="L34" s="28">
        <f>J34+K34</f>
        <v>0</v>
      </c>
    </row>
    <row r="35" spans="1:12" ht="51">
      <c r="A35" s="35" t="s">
        <v>53</v>
      </c>
      <c r="B35" s="36" t="s">
        <v>54</v>
      </c>
      <c r="C35" s="30">
        <v>950000</v>
      </c>
      <c r="D35" s="28"/>
      <c r="E35" s="28">
        <f>C35</f>
        <v>950000</v>
      </c>
      <c r="F35" s="28"/>
      <c r="G35" s="28">
        <f>E35+F35</f>
        <v>950000</v>
      </c>
      <c r="H35" s="28"/>
      <c r="I35" s="28">
        <f>G35+H35</f>
        <v>950000</v>
      </c>
      <c r="K35" s="28"/>
      <c r="L35" s="28">
        <f>J35+K35</f>
        <v>0</v>
      </c>
    </row>
    <row r="36" spans="1:12">
      <c r="A36" s="25" t="s">
        <v>55</v>
      </c>
      <c r="B36" s="42" t="s">
        <v>56</v>
      </c>
      <c r="C36" s="27">
        <v>2952000</v>
      </c>
      <c r="D36" s="28"/>
      <c r="E36" s="29">
        <f>C36</f>
        <v>2952000</v>
      </c>
      <c r="F36" s="28"/>
      <c r="G36" s="29">
        <v>2952000</v>
      </c>
      <c r="H36" s="28"/>
      <c r="I36" s="29">
        <v>2952000</v>
      </c>
      <c r="J36" s="106">
        <f>I37-713879094.06</f>
        <v>2764694.8099999428</v>
      </c>
      <c r="K36" s="28"/>
      <c r="L36" s="29">
        <v>2952000</v>
      </c>
    </row>
    <row r="37" spans="1:12" s="16" customFormat="1">
      <c r="A37" s="22" t="s">
        <v>57</v>
      </c>
      <c r="B37" s="43" t="s">
        <v>58</v>
      </c>
      <c r="C37" s="24">
        <f>C38+C84+C86</f>
        <v>688049300</v>
      </c>
      <c r="D37" s="14">
        <f>D38+D84+D86</f>
        <v>933122.82999999821</v>
      </c>
      <c r="E37" s="14">
        <f>E38+E84+E86</f>
        <v>688982422.83000004</v>
      </c>
      <c r="F37" s="14">
        <f>F38+F82+F84+F86</f>
        <v>10627079.640000001</v>
      </c>
      <c r="G37" s="15">
        <f>G38+G82+G84+G86</f>
        <v>699609502.47000003</v>
      </c>
      <c r="H37" s="15">
        <f>H38+H82+H84+H86</f>
        <v>17034286.399999999</v>
      </c>
      <c r="I37" s="15">
        <f>I38+I82+I84+I86</f>
        <v>716643788.86999989</v>
      </c>
      <c r="J37" s="44">
        <f>E37+F37</f>
        <v>699609502.47000003</v>
      </c>
      <c r="K37" s="14">
        <f>K38+K82+K84+K86</f>
        <v>10627079.640000001</v>
      </c>
      <c r="L37" s="14">
        <f>L38+L82+L84+L86</f>
        <v>10627079.640000001</v>
      </c>
    </row>
    <row r="38" spans="1:12" s="48" customFormat="1" ht="25.5">
      <c r="A38" s="45" t="s">
        <v>59</v>
      </c>
      <c r="B38" s="41" t="s">
        <v>60</v>
      </c>
      <c r="C38" s="30">
        <f>C39+C42+C55+C73+C79</f>
        <v>688049300</v>
      </c>
      <c r="D38" s="46">
        <f>D39+D42+D55+D73+D79</f>
        <v>4222748.58</v>
      </c>
      <c r="E38" s="46">
        <f>E39+E42+E55+E73+E79</f>
        <v>692272048.58000004</v>
      </c>
      <c r="F38" s="46">
        <f>F42+F55+F73+F80</f>
        <v>5016514.42</v>
      </c>
      <c r="G38" s="46">
        <f>G39+G42+G55+G73+G80</f>
        <v>697288563</v>
      </c>
      <c r="H38" s="46">
        <f>H42+H55+H73+H80</f>
        <v>19184429.809999999</v>
      </c>
      <c r="I38" s="46">
        <f>I39+I42+I55+I73+I80</f>
        <v>716472992.80999994</v>
      </c>
      <c r="J38" s="47">
        <f>E38+F38</f>
        <v>697288563</v>
      </c>
      <c r="K38" s="46">
        <f>K42+K55+K73+K80</f>
        <v>5016514.42</v>
      </c>
      <c r="L38" s="46">
        <f>L39+L42+L55+L73+L80</f>
        <v>5016514.42</v>
      </c>
    </row>
    <row r="39" spans="1:12" s="16" customFormat="1" ht="25.5">
      <c r="A39" s="22" t="s">
        <v>61</v>
      </c>
      <c r="B39" s="43" t="s">
        <v>62</v>
      </c>
      <c r="C39" s="24">
        <f>C40+C41</f>
        <v>54429000</v>
      </c>
      <c r="D39" s="14">
        <f t="shared" ref="D39:I39" si="0">SUM(D40:D41)</f>
        <v>0</v>
      </c>
      <c r="E39" s="14">
        <f t="shared" si="0"/>
        <v>54429000</v>
      </c>
      <c r="F39" s="14">
        <f t="shared" si="0"/>
        <v>0</v>
      </c>
      <c r="G39" s="15">
        <f t="shared" si="0"/>
        <v>54429000</v>
      </c>
      <c r="H39" s="15">
        <f t="shared" si="0"/>
        <v>0</v>
      </c>
      <c r="I39" s="15">
        <f t="shared" si="0"/>
        <v>54429000</v>
      </c>
      <c r="K39" s="14">
        <f>SUM(K40:K41)</f>
        <v>0</v>
      </c>
      <c r="L39" s="14">
        <f>SUM(L40:L41)</f>
        <v>0</v>
      </c>
    </row>
    <row r="40" spans="1:12" s="48" customFormat="1" ht="25.5">
      <c r="A40" s="31" t="s">
        <v>63</v>
      </c>
      <c r="B40" s="41" t="s">
        <v>64</v>
      </c>
      <c r="C40" s="30">
        <v>54429000</v>
      </c>
      <c r="D40" s="15"/>
      <c r="E40" s="46">
        <f>C40</f>
        <v>54429000</v>
      </c>
      <c r="F40" s="15"/>
      <c r="G40" s="46">
        <f>E40+F40</f>
        <v>54429000</v>
      </c>
      <c r="H40" s="15"/>
      <c r="I40" s="46">
        <f>G40+H40</f>
        <v>54429000</v>
      </c>
      <c r="K40" s="15"/>
      <c r="L40" s="46">
        <f>J40+K40</f>
        <v>0</v>
      </c>
    </row>
    <row r="41" spans="1:12" s="48" customFormat="1" ht="38.25" hidden="1">
      <c r="A41" s="31" t="s">
        <v>65</v>
      </c>
      <c r="B41" s="41" t="s">
        <v>66</v>
      </c>
      <c r="C41" s="30"/>
      <c r="D41" s="15"/>
      <c r="E41" s="46">
        <f>C41</f>
        <v>0</v>
      </c>
      <c r="F41" s="15"/>
      <c r="G41" s="46">
        <v>0</v>
      </c>
      <c r="H41" s="15"/>
      <c r="I41" s="46">
        <v>0</v>
      </c>
      <c r="K41" s="15"/>
      <c r="L41" s="46">
        <v>0</v>
      </c>
    </row>
    <row r="42" spans="1:12" s="16" customFormat="1" ht="25.5">
      <c r="A42" s="22" t="s">
        <v>67</v>
      </c>
      <c r="B42" s="43" t="s">
        <v>68</v>
      </c>
      <c r="C42" s="24">
        <f t="shared" ref="C42:G42" si="1">SUM(C44:C54)</f>
        <v>154167500</v>
      </c>
      <c r="D42" s="14">
        <f t="shared" si="1"/>
        <v>3300000</v>
      </c>
      <c r="E42" s="14">
        <f t="shared" si="1"/>
        <v>157467500</v>
      </c>
      <c r="F42" s="14">
        <f t="shared" si="1"/>
        <v>4500000</v>
      </c>
      <c r="G42" s="15">
        <f t="shared" si="1"/>
        <v>161967500</v>
      </c>
      <c r="H42" s="15">
        <f>SUM(H43:H54)</f>
        <v>12703340.789999999</v>
      </c>
      <c r="I42" s="15">
        <f>SUM(I43:I54)</f>
        <v>174670840.78999999</v>
      </c>
      <c r="J42" s="44">
        <f>E42+F42</f>
        <v>161967500</v>
      </c>
      <c r="K42" s="14">
        <f>SUM(K44:K54)</f>
        <v>4500000</v>
      </c>
      <c r="L42" s="14">
        <f>SUM(L44:L54)</f>
        <v>4500000</v>
      </c>
    </row>
    <row r="43" spans="1:12" s="16" customFormat="1" ht="63.75">
      <c r="A43" s="49" t="s">
        <v>139</v>
      </c>
      <c r="B43" s="50" t="s">
        <v>138</v>
      </c>
      <c r="C43" s="24"/>
      <c r="D43" s="14"/>
      <c r="E43" s="14"/>
      <c r="F43" s="14"/>
      <c r="G43" s="15"/>
      <c r="H43" s="46">
        <v>2978240.79</v>
      </c>
      <c r="I43" s="46">
        <f t="shared" ref="I43:I54" si="2">G43+H43</f>
        <v>2978240.79</v>
      </c>
      <c r="J43" s="44"/>
      <c r="K43" s="14"/>
      <c r="L43" s="14"/>
    </row>
    <row r="44" spans="1:12" ht="51.75" customHeight="1">
      <c r="A44" s="51" t="s">
        <v>75</v>
      </c>
      <c r="B44" s="52" t="s">
        <v>108</v>
      </c>
      <c r="C44" s="30">
        <v>1689100</v>
      </c>
      <c r="D44" s="28"/>
      <c r="E44" s="28">
        <f>C44</f>
        <v>1689100</v>
      </c>
      <c r="F44" s="28"/>
      <c r="G44" s="46">
        <f t="shared" ref="G44:G54" si="3">E44+F44</f>
        <v>1689100</v>
      </c>
      <c r="H44" s="28"/>
      <c r="I44" s="46">
        <f t="shared" si="2"/>
        <v>1689100</v>
      </c>
      <c r="K44" s="28"/>
      <c r="L44" s="46">
        <f t="shared" ref="L44:L54" si="4">J44+K44</f>
        <v>0</v>
      </c>
    </row>
    <row r="45" spans="1:12" ht="38.25">
      <c r="A45" s="49" t="s">
        <v>112</v>
      </c>
      <c r="B45" s="52" t="s">
        <v>70</v>
      </c>
      <c r="C45" s="30"/>
      <c r="D45" s="46">
        <v>3000000</v>
      </c>
      <c r="E45" s="28">
        <f>C45+D45</f>
        <v>3000000</v>
      </c>
      <c r="F45" s="46">
        <v>4000000</v>
      </c>
      <c r="G45" s="46">
        <f t="shared" si="3"/>
        <v>7000000</v>
      </c>
      <c r="H45" s="46">
        <f>5000000+4000000</f>
        <v>9000000</v>
      </c>
      <c r="I45" s="46">
        <f t="shared" si="2"/>
        <v>16000000</v>
      </c>
      <c r="K45" s="46">
        <v>4000000</v>
      </c>
      <c r="L45" s="46">
        <f t="shared" si="4"/>
        <v>4000000</v>
      </c>
    </row>
    <row r="46" spans="1:12" ht="38.25">
      <c r="A46" s="51" t="s">
        <v>111</v>
      </c>
      <c r="B46" s="52" t="s">
        <v>70</v>
      </c>
      <c r="C46" s="30"/>
      <c r="D46" s="46">
        <v>300000</v>
      </c>
      <c r="E46" s="28">
        <f>C46+D46</f>
        <v>300000</v>
      </c>
      <c r="F46" s="46"/>
      <c r="G46" s="46">
        <f t="shared" si="3"/>
        <v>300000</v>
      </c>
      <c r="H46" s="46"/>
      <c r="I46" s="46">
        <f t="shared" si="2"/>
        <v>300000</v>
      </c>
      <c r="K46" s="46"/>
      <c r="L46" s="46">
        <f t="shared" si="4"/>
        <v>0</v>
      </c>
    </row>
    <row r="47" spans="1:12" ht="76.5">
      <c r="A47" s="51" t="s">
        <v>69</v>
      </c>
      <c r="B47" s="52" t="s">
        <v>70</v>
      </c>
      <c r="C47" s="30">
        <v>60000</v>
      </c>
      <c r="D47" s="28"/>
      <c r="E47" s="28">
        <f>C47</f>
        <v>60000</v>
      </c>
      <c r="F47" s="28"/>
      <c r="G47" s="46">
        <f t="shared" si="3"/>
        <v>60000</v>
      </c>
      <c r="H47" s="28"/>
      <c r="I47" s="46">
        <f t="shared" si="2"/>
        <v>60000</v>
      </c>
      <c r="K47" s="28"/>
      <c r="L47" s="46">
        <f t="shared" si="4"/>
        <v>0</v>
      </c>
    </row>
    <row r="48" spans="1:12" s="16" customFormat="1" ht="38.25">
      <c r="A48" s="51" t="s">
        <v>71</v>
      </c>
      <c r="B48" s="52" t="s">
        <v>70</v>
      </c>
      <c r="C48" s="30">
        <v>6123000</v>
      </c>
      <c r="D48" s="14"/>
      <c r="E48" s="53">
        <f>C48</f>
        <v>6123000</v>
      </c>
      <c r="F48" s="14"/>
      <c r="G48" s="46">
        <f t="shared" si="3"/>
        <v>6123000</v>
      </c>
      <c r="H48" s="15"/>
      <c r="I48" s="46">
        <f t="shared" si="2"/>
        <v>6123000</v>
      </c>
      <c r="K48" s="14"/>
      <c r="L48" s="53">
        <f t="shared" si="4"/>
        <v>0</v>
      </c>
    </row>
    <row r="49" spans="1:12" s="16" customFormat="1" ht="63.75">
      <c r="A49" s="51" t="s">
        <v>72</v>
      </c>
      <c r="B49" s="52" t="s">
        <v>70</v>
      </c>
      <c r="C49" s="30">
        <v>287200</v>
      </c>
      <c r="D49" s="14"/>
      <c r="E49" s="53">
        <f>C49</f>
        <v>287200</v>
      </c>
      <c r="F49" s="14"/>
      <c r="G49" s="46">
        <f t="shared" si="3"/>
        <v>287200</v>
      </c>
      <c r="H49" s="15"/>
      <c r="I49" s="46">
        <f t="shared" si="2"/>
        <v>287200</v>
      </c>
      <c r="K49" s="14"/>
      <c r="L49" s="53">
        <f t="shared" si="4"/>
        <v>0</v>
      </c>
    </row>
    <row r="50" spans="1:12" s="16" customFormat="1" ht="45">
      <c r="A50" s="51" t="s">
        <v>140</v>
      </c>
      <c r="B50" s="52" t="s">
        <v>70</v>
      </c>
      <c r="C50" s="30"/>
      <c r="D50" s="53"/>
      <c r="E50" s="53"/>
      <c r="F50" s="53"/>
      <c r="G50" s="46"/>
      <c r="H50" s="46">
        <v>110000</v>
      </c>
      <c r="I50" s="46">
        <f t="shared" si="2"/>
        <v>110000</v>
      </c>
      <c r="K50" s="14"/>
      <c r="L50" s="53"/>
    </row>
    <row r="51" spans="1:12" s="16" customFormat="1" ht="38.25">
      <c r="A51" s="49" t="s">
        <v>141</v>
      </c>
      <c r="B51" s="50" t="s">
        <v>70</v>
      </c>
      <c r="C51" s="30"/>
      <c r="D51" s="53"/>
      <c r="E51" s="53"/>
      <c r="F51" s="53"/>
      <c r="G51" s="46"/>
      <c r="H51" s="46">
        <v>615100</v>
      </c>
      <c r="I51" s="46">
        <f t="shared" si="2"/>
        <v>615100</v>
      </c>
      <c r="K51" s="14"/>
      <c r="L51" s="53"/>
    </row>
    <row r="52" spans="1:12" s="16" customFormat="1" ht="40.5" customHeight="1">
      <c r="A52" s="49" t="s">
        <v>129</v>
      </c>
      <c r="B52" s="52" t="s">
        <v>70</v>
      </c>
      <c r="C52" s="30"/>
      <c r="D52" s="54"/>
      <c r="E52" s="55"/>
      <c r="F52" s="55">
        <v>500000</v>
      </c>
      <c r="G52" s="56">
        <f t="shared" si="3"/>
        <v>500000</v>
      </c>
      <c r="H52" s="56"/>
      <c r="I52" s="56">
        <f t="shared" si="2"/>
        <v>500000</v>
      </c>
      <c r="K52" s="55">
        <v>500000</v>
      </c>
      <c r="L52" s="55">
        <f t="shared" si="4"/>
        <v>500000</v>
      </c>
    </row>
    <row r="53" spans="1:12" ht="38.25">
      <c r="A53" s="51" t="s">
        <v>73</v>
      </c>
      <c r="B53" s="52" t="s">
        <v>70</v>
      </c>
      <c r="C53" s="30">
        <v>770300</v>
      </c>
      <c r="D53" s="57"/>
      <c r="E53" s="58">
        <f>C53</f>
        <v>770300</v>
      </c>
      <c r="F53" s="58"/>
      <c r="G53" s="56">
        <f t="shared" si="3"/>
        <v>770300</v>
      </c>
      <c r="H53" s="59"/>
      <c r="I53" s="56">
        <f t="shared" si="2"/>
        <v>770300</v>
      </c>
      <c r="K53" s="58"/>
      <c r="L53" s="56">
        <f t="shared" si="4"/>
        <v>0</v>
      </c>
    </row>
    <row r="54" spans="1:12" ht="15" customHeight="1">
      <c r="A54" s="51" t="s">
        <v>74</v>
      </c>
      <c r="B54" s="52" t="s">
        <v>70</v>
      </c>
      <c r="C54" s="30">
        <v>145237900</v>
      </c>
      <c r="D54" s="28"/>
      <c r="E54" s="28">
        <f>C54</f>
        <v>145237900</v>
      </c>
      <c r="F54" s="28"/>
      <c r="G54" s="46">
        <f t="shared" si="3"/>
        <v>145237900</v>
      </c>
      <c r="H54" s="28"/>
      <c r="I54" s="46">
        <f t="shared" si="2"/>
        <v>145237900</v>
      </c>
      <c r="K54" s="28"/>
      <c r="L54" s="46">
        <f t="shared" si="4"/>
        <v>0</v>
      </c>
    </row>
    <row r="55" spans="1:12" s="63" customFormat="1" ht="25.5">
      <c r="A55" s="60" t="s">
        <v>76</v>
      </c>
      <c r="B55" s="43" t="s">
        <v>77</v>
      </c>
      <c r="C55" s="24">
        <f t="shared" ref="C55:I55" si="5">SUM(C56:C72)</f>
        <v>479452800</v>
      </c>
      <c r="D55" s="61">
        <f t="shared" si="5"/>
        <v>548000</v>
      </c>
      <c r="E55" s="61">
        <f t="shared" si="5"/>
        <v>480000800</v>
      </c>
      <c r="F55" s="61">
        <f t="shared" si="5"/>
        <v>0</v>
      </c>
      <c r="G55" s="29">
        <f t="shared" si="5"/>
        <v>480000800</v>
      </c>
      <c r="H55" s="29">
        <f t="shared" si="5"/>
        <v>3872100</v>
      </c>
      <c r="I55" s="29">
        <f t="shared" si="5"/>
        <v>483872900</v>
      </c>
      <c r="J55" s="62">
        <f>G55</f>
        <v>480000800</v>
      </c>
      <c r="K55" s="61">
        <f>SUM(K56:K72)</f>
        <v>0</v>
      </c>
      <c r="L55" s="61">
        <f>SUM(L56:L72)</f>
        <v>0</v>
      </c>
    </row>
    <row r="56" spans="1:12" s="63" customFormat="1" ht="51.75" customHeight="1">
      <c r="A56" s="60" t="s">
        <v>78</v>
      </c>
      <c r="B56" s="43" t="s">
        <v>79</v>
      </c>
      <c r="C56" s="64">
        <v>27900</v>
      </c>
      <c r="D56" s="61"/>
      <c r="E56" s="65">
        <f>C56</f>
        <v>27900</v>
      </c>
      <c r="F56" s="61"/>
      <c r="G56" s="28">
        <f>E56+F56</f>
        <v>27900</v>
      </c>
      <c r="H56" s="29"/>
      <c r="I56" s="28">
        <f>G56+H56</f>
        <v>27900</v>
      </c>
      <c r="K56" s="61"/>
      <c r="L56" s="65">
        <f>J56+K56</f>
        <v>0</v>
      </c>
    </row>
    <row r="57" spans="1:12" ht="38.25">
      <c r="A57" s="51" t="s">
        <v>81</v>
      </c>
      <c r="B57" s="66" t="s">
        <v>80</v>
      </c>
      <c r="C57" s="30">
        <v>1609200</v>
      </c>
      <c r="D57" s="28"/>
      <c r="E57" s="65">
        <f t="shared" ref="E57:E75" si="6">C57</f>
        <v>1609200</v>
      </c>
      <c r="F57" s="28"/>
      <c r="G57" s="28">
        <f t="shared" ref="G57:G71" si="7">E57+F57</f>
        <v>1609200</v>
      </c>
      <c r="H57" s="28"/>
      <c r="I57" s="28">
        <f t="shared" ref="I57:I71" si="8">G57+H57</f>
        <v>1609200</v>
      </c>
      <c r="K57" s="28"/>
      <c r="L57" s="65">
        <f t="shared" ref="L57:L71" si="9">J57+K57</f>
        <v>0</v>
      </c>
    </row>
    <row r="58" spans="1:12" s="69" customFormat="1" ht="38.25">
      <c r="A58" s="67" t="s">
        <v>83</v>
      </c>
      <c r="B58" s="66" t="s">
        <v>82</v>
      </c>
      <c r="C58" s="68">
        <v>5877200</v>
      </c>
      <c r="D58" s="65"/>
      <c r="E58" s="65">
        <f t="shared" si="6"/>
        <v>5877200</v>
      </c>
      <c r="F58" s="65"/>
      <c r="G58" s="28">
        <f t="shared" si="7"/>
        <v>5877200</v>
      </c>
      <c r="H58" s="28"/>
      <c r="I58" s="28">
        <f t="shared" si="8"/>
        <v>5877200</v>
      </c>
      <c r="K58" s="65"/>
      <c r="L58" s="65">
        <f t="shared" si="9"/>
        <v>0</v>
      </c>
    </row>
    <row r="59" spans="1:12" s="69" customFormat="1" ht="51">
      <c r="A59" s="49" t="s">
        <v>113</v>
      </c>
      <c r="B59" s="66" t="s">
        <v>82</v>
      </c>
      <c r="C59" s="68">
        <v>1469200</v>
      </c>
      <c r="D59" s="65">
        <v>-1469200</v>
      </c>
      <c r="E59" s="65">
        <f>C59+D59</f>
        <v>0</v>
      </c>
      <c r="F59" s="65"/>
      <c r="G59" s="28">
        <f t="shared" si="7"/>
        <v>0</v>
      </c>
      <c r="H59" s="28"/>
      <c r="I59" s="28">
        <f t="shared" si="8"/>
        <v>0</v>
      </c>
      <c r="K59" s="65"/>
      <c r="L59" s="65">
        <f t="shared" si="9"/>
        <v>0</v>
      </c>
    </row>
    <row r="60" spans="1:12" s="69" customFormat="1" ht="51">
      <c r="A60" s="70" t="s">
        <v>84</v>
      </c>
      <c r="B60" s="66" t="s">
        <v>82</v>
      </c>
      <c r="C60" s="30">
        <v>3134300</v>
      </c>
      <c r="D60" s="65"/>
      <c r="E60" s="65">
        <f t="shared" si="6"/>
        <v>3134300</v>
      </c>
      <c r="F60" s="65"/>
      <c r="G60" s="28">
        <f t="shared" si="7"/>
        <v>3134300</v>
      </c>
      <c r="H60" s="28"/>
      <c r="I60" s="28">
        <f t="shared" si="8"/>
        <v>3134300</v>
      </c>
      <c r="K60" s="65"/>
      <c r="L60" s="65">
        <f t="shared" si="9"/>
        <v>0</v>
      </c>
    </row>
    <row r="61" spans="1:12" ht="38.25">
      <c r="A61" s="51" t="s">
        <v>85</v>
      </c>
      <c r="B61" s="66" t="s">
        <v>82</v>
      </c>
      <c r="C61" s="30">
        <v>964400</v>
      </c>
      <c r="D61" s="28"/>
      <c r="E61" s="65">
        <f t="shared" si="6"/>
        <v>964400</v>
      </c>
      <c r="F61" s="28"/>
      <c r="G61" s="28">
        <f t="shared" si="7"/>
        <v>964400</v>
      </c>
      <c r="H61" s="28"/>
      <c r="I61" s="28">
        <f t="shared" si="8"/>
        <v>964400</v>
      </c>
      <c r="K61" s="28"/>
      <c r="L61" s="65">
        <f t="shared" si="9"/>
        <v>0</v>
      </c>
    </row>
    <row r="62" spans="1:12" ht="25.5">
      <c r="A62" s="51" t="s">
        <v>86</v>
      </c>
      <c r="B62" s="66" t="s">
        <v>82</v>
      </c>
      <c r="C62" s="30">
        <v>241100</v>
      </c>
      <c r="D62" s="28"/>
      <c r="E62" s="65">
        <f t="shared" si="6"/>
        <v>241100</v>
      </c>
      <c r="F62" s="28"/>
      <c r="G62" s="28">
        <f t="shared" si="7"/>
        <v>241100</v>
      </c>
      <c r="H62" s="28"/>
      <c r="I62" s="28">
        <f t="shared" si="8"/>
        <v>241100</v>
      </c>
      <c r="K62" s="28"/>
      <c r="L62" s="65">
        <f t="shared" si="9"/>
        <v>0</v>
      </c>
    </row>
    <row r="63" spans="1:12" ht="38.25">
      <c r="A63" s="51" t="s">
        <v>87</v>
      </c>
      <c r="B63" s="66" t="s">
        <v>82</v>
      </c>
      <c r="C63" s="30">
        <v>1012500</v>
      </c>
      <c r="D63" s="28"/>
      <c r="E63" s="65">
        <f t="shared" si="6"/>
        <v>1012500</v>
      </c>
      <c r="F63" s="28"/>
      <c r="G63" s="28">
        <f t="shared" si="7"/>
        <v>1012500</v>
      </c>
      <c r="H63" s="28"/>
      <c r="I63" s="28">
        <f t="shared" si="8"/>
        <v>1012500</v>
      </c>
      <c r="K63" s="28"/>
      <c r="L63" s="65">
        <f t="shared" si="9"/>
        <v>0</v>
      </c>
    </row>
    <row r="64" spans="1:12" ht="63.75">
      <c r="A64" s="51" t="s">
        <v>88</v>
      </c>
      <c r="B64" s="66" t="s">
        <v>82</v>
      </c>
      <c r="C64" s="30">
        <v>10000</v>
      </c>
      <c r="D64" s="28"/>
      <c r="E64" s="65">
        <f t="shared" si="6"/>
        <v>10000</v>
      </c>
      <c r="F64" s="28"/>
      <c r="G64" s="28">
        <f t="shared" si="7"/>
        <v>10000</v>
      </c>
      <c r="H64" s="28"/>
      <c r="I64" s="28">
        <f t="shared" si="8"/>
        <v>10000</v>
      </c>
      <c r="K64" s="28"/>
      <c r="L64" s="65">
        <f t="shared" si="9"/>
        <v>0</v>
      </c>
    </row>
    <row r="65" spans="1:12" ht="38.25">
      <c r="A65" s="51" t="s">
        <v>89</v>
      </c>
      <c r="B65" s="66" t="s">
        <v>82</v>
      </c>
      <c r="C65" s="30">
        <v>45600</v>
      </c>
      <c r="D65" s="28"/>
      <c r="E65" s="65">
        <f t="shared" si="6"/>
        <v>45600</v>
      </c>
      <c r="F65" s="28"/>
      <c r="G65" s="28">
        <f t="shared" si="7"/>
        <v>45600</v>
      </c>
      <c r="H65" s="28"/>
      <c r="I65" s="28">
        <f t="shared" si="8"/>
        <v>45600</v>
      </c>
      <c r="K65" s="28"/>
      <c r="L65" s="65">
        <f t="shared" si="9"/>
        <v>0</v>
      </c>
    </row>
    <row r="66" spans="1:12" ht="25.5">
      <c r="A66" s="51" t="s">
        <v>90</v>
      </c>
      <c r="B66" s="66" t="s">
        <v>82</v>
      </c>
      <c r="C66" s="30">
        <v>25000</v>
      </c>
      <c r="D66" s="28"/>
      <c r="E66" s="65">
        <f t="shared" si="6"/>
        <v>25000</v>
      </c>
      <c r="F66" s="28"/>
      <c r="G66" s="28">
        <f t="shared" si="7"/>
        <v>25000</v>
      </c>
      <c r="H66" s="28"/>
      <c r="I66" s="28">
        <f t="shared" si="8"/>
        <v>25000</v>
      </c>
      <c r="K66" s="28"/>
      <c r="L66" s="65">
        <f t="shared" si="9"/>
        <v>0</v>
      </c>
    </row>
    <row r="67" spans="1:12" ht="63.75">
      <c r="A67" s="51" t="s">
        <v>92</v>
      </c>
      <c r="B67" s="71" t="s">
        <v>93</v>
      </c>
      <c r="C67" s="30"/>
      <c r="D67" s="28">
        <v>5756800</v>
      </c>
      <c r="E67" s="65">
        <f>C67+D67</f>
        <v>5756800</v>
      </c>
      <c r="F67" s="28"/>
      <c r="G67" s="28">
        <f t="shared" si="7"/>
        <v>5756800</v>
      </c>
      <c r="H67" s="28">
        <f>9223700-G67</f>
        <v>3466900</v>
      </c>
      <c r="I67" s="28">
        <f t="shared" si="8"/>
        <v>9223700</v>
      </c>
      <c r="K67" s="28"/>
      <c r="L67" s="65">
        <f t="shared" si="9"/>
        <v>0</v>
      </c>
    </row>
    <row r="68" spans="1:12" ht="76.5">
      <c r="A68" s="51" t="s">
        <v>91</v>
      </c>
      <c r="B68" s="72" t="s">
        <v>95</v>
      </c>
      <c r="C68" s="30">
        <v>3684200</v>
      </c>
      <c r="D68" s="28"/>
      <c r="E68" s="65">
        <f t="shared" si="6"/>
        <v>3684200</v>
      </c>
      <c r="F68" s="28"/>
      <c r="G68" s="28">
        <f t="shared" si="7"/>
        <v>3684200</v>
      </c>
      <c r="H68" s="28"/>
      <c r="I68" s="28">
        <f t="shared" si="8"/>
        <v>3684200</v>
      </c>
      <c r="K68" s="28"/>
      <c r="L68" s="65">
        <f t="shared" si="9"/>
        <v>0</v>
      </c>
    </row>
    <row r="69" spans="1:12" ht="76.5">
      <c r="A69" s="49" t="s">
        <v>94</v>
      </c>
      <c r="B69" s="72" t="s">
        <v>95</v>
      </c>
      <c r="C69" s="30">
        <v>3370000</v>
      </c>
      <c r="D69" s="28"/>
      <c r="E69" s="65">
        <f t="shared" si="6"/>
        <v>3370000</v>
      </c>
      <c r="F69" s="28"/>
      <c r="G69" s="28">
        <f t="shared" si="7"/>
        <v>3370000</v>
      </c>
      <c r="H69" s="28"/>
      <c r="I69" s="28">
        <f t="shared" si="8"/>
        <v>3370000</v>
      </c>
      <c r="K69" s="28"/>
      <c r="L69" s="65">
        <f t="shared" si="9"/>
        <v>0</v>
      </c>
    </row>
    <row r="70" spans="1:12" ht="51">
      <c r="A70" s="49" t="s">
        <v>113</v>
      </c>
      <c r="B70" s="50" t="s">
        <v>114</v>
      </c>
      <c r="C70" s="30"/>
      <c r="D70" s="28">
        <v>1469200</v>
      </c>
      <c r="E70" s="65">
        <f>C70+D70</f>
        <v>1469200</v>
      </c>
      <c r="F70" s="28"/>
      <c r="G70" s="28">
        <f t="shared" si="7"/>
        <v>1469200</v>
      </c>
      <c r="H70" s="28">
        <f>1248900-G70</f>
        <v>-220300</v>
      </c>
      <c r="I70" s="28">
        <f t="shared" si="8"/>
        <v>1248900</v>
      </c>
      <c r="K70" s="28"/>
      <c r="L70" s="65">
        <f t="shared" si="9"/>
        <v>0</v>
      </c>
    </row>
    <row r="71" spans="1:12" ht="63.75">
      <c r="A71" s="51" t="s">
        <v>92</v>
      </c>
      <c r="B71" s="71" t="s">
        <v>97</v>
      </c>
      <c r="C71" s="30">
        <v>5756800</v>
      </c>
      <c r="D71" s="28">
        <v>-5756800</v>
      </c>
      <c r="E71" s="65">
        <f>C71+D71</f>
        <v>0</v>
      </c>
      <c r="F71" s="28"/>
      <c r="G71" s="28">
        <f t="shared" si="7"/>
        <v>0</v>
      </c>
      <c r="H71" s="28"/>
      <c r="I71" s="28">
        <f t="shared" si="8"/>
        <v>0</v>
      </c>
      <c r="K71" s="28"/>
      <c r="L71" s="65">
        <f t="shared" si="9"/>
        <v>0</v>
      </c>
    </row>
    <row r="72" spans="1:12" ht="51">
      <c r="A72" s="73" t="s">
        <v>96</v>
      </c>
      <c r="B72" s="71" t="s">
        <v>97</v>
      </c>
      <c r="C72" s="30">
        <v>452225400</v>
      </c>
      <c r="D72" s="28">
        <v>548000</v>
      </c>
      <c r="E72" s="65">
        <f>C72+D72</f>
        <v>452773400</v>
      </c>
      <c r="F72" s="28"/>
      <c r="G72" s="28">
        <f>E72+F72</f>
        <v>452773400</v>
      </c>
      <c r="H72" s="28">
        <f>453398900-G72</f>
        <v>625500</v>
      </c>
      <c r="I72" s="28">
        <f>G72+H72</f>
        <v>453398900</v>
      </c>
      <c r="K72" s="28"/>
      <c r="L72" s="65">
        <f>J72+K72</f>
        <v>0</v>
      </c>
    </row>
    <row r="73" spans="1:12" s="69" customFormat="1">
      <c r="A73" s="60" t="s">
        <v>98</v>
      </c>
      <c r="B73" s="74" t="s">
        <v>99</v>
      </c>
      <c r="C73" s="27">
        <f>SUM(C75:C75)</f>
        <v>0</v>
      </c>
      <c r="D73" s="61">
        <f>SUM(D74:D77)</f>
        <v>374748.57999999996</v>
      </c>
      <c r="E73" s="61">
        <f>SUM(E74:E81)</f>
        <v>374748.57999999996</v>
      </c>
      <c r="F73" s="61">
        <f>SUM(F74:F81)</f>
        <v>516514.42</v>
      </c>
      <c r="G73" s="29">
        <f>SUM(G74:G79)</f>
        <v>891263</v>
      </c>
      <c r="H73" s="29">
        <f>SUM(H74:H81)</f>
        <v>2608989.02</v>
      </c>
      <c r="I73" s="29">
        <f>SUM(I74:I79)</f>
        <v>3500252.02</v>
      </c>
      <c r="J73" s="75">
        <f>E73+F73</f>
        <v>891263</v>
      </c>
      <c r="K73" s="61">
        <f>SUM(K74:K81)</f>
        <v>516514.42</v>
      </c>
      <c r="L73" s="61">
        <f>SUM(L74:L79)</f>
        <v>516514.42</v>
      </c>
    </row>
    <row r="74" spans="1:12" s="69" customFormat="1" ht="24.75" customHeight="1">
      <c r="A74" s="49" t="s">
        <v>126</v>
      </c>
      <c r="B74" s="76" t="s">
        <v>127</v>
      </c>
      <c r="C74" s="27"/>
      <c r="D74" s="65">
        <v>171348.58</v>
      </c>
      <c r="E74" s="65">
        <f>D74</f>
        <v>171348.58</v>
      </c>
      <c r="F74" s="65">
        <v>19714.419999999998</v>
      </c>
      <c r="G74" s="28">
        <f>E74+F74</f>
        <v>191063</v>
      </c>
      <c r="H74" s="28">
        <v>6261</v>
      </c>
      <c r="I74" s="28">
        <f t="shared" ref="I74:I79" si="10">G74+H74</f>
        <v>197324</v>
      </c>
      <c r="K74" s="65">
        <v>19714.419999999998</v>
      </c>
      <c r="L74" s="65">
        <f>J74+K74</f>
        <v>19714.419999999998</v>
      </c>
    </row>
    <row r="75" spans="1:12" ht="63.75" hidden="1">
      <c r="A75" s="77" t="s">
        <v>100</v>
      </c>
      <c r="B75" s="78" t="s">
        <v>101</v>
      </c>
      <c r="C75" s="30"/>
      <c r="D75" s="28"/>
      <c r="E75" s="65">
        <f t="shared" si="6"/>
        <v>0</v>
      </c>
      <c r="F75" s="28"/>
      <c r="G75" s="28">
        <f>E75+F75</f>
        <v>0</v>
      </c>
      <c r="H75" s="28"/>
      <c r="I75" s="28">
        <f t="shared" si="10"/>
        <v>0</v>
      </c>
      <c r="K75" s="28"/>
      <c r="L75" s="65">
        <f>J75+K75</f>
        <v>0</v>
      </c>
    </row>
    <row r="76" spans="1:12" ht="51">
      <c r="A76" s="79" t="s">
        <v>143</v>
      </c>
      <c r="B76" s="80" t="s">
        <v>142</v>
      </c>
      <c r="C76" s="30"/>
      <c r="D76" s="28"/>
      <c r="E76" s="65"/>
      <c r="F76" s="28"/>
      <c r="G76" s="28"/>
      <c r="H76" s="28">
        <v>100000</v>
      </c>
      <c r="I76" s="28">
        <f t="shared" si="10"/>
        <v>100000</v>
      </c>
      <c r="K76" s="28"/>
      <c r="L76" s="65"/>
    </row>
    <row r="77" spans="1:12" ht="76.5">
      <c r="A77" s="81" t="s">
        <v>104</v>
      </c>
      <c r="B77" s="50" t="s">
        <v>115</v>
      </c>
      <c r="C77" s="30"/>
      <c r="D77" s="28">
        <v>203400</v>
      </c>
      <c r="E77" s="65">
        <f>C77+D77</f>
        <v>203400</v>
      </c>
      <c r="F77" s="28"/>
      <c r="G77" s="28">
        <f>E77+F77</f>
        <v>203400</v>
      </c>
      <c r="H77" s="28"/>
      <c r="I77" s="28">
        <f t="shared" si="10"/>
        <v>203400</v>
      </c>
      <c r="K77" s="28"/>
      <c r="L77" s="65">
        <f>J77+K77</f>
        <v>0</v>
      </c>
    </row>
    <row r="78" spans="1:12" ht="25.5">
      <c r="A78" s="82" t="s">
        <v>146</v>
      </c>
      <c r="B78" s="50" t="s">
        <v>115</v>
      </c>
      <c r="C78" s="30"/>
      <c r="D78" s="28"/>
      <c r="E78" s="65"/>
      <c r="F78" s="28"/>
      <c r="G78" s="28"/>
      <c r="H78" s="28">
        <v>2502728.02</v>
      </c>
      <c r="I78" s="28">
        <f t="shared" si="10"/>
        <v>2502728.02</v>
      </c>
      <c r="K78" s="28"/>
      <c r="L78" s="65"/>
    </row>
    <row r="79" spans="1:12" ht="29.25" customHeight="1">
      <c r="A79" s="82" t="s">
        <v>145</v>
      </c>
      <c r="B79" s="50" t="s">
        <v>115</v>
      </c>
      <c r="C79" s="30"/>
      <c r="D79" s="57"/>
      <c r="E79" s="83"/>
      <c r="F79" s="58">
        <v>496800</v>
      </c>
      <c r="G79" s="59">
        <f>E79+F79</f>
        <v>496800</v>
      </c>
      <c r="H79" s="59"/>
      <c r="I79" s="59">
        <f t="shared" si="10"/>
        <v>496800</v>
      </c>
      <c r="K79" s="58">
        <v>496800</v>
      </c>
      <c r="L79" s="83">
        <f>J79+K79</f>
        <v>496800</v>
      </c>
    </row>
    <row r="80" spans="1:12" s="69" customFormat="1" ht="16.5" customHeight="1">
      <c r="A80" s="60" t="s">
        <v>102</v>
      </c>
      <c r="B80" s="74" t="s">
        <v>103</v>
      </c>
      <c r="C80" s="27">
        <f>SUM(C81:C81)</f>
        <v>203400</v>
      </c>
      <c r="D80" s="84">
        <f t="shared" ref="D80:I80" si="11">D81</f>
        <v>-203400</v>
      </c>
      <c r="E80" s="84">
        <f t="shared" si="11"/>
        <v>0</v>
      </c>
      <c r="F80" s="84">
        <f t="shared" si="11"/>
        <v>0</v>
      </c>
      <c r="G80" s="85">
        <f t="shared" si="11"/>
        <v>0</v>
      </c>
      <c r="H80" s="85">
        <f t="shared" si="11"/>
        <v>0</v>
      </c>
      <c r="I80" s="85">
        <f t="shared" si="11"/>
        <v>0</v>
      </c>
      <c r="K80" s="84">
        <f>K81</f>
        <v>0</v>
      </c>
      <c r="L80" s="84">
        <f>L81</f>
        <v>0</v>
      </c>
    </row>
    <row r="81" spans="1:12" ht="76.5">
      <c r="A81" s="81" t="s">
        <v>104</v>
      </c>
      <c r="B81" s="41" t="s">
        <v>105</v>
      </c>
      <c r="C81" s="86">
        <v>203400</v>
      </c>
      <c r="D81" s="28">
        <v>-203400</v>
      </c>
      <c r="E81" s="28">
        <f>C81+D81</f>
        <v>0</v>
      </c>
      <c r="F81" s="28"/>
      <c r="G81" s="28">
        <f>E81+F81</f>
        <v>0</v>
      </c>
      <c r="H81" s="28"/>
      <c r="I81" s="28">
        <f>G81+H81</f>
        <v>0</v>
      </c>
      <c r="K81" s="28"/>
      <c r="L81" s="28">
        <f>J81+K81</f>
        <v>0</v>
      </c>
    </row>
    <row r="82" spans="1:12" ht="18.75" customHeight="1">
      <c r="A82" s="87" t="s">
        <v>130</v>
      </c>
      <c r="B82" s="88" t="s">
        <v>132</v>
      </c>
      <c r="C82" s="89"/>
      <c r="D82" s="90"/>
      <c r="E82" s="91"/>
      <c r="F82" s="92">
        <f>F83</f>
        <v>2517110.2000000002</v>
      </c>
      <c r="G82" s="91">
        <f>G83</f>
        <v>2517110.2000000002</v>
      </c>
      <c r="H82" s="91">
        <f>H83</f>
        <v>247584.61</v>
      </c>
      <c r="I82" s="91">
        <f>I83</f>
        <v>2764694.81</v>
      </c>
      <c r="K82" s="92">
        <f>K83</f>
        <v>2517110.2000000002</v>
      </c>
      <c r="L82" s="91">
        <f>L83</f>
        <v>2517110.2000000002</v>
      </c>
    </row>
    <row r="83" spans="1:12" ht="29.25" customHeight="1">
      <c r="A83" s="93" t="s">
        <v>131</v>
      </c>
      <c r="B83" s="76" t="s">
        <v>133</v>
      </c>
      <c r="C83" s="94"/>
      <c r="D83" s="57"/>
      <c r="E83" s="59"/>
      <c r="F83" s="58">
        <f>2331421.74+185688.46</f>
        <v>2517110.2000000002</v>
      </c>
      <c r="G83" s="59">
        <f>E83+F83</f>
        <v>2517110.2000000002</v>
      </c>
      <c r="H83" s="59">
        <v>247584.61</v>
      </c>
      <c r="I83" s="59">
        <f>G83+H83</f>
        <v>2764694.81</v>
      </c>
      <c r="K83" s="58">
        <f>2331421.74+185688.46</f>
        <v>2517110.2000000002</v>
      </c>
      <c r="L83" s="59">
        <f>J83+K83</f>
        <v>2517110.2000000002</v>
      </c>
    </row>
    <row r="84" spans="1:12" s="98" customFormat="1" ht="45.75" customHeight="1">
      <c r="A84" s="87" t="s">
        <v>116</v>
      </c>
      <c r="B84" s="95" t="s">
        <v>117</v>
      </c>
      <c r="C84" s="96">
        <f t="shared" ref="C84:I84" si="12">C85</f>
        <v>0</v>
      </c>
      <c r="D84" s="96">
        <f t="shared" si="12"/>
        <v>22451863.890000001</v>
      </c>
      <c r="E84" s="96">
        <f t="shared" si="12"/>
        <v>22451863.890000001</v>
      </c>
      <c r="F84" s="96">
        <f t="shared" si="12"/>
        <v>-18795538.5</v>
      </c>
      <c r="G84" s="97">
        <f t="shared" si="12"/>
        <v>3656325.3900000006</v>
      </c>
      <c r="H84" s="97">
        <f t="shared" si="12"/>
        <v>-350780.00000000047</v>
      </c>
      <c r="I84" s="97">
        <f t="shared" si="12"/>
        <v>3305545.39</v>
      </c>
      <c r="K84" s="96">
        <f>K85</f>
        <v>-18795538.5</v>
      </c>
      <c r="L84" s="96">
        <f>L85</f>
        <v>-18795538.5</v>
      </c>
    </row>
    <row r="85" spans="1:12" ht="63.75">
      <c r="A85" s="99" t="s">
        <v>118</v>
      </c>
      <c r="B85" s="100" t="s">
        <v>119</v>
      </c>
      <c r="C85" s="97"/>
      <c r="D85" s="101">
        <v>22451863.890000001</v>
      </c>
      <c r="E85" s="101">
        <f>C85+D85</f>
        <v>22451863.890000001</v>
      </c>
      <c r="F85" s="101">
        <v>-18795538.5</v>
      </c>
      <c r="G85" s="101">
        <f>E85+F85</f>
        <v>3656325.3900000006</v>
      </c>
      <c r="H85" s="101">
        <f>3305545.39-G85</f>
        <v>-350780.00000000047</v>
      </c>
      <c r="I85" s="101">
        <f>G85+H85</f>
        <v>3305545.39</v>
      </c>
      <c r="K85" s="101">
        <v>-18795538.5</v>
      </c>
      <c r="L85" s="101">
        <f>J85+K85</f>
        <v>-18795538.5</v>
      </c>
    </row>
    <row r="86" spans="1:12" ht="25.5">
      <c r="A86" s="87" t="s">
        <v>120</v>
      </c>
      <c r="B86" s="95" t="s">
        <v>121</v>
      </c>
      <c r="C86" s="96">
        <f t="shared" ref="C86:I86" si="13">C87</f>
        <v>0</v>
      </c>
      <c r="D86" s="96">
        <f t="shared" si="13"/>
        <v>-25741489.640000001</v>
      </c>
      <c r="E86" s="96">
        <f t="shared" si="13"/>
        <v>-25741489.640000001</v>
      </c>
      <c r="F86" s="96">
        <f t="shared" si="13"/>
        <v>21888993.52</v>
      </c>
      <c r="G86" s="97">
        <f t="shared" si="13"/>
        <v>-3852496.120000001</v>
      </c>
      <c r="H86" s="97">
        <f t="shared" si="13"/>
        <v>-2046948.0199999986</v>
      </c>
      <c r="I86" s="97">
        <f t="shared" si="13"/>
        <v>-5899444.1399999997</v>
      </c>
      <c r="K86" s="96">
        <f>K87</f>
        <v>21888993.52</v>
      </c>
      <c r="L86" s="96">
        <f>L87</f>
        <v>21888993.52</v>
      </c>
    </row>
    <row r="87" spans="1:12" ht="51">
      <c r="A87" s="99" t="s">
        <v>122</v>
      </c>
      <c r="B87" s="100" t="s">
        <v>123</v>
      </c>
      <c r="C87" s="97"/>
      <c r="D87" s="101">
        <v>-25741489.640000001</v>
      </c>
      <c r="E87" s="101">
        <f>C87+D87</f>
        <v>-25741489.640000001</v>
      </c>
      <c r="F87" s="101">
        <v>21888993.52</v>
      </c>
      <c r="G87" s="101">
        <f>E87+F87</f>
        <v>-3852496.120000001</v>
      </c>
      <c r="H87" s="101">
        <f>-5899444.14-G87</f>
        <v>-2046948.0199999986</v>
      </c>
      <c r="I87" s="101">
        <f>G87+H87</f>
        <v>-5899444.1399999997</v>
      </c>
      <c r="K87" s="101">
        <v>21888993.52</v>
      </c>
      <c r="L87" s="101">
        <f>J87+K87</f>
        <v>21888993.52</v>
      </c>
    </row>
    <row r="88" spans="1:12" s="63" customFormat="1">
      <c r="A88" s="102" t="s">
        <v>106</v>
      </c>
      <c r="B88" s="13"/>
      <c r="C88" s="24">
        <f t="shared" ref="C88:I88" si="14">C37+C11</f>
        <v>862769556</v>
      </c>
      <c r="D88" s="61">
        <f t="shared" si="14"/>
        <v>933122.82999999821</v>
      </c>
      <c r="E88" s="61">
        <f t="shared" si="14"/>
        <v>863702678.83000004</v>
      </c>
      <c r="F88" s="61">
        <f t="shared" si="14"/>
        <v>10627079.640000001</v>
      </c>
      <c r="G88" s="29">
        <f t="shared" si="14"/>
        <v>874329758.47000003</v>
      </c>
      <c r="H88" s="29">
        <f t="shared" si="14"/>
        <v>17034286.399999999</v>
      </c>
      <c r="I88" s="29">
        <f t="shared" si="14"/>
        <v>891364044.86999989</v>
      </c>
      <c r="K88" s="61">
        <f>K37+K11</f>
        <v>10627079.640000001</v>
      </c>
      <c r="L88" s="61">
        <f>L37+L11</f>
        <v>13579079.640000001</v>
      </c>
    </row>
    <row r="89" spans="1:12">
      <c r="I89" s="105">
        <f>888599350.06-I88</f>
        <v>-2764694.8099999428</v>
      </c>
    </row>
  </sheetData>
  <mergeCells count="7">
    <mergeCell ref="A8:I8"/>
    <mergeCell ref="A6:C6"/>
    <mergeCell ref="A1:C1"/>
    <mergeCell ref="A2:C2"/>
    <mergeCell ref="A3:C3"/>
    <mergeCell ref="A4:C4"/>
    <mergeCell ref="A5:C5"/>
  </mergeCells>
  <phoneticPr fontId="18" type="noConversion"/>
  <pageMargins left="0.70866141732283472" right="0.19685039370078741" top="0.31" bottom="0.21" header="0.26" footer="0.21"/>
  <pageSetup paperSize="9" scale="8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Прил.по доходам</vt:lpstr>
      <vt:lpstr>Пояснит.записка</vt:lpstr>
      <vt:lpstr>Пояснит.записка!Заголовки_для_печати</vt:lpstr>
      <vt:lpstr>'Прил.по доходам'!Заголовки_для_печати</vt:lpstr>
      <vt:lpstr>Пояснит.записка!Область_печати</vt:lpstr>
      <vt:lpstr>'Прил.по доходам'!Область_печати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2016-05-30T12:16:52Z</cp:lastPrinted>
  <dcterms:created xsi:type="dcterms:W3CDTF">2015-11-20T04:47:03Z</dcterms:created>
  <dcterms:modified xsi:type="dcterms:W3CDTF">2016-05-30T12:16:54Z</dcterms:modified>
</cp:coreProperties>
</file>