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230" windowHeight="11400" activeTab="2"/>
  </bookViews>
  <sheets>
    <sheet name="прил 4 " sheetId="2" r:id="rId1"/>
    <sheet name="прил 5," sheetId="1" r:id="rId2"/>
    <sheet name="прил 6." sheetId="3" r:id="rId3"/>
  </sheets>
  <definedNames>
    <definedName name="_xlnm.Print_Area" localSheetId="0">'прил 4 '!$A$1:$J$69</definedName>
    <definedName name="_xlnm.Print_Area" localSheetId="1">'прил 5,'!$A$1:$I$2548</definedName>
    <definedName name="_xlnm.Print_Area" localSheetId="2">'прил 6.'!$A$1:$I$1732</definedName>
  </definedNames>
  <calcPr calcId="124519"/>
</workbook>
</file>

<file path=xl/calcChain.xml><?xml version="1.0" encoding="utf-8"?>
<calcChain xmlns="http://schemas.openxmlformats.org/spreadsheetml/2006/main">
  <c r="G773" i="1"/>
  <c r="G767"/>
  <c r="G761"/>
  <c r="G643"/>
  <c r="G609"/>
  <c r="G764"/>
  <c r="G585" i="3"/>
  <c r="G584" s="1"/>
  <c r="G583" s="1"/>
  <c r="I584"/>
  <c r="H584"/>
  <c r="H583" s="1"/>
  <c r="I583"/>
  <c r="I763" i="1"/>
  <c r="H763"/>
  <c r="H762" s="1"/>
  <c r="G763"/>
  <c r="G762" s="1"/>
  <c r="I762"/>
  <c r="G1362"/>
  <c r="G1365"/>
  <c r="G1897"/>
  <c r="G1900"/>
  <c r="G60" i="3" l="1"/>
  <c r="G59" s="1"/>
  <c r="I59"/>
  <c r="H59"/>
  <c r="H58" s="1"/>
  <c r="I58"/>
  <c r="I57"/>
  <c r="G64"/>
  <c r="G463" i="1"/>
  <c r="G462"/>
  <c r="G464"/>
  <c r="I480"/>
  <c r="H480"/>
  <c r="H479" s="1"/>
  <c r="G480"/>
  <c r="G478" s="1"/>
  <c r="I479"/>
  <c r="G479"/>
  <c r="I478"/>
  <c r="I476"/>
  <c r="I475" s="1"/>
  <c r="H476"/>
  <c r="G476"/>
  <c r="H475"/>
  <c r="G475"/>
  <c r="J474"/>
  <c r="H474"/>
  <c r="H473" s="1"/>
  <c r="G474"/>
  <c r="K1259"/>
  <c r="J1259"/>
  <c r="H1275"/>
  <c r="I1275"/>
  <c r="I1268"/>
  <c r="H1268"/>
  <c r="I1260"/>
  <c r="H1260"/>
  <c r="K1278"/>
  <c r="J1278"/>
  <c r="J1310"/>
  <c r="G57" i="3" l="1"/>
  <c r="G58"/>
  <c r="H57"/>
  <c r="H478" i="1"/>
  <c r="I474"/>
  <c r="I473" s="1"/>
  <c r="G2557"/>
  <c r="G2546"/>
  <c r="J1356" l="1"/>
  <c r="J1591"/>
  <c r="J1777"/>
  <c r="G1249" i="3"/>
  <c r="G1248" s="1"/>
  <c r="G1247" s="1"/>
  <c r="I1248"/>
  <c r="H1248"/>
  <c r="H1247" s="1"/>
  <c r="I1247"/>
  <c r="I1358" i="1"/>
  <c r="H1358"/>
  <c r="H1357" s="1"/>
  <c r="G1358"/>
  <c r="G1357" s="1"/>
  <c r="I1357"/>
  <c r="G1246" i="3"/>
  <c r="G1245" s="1"/>
  <c r="G1244" s="1"/>
  <c r="I1245"/>
  <c r="H1245"/>
  <c r="I1244"/>
  <c r="H1244"/>
  <c r="I1355" i="1"/>
  <c r="I1354" s="1"/>
  <c r="H1355"/>
  <c r="H1354" s="1"/>
  <c r="G1355"/>
  <c r="G1354" s="1"/>
  <c r="J520"/>
  <c r="G379"/>
  <c r="J379" s="1"/>
  <c r="J565"/>
  <c r="G660" i="3"/>
  <c r="I645" i="1"/>
  <c r="I644" s="1"/>
  <c r="H645"/>
  <c r="H644" s="1"/>
  <c r="G645"/>
  <c r="G644" s="1"/>
  <c r="G594" s="1"/>
  <c r="J1765" i="3" l="1"/>
  <c r="K1765"/>
  <c r="M1765"/>
  <c r="N1765"/>
  <c r="O1765"/>
  <c r="G1428" i="1"/>
  <c r="H1232" i="3"/>
  <c r="H1231" s="1"/>
  <c r="H1230" s="1"/>
  <c r="I1232"/>
  <c r="I1231" s="1"/>
  <c r="I1230" s="1"/>
  <c r="G1232"/>
  <c r="G1231" s="1"/>
  <c r="G1230" s="1"/>
  <c r="H1462" i="1"/>
  <c r="I1462"/>
  <c r="G1462"/>
  <c r="I1493"/>
  <c r="H1493"/>
  <c r="H1492" s="1"/>
  <c r="G1493"/>
  <c r="G1492" s="1"/>
  <c r="I1492"/>
  <c r="J1200" i="3"/>
  <c r="K1200"/>
  <c r="L1200"/>
  <c r="M1200"/>
  <c r="N1200"/>
  <c r="O1200"/>
  <c r="H1229"/>
  <c r="H1228" s="1"/>
  <c r="H1227" s="1"/>
  <c r="I1229"/>
  <c r="I1228" s="1"/>
  <c r="I1227" s="1"/>
  <c r="G1229"/>
  <c r="G1228" s="1"/>
  <c r="G1227" s="1"/>
  <c r="G1495" i="1"/>
  <c r="I1490"/>
  <c r="I1489" s="1"/>
  <c r="H1490"/>
  <c r="H1489" s="1"/>
  <c r="G1490"/>
  <c r="G1489" s="1"/>
  <c r="I1484"/>
  <c r="H1484"/>
  <c r="G1484"/>
  <c r="I198" i="3"/>
  <c r="H198"/>
  <c r="H197" s="1"/>
  <c r="G198"/>
  <c r="I197"/>
  <c r="G197"/>
  <c r="H1542" i="1"/>
  <c r="H1575"/>
  <c r="H1574" s="1"/>
  <c r="I1575"/>
  <c r="I1574" s="1"/>
  <c r="G1575"/>
  <c r="G1574" s="1"/>
  <c r="H1545"/>
  <c r="G379" i="3"/>
  <c r="I522" i="1"/>
  <c r="I520" s="1"/>
  <c r="I519" s="1"/>
  <c r="H522"/>
  <c r="H521" s="1"/>
  <c r="G522"/>
  <c r="G521" s="1"/>
  <c r="I63" i="3"/>
  <c r="H63"/>
  <c r="G63"/>
  <c r="G62" s="1"/>
  <c r="I62"/>
  <c r="H62"/>
  <c r="I61"/>
  <c r="H61"/>
  <c r="I537" i="1"/>
  <c r="I535" s="1"/>
  <c r="H537"/>
  <c r="H536" s="1"/>
  <c r="G537"/>
  <c r="G535" s="1"/>
  <c r="G534" s="1"/>
  <c r="I411" i="3"/>
  <c r="H411"/>
  <c r="H410" s="1"/>
  <c r="G411"/>
  <c r="I410"/>
  <c r="G410"/>
  <c r="G904" i="1"/>
  <c r="G415" i="3"/>
  <c r="G414" s="1"/>
  <c r="G413" s="1"/>
  <c r="I415"/>
  <c r="I414" s="1"/>
  <c r="I413" s="1"/>
  <c r="H906" i="1"/>
  <c r="H905" s="1"/>
  <c r="I906"/>
  <c r="I905" s="1"/>
  <c r="G906"/>
  <c r="G905" s="1"/>
  <c r="G536" l="1"/>
  <c r="H520"/>
  <c r="H519" s="1"/>
  <c r="I521"/>
  <c r="G520"/>
  <c r="G519" s="1"/>
  <c r="G518" s="1"/>
  <c r="H535"/>
  <c r="I536"/>
  <c r="G61" i="3"/>
  <c r="I904" i="1"/>
  <c r="H904"/>
  <c r="G658"/>
  <c r="I1418"/>
  <c r="H1418"/>
  <c r="G1418"/>
  <c r="I1416"/>
  <c r="H1416"/>
  <c r="G1416"/>
  <c r="J1410" s="1"/>
  <c r="G1275"/>
  <c r="G1260"/>
  <c r="G1268"/>
  <c r="H1509" i="3"/>
  <c r="P1500" s="1"/>
  <c r="I1509"/>
  <c r="G1509"/>
  <c r="G1580" l="1"/>
  <c r="I1319" i="1"/>
  <c r="I1320"/>
  <c r="H1320"/>
  <c r="H1319" s="1"/>
  <c r="G1320"/>
  <c r="G1319" s="1"/>
  <c r="I1731" i="3"/>
  <c r="H1731"/>
  <c r="H67" i="2"/>
  <c r="G67"/>
  <c r="I1680" i="1"/>
  <c r="H1680"/>
  <c r="G1680"/>
  <c r="H1185"/>
  <c r="J1498" i="3"/>
  <c r="K1498"/>
  <c r="L1498"/>
  <c r="M1498"/>
  <c r="N1498"/>
  <c r="O1498"/>
  <c r="I1532"/>
  <c r="H1532"/>
  <c r="H1531" s="1"/>
  <c r="H1530" s="1"/>
  <c r="I1531"/>
  <c r="G1531"/>
  <c r="I1530"/>
  <c r="G1530"/>
  <c r="I1528"/>
  <c r="H1528"/>
  <c r="H1527" s="1"/>
  <c r="G1528"/>
  <c r="I1527"/>
  <c r="G1527"/>
  <c r="I1525"/>
  <c r="H1525"/>
  <c r="G1525"/>
  <c r="I1523"/>
  <c r="I1522" s="1"/>
  <c r="H1523"/>
  <c r="G1523"/>
  <c r="H1522"/>
  <c r="G1522"/>
  <c r="I1520"/>
  <c r="I1519" s="1"/>
  <c r="I1518" s="1"/>
  <c r="H1520"/>
  <c r="H1519" s="1"/>
  <c r="G1519"/>
  <c r="I1516"/>
  <c r="I1513" s="1"/>
  <c r="I1512" s="1"/>
  <c r="H1516"/>
  <c r="G1516"/>
  <c r="G1513" s="1"/>
  <c r="G1512" s="1"/>
  <c r="H1513"/>
  <c r="H1512" s="1"/>
  <c r="I1511"/>
  <c r="I1510" s="1"/>
  <c r="H1511"/>
  <c r="H1510" s="1"/>
  <c r="G1511"/>
  <c r="G1510" s="1"/>
  <c r="I1844" i="1"/>
  <c r="I1843" s="1"/>
  <c r="I1842" s="1"/>
  <c r="H1844"/>
  <c r="H1843" s="1"/>
  <c r="H1842" s="1"/>
  <c r="G1843"/>
  <c r="G1842" s="1"/>
  <c r="I1840"/>
  <c r="I1839" s="1"/>
  <c r="H1840"/>
  <c r="H1839" s="1"/>
  <c r="G1840"/>
  <c r="G1839" s="1"/>
  <c r="I1837"/>
  <c r="H1837"/>
  <c r="G1837"/>
  <c r="I1835"/>
  <c r="H1835"/>
  <c r="G1835"/>
  <c r="I1832"/>
  <c r="I1831" s="1"/>
  <c r="H1832"/>
  <c r="H1831" s="1"/>
  <c r="G1831"/>
  <c r="I1828"/>
  <c r="I1825" s="1"/>
  <c r="I1824" s="1"/>
  <c r="H1828"/>
  <c r="H1825" s="1"/>
  <c r="H1824" s="1"/>
  <c r="G1828"/>
  <c r="G1825" s="1"/>
  <c r="G1824" s="1"/>
  <c r="I1823"/>
  <c r="H1823"/>
  <c r="H1822" s="1"/>
  <c r="G1823"/>
  <c r="G1822" s="1"/>
  <c r="I1822"/>
  <c r="H1834" l="1"/>
  <c r="I1834"/>
  <c r="H1830"/>
  <c r="G1834"/>
  <c r="I1830"/>
  <c r="H1518" i="3"/>
  <c r="G2503" i="1"/>
  <c r="G1250"/>
  <c r="G1464" i="3" l="1"/>
  <c r="I142"/>
  <c r="H142"/>
  <c r="H141" s="1"/>
  <c r="G142"/>
  <c r="I141"/>
  <c r="G141"/>
  <c r="I1782" i="1"/>
  <c r="I1781" s="1"/>
  <c r="I1780" s="1"/>
  <c r="H1782"/>
  <c r="H1781" s="1"/>
  <c r="H1780" s="1"/>
  <c r="G1782"/>
  <c r="G1781" s="1"/>
  <c r="G1780" s="1"/>
  <c r="I139" i="3"/>
  <c r="I138" s="1"/>
  <c r="H139"/>
  <c r="H138" s="1"/>
  <c r="G139"/>
  <c r="G138"/>
  <c r="I1883" i="1"/>
  <c r="I1882" s="1"/>
  <c r="I1881" s="1"/>
  <c r="H1883"/>
  <c r="H1882" s="1"/>
  <c r="H1881" s="1"/>
  <c r="G1883"/>
  <c r="G1882" s="1"/>
  <c r="G1881" s="1"/>
  <c r="I1345" l="1"/>
  <c r="H1345"/>
  <c r="I1252"/>
  <c r="H1252"/>
  <c r="G1252"/>
  <c r="G1345"/>
  <c r="G175" l="1"/>
  <c r="G174" s="1"/>
  <c r="I381" i="3"/>
  <c r="I380" s="1"/>
  <c r="H381"/>
  <c r="H380" s="1"/>
  <c r="G381"/>
  <c r="G380"/>
  <c r="I1700" i="1"/>
  <c r="I1699" s="1"/>
  <c r="H1700"/>
  <c r="H1699" s="1"/>
  <c r="G1700"/>
  <c r="G1699" s="1"/>
  <c r="G1694"/>
  <c r="I1900" l="1"/>
  <c r="H1900"/>
  <c r="H1658"/>
  <c r="I1611"/>
  <c r="H1611"/>
  <c r="H1365"/>
  <c r="H1362"/>
  <c r="I706"/>
  <c r="H706"/>
  <c r="I590"/>
  <c r="H590"/>
  <c r="I579"/>
  <c r="H579"/>
  <c r="I1317"/>
  <c r="I1316" s="1"/>
  <c r="H1317"/>
  <c r="H1316" s="1"/>
  <c r="G1317"/>
  <c r="G1316" s="1"/>
  <c r="I1314"/>
  <c r="I1313" s="1"/>
  <c r="H1314"/>
  <c r="H1313" s="1"/>
  <c r="G1314"/>
  <c r="G1313" s="1"/>
  <c r="I1185"/>
  <c r="I910"/>
  <c r="H1730" i="3"/>
  <c r="H1729" s="1"/>
  <c r="I1730"/>
  <c r="I1729" s="1"/>
  <c r="G1730"/>
  <c r="G1729" s="1"/>
  <c r="H1728"/>
  <c r="H1727" s="1"/>
  <c r="G1728"/>
  <c r="G1727" s="1"/>
  <c r="H573" i="1"/>
  <c r="H415" i="3" s="1"/>
  <c r="H414" s="1"/>
  <c r="H413" s="1"/>
  <c r="H666" i="1"/>
  <c r="H910"/>
  <c r="I492"/>
  <c r="H492"/>
  <c r="I314"/>
  <c r="H314"/>
  <c r="I137"/>
  <c r="H137"/>
  <c r="I1639"/>
  <c r="H1639"/>
  <c r="I1614" i="3"/>
  <c r="I1613" s="1"/>
  <c r="H1614"/>
  <c r="H1613" s="1"/>
  <c r="G1614"/>
  <c r="G1613"/>
  <c r="I1611"/>
  <c r="I1610" s="1"/>
  <c r="H1611"/>
  <c r="H1610" s="1"/>
  <c r="G1611"/>
  <c r="G1610" s="1"/>
  <c r="H171"/>
  <c r="I171"/>
  <c r="G171"/>
  <c r="I2515" i="1"/>
  <c r="I2514" s="1"/>
  <c r="I2513" s="1"/>
  <c r="I2512" s="1"/>
  <c r="I2511" s="1"/>
  <c r="I2510" s="1"/>
  <c r="H2515"/>
  <c r="H2514" s="1"/>
  <c r="H2513" s="1"/>
  <c r="H2512" s="1"/>
  <c r="H2511" s="1"/>
  <c r="H2510" s="1"/>
  <c r="G2515"/>
  <c r="G2514" s="1"/>
  <c r="G2513" s="1"/>
  <c r="G2512" s="1"/>
  <c r="G1311" l="1"/>
  <c r="G1312"/>
  <c r="H1312"/>
  <c r="H1311" s="1"/>
  <c r="I1312"/>
  <c r="I1311" s="1"/>
  <c r="H1726" i="3"/>
  <c r="H1724" s="1"/>
  <c r="G1726"/>
  <c r="G1724" s="1"/>
  <c r="G2511" i="1"/>
  <c r="G2510" s="1"/>
  <c r="I1444" i="3"/>
  <c r="J1428" i="1"/>
  <c r="J1519"/>
  <c r="J1646"/>
  <c r="J1943"/>
  <c r="H1321" i="3"/>
  <c r="H1320" s="1"/>
  <c r="I1321"/>
  <c r="I1320" s="1"/>
  <c r="H1536"/>
  <c r="I1536"/>
  <c r="I1318"/>
  <c r="I1317" s="1"/>
  <c r="H1318"/>
  <c r="H1317" s="1"/>
  <c r="G1318"/>
  <c r="G1317" s="1"/>
  <c r="H1877" i="1"/>
  <c r="H1876" s="1"/>
  <c r="I1877"/>
  <c r="I1876" s="1"/>
  <c r="G1321" i="3"/>
  <c r="G1320" s="1"/>
  <c r="G1877" i="1"/>
  <c r="G1876" s="1"/>
  <c r="I1768"/>
  <c r="I1767" s="1"/>
  <c r="H1768"/>
  <c r="H1767" s="1"/>
  <c r="G1768"/>
  <c r="G1767" s="1"/>
  <c r="I1298" i="3"/>
  <c r="I1297" s="1"/>
  <c r="H1298"/>
  <c r="H1297" s="1"/>
  <c r="G1298"/>
  <c r="G1297" s="1"/>
  <c r="I1669" i="1"/>
  <c r="I1668" s="1"/>
  <c r="H1669"/>
  <c r="H1668" s="1"/>
  <c r="G1669"/>
  <c r="G1668" s="1"/>
  <c r="I1330"/>
  <c r="H1330"/>
  <c r="G1330"/>
  <c r="J1231" s="1"/>
  <c r="H1253"/>
  <c r="I1253"/>
  <c r="I1417"/>
  <c r="H1417"/>
  <c r="G1417"/>
  <c r="I1415"/>
  <c r="H1415"/>
  <c r="G1415"/>
  <c r="H1414" l="1"/>
  <c r="H1412" s="1"/>
  <c r="H1411" s="1"/>
  <c r="H1410" s="1"/>
  <c r="I1414"/>
  <c r="I1412" s="1"/>
  <c r="I1411" s="1"/>
  <c r="I1410" s="1"/>
  <c r="G1414"/>
  <c r="G1412" s="1"/>
  <c r="G1411" s="1"/>
  <c r="G1410" s="1"/>
  <c r="H1508" i="3"/>
  <c r="I1508"/>
  <c r="G1508"/>
  <c r="G1507" s="1"/>
  <c r="H1464"/>
  <c r="I1464"/>
  <c r="G1721"/>
  <c r="G1720" s="1"/>
  <c r="I42" i="2"/>
  <c r="I1728" i="3"/>
  <c r="I1727" s="1"/>
  <c r="I1726" s="1"/>
  <c r="I1724" s="1"/>
  <c r="H2505" i="1"/>
  <c r="H1723" i="3" s="1"/>
  <c r="H1722" s="1"/>
  <c r="I2505" i="1"/>
  <c r="I2504" s="1"/>
  <c r="I2503"/>
  <c r="I1721" i="3" s="1"/>
  <c r="I1720" s="1"/>
  <c r="H2503" i="1"/>
  <c r="H1721" i="3" s="1"/>
  <c r="H1720" s="1"/>
  <c r="I2530" i="1"/>
  <c r="I2527" s="1"/>
  <c r="I2526" s="1"/>
  <c r="H2530"/>
  <c r="H2529" s="1"/>
  <c r="H2528" s="1"/>
  <c r="G2530"/>
  <c r="G2529" s="1"/>
  <c r="G2528" s="1"/>
  <c r="G2527" s="1"/>
  <c r="G2526" s="1"/>
  <c r="I2536"/>
  <c r="I2535" s="1"/>
  <c r="I2534" s="1"/>
  <c r="I2533" s="1"/>
  <c r="I2532" s="1"/>
  <c r="H2536"/>
  <c r="H2535" s="1"/>
  <c r="H2534" s="1"/>
  <c r="H2533" s="1"/>
  <c r="H2532" s="1"/>
  <c r="G2536"/>
  <c r="G2535" s="1"/>
  <c r="G2534" s="1"/>
  <c r="G2533" s="1"/>
  <c r="G2532" s="1"/>
  <c r="G2505"/>
  <c r="G2504" s="1"/>
  <c r="I2508"/>
  <c r="H2508"/>
  <c r="G2508"/>
  <c r="G2506"/>
  <c r="H2504"/>
  <c r="G2502"/>
  <c r="G1242" i="3"/>
  <c r="G1241" s="1"/>
  <c r="G1239" s="1"/>
  <c r="I1241"/>
  <c r="I1240" s="1"/>
  <c r="H1241"/>
  <c r="H1239" s="1"/>
  <c r="I1496" i="1"/>
  <c r="I1495" s="1"/>
  <c r="H1496"/>
  <c r="H1495" s="1"/>
  <c r="G1496"/>
  <c r="I378" i="3"/>
  <c r="I376" s="1"/>
  <c r="H378"/>
  <c r="H376" s="1"/>
  <c r="G378"/>
  <c r="G376" s="1"/>
  <c r="I1697" i="1"/>
  <c r="I1696" s="1"/>
  <c r="H1697"/>
  <c r="H1696" s="1"/>
  <c r="G1697"/>
  <c r="G1695" s="1"/>
  <c r="G829" i="3"/>
  <c r="G828" s="1"/>
  <c r="I828"/>
  <c r="I827" s="1"/>
  <c r="H828"/>
  <c r="H826" s="1"/>
  <c r="I1909" i="1"/>
  <c r="I1908" s="1"/>
  <c r="H1909"/>
  <c r="H1908" s="1"/>
  <c r="G1909"/>
  <c r="G1907" s="1"/>
  <c r="G1506" i="3"/>
  <c r="I1505"/>
  <c r="I1503" s="1"/>
  <c r="H1505"/>
  <c r="H1504"/>
  <c r="H1503"/>
  <c r="I1815" i="1"/>
  <c r="I1814" s="1"/>
  <c r="H1815"/>
  <c r="H1814" s="1"/>
  <c r="G1815"/>
  <c r="G1813" s="1"/>
  <c r="G1502" i="3"/>
  <c r="G1501" s="1"/>
  <c r="G1499" s="1"/>
  <c r="I1501"/>
  <c r="I1499" s="1"/>
  <c r="H1501"/>
  <c r="H1500" s="1"/>
  <c r="I334"/>
  <c r="I333" s="1"/>
  <c r="H334"/>
  <c r="H333" s="1"/>
  <c r="G334"/>
  <c r="G332" s="1"/>
  <c r="I1590" i="1"/>
  <c r="I1589" s="1"/>
  <c r="H1590"/>
  <c r="H1589" s="1"/>
  <c r="G1590"/>
  <c r="G1588" s="1"/>
  <c r="I330" i="3"/>
  <c r="I328" s="1"/>
  <c r="H330"/>
  <c r="H329" s="1"/>
  <c r="G330"/>
  <c r="G328" s="1"/>
  <c r="I1586" i="1"/>
  <c r="I1585" s="1"/>
  <c r="H1586"/>
  <c r="H1584" s="1"/>
  <c r="G1586"/>
  <c r="G1585" s="1"/>
  <c r="I326" i="3"/>
  <c r="I325" s="1"/>
  <c r="H326"/>
  <c r="H325" s="1"/>
  <c r="G326"/>
  <c r="G324" s="1"/>
  <c r="G325"/>
  <c r="I1582" i="1"/>
  <c r="I1581" s="1"/>
  <c r="H1582"/>
  <c r="H1580" s="1"/>
  <c r="G1582"/>
  <c r="G1580" s="1"/>
  <c r="G323" i="3"/>
  <c r="I322"/>
  <c r="I320" s="1"/>
  <c r="H322"/>
  <c r="H321" s="1"/>
  <c r="I1578" i="1"/>
  <c r="I1577" s="1"/>
  <c r="H1578"/>
  <c r="H1577" s="1"/>
  <c r="G1578"/>
  <c r="G1573" s="1"/>
  <c r="I1459" i="3"/>
  <c r="I1458" s="1"/>
  <c r="H1459"/>
  <c r="H1458" s="1"/>
  <c r="G1459"/>
  <c r="G1457" s="1"/>
  <c r="G1458"/>
  <c r="I1735" i="1"/>
  <c r="I1733" s="1"/>
  <c r="H1735"/>
  <c r="H1734" s="1"/>
  <c r="G1735"/>
  <c r="G1733" s="1"/>
  <c r="I1455" i="3"/>
  <c r="I1453" s="1"/>
  <c r="H1455"/>
  <c r="H1454" s="1"/>
  <c r="G1455"/>
  <c r="G1453" s="1"/>
  <c r="I1731" i="1"/>
  <c r="I1730" s="1"/>
  <c r="H1731"/>
  <c r="H1730" s="1"/>
  <c r="G1731"/>
  <c r="G1729" s="1"/>
  <c r="I1811"/>
  <c r="I1809" s="1"/>
  <c r="H1811"/>
  <c r="H1809" s="1"/>
  <c r="G1811"/>
  <c r="G1809" s="1"/>
  <c r="G1808" s="1"/>
  <c r="G1452" i="3"/>
  <c r="I1451"/>
  <c r="I1449" s="1"/>
  <c r="H1451"/>
  <c r="H1449" s="1"/>
  <c r="I1727" i="1"/>
  <c r="I1725" s="1"/>
  <c r="H1727"/>
  <c r="H1725" s="1"/>
  <c r="G1727"/>
  <c r="G1725" s="1"/>
  <c r="G1448" i="3"/>
  <c r="I1447"/>
  <c r="I1446" s="1"/>
  <c r="H1447"/>
  <c r="H1445" s="1"/>
  <c r="I1723" i="1"/>
  <c r="I1721" s="1"/>
  <c r="H1723"/>
  <c r="H1721" s="1"/>
  <c r="G1723"/>
  <c r="G1721" s="1"/>
  <c r="I1666"/>
  <c r="I1665" s="1"/>
  <c r="H1666"/>
  <c r="H1665" s="1"/>
  <c r="G1666"/>
  <c r="G1665" s="1"/>
  <c r="G1447" i="3" l="1"/>
  <c r="G1445" s="1"/>
  <c r="Q1744"/>
  <c r="Q1746" s="1"/>
  <c r="P1460"/>
  <c r="G322"/>
  <c r="G320" s="1"/>
  <c r="P335"/>
  <c r="R335" s="1"/>
  <c r="G1505"/>
  <c r="G1504" s="1"/>
  <c r="H2502" i="1"/>
  <c r="H1507" i="3"/>
  <c r="H1498" s="1"/>
  <c r="I1507"/>
  <c r="I1498" s="1"/>
  <c r="H2527" i="1"/>
  <c r="H2526" s="1"/>
  <c r="G1451" i="3"/>
  <c r="G1449" s="1"/>
  <c r="G1723"/>
  <c r="G1722" s="1"/>
  <c r="G1719" s="1"/>
  <c r="I2502" i="1"/>
  <c r="I2501" s="1"/>
  <c r="I2500" s="1"/>
  <c r="I2499" s="1"/>
  <c r="I2498" s="1"/>
  <c r="I1573"/>
  <c r="G333" i="3"/>
  <c r="I1723"/>
  <c r="I1722" s="1"/>
  <c r="I1719" s="1"/>
  <c r="G377"/>
  <c r="H827"/>
  <c r="I377"/>
  <c r="I1734" i="1"/>
  <c r="I1695"/>
  <c r="G1488"/>
  <c r="H1488"/>
  <c r="I1504" i="3"/>
  <c r="I1500"/>
  <c r="I1454"/>
  <c r="I1239"/>
  <c r="I329"/>
  <c r="I321"/>
  <c r="H1719"/>
  <c r="I1179"/>
  <c r="H1179"/>
  <c r="G1179"/>
  <c r="J2510" i="1"/>
  <c r="I1813"/>
  <c r="I1808" s="1"/>
  <c r="G1696"/>
  <c r="I1488"/>
  <c r="H1581"/>
  <c r="I1588"/>
  <c r="I1907"/>
  <c r="H2501"/>
  <c r="H2500" s="1"/>
  <c r="H2499" s="1"/>
  <c r="H2498" s="1"/>
  <c r="G1726"/>
  <c r="G2501"/>
  <c r="G2500" s="1"/>
  <c r="G2499" s="1"/>
  <c r="G2498" s="1"/>
  <c r="I2529"/>
  <c r="I2528" s="1"/>
  <c r="G1240" i="3"/>
  <c r="H1240"/>
  <c r="H377"/>
  <c r="H1695" i="1"/>
  <c r="I1810"/>
  <c r="G826" i="3"/>
  <c r="G827"/>
  <c r="I826"/>
  <c r="G1908" i="1"/>
  <c r="H1907"/>
  <c r="G1814"/>
  <c r="H1813"/>
  <c r="H1808" s="1"/>
  <c r="G1500" i="3"/>
  <c r="H1499"/>
  <c r="I1457"/>
  <c r="I324"/>
  <c r="I332"/>
  <c r="G329"/>
  <c r="H1585" i="1"/>
  <c r="G1584"/>
  <c r="H332" i="3"/>
  <c r="G1589" i="1"/>
  <c r="H1588"/>
  <c r="H328" i="3"/>
  <c r="I1584" i="1"/>
  <c r="H324" i="3"/>
  <c r="G1581" i="1"/>
  <c r="I1580"/>
  <c r="H320" i="3"/>
  <c r="I1726" i="1"/>
  <c r="G1810"/>
  <c r="H1446" i="3"/>
  <c r="H1726" i="1"/>
  <c r="H1810"/>
  <c r="I1729"/>
  <c r="G1577"/>
  <c r="H1573"/>
  <c r="G1454" i="3"/>
  <c r="H1457"/>
  <c r="G1734" i="1"/>
  <c r="H1733"/>
  <c r="H1453" i="3"/>
  <c r="G1730" i="1"/>
  <c r="H1729"/>
  <c r="H1450" i="3"/>
  <c r="I1450"/>
  <c r="I1445"/>
  <c r="G1722" i="1"/>
  <c r="I1722"/>
  <c r="H1722"/>
  <c r="G1446" i="3" l="1"/>
  <c r="G321"/>
  <c r="G1503"/>
  <c r="G1498" s="1"/>
  <c r="G1450"/>
  <c r="I2546" i="1"/>
  <c r="H2546"/>
  <c r="I457"/>
  <c r="H457"/>
  <c r="H163" l="1"/>
  <c r="G163"/>
  <c r="G162" s="1"/>
  <c r="I247"/>
  <c r="H247"/>
  <c r="G247"/>
  <c r="G982" i="3"/>
  <c r="G981" s="1"/>
  <c r="I981"/>
  <c r="H981"/>
  <c r="I243" i="1"/>
  <c r="H243"/>
  <c r="G243"/>
  <c r="G1062" i="3"/>
  <c r="G1061" s="1"/>
  <c r="G1060" s="1"/>
  <c r="I378" i="1"/>
  <c r="I377" s="1"/>
  <c r="H378"/>
  <c r="H377" s="1"/>
  <c r="G378"/>
  <c r="G377" s="1"/>
  <c r="I1061" i="3"/>
  <c r="H1061"/>
  <c r="H1060" s="1"/>
  <c r="I1060"/>
  <c r="I88" i="1"/>
  <c r="I87" s="1"/>
  <c r="H88"/>
  <c r="H87" s="1"/>
  <c r="G88"/>
  <c r="G87" s="1"/>
  <c r="I949" i="3"/>
  <c r="H949"/>
  <c r="G949"/>
  <c r="H201" i="1"/>
  <c r="I201"/>
  <c r="G201"/>
  <c r="I389"/>
  <c r="H389"/>
  <c r="G389"/>
  <c r="H291"/>
  <c r="I291"/>
  <c r="G291"/>
  <c r="G386"/>
  <c r="H938" i="3" l="1"/>
  <c r="H937" s="1"/>
  <c r="H936" s="1"/>
  <c r="I938"/>
  <c r="I937" s="1"/>
  <c r="I936" s="1"/>
  <c r="G938"/>
  <c r="G937" s="1"/>
  <c r="G936" s="1"/>
  <c r="H935"/>
  <c r="H934" s="1"/>
  <c r="H933" s="1"/>
  <c r="I935"/>
  <c r="I934" s="1"/>
  <c r="I933" s="1"/>
  <c r="J935"/>
  <c r="K935"/>
  <c r="L935"/>
  <c r="M935"/>
  <c r="N935"/>
  <c r="O935"/>
  <c r="G935"/>
  <c r="G934" s="1"/>
  <c r="G933" s="1"/>
  <c r="I346" i="1"/>
  <c r="I345" s="1"/>
  <c r="H346"/>
  <c r="H345" s="1"/>
  <c r="G346"/>
  <c r="G345" s="1"/>
  <c r="I343"/>
  <c r="I342" s="1"/>
  <c r="H343"/>
  <c r="H342" s="1"/>
  <c r="G343"/>
  <c r="G342" s="1"/>
  <c r="H932" i="3"/>
  <c r="H931" s="1"/>
  <c r="H930" s="1"/>
  <c r="I932"/>
  <c r="I931" s="1"/>
  <c r="I930" s="1"/>
  <c r="G932"/>
  <c r="G931" s="1"/>
  <c r="G930" s="1"/>
  <c r="I340" i="1"/>
  <c r="I339" s="1"/>
  <c r="H340"/>
  <c r="H339" s="1"/>
  <c r="G340"/>
  <c r="G339" s="1"/>
  <c r="H929" i="3"/>
  <c r="H928" s="1"/>
  <c r="H927" s="1"/>
  <c r="I929"/>
  <c r="I928" s="1"/>
  <c r="I927" s="1"/>
  <c r="G929"/>
  <c r="G928" s="1"/>
  <c r="G927" s="1"/>
  <c r="I337" i="1"/>
  <c r="I336" s="1"/>
  <c r="H337"/>
  <c r="H336" s="1"/>
  <c r="G337"/>
  <c r="G336" s="1"/>
  <c r="H926" i="3"/>
  <c r="H925" s="1"/>
  <c r="H924" s="1"/>
  <c r="I926"/>
  <c r="I925" s="1"/>
  <c r="I924" s="1"/>
  <c r="G926"/>
  <c r="G925" s="1"/>
  <c r="G924" s="1"/>
  <c r="I334" i="1"/>
  <c r="I333" s="1"/>
  <c r="H334"/>
  <c r="H333" s="1"/>
  <c r="G334"/>
  <c r="G333" s="1"/>
  <c r="H923" i="3"/>
  <c r="H922" s="1"/>
  <c r="H921" s="1"/>
  <c r="I923"/>
  <c r="I922" s="1"/>
  <c r="I921" s="1"/>
  <c r="G923"/>
  <c r="G922" s="1"/>
  <c r="G921" s="1"/>
  <c r="I331" i="1"/>
  <c r="I330" s="1"/>
  <c r="H331"/>
  <c r="H330" s="1"/>
  <c r="G331"/>
  <c r="G330" s="1"/>
  <c r="H920" i="3"/>
  <c r="I920"/>
  <c r="G920"/>
  <c r="H861"/>
  <c r="I861"/>
  <c r="G861"/>
  <c r="H174" i="1"/>
  <c r="I174"/>
  <c r="G173"/>
  <c r="H23" i="3"/>
  <c r="I23"/>
  <c r="G23"/>
  <c r="I424" i="1"/>
  <c r="I423" s="1"/>
  <c r="I422" s="1"/>
  <c r="I420" s="1"/>
  <c r="I419" s="1"/>
  <c r="H424"/>
  <c r="H423" s="1"/>
  <c r="H422" s="1"/>
  <c r="H420" s="1"/>
  <c r="H419" s="1"/>
  <c r="G424"/>
  <c r="G423" s="1"/>
  <c r="G422" s="1"/>
  <c r="G420" s="1"/>
  <c r="H1103" i="3"/>
  <c r="I1103"/>
  <c r="G1103"/>
  <c r="I445" i="1"/>
  <c r="I444" s="1"/>
  <c r="I443" s="1"/>
  <c r="I442" s="1"/>
  <c r="H445"/>
  <c r="H444" s="1"/>
  <c r="H443" s="1"/>
  <c r="H442" s="1"/>
  <c r="G445"/>
  <c r="G444" s="1"/>
  <c r="G443" s="1"/>
  <c r="G441"/>
  <c r="G440" s="1"/>
  <c r="G439" s="1"/>
  <c r="G438" s="1"/>
  <c r="I440"/>
  <c r="I439" s="1"/>
  <c r="I438" s="1"/>
  <c r="H440"/>
  <c r="H439" s="1"/>
  <c r="H438" s="1"/>
  <c r="G436"/>
  <c r="G435" s="1"/>
  <c r="I435"/>
  <c r="H435"/>
  <c r="G433"/>
  <c r="I431"/>
  <c r="I430" s="1"/>
  <c r="H431"/>
  <c r="H430" s="1"/>
  <c r="G431"/>
  <c r="G430" s="1"/>
  <c r="H881" i="3"/>
  <c r="I881"/>
  <c r="G881"/>
  <c r="H877"/>
  <c r="I877"/>
  <c r="G877"/>
  <c r="H287" i="1"/>
  <c r="I287"/>
  <c r="G287"/>
  <c r="G286" s="1"/>
  <c r="I229"/>
  <c r="H229"/>
  <c r="G229"/>
  <c r="G228" s="1"/>
  <c r="H948" i="3"/>
  <c r="I948"/>
  <c r="G948"/>
  <c r="I179" i="1"/>
  <c r="I178" s="1"/>
  <c r="I177" s="1"/>
  <c r="H179"/>
  <c r="H178" s="1"/>
  <c r="H177" s="1"/>
  <c r="G179"/>
  <c r="H1133" i="3"/>
  <c r="I1133"/>
  <c r="G1133"/>
  <c r="I136" i="1"/>
  <c r="I135" s="1"/>
  <c r="I134" s="1"/>
  <c r="H136"/>
  <c r="H135" s="1"/>
  <c r="H134" s="1"/>
  <c r="G136"/>
  <c r="G135" s="1"/>
  <c r="G134" s="1"/>
  <c r="I132"/>
  <c r="I131" s="1"/>
  <c r="H132"/>
  <c r="H131" s="1"/>
  <c r="G132"/>
  <c r="G131" s="1"/>
  <c r="I129"/>
  <c r="I128" s="1"/>
  <c r="I126" s="1"/>
  <c r="H129"/>
  <c r="H128" s="1"/>
  <c r="G129"/>
  <c r="G128" s="1"/>
  <c r="H997" i="3"/>
  <c r="H996" s="1"/>
  <c r="H995" s="1"/>
  <c r="I997"/>
  <c r="I996" s="1"/>
  <c r="I995" s="1"/>
  <c r="G997"/>
  <c r="G996" s="1"/>
  <c r="G995" s="1"/>
  <c r="I85" i="1"/>
  <c r="I84" s="1"/>
  <c r="H85"/>
  <c r="H84" s="1"/>
  <c r="G85"/>
  <c r="G84" s="1"/>
  <c r="H428" l="1"/>
  <c r="H427" s="1"/>
  <c r="I428"/>
  <c r="I427" s="1"/>
  <c r="G428"/>
  <c r="G427" s="1"/>
  <c r="G178"/>
  <c r="G177" s="1"/>
  <c r="J447"/>
  <c r="G419"/>
  <c r="G127"/>
  <c r="G126" s="1"/>
  <c r="I127"/>
  <c r="H127"/>
  <c r="H126"/>
  <c r="H660" i="3" l="1"/>
  <c r="H659" s="1"/>
  <c r="H658" s="1"/>
  <c r="I660"/>
  <c r="I659" s="1"/>
  <c r="I658" s="1"/>
  <c r="I826" i="1"/>
  <c r="I825" s="1"/>
  <c r="H826"/>
  <c r="H825" s="1"/>
  <c r="H714" i="3"/>
  <c r="H713" s="1"/>
  <c r="H712" s="1"/>
  <c r="I714"/>
  <c r="I713" s="1"/>
  <c r="I712" s="1"/>
  <c r="G714"/>
  <c r="G713" s="1"/>
  <c r="G712" s="1"/>
  <c r="I1061" i="1"/>
  <c r="I1060" s="1"/>
  <c r="H1061"/>
  <c r="H1060" s="1"/>
  <c r="G1061"/>
  <c r="G1060" s="1"/>
  <c r="H421" i="3"/>
  <c r="H420" s="1"/>
  <c r="H419" s="1"/>
  <c r="I421"/>
  <c r="I420" s="1"/>
  <c r="I419" s="1"/>
  <c r="G421"/>
  <c r="G420" s="1"/>
  <c r="G419" s="1"/>
  <c r="G937" i="1"/>
  <c r="G936" s="1"/>
  <c r="I937"/>
  <c r="I936" s="1"/>
  <c r="H937"/>
  <c r="H936" s="1"/>
  <c r="H555" i="3"/>
  <c r="H554" s="1"/>
  <c r="H553" s="1"/>
  <c r="I555"/>
  <c r="I554" s="1"/>
  <c r="I553" s="1"/>
  <c r="G555"/>
  <c r="G554" s="1"/>
  <c r="G553" s="1"/>
  <c r="I690" i="1"/>
  <c r="I689" s="1"/>
  <c r="H690"/>
  <c r="H689" s="1"/>
  <c r="G690"/>
  <c r="G689" s="1"/>
  <c r="H595" i="3"/>
  <c r="I595"/>
  <c r="H582"/>
  <c r="I582"/>
  <c r="G582"/>
  <c r="I642" i="1"/>
  <c r="I641" s="1"/>
  <c r="H642"/>
  <c r="H641" s="1"/>
  <c r="G642"/>
  <c r="G641" s="1"/>
  <c r="G468" i="3"/>
  <c r="G467" s="1"/>
  <c r="G466" s="1"/>
  <c r="I467"/>
  <c r="I466" s="1"/>
  <c r="H467"/>
  <c r="H466" s="1"/>
  <c r="I581" i="1"/>
  <c r="I580" s="1"/>
  <c r="H581"/>
  <c r="H580" s="1"/>
  <c r="G581"/>
  <c r="G580" s="1"/>
  <c r="G659" i="3" l="1"/>
  <c r="G658" s="1"/>
  <c r="G826" i="1"/>
  <c r="G825" s="1"/>
  <c r="I746"/>
  <c r="H746"/>
  <c r="G746"/>
  <c r="I1133" l="1"/>
  <c r="H1133"/>
  <c r="G1133"/>
  <c r="I1123"/>
  <c r="H1123"/>
  <c r="G1123"/>
  <c r="I1093"/>
  <c r="H1093"/>
  <c r="G1093"/>
  <c r="G930"/>
  <c r="I928"/>
  <c r="H928"/>
  <c r="G928"/>
  <c r="I831"/>
  <c r="H831"/>
  <c r="G831"/>
  <c r="I773"/>
  <c r="H773"/>
  <c r="I694"/>
  <c r="H694"/>
  <c r="G694"/>
  <c r="G709"/>
  <c r="I609"/>
  <c r="H609"/>
  <c r="H1599" i="3" l="1"/>
  <c r="H1598" s="1"/>
  <c r="I1599"/>
  <c r="I1598" s="1"/>
  <c r="I1597" s="1"/>
  <c r="I1595" s="1"/>
  <c r="G1599"/>
  <c r="G1598" s="1"/>
  <c r="I1600"/>
  <c r="H1600"/>
  <c r="G1600"/>
  <c r="I1276" i="1"/>
  <c r="H1276"/>
  <c r="G1276"/>
  <c r="I1274"/>
  <c r="H1274"/>
  <c r="G1274"/>
  <c r="H1597" i="3" l="1"/>
  <c r="H1595" s="1"/>
  <c r="I1273" i="1"/>
  <c r="G1597" i="3"/>
  <c r="G1273" i="1"/>
  <c r="G1271" s="1"/>
  <c r="H1273"/>
  <c r="H562" i="3"/>
  <c r="I562"/>
  <c r="G562"/>
  <c r="H1271" i="1" l="1"/>
  <c r="J1276"/>
  <c r="I1271"/>
  <c r="K1276"/>
  <c r="G1595" i="3"/>
  <c r="H354"/>
  <c r="I354"/>
  <c r="H1964" i="1"/>
  <c r="H1963" s="1"/>
  <c r="I1964"/>
  <c r="I1963" s="1"/>
  <c r="H1961"/>
  <c r="H1960" s="1"/>
  <c r="I1961"/>
  <c r="I1960" s="1"/>
  <c r="G684" i="3"/>
  <c r="H890" l="1"/>
  <c r="I890"/>
  <c r="G890"/>
  <c r="H887"/>
  <c r="I887"/>
  <c r="G887"/>
  <c r="H870"/>
  <c r="I870"/>
  <c r="G870"/>
  <c r="H1075"/>
  <c r="I1075"/>
  <c r="G1075"/>
  <c r="H1296"/>
  <c r="I1296"/>
  <c r="G1296"/>
  <c r="H1302"/>
  <c r="I1302"/>
  <c r="G1302"/>
  <c r="H1473"/>
  <c r="H1472" s="1"/>
  <c r="I1473"/>
  <c r="I1472" s="1"/>
  <c r="G1473"/>
  <c r="G1472" s="1"/>
  <c r="H1482"/>
  <c r="I1482"/>
  <c r="H1580"/>
  <c r="H1579" s="1"/>
  <c r="I1580"/>
  <c r="I1579" s="1"/>
  <c r="H1280"/>
  <c r="I1280"/>
  <c r="G1280"/>
  <c r="H1275"/>
  <c r="I1275"/>
  <c r="J1275"/>
  <c r="K1275"/>
  <c r="L1275"/>
  <c r="M1275"/>
  <c r="N1275"/>
  <c r="O1275"/>
  <c r="G1275"/>
  <c r="H1238"/>
  <c r="I1238"/>
  <c r="G1238"/>
  <c r="H1000"/>
  <c r="I1000"/>
  <c r="G1000"/>
  <c r="H944"/>
  <c r="I944"/>
  <c r="G944"/>
  <c r="H854"/>
  <c r="I854"/>
  <c r="G854"/>
  <c r="H851"/>
  <c r="I851"/>
  <c r="G851"/>
  <c r="H842"/>
  <c r="I842"/>
  <c r="G842"/>
  <c r="H839"/>
  <c r="I839"/>
  <c r="G839"/>
  <c r="H825"/>
  <c r="I825"/>
  <c r="G825"/>
  <c r="H757"/>
  <c r="I757"/>
  <c r="G757"/>
  <c r="H673"/>
  <c r="I673"/>
  <c r="G673"/>
  <c r="H637"/>
  <c r="I637"/>
  <c r="G637"/>
  <c r="H634"/>
  <c r="I634"/>
  <c r="G634"/>
  <c r="H625"/>
  <c r="I625"/>
  <c r="J625"/>
  <c r="K625"/>
  <c r="L625"/>
  <c r="M625"/>
  <c r="N625"/>
  <c r="O625"/>
  <c r="G625"/>
  <c r="H631"/>
  <c r="I631"/>
  <c r="G631"/>
  <c r="H628"/>
  <c r="I628"/>
  <c r="G628"/>
  <c r="H613"/>
  <c r="I613"/>
  <c r="G613"/>
  <c r="H573"/>
  <c r="I573"/>
  <c r="G573"/>
  <c r="H570"/>
  <c r="I570"/>
  <c r="G570"/>
  <c r="G474"/>
  <c r="H474"/>
  <c r="I474"/>
  <c r="H465"/>
  <c r="I465"/>
  <c r="G465"/>
  <c r="H315"/>
  <c r="I315"/>
  <c r="G315"/>
  <c r="H311"/>
  <c r="I311"/>
  <c r="G311"/>
  <c r="H305"/>
  <c r="I305"/>
  <c r="G305"/>
  <c r="H307"/>
  <c r="I307"/>
  <c r="G307"/>
  <c r="H301"/>
  <c r="I301"/>
  <c r="G301"/>
  <c r="H299"/>
  <c r="I299"/>
  <c r="G299"/>
  <c r="H177"/>
  <c r="H176" s="1"/>
  <c r="H175" s="1"/>
  <c r="I177"/>
  <c r="I176" s="1"/>
  <c r="I175" s="1"/>
  <c r="G177"/>
  <c r="H1978" i="1"/>
  <c r="I1978"/>
  <c r="G1978"/>
  <c r="G941"/>
  <c r="H941"/>
  <c r="I941"/>
  <c r="G183" i="3"/>
  <c r="I1553" i="1"/>
  <c r="H1553"/>
  <c r="G1553"/>
  <c r="G1552" s="1"/>
  <c r="H1959" l="1"/>
  <c r="I1959"/>
  <c r="G182" i="3" l="1"/>
  <c r="G181" s="1"/>
  <c r="I182"/>
  <c r="H182"/>
  <c r="G899" l="1"/>
  <c r="G911"/>
  <c r="G994"/>
  <c r="I193" l="1"/>
  <c r="H193"/>
  <c r="G193"/>
  <c r="H1444" l="1"/>
  <c r="G941" l="1"/>
  <c r="G940" s="1"/>
  <c r="G939" s="1"/>
  <c r="I940"/>
  <c r="I939" s="1"/>
  <c r="H940"/>
  <c r="H939" s="1"/>
  <c r="I349" i="1"/>
  <c r="I348" s="1"/>
  <c r="H349"/>
  <c r="H348" s="1"/>
  <c r="G349"/>
  <c r="G348" s="1"/>
  <c r="H919" i="3"/>
  <c r="H918" s="1"/>
  <c r="G640"/>
  <c r="G639" s="1"/>
  <c r="G638" s="1"/>
  <c r="I639"/>
  <c r="I638" s="1"/>
  <c r="H639"/>
  <c r="H638" s="1"/>
  <c r="I805" i="1"/>
  <c r="I804" s="1"/>
  <c r="H805"/>
  <c r="H804" s="1"/>
  <c r="G805"/>
  <c r="G804" s="1"/>
  <c r="I919" i="3"/>
  <c r="I918" s="1"/>
  <c r="G919"/>
  <c r="G918" s="1"/>
  <c r="I916"/>
  <c r="I915" s="1"/>
  <c r="H916"/>
  <c r="H915" s="1"/>
  <c r="G916"/>
  <c r="G915" s="1"/>
  <c r="I913"/>
  <c r="I912" s="1"/>
  <c r="H913"/>
  <c r="H912" s="1"/>
  <c r="G913"/>
  <c r="G912" s="1"/>
  <c r="I910"/>
  <c r="I909" s="1"/>
  <c r="H910"/>
  <c r="H909" s="1"/>
  <c r="G910"/>
  <c r="G909" s="1"/>
  <c r="I328" i="1"/>
  <c r="I327" s="1"/>
  <c r="H328"/>
  <c r="H327" s="1"/>
  <c r="G328"/>
  <c r="G327" s="1"/>
  <c r="I325"/>
  <c r="I324" s="1"/>
  <c r="H325"/>
  <c r="H324" s="1"/>
  <c r="G325"/>
  <c r="G324" s="1"/>
  <c r="I322"/>
  <c r="I321" s="1"/>
  <c r="H322"/>
  <c r="H321" s="1"/>
  <c r="G322"/>
  <c r="G321" s="1"/>
  <c r="I636" i="3" l="1"/>
  <c r="I635" s="1"/>
  <c r="H636"/>
  <c r="H635" s="1"/>
  <c r="G636"/>
  <c r="G635" s="1"/>
  <c r="I633"/>
  <c r="I632" s="1"/>
  <c r="H633"/>
  <c r="H632" s="1"/>
  <c r="G633"/>
  <c r="G632" s="1"/>
  <c r="I630"/>
  <c r="I629" s="1"/>
  <c r="H630"/>
  <c r="H629" s="1"/>
  <c r="G630"/>
  <c r="G629" s="1"/>
  <c r="I627"/>
  <c r="I626" s="1"/>
  <c r="H627"/>
  <c r="H626" s="1"/>
  <c r="G627"/>
  <c r="G626" s="1"/>
  <c r="I624"/>
  <c r="I623" s="1"/>
  <c r="H624"/>
  <c r="H623" s="1"/>
  <c r="G624"/>
  <c r="G623" s="1"/>
  <c r="I790" i="1" l="1"/>
  <c r="I789" s="1"/>
  <c r="H790"/>
  <c r="H789" s="1"/>
  <c r="G790"/>
  <c r="G789" s="1"/>
  <c r="I793"/>
  <c r="I792" s="1"/>
  <c r="H793"/>
  <c r="H792" s="1"/>
  <c r="G793"/>
  <c r="G792" s="1"/>
  <c r="I796"/>
  <c r="I795" s="1"/>
  <c r="H796"/>
  <c r="H795" s="1"/>
  <c r="G796"/>
  <c r="G795" s="1"/>
  <c r="I799"/>
  <c r="I798" s="1"/>
  <c r="H799"/>
  <c r="H798" s="1"/>
  <c r="G799"/>
  <c r="G798" s="1"/>
  <c r="I802"/>
  <c r="I801" s="1"/>
  <c r="H802"/>
  <c r="H801" s="1"/>
  <c r="G802"/>
  <c r="G801" s="1"/>
  <c r="G1130" l="1"/>
  <c r="G1068"/>
  <c r="G711" i="3" s="1"/>
  <c r="G152" i="1"/>
  <c r="G137" i="3" s="1"/>
  <c r="G1226" l="1"/>
  <c r="G1664" l="1"/>
  <c r="G196"/>
  <c r="G1680"/>
  <c r="G2464" i="1"/>
  <c r="I2461"/>
  <c r="I2460" s="1"/>
  <c r="H2461"/>
  <c r="H2460" s="1"/>
  <c r="G2388"/>
  <c r="G2387" s="1"/>
  <c r="G2386" s="1"/>
  <c r="G2385" s="1"/>
  <c r="G2384" s="1"/>
  <c r="I1936"/>
  <c r="H1936"/>
  <c r="G1936"/>
  <c r="G1935" s="1"/>
  <c r="G1934" s="1"/>
  <c r="G1933" s="1"/>
  <c r="G1932" s="1"/>
  <c r="I1930"/>
  <c r="H1930"/>
  <c r="G1930"/>
  <c r="G1929" s="1"/>
  <c r="G1928" s="1"/>
  <c r="G772" i="3"/>
  <c r="G771" s="1"/>
  <c r="G770" s="1"/>
  <c r="I771"/>
  <c r="I770" s="1"/>
  <c r="H771"/>
  <c r="H770" s="1"/>
  <c r="G1562"/>
  <c r="G1819" i="1"/>
  <c r="G1818" s="1"/>
  <c r="G1817" s="1"/>
  <c r="G1685" i="3" l="1"/>
  <c r="I1642" i="1"/>
  <c r="H1642"/>
  <c r="G1642"/>
  <c r="G1500"/>
  <c r="I1568" i="3"/>
  <c r="I1567" s="1"/>
  <c r="H1568"/>
  <c r="H1567" s="1"/>
  <c r="I1236" i="1"/>
  <c r="I1235" s="1"/>
  <c r="H1236"/>
  <c r="H1235" s="1"/>
  <c r="G1236"/>
  <c r="G1235" s="1"/>
  <c r="G1569" i="3" s="1"/>
  <c r="G1568" s="1"/>
  <c r="G1567" s="1"/>
  <c r="G565"/>
  <c r="G564" s="1"/>
  <c r="G563" s="1"/>
  <c r="I564"/>
  <c r="I563" s="1"/>
  <c r="H564"/>
  <c r="H563" s="1"/>
  <c r="I742" i="1"/>
  <c r="I741" s="1"/>
  <c r="H742"/>
  <c r="H741" s="1"/>
  <c r="G742"/>
  <c r="G741" s="1"/>
  <c r="H469"/>
  <c r="I469"/>
  <c r="G1223" i="3" l="1"/>
  <c r="G1222" s="1"/>
  <c r="G1221" s="1"/>
  <c r="G1480" i="1"/>
  <c r="G1479" s="1"/>
  <c r="I1480"/>
  <c r="I1479" s="1"/>
  <c r="H1480"/>
  <c r="H1479" s="1"/>
  <c r="G1358" i="3"/>
  <c r="G1357" s="1"/>
  <c r="G1356" s="1"/>
  <c r="I1357"/>
  <c r="I1356" s="1"/>
  <c r="H1357"/>
  <c r="H1356" s="1"/>
  <c r="I1771" i="1"/>
  <c r="I1770" s="1"/>
  <c r="H1771"/>
  <c r="H1770" s="1"/>
  <c r="G1771"/>
  <c r="G1770" s="1"/>
  <c r="G1459"/>
  <c r="G1458" s="1"/>
  <c r="I1222" i="3"/>
  <c r="I1221" s="1"/>
  <c r="H1222"/>
  <c r="H1221" s="1"/>
  <c r="I1459" i="1"/>
  <c r="I1458" s="1"/>
  <c r="H1459"/>
  <c r="H1458" s="1"/>
  <c r="I1295" i="3"/>
  <c r="I1294" s="1"/>
  <c r="H1295"/>
  <c r="H1294" s="1"/>
  <c r="G1295"/>
  <c r="G1294" s="1"/>
  <c r="I1716" i="1"/>
  <c r="I1715" s="1"/>
  <c r="H1716"/>
  <c r="H1715" s="1"/>
  <c r="G1716"/>
  <c r="G1715" s="1"/>
  <c r="G1719"/>
  <c r="G1718" s="1"/>
  <c r="H1719"/>
  <c r="H1718" s="1"/>
  <c r="I1719"/>
  <c r="I1718" s="1"/>
  <c r="G814"/>
  <c r="G813" s="1"/>
  <c r="G622" i="3"/>
  <c r="G621" s="1"/>
  <c r="G620" s="1"/>
  <c r="I621"/>
  <c r="I620" s="1"/>
  <c r="H621"/>
  <c r="H620" s="1"/>
  <c r="I817" i="1"/>
  <c r="I816" s="1"/>
  <c r="H817"/>
  <c r="H816" s="1"/>
  <c r="G817"/>
  <c r="G816" s="1"/>
  <c r="G785" i="3"/>
  <c r="G784" s="1"/>
  <c r="G783" s="1"/>
  <c r="I784"/>
  <c r="I783" s="1"/>
  <c r="H784"/>
  <c r="H783" s="1"/>
  <c r="I1899" i="1"/>
  <c r="I1898" s="1"/>
  <c r="H1899"/>
  <c r="H1898" s="1"/>
  <c r="G1899"/>
  <c r="G1898" s="1"/>
  <c r="I92" i="2"/>
  <c r="J92"/>
  <c r="G619" i="3"/>
  <c r="G618" s="1"/>
  <c r="G617" s="1"/>
  <c r="I618"/>
  <c r="I617" s="1"/>
  <c r="H618"/>
  <c r="H617" s="1"/>
  <c r="I814" i="1"/>
  <c r="I813" s="1"/>
  <c r="H814"/>
  <c r="H813" s="1"/>
  <c r="I1471" i="3"/>
  <c r="H1471"/>
  <c r="G1471"/>
  <c r="H1977" i="1"/>
  <c r="G1977"/>
  <c r="I1977"/>
  <c r="I1969"/>
  <c r="H1969"/>
  <c r="G1969"/>
  <c r="I993" i="3"/>
  <c r="I992" s="1"/>
  <c r="H993"/>
  <c r="H992" s="1"/>
  <c r="G993"/>
  <c r="G992" s="1"/>
  <c r="I187"/>
  <c r="H187"/>
  <c r="I612"/>
  <c r="I611" s="1"/>
  <c r="H612"/>
  <c r="H611" s="1"/>
  <c r="G612"/>
  <c r="G611" s="1"/>
  <c r="I808" i="1"/>
  <c r="I807" s="1"/>
  <c r="H808"/>
  <c r="H807" s="1"/>
  <c r="G808"/>
  <c r="G807" s="1"/>
  <c r="G610" i="3"/>
  <c r="G1438"/>
  <c r="G1670"/>
  <c r="G1669" s="1"/>
  <c r="H1016" i="1"/>
  <c r="H1015" s="1"/>
  <c r="I1016"/>
  <c r="I1015" s="1"/>
  <c r="G1016"/>
  <c r="G1015" s="1"/>
  <c r="I672" i="3"/>
  <c r="I671" s="1"/>
  <c r="H672"/>
  <c r="H671" s="1"/>
  <c r="G672"/>
  <c r="G671" s="1"/>
  <c r="I1064" i="1"/>
  <c r="I1063" s="1"/>
  <c r="H1064"/>
  <c r="H1063" s="1"/>
  <c r="G1064"/>
  <c r="G1063" s="1"/>
  <c r="I561" i="3"/>
  <c r="I560" s="1"/>
  <c r="H561"/>
  <c r="H560" s="1"/>
  <c r="G561"/>
  <c r="G560" s="1"/>
  <c r="I739" i="1"/>
  <c r="I738" s="1"/>
  <c r="H739"/>
  <c r="H738" s="1"/>
  <c r="G739"/>
  <c r="G738" s="1"/>
  <c r="G348" i="3"/>
  <c r="G355"/>
  <c r="G354" s="1"/>
  <c r="G1964" i="1"/>
  <c r="G1963" s="1"/>
  <c r="G1961"/>
  <c r="G1960" s="1"/>
  <c r="G357" i="3"/>
  <c r="G187"/>
  <c r="G1538" i="1"/>
  <c r="G1537" s="1"/>
  <c r="G295" i="3" s="1"/>
  <c r="G294" s="1"/>
  <c r="G293" s="1"/>
  <c r="G1388" i="1"/>
  <c r="G1387" s="1"/>
  <c r="G1386" s="1"/>
  <c r="G1660" i="3" s="1"/>
  <c r="G381" i="1"/>
  <c r="G380" s="1"/>
  <c r="G1959" l="1"/>
  <c r="G1659" i="3"/>
  <c r="I1274"/>
  <c r="H1274"/>
  <c r="G1274"/>
  <c r="I2421" i="1"/>
  <c r="I2420" s="1"/>
  <c r="H2421"/>
  <c r="H2420" s="1"/>
  <c r="G2421"/>
  <c r="I838" i="3"/>
  <c r="I837" s="1"/>
  <c r="H838"/>
  <c r="H837" s="1"/>
  <c r="G838"/>
  <c r="G837" s="1"/>
  <c r="I265" i="1"/>
  <c r="I264" s="1"/>
  <c r="H265"/>
  <c r="H264" s="1"/>
  <c r="G265"/>
  <c r="G264" s="1"/>
  <c r="G1709" i="3"/>
  <c r="G1708" s="1"/>
  <c r="G1707" s="1"/>
  <c r="I1708"/>
  <c r="I1707" s="1"/>
  <c r="H1708"/>
  <c r="H1707" s="1"/>
  <c r="G890" i="1"/>
  <c r="G889" s="1"/>
  <c r="I890"/>
  <c r="I889" s="1"/>
  <c r="H890"/>
  <c r="H889" s="1"/>
  <c r="I361"/>
  <c r="I360" s="1"/>
  <c r="H361"/>
  <c r="H360" s="1"/>
  <c r="G361"/>
  <c r="G360" s="1"/>
  <c r="I999" i="3"/>
  <c r="I998" s="1"/>
  <c r="H999"/>
  <c r="H998" s="1"/>
  <c r="G999"/>
  <c r="G998" s="1"/>
  <c r="G973"/>
  <c r="G1579"/>
  <c r="G1482"/>
  <c r="G1481" s="1"/>
  <c r="G1480" s="1"/>
  <c r="I1481"/>
  <c r="I1480" s="1"/>
  <c r="H1481"/>
  <c r="H1480" s="1"/>
  <c r="I2004" i="1"/>
  <c r="I2003" s="1"/>
  <c r="H2004"/>
  <c r="H2003" s="1"/>
  <c r="G2004"/>
  <c r="G2003" s="1"/>
  <c r="G1137" i="3"/>
  <c r="G1136" s="1"/>
  <c r="G1135" s="1"/>
  <c r="I1136"/>
  <c r="H1136"/>
  <c r="G1253" i="1"/>
  <c r="G471" i="3" l="1"/>
  <c r="G470" s="1"/>
  <c r="G469" s="1"/>
  <c r="I470"/>
  <c r="I469" s="1"/>
  <c r="H470"/>
  <c r="H469" s="1"/>
  <c r="H1085" i="1"/>
  <c r="H1084" s="1"/>
  <c r="I1085"/>
  <c r="I1084" s="1"/>
  <c r="G1085"/>
  <c r="G1084" s="1"/>
  <c r="I669" i="3"/>
  <c r="I668" s="1"/>
  <c r="H669"/>
  <c r="H668" s="1"/>
  <c r="G669"/>
  <c r="G668" s="1"/>
  <c r="G873"/>
  <c r="G872" s="1"/>
  <c r="G871" s="1"/>
  <c r="I872"/>
  <c r="I871" s="1"/>
  <c r="H872"/>
  <c r="H871" s="1"/>
  <c r="G857"/>
  <c r="G1497" l="1"/>
  <c r="G1496" s="1"/>
  <c r="G1013" i="1"/>
  <c r="G1012" s="1"/>
  <c r="G1011" s="1"/>
  <c r="G1264" i="3"/>
  <c r="G1263" s="1"/>
  <c r="G1262" s="1"/>
  <c r="G1373" i="1"/>
  <c r="G1372" s="1"/>
  <c r="G176" i="3" l="1"/>
  <c r="G175" s="1"/>
  <c r="G1546" i="1"/>
  <c r="G314" i="3"/>
  <c r="G313" s="1"/>
  <c r="G312" s="1"/>
  <c r="G1567" i="1"/>
  <c r="G1566" s="1"/>
  <c r="G1565" s="1"/>
  <c r="G319" i="3"/>
  <c r="G318" s="1"/>
  <c r="G317" s="1"/>
  <c r="G316" s="1"/>
  <c r="G1571" i="1"/>
  <c r="G1570" s="1"/>
  <c r="G1569" s="1"/>
  <c r="I824" i="3"/>
  <c r="I823" s="1"/>
  <c r="H824"/>
  <c r="H823" s="1"/>
  <c r="G824"/>
  <c r="G823" s="1"/>
  <c r="I787"/>
  <c r="I786" s="1"/>
  <c r="H787"/>
  <c r="H786" s="1"/>
  <c r="G787"/>
  <c r="G786" s="1"/>
  <c r="I1905" i="1"/>
  <c r="I1904" s="1"/>
  <c r="H1905"/>
  <c r="H1904" s="1"/>
  <c r="G1905"/>
  <c r="G1904" s="1"/>
  <c r="I1237" i="3"/>
  <c r="I1236" s="1"/>
  <c r="H1237"/>
  <c r="H1236" s="1"/>
  <c r="G1237"/>
  <c r="G1236" s="1"/>
  <c r="G1486" i="1"/>
  <c r="G1485" s="1"/>
  <c r="I1486"/>
  <c r="I1485" s="1"/>
  <c r="H1486"/>
  <c r="H1485" s="1"/>
  <c r="I856" i="3"/>
  <c r="I855" s="1"/>
  <c r="H856"/>
  <c r="H855" s="1"/>
  <c r="G856"/>
  <c r="G855" s="1"/>
  <c r="G352" i="1"/>
  <c r="G351" s="1"/>
  <c r="I352"/>
  <c r="I351" s="1"/>
  <c r="H352"/>
  <c r="H351" s="1"/>
  <c r="I179" i="3"/>
  <c r="I178" s="1"/>
  <c r="H179"/>
  <c r="H178" s="1"/>
  <c r="G179"/>
  <c r="G178" s="1"/>
  <c r="G1550" i="1"/>
  <c r="G1549" s="1"/>
  <c r="I1550"/>
  <c r="I1549" s="1"/>
  <c r="H1550"/>
  <c r="H1549" s="1"/>
  <c r="G602"/>
  <c r="G601" s="1"/>
  <c r="G599"/>
  <c r="G598" s="1"/>
  <c r="I599"/>
  <c r="I598" s="1"/>
  <c r="H599"/>
  <c r="H598" s="1"/>
  <c r="I602"/>
  <c r="I601" s="1"/>
  <c r="H602"/>
  <c r="H601" s="1"/>
  <c r="I756" i="3"/>
  <c r="I755" s="1"/>
  <c r="H756"/>
  <c r="H755" s="1"/>
  <c r="G756"/>
  <c r="G755" s="1"/>
  <c r="G168" l="1"/>
  <c r="G588"/>
  <c r="G595"/>
  <c r="G594" s="1"/>
  <c r="G593" s="1"/>
  <c r="I1598" i="1"/>
  <c r="I1597" s="1"/>
  <c r="H1598"/>
  <c r="H1597" s="1"/>
  <c r="G1598"/>
  <c r="G1597" s="1"/>
  <c r="G1277" i="3"/>
  <c r="G1437"/>
  <c r="G1436" s="1"/>
  <c r="G1868" i="1"/>
  <c r="G1867" s="1"/>
  <c r="G1875"/>
  <c r="H604" i="3"/>
  <c r="I604"/>
  <c r="G604"/>
  <c r="G605" i="1"/>
  <c r="G604" s="1"/>
  <c r="I605"/>
  <c r="I604" s="1"/>
  <c r="H605"/>
  <c r="H604" s="1"/>
  <c r="H594" i="3"/>
  <c r="H593" s="1"/>
  <c r="I594"/>
  <c r="I593" s="1"/>
  <c r="G944" i="1"/>
  <c r="G943" s="1"/>
  <c r="I944"/>
  <c r="I943" s="1"/>
  <c r="H944"/>
  <c r="H943" s="1"/>
  <c r="G769"/>
  <c r="G768" s="1"/>
  <c r="I769"/>
  <c r="I768" s="1"/>
  <c r="H769"/>
  <c r="H768" s="1"/>
  <c r="H588" i="3"/>
  <c r="I588"/>
  <c r="I473"/>
  <c r="I472" s="1"/>
  <c r="H473"/>
  <c r="H472" s="1"/>
  <c r="G473"/>
  <c r="G472" s="1"/>
  <c r="I1088" i="1"/>
  <c r="I1087" s="1"/>
  <c r="H1088"/>
  <c r="H1087" s="1"/>
  <c r="G1088"/>
  <c r="G1087" s="1"/>
  <c r="I1108"/>
  <c r="I738" i="3" s="1"/>
  <c r="H1108" i="1"/>
  <c r="H738" i="3" s="1"/>
  <c r="G1108" i="1"/>
  <c r="G738" i="3" s="1"/>
  <c r="I464"/>
  <c r="I463" s="1"/>
  <c r="H464"/>
  <c r="H463" s="1"/>
  <c r="G464"/>
  <c r="G463" s="1"/>
  <c r="I1082" i="1"/>
  <c r="I1081" s="1"/>
  <c r="H1082"/>
  <c r="H1081" s="1"/>
  <c r="G1082"/>
  <c r="G1081" s="1"/>
  <c r="G1111"/>
  <c r="I1301" i="3"/>
  <c r="I1300" s="1"/>
  <c r="H1301"/>
  <c r="H1300" s="1"/>
  <c r="G1301"/>
  <c r="G1300" s="1"/>
  <c r="G1495"/>
  <c r="G1080" i="1" l="1"/>
  <c r="I1080"/>
  <c r="H1080"/>
  <c r="H1361" i="3"/>
  <c r="I1361"/>
  <c r="G1361"/>
  <c r="I940" i="1"/>
  <c r="H940"/>
  <c r="G940"/>
  <c r="H353" i="3"/>
  <c r="I353"/>
  <c r="H841"/>
  <c r="H840" s="1"/>
  <c r="I841"/>
  <c r="I840" s="1"/>
  <c r="H162" i="1"/>
  <c r="H161" s="1"/>
  <c r="I162"/>
  <c r="I161" s="1"/>
  <c r="H375" i="3"/>
  <c r="I375"/>
  <c r="G375"/>
  <c r="G353"/>
  <c r="H348"/>
  <c r="I348"/>
  <c r="H365"/>
  <c r="H364" s="1"/>
  <c r="H363" s="1"/>
  <c r="I365"/>
  <c r="I364" s="1"/>
  <c r="I363" s="1"/>
  <c r="G365"/>
  <c r="G364" s="1"/>
  <c r="G363" s="1"/>
  <c r="G1693" i="1"/>
  <c r="G1692" s="1"/>
  <c r="I1693"/>
  <c r="I1692" s="1"/>
  <c r="H1693"/>
  <c r="H1692" s="1"/>
  <c r="H195" i="3" l="1"/>
  <c r="H192" s="1"/>
  <c r="I195"/>
  <c r="I192" s="1"/>
  <c r="H1557" i="1"/>
  <c r="H1556" s="1"/>
  <c r="I1557"/>
  <c r="I1556" s="1"/>
  <c r="G1072" l="1"/>
  <c r="I310" i="3"/>
  <c r="I309" s="1"/>
  <c r="I308" s="1"/>
  <c r="H310"/>
  <c r="H309" s="1"/>
  <c r="H308" s="1"/>
  <c r="G310"/>
  <c r="I2407" i="1"/>
  <c r="I2406" s="1"/>
  <c r="I2405" s="1"/>
  <c r="H2407"/>
  <c r="H2406" s="1"/>
  <c r="H2405" s="1"/>
  <c r="G2407"/>
  <c r="I300" i="3"/>
  <c r="H300"/>
  <c r="G300"/>
  <c r="I298"/>
  <c r="I297" s="1"/>
  <c r="H298"/>
  <c r="H297" s="1"/>
  <c r="G298"/>
  <c r="I2395" i="1"/>
  <c r="H2395"/>
  <c r="G2395"/>
  <c r="G303" i="3"/>
  <c r="G302" s="1"/>
  <c r="I306"/>
  <c r="H306"/>
  <c r="G2401" i="1"/>
  <c r="I2401"/>
  <c r="H2401"/>
  <c r="G170" i="3"/>
  <c r="G169" s="1"/>
  <c r="H170"/>
  <c r="H169" s="1"/>
  <c r="H168" s="1"/>
  <c r="I170"/>
  <c r="I169" s="1"/>
  <c r="I2397" i="1"/>
  <c r="I2394" s="1"/>
  <c r="H2397"/>
  <c r="H2394" s="1"/>
  <c r="G2397"/>
  <c r="I304" i="3"/>
  <c r="I303" s="1"/>
  <c r="I302" s="1"/>
  <c r="H304"/>
  <c r="H303" s="1"/>
  <c r="H302" s="1"/>
  <c r="G304"/>
  <c r="G195"/>
  <c r="I191"/>
  <c r="H191"/>
  <c r="I1555" i="1"/>
  <c r="H1555"/>
  <c r="G1305" i="3"/>
  <c r="I2473" i="1"/>
  <c r="I2472" s="1"/>
  <c r="I2471" s="1"/>
  <c r="I2468" s="1"/>
  <c r="H2473"/>
  <c r="H2472" s="1"/>
  <c r="H2471" s="1"/>
  <c r="H2468" s="1"/>
  <c r="G2473"/>
  <c r="G2472" s="1"/>
  <c r="G2471" s="1"/>
  <c r="G2468" s="1"/>
  <c r="I1315" i="3"/>
  <c r="I1314" s="1"/>
  <c r="H1315"/>
  <c r="H1314" s="1"/>
  <c r="G1315"/>
  <c r="G1314" s="1"/>
  <c r="I2457" i="1"/>
  <c r="I2456" s="1"/>
  <c r="H2457"/>
  <c r="H2456" s="1"/>
  <c r="G2457"/>
  <c r="G2456" s="1"/>
  <c r="G2452" s="1"/>
  <c r="G1285" i="3"/>
  <c r="I2454" i="1"/>
  <c r="I2453" s="1"/>
  <c r="H2454"/>
  <c r="H2453" s="1"/>
  <c r="G2454"/>
  <c r="G2453" s="1"/>
  <c r="I2452"/>
  <c r="I2451" s="1"/>
  <c r="H2452"/>
  <c r="H2451" s="1"/>
  <c r="I2449"/>
  <c r="I2448" s="1"/>
  <c r="H2449"/>
  <c r="H2448" s="1"/>
  <c r="G2449"/>
  <c r="G2448" s="1"/>
  <c r="G2441" s="1"/>
  <c r="I2446"/>
  <c r="I2445" s="1"/>
  <c r="H2446"/>
  <c r="H2445" s="1"/>
  <c r="G2446"/>
  <c r="G2445" s="1"/>
  <c r="I2443"/>
  <c r="I2442" s="1"/>
  <c r="H2443"/>
  <c r="H2442" s="1"/>
  <c r="G2443"/>
  <c r="G2442" s="1"/>
  <c r="G1325" i="3"/>
  <c r="I2439" i="1"/>
  <c r="I2438" s="1"/>
  <c r="H2439"/>
  <c r="H2438" s="1"/>
  <c r="G2439"/>
  <c r="G2438" s="1"/>
  <c r="G2436"/>
  <c r="G2435" s="1"/>
  <c r="I2436"/>
  <c r="I2435" s="1"/>
  <c r="H2436"/>
  <c r="H2435" s="1"/>
  <c r="I2433"/>
  <c r="I2432" s="1"/>
  <c r="H2433"/>
  <c r="H2432" s="1"/>
  <c r="G2433"/>
  <c r="G2432" s="1"/>
  <c r="I2429"/>
  <c r="I2428" s="1"/>
  <c r="H2429"/>
  <c r="H2428" s="1"/>
  <c r="G2429"/>
  <c r="G2428" s="1"/>
  <c r="G1276" i="3"/>
  <c r="G1273" s="1"/>
  <c r="H2477" i="1"/>
  <c r="H2476" s="1"/>
  <c r="H2475" s="1"/>
  <c r="H2427" s="1"/>
  <c r="I2477"/>
  <c r="I2476" s="1"/>
  <c r="I2475" s="1"/>
  <c r="G2477"/>
  <c r="G2479"/>
  <c r="G2478" s="1"/>
  <c r="I2479"/>
  <c r="I2478" s="1"/>
  <c r="H2479"/>
  <c r="H2478" s="1"/>
  <c r="H2419"/>
  <c r="H2418" s="1"/>
  <c r="H2390" s="1"/>
  <c r="H2481" s="1"/>
  <c r="I2419"/>
  <c r="I2418" s="1"/>
  <c r="I2390" s="1"/>
  <c r="I2481" s="1"/>
  <c r="G2423"/>
  <c r="I2416"/>
  <c r="H2416"/>
  <c r="G2416"/>
  <c r="I2414"/>
  <c r="H2414"/>
  <c r="G2414"/>
  <c r="G2410"/>
  <c r="G2409" s="1"/>
  <c r="I2403"/>
  <c r="I2400" s="1"/>
  <c r="I2399" s="1"/>
  <c r="H2403"/>
  <c r="H2400" s="1"/>
  <c r="H2399" s="1"/>
  <c r="G2403"/>
  <c r="G1564" i="3"/>
  <c r="I894" i="1"/>
  <c r="I893" s="1"/>
  <c r="I892" s="1"/>
  <c r="H894"/>
  <c r="H893" s="1"/>
  <c r="H892" s="1"/>
  <c r="G894"/>
  <c r="G893" s="1"/>
  <c r="G892" s="1"/>
  <c r="G1415" i="3"/>
  <c r="I853"/>
  <c r="I852" s="1"/>
  <c r="H853"/>
  <c r="H852" s="1"/>
  <c r="G853"/>
  <c r="G852" s="1"/>
  <c r="I850"/>
  <c r="I849" s="1"/>
  <c r="H850"/>
  <c r="H849" s="1"/>
  <c r="G850"/>
  <c r="G849" s="1"/>
  <c r="I847"/>
  <c r="I846" s="1"/>
  <c r="H847"/>
  <c r="H846" s="1"/>
  <c r="G847"/>
  <c r="I171" i="1"/>
  <c r="I170" s="1"/>
  <c r="H171"/>
  <c r="H170" s="1"/>
  <c r="G171"/>
  <c r="G170" s="1"/>
  <c r="G168"/>
  <c r="G167" s="1"/>
  <c r="H168"/>
  <c r="H167" s="1"/>
  <c r="I168"/>
  <c r="I167" s="1"/>
  <c r="I1334" i="3"/>
  <c r="H1334"/>
  <c r="H740"/>
  <c r="H739" s="1"/>
  <c r="I740"/>
  <c r="I739" s="1"/>
  <c r="H1110" i="1"/>
  <c r="H1109" s="1"/>
  <c r="I1110"/>
  <c r="I1109" s="1"/>
  <c r="I990" i="3"/>
  <c r="I989" s="1"/>
  <c r="H990"/>
  <c r="H989" s="1"/>
  <c r="G990"/>
  <c r="G989" s="1"/>
  <c r="I216" i="1"/>
  <c r="I215" s="1"/>
  <c r="H216"/>
  <c r="H215" s="1"/>
  <c r="G216"/>
  <c r="G215" s="1"/>
  <c r="I90" i="2"/>
  <c r="G192" i="3" l="1"/>
  <c r="G191" s="1"/>
  <c r="G2420" i="1"/>
  <c r="G2419" s="1"/>
  <c r="G2418" s="1"/>
  <c r="G846" i="3"/>
  <c r="G164" i="1"/>
  <c r="G2400"/>
  <c r="G2399" s="1"/>
  <c r="I296" i="3"/>
  <c r="H2413" i="1"/>
  <c r="H2412" s="1"/>
  <c r="H2392" s="1"/>
  <c r="H2391" s="1"/>
  <c r="G2394"/>
  <c r="G2393" s="1"/>
  <c r="H2426"/>
  <c r="H2425" s="1"/>
  <c r="G297" i="3"/>
  <c r="G296" s="1"/>
  <c r="H2393" i="1"/>
  <c r="G2406"/>
  <c r="G2405" s="1"/>
  <c r="I2393"/>
  <c r="H296" i="3"/>
  <c r="G306"/>
  <c r="G2427" i="1"/>
  <c r="G2426" s="1"/>
  <c r="I2427"/>
  <c r="I2426" s="1"/>
  <c r="I2425" s="1"/>
  <c r="I2441"/>
  <c r="H2441"/>
  <c r="I2413"/>
  <c r="I2412" s="1"/>
  <c r="I2392" s="1"/>
  <c r="I2391" s="1"/>
  <c r="G2413"/>
  <c r="G2412" s="1"/>
  <c r="I1609" i="3"/>
  <c r="I1617"/>
  <c r="I1616" s="1"/>
  <c r="G905"/>
  <c r="G904" s="1"/>
  <c r="G903" s="1"/>
  <c r="I904"/>
  <c r="I903" s="1"/>
  <c r="H904"/>
  <c r="H903" s="1"/>
  <c r="I355" i="1"/>
  <c r="I354" s="1"/>
  <c r="H355"/>
  <c r="H354" s="1"/>
  <c r="G355"/>
  <c r="G354" s="1"/>
  <c r="G1334" i="3"/>
  <c r="G1333" s="1"/>
  <c r="G1332" s="1"/>
  <c r="I1333"/>
  <c r="I1332" s="1"/>
  <c r="H1333"/>
  <c r="H1332" s="1"/>
  <c r="G1660" i="1"/>
  <c r="G1659" s="1"/>
  <c r="G1648" s="1"/>
  <c r="I1660"/>
  <c r="I1659" s="1"/>
  <c r="I1648" s="1"/>
  <c r="H1660"/>
  <c r="H1659" s="1"/>
  <c r="H1648" s="1"/>
  <c r="G173" i="3"/>
  <c r="G172" s="1"/>
  <c r="G1557" i="1"/>
  <c r="G1556" s="1"/>
  <c r="G1555" s="1"/>
  <c r="G741" i="3"/>
  <c r="G740" s="1"/>
  <c r="G739" s="1"/>
  <c r="G1110" i="1"/>
  <c r="G1109" s="1"/>
  <c r="H1255" i="3"/>
  <c r="H1254" s="1"/>
  <c r="H1253" s="1"/>
  <c r="I1255"/>
  <c r="I1254" s="1"/>
  <c r="I1253" s="1"/>
  <c r="G1255"/>
  <c r="G1254" s="1"/>
  <c r="G1253" s="1"/>
  <c r="I1364" i="1"/>
  <c r="I1363" s="1"/>
  <c r="H1364"/>
  <c r="H1363" s="1"/>
  <c r="G1364"/>
  <c r="G1363" s="1"/>
  <c r="G2392" l="1"/>
  <c r="G2391" s="1"/>
  <c r="G2390" s="1"/>
  <c r="G1435" i="3"/>
  <c r="G1434" s="1"/>
  <c r="G1433" s="1"/>
  <c r="G1431"/>
  <c r="G1430" s="1"/>
  <c r="G1428"/>
  <c r="H1426"/>
  <c r="H1425" s="1"/>
  <c r="G1426"/>
  <c r="I1425"/>
  <c r="G1424"/>
  <c r="G1423" s="1"/>
  <c r="H1421"/>
  <c r="H1420" s="1"/>
  <c r="G1421"/>
  <c r="I1420"/>
  <c r="G1418"/>
  <c r="G1417" s="1"/>
  <c r="G1416" s="1"/>
  <c r="G1414"/>
  <c r="G1413" s="1"/>
  <c r="G1871" i="1"/>
  <c r="G1870" s="1"/>
  <c r="G873"/>
  <c r="G872" s="1"/>
  <c r="G1115" i="3"/>
  <c r="I883" i="1"/>
  <c r="I882" s="1"/>
  <c r="I878" s="1"/>
  <c r="H883"/>
  <c r="H882" s="1"/>
  <c r="H878" s="1"/>
  <c r="G883"/>
  <c r="G882" s="1"/>
  <c r="G878" s="1"/>
  <c r="I880"/>
  <c r="I879" s="1"/>
  <c r="H880"/>
  <c r="H879" s="1"/>
  <c r="G880"/>
  <c r="G879" s="1"/>
  <c r="G791" i="3" l="1"/>
  <c r="G1420"/>
  <c r="G1425"/>
  <c r="G458"/>
  <c r="G457" s="1"/>
  <c r="G687" i="1"/>
  <c r="G686" s="1"/>
  <c r="I1074" i="3"/>
  <c r="I1073" s="1"/>
  <c r="I1072" s="1"/>
  <c r="H1074"/>
  <c r="H1073" s="1"/>
  <c r="H1072" s="1"/>
  <c r="G1074"/>
  <c r="G1073" s="1"/>
  <c r="G1072" s="1"/>
  <c r="H646" l="1"/>
  <c r="H745" i="1"/>
  <c r="H744" s="1"/>
  <c r="I745"/>
  <c r="I744" s="1"/>
  <c r="G745"/>
  <c r="G744" s="1"/>
  <c r="G1618" i="3" l="1"/>
  <c r="G1617" s="1"/>
  <c r="G1616" s="1"/>
  <c r="H1617"/>
  <c r="H1616" s="1"/>
  <c r="I1293" i="1"/>
  <c r="I1292" s="1"/>
  <c r="H1293"/>
  <c r="H1292" s="1"/>
  <c r="G450" i="3"/>
  <c r="I844"/>
  <c r="I843" s="1"/>
  <c r="H844"/>
  <c r="H843" s="1"/>
  <c r="G844"/>
  <c r="G843" s="1"/>
  <c r="G841"/>
  <c r="G840" s="1"/>
  <c r="G902"/>
  <c r="G1099"/>
  <c r="G1293" i="1" l="1"/>
  <c r="G1292" s="1"/>
  <c r="G352" i="3"/>
  <c r="I352"/>
  <c r="H352"/>
  <c r="G1688" i="1"/>
  <c r="I1688"/>
  <c r="H1688"/>
  <c r="G347" i="3"/>
  <c r="I347"/>
  <c r="H347"/>
  <c r="G1683" i="1"/>
  <c r="I1683"/>
  <c r="H1683"/>
  <c r="I710" i="3"/>
  <c r="I709" s="1"/>
  <c r="H710"/>
  <c r="H709" s="1"/>
  <c r="G710"/>
  <c r="G709" s="1"/>
  <c r="I1067" i="1"/>
  <c r="I1066" s="1"/>
  <c r="H1067"/>
  <c r="H1066" s="1"/>
  <c r="G1067"/>
  <c r="G1066" s="1"/>
  <c r="H867" i="3"/>
  <c r="I867"/>
  <c r="G867"/>
  <c r="H1115"/>
  <c r="I1115"/>
  <c r="H1118"/>
  <c r="I1118"/>
  <c r="G1118"/>
  <c r="I1009" i="1"/>
  <c r="I1008" s="1"/>
  <c r="H1009"/>
  <c r="H1008" s="1"/>
  <c r="G1009"/>
  <c r="G1008" s="1"/>
  <c r="I1006"/>
  <c r="I1005" s="1"/>
  <c r="H1006"/>
  <c r="H1005" s="1"/>
  <c r="G1006"/>
  <c r="G1005" s="1"/>
  <c r="I1003"/>
  <c r="I1002" s="1"/>
  <c r="H1003"/>
  <c r="H1002" s="1"/>
  <c r="G1003"/>
  <c r="G1002" s="1"/>
  <c r="G999"/>
  <c r="G998" s="1"/>
  <c r="G997" s="1"/>
  <c r="G996" s="1"/>
  <c r="I998"/>
  <c r="I997" s="1"/>
  <c r="I996" s="1"/>
  <c r="H998"/>
  <c r="H997" s="1"/>
  <c r="H996" s="1"/>
  <c r="G994"/>
  <c r="G993" s="1"/>
  <c r="I993"/>
  <c r="H993"/>
  <c r="G991"/>
  <c r="I989"/>
  <c r="I988" s="1"/>
  <c r="H989"/>
  <c r="H988" s="1"/>
  <c r="G989"/>
  <c r="G988" s="1"/>
  <c r="I1279" i="3"/>
  <c r="H1279"/>
  <c r="G1279"/>
  <c r="H1737" i="1"/>
  <c r="I1737"/>
  <c r="G1737"/>
  <c r="I1738"/>
  <c r="H1738"/>
  <c r="G1738"/>
  <c r="G1759"/>
  <c r="I737" i="3"/>
  <c r="I736" s="1"/>
  <c r="I735" s="1"/>
  <c r="H737"/>
  <c r="H736" s="1"/>
  <c r="H735" s="1"/>
  <c r="G737"/>
  <c r="G736" s="1"/>
  <c r="G735" s="1"/>
  <c r="I1107" i="1"/>
  <c r="I1106" s="1"/>
  <c r="I1105" s="1"/>
  <c r="H1107"/>
  <c r="H1106" s="1"/>
  <c r="H1105" s="1"/>
  <c r="G1107"/>
  <c r="G1106" s="1"/>
  <c r="G1105" s="1"/>
  <c r="H1325" i="3"/>
  <c r="I1325"/>
  <c r="I530" i="1"/>
  <c r="I529" s="1"/>
  <c r="H530"/>
  <c r="H529" s="1"/>
  <c r="G530"/>
  <c r="G529" s="1"/>
  <c r="I1337" i="3"/>
  <c r="H1337"/>
  <c r="G1337"/>
  <c r="H884"/>
  <c r="I884"/>
  <c r="G884"/>
  <c r="G1176"/>
  <c r="G1161"/>
  <c r="H1887" i="1"/>
  <c r="H1886" s="1"/>
  <c r="I1887"/>
  <c r="I1886" s="1"/>
  <c r="H45" i="3"/>
  <c r="I45"/>
  <c r="G45"/>
  <c r="H120" i="1"/>
  <c r="I120"/>
  <c r="I526" l="1"/>
  <c r="I525" s="1"/>
  <c r="H986"/>
  <c r="H985" s="1"/>
  <c r="I986"/>
  <c r="I985" s="1"/>
  <c r="G1001"/>
  <c r="G986"/>
  <c r="G985" s="1"/>
  <c r="I1001"/>
  <c r="H1001"/>
  <c r="H526"/>
  <c r="H525" s="1"/>
  <c r="G526"/>
  <c r="G525" s="1"/>
  <c r="I186" i="3"/>
  <c r="I185" s="1"/>
  <c r="I184" s="1"/>
  <c r="H186"/>
  <c r="H185" s="1"/>
  <c r="H184" s="1"/>
  <c r="G186"/>
  <c r="G185" s="1"/>
  <c r="G184" s="1"/>
  <c r="I168"/>
  <c r="I1544" i="1"/>
  <c r="I1543" s="1"/>
  <c r="I1542" s="1"/>
  <c r="H1544"/>
  <c r="H1543" s="1"/>
  <c r="G1544"/>
  <c r="G1543" s="1"/>
  <c r="G1542" s="1"/>
  <c r="I572" i="3"/>
  <c r="I571" s="1"/>
  <c r="H572"/>
  <c r="H571" s="1"/>
  <c r="G572"/>
  <c r="G571" s="1"/>
  <c r="I751" i="1"/>
  <c r="I750" s="1"/>
  <c r="H751"/>
  <c r="H750" s="1"/>
  <c r="G751"/>
  <c r="G750" s="1"/>
  <c r="H616" i="3"/>
  <c r="H615" s="1"/>
  <c r="H614" s="1"/>
  <c r="I616"/>
  <c r="I615" s="1"/>
  <c r="I614" s="1"/>
  <c r="G616"/>
  <c r="G615" s="1"/>
  <c r="G614" s="1"/>
  <c r="I748" i="1"/>
  <c r="I747" s="1"/>
  <c r="H748"/>
  <c r="H747" s="1"/>
  <c r="G748"/>
  <c r="G747" s="1"/>
  <c r="I569" i="3"/>
  <c r="I568" s="1"/>
  <c r="H569"/>
  <c r="H568" s="1"/>
  <c r="G569"/>
  <c r="G568" s="1"/>
  <c r="I811" i="1"/>
  <c r="I810" s="1"/>
  <c r="H811"/>
  <c r="H810" s="1"/>
  <c r="G811"/>
  <c r="G810" s="1"/>
  <c r="I609" i="3"/>
  <c r="I608" s="1"/>
  <c r="H609"/>
  <c r="H608" s="1"/>
  <c r="G609"/>
  <c r="G608" s="1"/>
  <c r="I787" i="1"/>
  <c r="I786" s="1"/>
  <c r="H787"/>
  <c r="H786" s="1"/>
  <c r="G787"/>
  <c r="G786" s="1"/>
  <c r="I136" i="3"/>
  <c r="I135" s="1"/>
  <c r="H136"/>
  <c r="H135" s="1"/>
  <c r="G136"/>
  <c r="G135" s="1"/>
  <c r="I155" i="1"/>
  <c r="I154" s="1"/>
  <c r="H155"/>
  <c r="H154" s="1"/>
  <c r="G155"/>
  <c r="G154" s="1"/>
  <c r="I1159"/>
  <c r="I1158" s="1"/>
  <c r="H1159"/>
  <c r="H1158" s="1"/>
  <c r="G1159"/>
  <c r="G1158" s="1"/>
  <c r="I1156"/>
  <c r="I1155" s="1"/>
  <c r="H1156"/>
  <c r="H1155" s="1"/>
  <c r="G1156"/>
  <c r="G1155" s="1"/>
  <c r="I1153"/>
  <c r="I1152" s="1"/>
  <c r="H1153"/>
  <c r="H1152" s="1"/>
  <c r="G1153"/>
  <c r="G1152" s="1"/>
  <c r="G1149"/>
  <c r="G1148" s="1"/>
  <c r="G1147" s="1"/>
  <c r="G1146" s="1"/>
  <c r="I1148"/>
  <c r="I1147" s="1"/>
  <c r="I1146" s="1"/>
  <c r="H1148"/>
  <c r="H1147" s="1"/>
  <c r="H1146" s="1"/>
  <c r="G1144"/>
  <c r="G1143" s="1"/>
  <c r="I1143"/>
  <c r="H1143"/>
  <c r="G1141"/>
  <c r="I1139"/>
  <c r="I1138" s="1"/>
  <c r="H1139"/>
  <c r="H1138" s="1"/>
  <c r="G1139"/>
  <c r="G1138" s="1"/>
  <c r="I1443" i="3"/>
  <c r="I1442" s="1"/>
  <c r="H1443"/>
  <c r="H1442" s="1"/>
  <c r="I1765" i="1"/>
  <c r="I1764" s="1"/>
  <c r="I1703" s="1"/>
  <c r="H1765"/>
  <c r="H1764" s="1"/>
  <c r="H1703" s="1"/>
  <c r="G1765"/>
  <c r="G1764" s="1"/>
  <c r="G1703" s="1"/>
  <c r="G1444" i="3" l="1"/>
  <c r="G1443" s="1"/>
  <c r="G1442" s="1"/>
  <c r="I1136" i="1"/>
  <c r="I1135" s="1"/>
  <c r="H1136"/>
  <c r="H1135" s="1"/>
  <c r="G1136"/>
  <c r="G1135" s="1"/>
  <c r="G1151"/>
  <c r="G1150" s="1"/>
  <c r="H1151"/>
  <c r="H1150" s="1"/>
  <c r="I1151"/>
  <c r="I1150" s="1"/>
  <c r="I1134" l="1"/>
  <c r="H1134"/>
  <c r="G1134"/>
  <c r="I390" i="3"/>
  <c r="H390"/>
  <c r="G390"/>
  <c r="H442"/>
  <c r="H441" s="1"/>
  <c r="H440" s="1"/>
  <c r="I442"/>
  <c r="I441" s="1"/>
  <c r="I440" s="1"/>
  <c r="G442"/>
  <c r="G441" s="1"/>
  <c r="G440" s="1"/>
  <c r="I934" i="1"/>
  <c r="I933" s="1"/>
  <c r="H934"/>
  <c r="H933" s="1"/>
  <c r="G934"/>
  <c r="G933" s="1"/>
  <c r="I552" i="3"/>
  <c r="H552"/>
  <c r="H433"/>
  <c r="H432" s="1"/>
  <c r="H431" s="1"/>
  <c r="I433"/>
  <c r="I432" s="1"/>
  <c r="I431" s="1"/>
  <c r="G350"/>
  <c r="G393"/>
  <c r="H357"/>
  <c r="I357"/>
  <c r="H350"/>
  <c r="I350"/>
  <c r="I1690" i="1"/>
  <c r="I1687" s="1"/>
  <c r="H1690"/>
  <c r="H1687" s="1"/>
  <c r="I1685"/>
  <c r="I1682" s="1"/>
  <c r="H1685"/>
  <c r="H1682" s="1"/>
  <c r="H761" i="3"/>
  <c r="I761"/>
  <c r="G761"/>
  <c r="I1602" i="1"/>
  <c r="I1601" s="1"/>
  <c r="H1602"/>
  <c r="H1601" s="1"/>
  <c r="G1602"/>
  <c r="G1601" s="1"/>
  <c r="G1600" s="1"/>
  <c r="G1596" s="1"/>
  <c r="I1098" i="3"/>
  <c r="I1097" s="1"/>
  <c r="I1096" s="1"/>
  <c r="H1098"/>
  <c r="H1097" s="1"/>
  <c r="H1096" s="1"/>
  <c r="G1098"/>
  <c r="G1097" s="1"/>
  <c r="G1096" s="1"/>
  <c r="I226" i="1"/>
  <c r="I225" s="1"/>
  <c r="I224" s="1"/>
  <c r="H226"/>
  <c r="H225" s="1"/>
  <c r="H224" s="1"/>
  <c r="G226"/>
  <c r="G225" s="1"/>
  <c r="G224" s="1"/>
  <c r="I1083" i="3"/>
  <c r="I1082" s="1"/>
  <c r="H1083"/>
  <c r="H1082" s="1"/>
  <c r="G1083"/>
  <c r="G1082" s="1"/>
  <c r="I222" i="1"/>
  <c r="I221" s="1"/>
  <c r="H222"/>
  <c r="H221" s="1"/>
  <c r="G222"/>
  <c r="G221" s="1"/>
  <c r="I1563"/>
  <c r="H1563"/>
  <c r="G1563"/>
  <c r="I1561"/>
  <c r="H1561"/>
  <c r="G1561"/>
  <c r="J717" i="3"/>
  <c r="K717"/>
  <c r="L717"/>
  <c r="M717"/>
  <c r="N717"/>
  <c r="O717"/>
  <c r="H718"/>
  <c r="H717" s="1"/>
  <c r="H716" s="1"/>
  <c r="H715" s="1"/>
  <c r="I718"/>
  <c r="I717" s="1"/>
  <c r="I716" s="1"/>
  <c r="I715" s="1"/>
  <c r="H722"/>
  <c r="H721" s="1"/>
  <c r="I722"/>
  <c r="I721" s="1"/>
  <c r="H724"/>
  <c r="H723" s="1"/>
  <c r="I724"/>
  <c r="I723" s="1"/>
  <c r="H396"/>
  <c r="H395" s="1"/>
  <c r="H394" s="1"/>
  <c r="I396"/>
  <c r="I395" s="1"/>
  <c r="I394" s="1"/>
  <c r="H173" i="1"/>
  <c r="I173"/>
  <c r="H684" i="3"/>
  <c r="H683" s="1"/>
  <c r="I684"/>
  <c r="I683" s="1"/>
  <c r="H664"/>
  <c r="I664"/>
  <c r="H643"/>
  <c r="H642" s="1"/>
  <c r="H641" s="1"/>
  <c r="I643"/>
  <c r="I642" s="1"/>
  <c r="I641" s="1"/>
  <c r="H603"/>
  <c r="H602" s="1"/>
  <c r="I603"/>
  <c r="I602" s="1"/>
  <c r="H587"/>
  <c r="H586" s="1"/>
  <c r="I587"/>
  <c r="I586" s="1"/>
  <c r="H581"/>
  <c r="H580" s="1"/>
  <c r="I581"/>
  <c r="I580" s="1"/>
  <c r="G581"/>
  <c r="G580" s="1"/>
  <c r="H579"/>
  <c r="H578" s="1"/>
  <c r="H577" s="1"/>
  <c r="I579"/>
  <c r="I578" s="1"/>
  <c r="I577" s="1"/>
  <c r="G579"/>
  <c r="G578" s="1"/>
  <c r="G577" s="1"/>
  <c r="H567"/>
  <c r="I567"/>
  <c r="H543"/>
  <c r="H542" s="1"/>
  <c r="H541" s="1"/>
  <c r="I543"/>
  <c r="I542" s="1"/>
  <c r="I541" s="1"/>
  <c r="G543"/>
  <c r="G542" s="1"/>
  <c r="G541" s="1"/>
  <c r="H522"/>
  <c r="H521" s="1"/>
  <c r="I522"/>
  <c r="I521" s="1"/>
  <c r="H520"/>
  <c r="I520"/>
  <c r="H519"/>
  <c r="I519"/>
  <c r="H518"/>
  <c r="I518"/>
  <c r="J516"/>
  <c r="K516"/>
  <c r="L516"/>
  <c r="M516"/>
  <c r="N516"/>
  <c r="O516"/>
  <c r="H510"/>
  <c r="I511"/>
  <c r="H509"/>
  <c r="H508" s="1"/>
  <c r="H507" s="1"/>
  <c r="H506" s="1"/>
  <c r="I509"/>
  <c r="I508" s="1"/>
  <c r="I507" s="1"/>
  <c r="I506" s="1"/>
  <c r="H494"/>
  <c r="H493" s="1"/>
  <c r="H492" s="1"/>
  <c r="I494"/>
  <c r="I493" s="1"/>
  <c r="I492" s="1"/>
  <c r="H488"/>
  <c r="H487" s="1"/>
  <c r="H486" s="1"/>
  <c r="I488"/>
  <c r="I487" s="1"/>
  <c r="I486" s="1"/>
  <c r="H477"/>
  <c r="H476" s="1"/>
  <c r="H475" s="1"/>
  <c r="I477"/>
  <c r="I476" s="1"/>
  <c r="I475" s="1"/>
  <c r="H447"/>
  <c r="H446" s="1"/>
  <c r="I447"/>
  <c r="I446" s="1"/>
  <c r="H439"/>
  <c r="H438" s="1"/>
  <c r="H437" s="1"/>
  <c r="I439"/>
  <c r="I438" s="1"/>
  <c r="I437" s="1"/>
  <c r="G439"/>
  <c r="G438" s="1"/>
  <c r="G437" s="1"/>
  <c r="H436"/>
  <c r="H435" s="1"/>
  <c r="H434" s="1"/>
  <c r="I436"/>
  <c r="I435" s="1"/>
  <c r="I434" s="1"/>
  <c r="H430"/>
  <c r="H429" s="1"/>
  <c r="H428" s="1"/>
  <c r="I430"/>
  <c r="I429" s="1"/>
  <c r="I428" s="1"/>
  <c r="H409"/>
  <c r="H408" s="1"/>
  <c r="H407" s="1"/>
  <c r="I409"/>
  <c r="I408" s="1"/>
  <c r="I407" s="1"/>
  <c r="H402"/>
  <c r="H401" s="1"/>
  <c r="H400" s="1"/>
  <c r="I402"/>
  <c r="I401" s="1"/>
  <c r="I400" s="1"/>
  <c r="G436"/>
  <c r="G435" s="1"/>
  <c r="G434" s="1"/>
  <c r="I726" i="1"/>
  <c r="I725" s="1"/>
  <c r="H726"/>
  <c r="H725" s="1"/>
  <c r="G726"/>
  <c r="G725" s="1"/>
  <c r="I760"/>
  <c r="I759" s="1"/>
  <c r="H760"/>
  <c r="H759" s="1"/>
  <c r="G760"/>
  <c r="G759" s="1"/>
  <c r="G734" s="1"/>
  <c r="I757"/>
  <c r="I756" s="1"/>
  <c r="H757"/>
  <c r="H756" s="1"/>
  <c r="G757"/>
  <c r="G756" s="1"/>
  <c r="I456" i="3"/>
  <c r="I455" s="1"/>
  <c r="I454" s="1"/>
  <c r="H456"/>
  <c r="H455" s="1"/>
  <c r="H454" s="1"/>
  <c r="I947" i="1"/>
  <c r="I946" s="1"/>
  <c r="H947"/>
  <c r="H946" s="1"/>
  <c r="G947"/>
  <c r="G946" s="1"/>
  <c r="I705"/>
  <c r="I704" s="1"/>
  <c r="H705"/>
  <c r="H704" s="1"/>
  <c r="G705"/>
  <c r="G704" s="1"/>
  <c r="G511" i="3"/>
  <c r="G456"/>
  <c r="I671" i="1"/>
  <c r="I670" s="1"/>
  <c r="H671"/>
  <c r="H670" s="1"/>
  <c r="G488" i="3"/>
  <c r="G509"/>
  <c r="I912" i="1"/>
  <c r="I911" s="1"/>
  <c r="H912"/>
  <c r="H911" s="1"/>
  <c r="G912"/>
  <c r="G911" s="1"/>
  <c r="H903"/>
  <c r="I903"/>
  <c r="G903"/>
  <c r="I540" i="3"/>
  <c r="I539" s="1"/>
  <c r="I538" s="1"/>
  <c r="H540"/>
  <c r="H539" s="1"/>
  <c r="H538" s="1"/>
  <c r="I592" i="1"/>
  <c r="I591" s="1"/>
  <c r="H592"/>
  <c r="H591" s="1"/>
  <c r="G592"/>
  <c r="G591" s="1"/>
  <c r="I584"/>
  <c r="I583" s="1"/>
  <c r="H418" i="3"/>
  <c r="H417" s="1"/>
  <c r="H416" s="1"/>
  <c r="I575" i="1"/>
  <c r="I574" s="1"/>
  <c r="H575"/>
  <c r="H574" s="1"/>
  <c r="G575"/>
  <c r="G574" s="1"/>
  <c r="I389" i="3" l="1"/>
  <c r="I388" s="1"/>
  <c r="H393"/>
  <c r="I393"/>
  <c r="H1596" i="1"/>
  <c r="H1600"/>
  <c r="I1596"/>
  <c r="I1600"/>
  <c r="G433" i="3"/>
  <c r="G432" s="1"/>
  <c r="G431" s="1"/>
  <c r="H584" i="1"/>
  <c r="H583" s="1"/>
  <c r="H663" i="3"/>
  <c r="H662" s="1"/>
  <c r="I663"/>
  <c r="I662" s="1"/>
  <c r="G671" i="1"/>
  <c r="G670" s="1"/>
  <c r="G584"/>
  <c r="G583" s="1"/>
  <c r="I566" i="3"/>
  <c r="H566"/>
  <c r="H598"/>
  <c r="H597" s="1"/>
  <c r="H596" s="1"/>
  <c r="I418"/>
  <c r="I417" s="1"/>
  <c r="I416" s="1"/>
  <c r="H551"/>
  <c r="H550" s="1"/>
  <c r="G598"/>
  <c r="G556" s="1"/>
  <c r="G418"/>
  <c r="G417" s="1"/>
  <c r="G416" s="1"/>
  <c r="I551"/>
  <c r="I550" s="1"/>
  <c r="G1560" i="1"/>
  <c r="G1559" s="1"/>
  <c r="G1541" s="1"/>
  <c r="G1685"/>
  <c r="G1682" s="1"/>
  <c r="G1690"/>
  <c r="G1687" s="1"/>
  <c r="G551" i="3"/>
  <c r="G550" s="1"/>
  <c r="H517"/>
  <c r="H516" s="1"/>
  <c r="I1560" i="1"/>
  <c r="I1559" s="1"/>
  <c r="I1541" s="1"/>
  <c r="I598" i="3"/>
  <c r="I597" s="1"/>
  <c r="I596" s="1"/>
  <c r="H1560" i="1"/>
  <c r="H1559" s="1"/>
  <c r="H1541" s="1"/>
  <c r="H511" i="3"/>
  <c r="I510"/>
  <c r="H389"/>
  <c r="H388" s="1"/>
  <c r="I517"/>
  <c r="I516" s="1"/>
  <c r="G510"/>
  <c r="J1339"/>
  <c r="K1339"/>
  <c r="L1339"/>
  <c r="M1339"/>
  <c r="N1339"/>
  <c r="O1339"/>
  <c r="I1784" i="1"/>
  <c r="H1784"/>
  <c r="H1485" i="3"/>
  <c r="I1485"/>
  <c r="H1479"/>
  <c r="I1479"/>
  <c r="H1476"/>
  <c r="I1476"/>
  <c r="H1470"/>
  <c r="I1470"/>
  <c r="H1331"/>
  <c r="I1331"/>
  <c r="H1313"/>
  <c r="I1313"/>
  <c r="H1305"/>
  <c r="I1305"/>
  <c r="H1285"/>
  <c r="I1285"/>
  <c r="H1282"/>
  <c r="I1282"/>
  <c r="I1440"/>
  <c r="I1439" s="1"/>
  <c r="H1440"/>
  <c r="H1439" s="1"/>
  <c r="G1440"/>
  <c r="G1439" s="1"/>
  <c r="I1874" i="1"/>
  <c r="H1340" i="3" l="1"/>
  <c r="H1339" s="1"/>
  <c r="H1338" s="1"/>
  <c r="I1340"/>
  <c r="I1339" s="1"/>
  <c r="I1338" s="1"/>
  <c r="H1310"/>
  <c r="H1309" s="1"/>
  <c r="I1310"/>
  <c r="I1309" s="1"/>
  <c r="G1282"/>
  <c r="H360"/>
  <c r="I360"/>
  <c r="G1331"/>
  <c r="G1313"/>
  <c r="G1310"/>
  <c r="H775"/>
  <c r="I775"/>
  <c r="G775"/>
  <c r="H782"/>
  <c r="I782"/>
  <c r="G782"/>
  <c r="H779"/>
  <c r="I779"/>
  <c r="G779"/>
  <c r="H791"/>
  <c r="I791"/>
  <c r="I1902" i="1"/>
  <c r="I1885" s="1"/>
  <c r="H1902"/>
  <c r="H1885" s="1"/>
  <c r="H1880" s="1"/>
  <c r="G1902"/>
  <c r="I1901"/>
  <c r="H1901"/>
  <c r="G1901"/>
  <c r="I1896"/>
  <c r="I1895" s="1"/>
  <c r="H1896"/>
  <c r="H1895" s="1"/>
  <c r="G1896"/>
  <c r="I1893"/>
  <c r="I1892" s="1"/>
  <c r="H1893"/>
  <c r="H1892" s="1"/>
  <c r="G1893"/>
  <c r="G1892" s="1"/>
  <c r="I1890"/>
  <c r="I1889" s="1"/>
  <c r="H1890"/>
  <c r="H1889" s="1"/>
  <c r="G1890"/>
  <c r="G1889" s="1"/>
  <c r="G1887"/>
  <c r="G1886" s="1"/>
  <c r="I1873"/>
  <c r="I1846" s="1"/>
  <c r="I1845" s="1"/>
  <c r="H1874"/>
  <c r="H1873" s="1"/>
  <c r="H1846" s="1"/>
  <c r="H1845" s="1"/>
  <c r="G1874"/>
  <c r="G1873" s="1"/>
  <c r="G1865"/>
  <c r="G1864" s="1"/>
  <c r="G1862"/>
  <c r="H1860"/>
  <c r="H1859" s="1"/>
  <c r="G1860"/>
  <c r="I1859"/>
  <c r="G1858"/>
  <c r="G1857" s="1"/>
  <c r="H1855"/>
  <c r="H1854" s="1"/>
  <c r="H1818" s="1"/>
  <c r="H1817" s="1"/>
  <c r="H1777" s="1"/>
  <c r="G1855"/>
  <c r="I1854"/>
  <c r="I1818" s="1"/>
  <c r="I1817" s="1"/>
  <c r="I1777" s="1"/>
  <c r="G1852"/>
  <c r="G1851" s="1"/>
  <c r="G1850" s="1"/>
  <c r="G1848"/>
  <c r="G1847" s="1"/>
  <c r="G1846" s="1"/>
  <c r="H1702"/>
  <c r="I1702"/>
  <c r="I1761"/>
  <c r="I1760" s="1"/>
  <c r="H1761"/>
  <c r="H1760" s="1"/>
  <c r="G1761"/>
  <c r="G1760" s="1"/>
  <c r="I1757"/>
  <c r="H1757"/>
  <c r="G1757"/>
  <c r="H1756"/>
  <c r="H1755" s="1"/>
  <c r="H1754" s="1"/>
  <c r="I1755"/>
  <c r="I1754" s="1"/>
  <c r="G1755"/>
  <c r="G1754" s="1"/>
  <c r="H1775"/>
  <c r="H1773" s="1"/>
  <c r="G1775"/>
  <c r="G1774" s="1"/>
  <c r="G1773" s="1"/>
  <c r="G1702" s="1"/>
  <c r="I1775"/>
  <c r="I1773" s="1"/>
  <c r="I1752"/>
  <c r="I1751" s="1"/>
  <c r="H1752"/>
  <c r="H1751" s="1"/>
  <c r="G1752"/>
  <c r="G1751" s="1"/>
  <c r="I1749"/>
  <c r="I1748" s="1"/>
  <c r="H1749"/>
  <c r="H1748" s="1"/>
  <c r="G1749"/>
  <c r="G1748" s="1"/>
  <c r="I1746"/>
  <c r="I1745" s="1"/>
  <c r="H1746"/>
  <c r="H1745" s="1"/>
  <c r="G1746"/>
  <c r="G1745" s="1"/>
  <c r="I1743"/>
  <c r="I1742" s="1"/>
  <c r="H1743"/>
  <c r="H1742" s="1"/>
  <c r="G1743"/>
  <c r="G1742" s="1"/>
  <c r="I1740"/>
  <c r="H1740"/>
  <c r="G1740"/>
  <c r="I1713"/>
  <c r="I1712" s="1"/>
  <c r="H1713"/>
  <c r="H1712" s="1"/>
  <c r="G1713"/>
  <c r="G1712" s="1"/>
  <c r="I1710"/>
  <c r="I1709" s="1"/>
  <c r="H1710"/>
  <c r="H1709" s="1"/>
  <c r="G1710"/>
  <c r="G1709" s="1"/>
  <c r="G1707"/>
  <c r="I1705"/>
  <c r="I1704" s="1"/>
  <c r="H1705"/>
  <c r="H1704" s="1"/>
  <c r="G1705"/>
  <c r="I374" i="3"/>
  <c r="I373" s="1"/>
  <c r="H374"/>
  <c r="H373" s="1"/>
  <c r="G374"/>
  <c r="I371"/>
  <c r="I370" s="1"/>
  <c r="H371"/>
  <c r="H370" s="1"/>
  <c r="G371"/>
  <c r="G370" s="1"/>
  <c r="I368"/>
  <c r="I367" s="1"/>
  <c r="H368"/>
  <c r="H367" s="1"/>
  <c r="G368"/>
  <c r="G367" s="1"/>
  <c r="I1679" i="1"/>
  <c r="I1678" s="1"/>
  <c r="H1679"/>
  <c r="H1678" s="1"/>
  <c r="G1679"/>
  <c r="G1678" s="1"/>
  <c r="I1676"/>
  <c r="I1675" s="1"/>
  <c r="H1676"/>
  <c r="H1675" s="1"/>
  <c r="G1676"/>
  <c r="G1675" s="1"/>
  <c r="I1673"/>
  <c r="I1672" s="1"/>
  <c r="H1673"/>
  <c r="H1672" s="1"/>
  <c r="G1673"/>
  <c r="G1672" s="1"/>
  <c r="I1411" i="3"/>
  <c r="I1410" s="1"/>
  <c r="H1411"/>
  <c r="H1410" s="1"/>
  <c r="G1411"/>
  <c r="G1410" s="1"/>
  <c r="I1408"/>
  <c r="I1407" s="1"/>
  <c r="H1408"/>
  <c r="H1407" s="1"/>
  <c r="G1408"/>
  <c r="G1407" s="1"/>
  <c r="I1405"/>
  <c r="I1404" s="1"/>
  <c r="H1405"/>
  <c r="H1404" s="1"/>
  <c r="G1405"/>
  <c r="G1404" s="1"/>
  <c r="I1663" i="1"/>
  <c r="I1662" s="1"/>
  <c r="H1663"/>
  <c r="H1662" s="1"/>
  <c r="G1663"/>
  <c r="G1662" s="1"/>
  <c r="I1657"/>
  <c r="I1656" s="1"/>
  <c r="H1657"/>
  <c r="H1656" s="1"/>
  <c r="G1657"/>
  <c r="G1656" s="1"/>
  <c r="I1654"/>
  <c r="I1653" s="1"/>
  <c r="H1654"/>
  <c r="H1653" s="1"/>
  <c r="G1654"/>
  <c r="G1653" s="1"/>
  <c r="H2327"/>
  <c r="G2327"/>
  <c r="G2326" s="1"/>
  <c r="I44" i="3"/>
  <c r="H44"/>
  <c r="G44"/>
  <c r="I42"/>
  <c r="H42"/>
  <c r="G42"/>
  <c r="I1334" i="1"/>
  <c r="H1334"/>
  <c r="G1334"/>
  <c r="I1332"/>
  <c r="H1332"/>
  <c r="G1332"/>
  <c r="I1880" l="1"/>
  <c r="I1879" s="1"/>
  <c r="G1671"/>
  <c r="G1647" s="1"/>
  <c r="P762" i="3"/>
  <c r="P774" s="1"/>
  <c r="G1895" i="1"/>
  <c r="J1879"/>
  <c r="G1885"/>
  <c r="H1671"/>
  <c r="H1647" s="1"/>
  <c r="G1845"/>
  <c r="I1671"/>
  <c r="I1647" s="1"/>
  <c r="G1859"/>
  <c r="I41" i="3"/>
  <c r="H1331" i="1"/>
  <c r="G1704"/>
  <c r="G1854"/>
  <c r="G1331"/>
  <c r="G41" i="3"/>
  <c r="H41"/>
  <c r="I366"/>
  <c r="H1879" i="1"/>
  <c r="H366" i="3"/>
  <c r="I1331" i="1"/>
  <c r="G27"/>
  <c r="G26" s="1"/>
  <c r="I27"/>
  <c r="I26" s="1"/>
  <c r="H27"/>
  <c r="H26" s="1"/>
  <c r="I907" i="3"/>
  <c r="I906" s="1"/>
  <c r="H907"/>
  <c r="H906" s="1"/>
  <c r="G907"/>
  <c r="G906" s="1"/>
  <c r="I358" i="1"/>
  <c r="I357" s="1"/>
  <c r="H358"/>
  <c r="H357" s="1"/>
  <c r="G358"/>
  <c r="G357" s="1"/>
  <c r="I876" i="3"/>
  <c r="H876"/>
  <c r="I898"/>
  <c r="I897" s="1"/>
  <c r="H898"/>
  <c r="H897" s="1"/>
  <c r="G898"/>
  <c r="G897" s="1"/>
  <c r="I316" i="1"/>
  <c r="I315" s="1"/>
  <c r="H316"/>
  <c r="H315" s="1"/>
  <c r="G316"/>
  <c r="G315" s="1"/>
  <c r="I880" i="3"/>
  <c r="H880"/>
  <c r="G290" i="1"/>
  <c r="I901" i="3"/>
  <c r="I900" s="1"/>
  <c r="H901"/>
  <c r="H900" s="1"/>
  <c r="G901"/>
  <c r="G900" s="1"/>
  <c r="I319" i="1"/>
  <c r="I318" s="1"/>
  <c r="H319"/>
  <c r="H318" s="1"/>
  <c r="G319"/>
  <c r="G318" s="1"/>
  <c r="I896" i="3"/>
  <c r="I895" s="1"/>
  <c r="I894" s="1"/>
  <c r="H896"/>
  <c r="H895" s="1"/>
  <c r="H894" s="1"/>
  <c r="G896"/>
  <c r="G895" s="1"/>
  <c r="G894" s="1"/>
  <c r="H893"/>
  <c r="H892" s="1"/>
  <c r="H891" s="1"/>
  <c r="I893"/>
  <c r="I892" s="1"/>
  <c r="I891" s="1"/>
  <c r="G307" i="1"/>
  <c r="G306" s="1"/>
  <c r="I943" i="3"/>
  <c r="I942" s="1"/>
  <c r="H943"/>
  <c r="H942" s="1"/>
  <c r="G943"/>
  <c r="G942" s="1"/>
  <c r="I313" i="1"/>
  <c r="I312" s="1"/>
  <c r="H313"/>
  <c r="H312" s="1"/>
  <c r="G313"/>
  <c r="G312" s="1"/>
  <c r="I307"/>
  <c r="I306" s="1"/>
  <c r="H307"/>
  <c r="H306" s="1"/>
  <c r="I889" i="3"/>
  <c r="I888" s="1"/>
  <c r="H889"/>
  <c r="H888" s="1"/>
  <c r="G889"/>
  <c r="G888" s="1"/>
  <c r="I304" i="1"/>
  <c r="I303" s="1"/>
  <c r="H304"/>
  <c r="H303" s="1"/>
  <c r="G304"/>
  <c r="G303" s="1"/>
  <c r="I886" i="3"/>
  <c r="I885" s="1"/>
  <c r="H886"/>
  <c r="H885" s="1"/>
  <c r="G886"/>
  <c r="G885" s="1"/>
  <c r="H985"/>
  <c r="I985"/>
  <c r="G985"/>
  <c r="I301" i="1"/>
  <c r="I300" s="1"/>
  <c r="H301"/>
  <c r="H300" s="1"/>
  <c r="G301"/>
  <c r="G300" s="1"/>
  <c r="I298"/>
  <c r="I297" s="1"/>
  <c r="H298"/>
  <c r="H297" s="1"/>
  <c r="G298"/>
  <c r="G297" s="1"/>
  <c r="I883" i="3"/>
  <c r="I882" s="1"/>
  <c r="H883"/>
  <c r="H882" s="1"/>
  <c r="G883"/>
  <c r="G882" s="1"/>
  <c r="I295" i="1"/>
  <c r="I294" s="1"/>
  <c r="H295"/>
  <c r="H294" s="1"/>
  <c r="G295"/>
  <c r="G294" s="1"/>
  <c r="H1068" i="3"/>
  <c r="I1068"/>
  <c r="G1068"/>
  <c r="H1065"/>
  <c r="I1065"/>
  <c r="G1065"/>
  <c r="I33" i="1"/>
  <c r="I32" s="1"/>
  <c r="H33"/>
  <c r="H32" s="1"/>
  <c r="G33"/>
  <c r="G32" s="1"/>
  <c r="I869" i="3"/>
  <c r="I868" s="1"/>
  <c r="H869"/>
  <c r="H868" s="1"/>
  <c r="G869"/>
  <c r="G868" s="1"/>
  <c r="I36" i="1"/>
  <c r="I35" s="1"/>
  <c r="H36"/>
  <c r="H35" s="1"/>
  <c r="G36"/>
  <c r="G35" s="1"/>
  <c r="I866" i="3"/>
  <c r="I865" s="1"/>
  <c r="H866"/>
  <c r="H865" s="1"/>
  <c r="G866"/>
  <c r="G865" s="1"/>
  <c r="I30" i="1"/>
  <c r="I29" s="1"/>
  <c r="H30"/>
  <c r="H29" s="1"/>
  <c r="G30"/>
  <c r="G29" s="1"/>
  <c r="I1117" i="3"/>
  <c r="I1116" s="1"/>
  <c r="H1117"/>
  <c r="H1116" s="1"/>
  <c r="G1117"/>
  <c r="G1116" s="1"/>
  <c r="G1114"/>
  <c r="G1113" s="1"/>
  <c r="I1114"/>
  <c r="I1113" s="1"/>
  <c r="H1114"/>
  <c r="H1113" s="1"/>
  <c r="G1638"/>
  <c r="G1637" s="1"/>
  <c r="G1640"/>
  <c r="G1639" s="1"/>
  <c r="G1880" i="1" l="1"/>
  <c r="G1879" s="1"/>
  <c r="I879" i="3"/>
  <c r="I878" s="1"/>
  <c r="H879"/>
  <c r="H878" s="1"/>
  <c r="I875"/>
  <c r="I874" s="1"/>
  <c r="H875"/>
  <c r="H874" s="1"/>
  <c r="I286" i="1"/>
  <c r="H290"/>
  <c r="H286"/>
  <c r="I290"/>
  <c r="H310"/>
  <c r="H309" s="1"/>
  <c r="G893" i="3"/>
  <c r="G892" s="1"/>
  <c r="G891" s="1"/>
  <c r="I310" i="1"/>
  <c r="I309" s="1"/>
  <c r="G310"/>
  <c r="G309" s="1"/>
  <c r="G880" i="3"/>
  <c r="G876"/>
  <c r="G1636"/>
  <c r="I2028" i="1"/>
  <c r="I2027" s="1"/>
  <c r="H2028"/>
  <c r="H2027" s="1"/>
  <c r="G2028"/>
  <c r="G2027" s="1"/>
  <c r="G2024"/>
  <c r="G2023" s="1"/>
  <c r="G2022" s="1"/>
  <c r="G2021" s="1"/>
  <c r="I2023"/>
  <c r="I2022" s="1"/>
  <c r="I2021" s="1"/>
  <c r="H2023"/>
  <c r="H2022" s="1"/>
  <c r="H2021" s="1"/>
  <c r="G2019"/>
  <c r="G2018" s="1"/>
  <c r="I2018"/>
  <c r="H2018"/>
  <c r="G2016"/>
  <c r="I2014"/>
  <c r="I2013" s="1"/>
  <c r="H2014"/>
  <c r="H2013" s="1"/>
  <c r="G2014"/>
  <c r="G2013" s="1"/>
  <c r="J1133" i="3"/>
  <c r="K1133"/>
  <c r="L1133"/>
  <c r="M1133"/>
  <c r="N1133"/>
  <c r="O1133"/>
  <c r="I1926" i="1"/>
  <c r="H1926"/>
  <c r="G1926"/>
  <c r="G1925" s="1"/>
  <c r="I1923"/>
  <c r="H1923"/>
  <c r="G1923"/>
  <c r="G1922" s="1"/>
  <c r="I1919"/>
  <c r="I1918" s="1"/>
  <c r="H1919"/>
  <c r="H1918" s="1"/>
  <c r="G1919"/>
  <c r="G1918" s="1"/>
  <c r="I1916"/>
  <c r="I1915" s="1"/>
  <c r="I1913" s="1"/>
  <c r="H1916"/>
  <c r="H1915" s="1"/>
  <c r="H1913" s="1"/>
  <c r="G1916"/>
  <c r="G1915" s="1"/>
  <c r="G1340" i="3"/>
  <c r="J1337"/>
  <c r="K1337"/>
  <c r="L1337"/>
  <c r="M1337"/>
  <c r="N1337"/>
  <c r="O1337"/>
  <c r="I1650" i="1"/>
  <c r="I1649" s="1"/>
  <c r="H1650"/>
  <c r="H1649" s="1"/>
  <c r="G1650"/>
  <c r="G1649" s="1"/>
  <c r="G1536" i="3"/>
  <c r="G1535" s="1"/>
  <c r="G1534" s="1"/>
  <c r="G1533" s="1"/>
  <c r="I1535"/>
  <c r="I1534" s="1"/>
  <c r="I1533" s="1"/>
  <c r="H1535"/>
  <c r="H1534" s="1"/>
  <c r="H1533" s="1"/>
  <c r="I1638" i="1"/>
  <c r="I1637" s="1"/>
  <c r="I1636" s="1"/>
  <c r="H1638"/>
  <c r="H1637" s="1"/>
  <c r="H1636" s="1"/>
  <c r="G1638"/>
  <c r="G1637" s="1"/>
  <c r="G1636" s="1"/>
  <c r="G879" i="3" l="1"/>
  <c r="G878" s="1"/>
  <c r="G875"/>
  <c r="G874" s="1"/>
  <c r="G1921" i="1"/>
  <c r="H2011"/>
  <c r="H2010" s="1"/>
  <c r="H40" i="3"/>
  <c r="G40"/>
  <c r="I40"/>
  <c r="H1914" i="1"/>
  <c r="I2011"/>
  <c r="I2010" s="1"/>
  <c r="G2026"/>
  <c r="G2025" s="1"/>
  <c r="I2026"/>
  <c r="I2025" s="1"/>
  <c r="H2026"/>
  <c r="H2025" s="1"/>
  <c r="G1914"/>
  <c r="G1913" s="1"/>
  <c r="G2011"/>
  <c r="G2010" s="1"/>
  <c r="I1914"/>
  <c r="H1922"/>
  <c r="H1921" s="1"/>
  <c r="I1922"/>
  <c r="I1921" s="1"/>
  <c r="I471"/>
  <c r="H471"/>
  <c r="G471"/>
  <c r="G470" s="1"/>
  <c r="G469" s="1"/>
  <c r="G1912" l="1"/>
  <c r="G1911" s="1"/>
  <c r="H2009"/>
  <c r="G2009"/>
  <c r="I2009"/>
  <c r="H1912"/>
  <c r="H1911" s="1"/>
  <c r="I1912"/>
  <c r="I1911" s="1"/>
  <c r="H745" i="3"/>
  <c r="I745"/>
  <c r="G524"/>
  <c r="H524"/>
  <c r="I524"/>
  <c r="H236"/>
  <c r="I236"/>
  <c r="H221"/>
  <c r="G112" l="1"/>
  <c r="G111" s="1"/>
  <c r="G110" s="1"/>
  <c r="H112"/>
  <c r="H111" s="1"/>
  <c r="H110" s="1"/>
  <c r="I112"/>
  <c r="I111" s="1"/>
  <c r="I110" s="1"/>
  <c r="I115"/>
  <c r="I114" s="1"/>
  <c r="I113" s="1"/>
  <c r="G116"/>
  <c r="G115" s="1"/>
  <c r="G114" s="1"/>
  <c r="G113" s="1"/>
  <c r="H116"/>
  <c r="H115" s="1"/>
  <c r="H114" s="1"/>
  <c r="H113" s="1"/>
  <c r="H118"/>
  <c r="H117" s="1"/>
  <c r="I118"/>
  <c r="I117" s="1"/>
  <c r="G119"/>
  <c r="G118" s="1"/>
  <c r="G117" s="1"/>
  <c r="G121"/>
  <c r="G120" s="1"/>
  <c r="H121"/>
  <c r="H120" s="1"/>
  <c r="I121"/>
  <c r="I120" s="1"/>
  <c r="G124"/>
  <c r="G123" s="1"/>
  <c r="H124"/>
  <c r="H123" s="1"/>
  <c r="I124"/>
  <c r="I123" s="1"/>
  <c r="G1693" l="1"/>
  <c r="G1692" s="1"/>
  <c r="G1691" s="1"/>
  <c r="G1696"/>
  <c r="G1695" s="1"/>
  <c r="G1694" s="1"/>
  <c r="I1695"/>
  <c r="I1694" s="1"/>
  <c r="H1695"/>
  <c r="H1694" s="1"/>
  <c r="I1692"/>
  <c r="I1691" s="1"/>
  <c r="H1692"/>
  <c r="H1691" s="1"/>
  <c r="I1404" i="1"/>
  <c r="I1403" s="1"/>
  <c r="H1404"/>
  <c r="H1403" s="1"/>
  <c r="G1404"/>
  <c r="G1403" s="1"/>
  <c r="G745" i="3" l="1"/>
  <c r="I2330" i="1" l="1"/>
  <c r="I2329" s="1"/>
  <c r="I2326" s="1"/>
  <c r="H2330"/>
  <c r="H2329" s="1"/>
  <c r="H2326" s="1"/>
  <c r="I39" i="3" l="1"/>
  <c r="I34" s="1"/>
  <c r="H39"/>
  <c r="H34" s="1"/>
  <c r="G39"/>
  <c r="G151" i="1" l="1"/>
  <c r="G150" s="1"/>
  <c r="G140" s="1"/>
  <c r="I151"/>
  <c r="I150" s="1"/>
  <c r="I140" s="1"/>
  <c r="H151"/>
  <c r="H150" s="1"/>
  <c r="H140" s="1"/>
  <c r="I148"/>
  <c r="I147" s="1"/>
  <c r="H148"/>
  <c r="H147" s="1"/>
  <c r="G148"/>
  <c r="G147" s="1"/>
  <c r="G145"/>
  <c r="G144" s="1"/>
  <c r="G142"/>
  <c r="G141" s="1"/>
  <c r="G26" i="3"/>
  <c r="G1095"/>
  <c r="G1699"/>
  <c r="G1698" s="1"/>
  <c r="G1697" s="1"/>
  <c r="I1698"/>
  <c r="I1697" s="1"/>
  <c r="H1698"/>
  <c r="H1697" s="1"/>
  <c r="I887" i="1"/>
  <c r="I886" s="1"/>
  <c r="I885" s="1"/>
  <c r="H887"/>
  <c r="H886" s="1"/>
  <c r="H885" s="1"/>
  <c r="G887"/>
  <c r="G886" s="1"/>
  <c r="G885" s="1"/>
  <c r="G76" i="3"/>
  <c r="G75" s="1"/>
  <c r="G1092"/>
  <c r="I876" i="1"/>
  <c r="H876"/>
  <c r="G876"/>
  <c r="G869" s="1"/>
  <c r="G868" s="1"/>
  <c r="G874"/>
  <c r="G2330" l="1"/>
  <c r="H1942"/>
  <c r="I361" i="3"/>
  <c r="H361"/>
  <c r="G361"/>
  <c r="H2202" i="1"/>
  <c r="G2202"/>
  <c r="I1260" i="3"/>
  <c r="I1259" s="1"/>
  <c r="H1260"/>
  <c r="H1259" s="1"/>
  <c r="G1260"/>
  <c r="G1259" s="1"/>
  <c r="I1370" i="1"/>
  <c r="I1369" s="1"/>
  <c r="H1370"/>
  <c r="H1369" s="1"/>
  <c r="G1370"/>
  <c r="G1369" s="1"/>
  <c r="I2202" l="1"/>
  <c r="G25" i="3" l="1"/>
  <c r="G24" s="1"/>
  <c r="I25"/>
  <c r="I24" s="1"/>
  <c r="H25"/>
  <c r="H24" s="1"/>
  <c r="G393" i="1"/>
  <c r="G392" s="1"/>
  <c r="I393"/>
  <c r="I392" s="1"/>
  <c r="H393"/>
  <c r="H392" s="1"/>
  <c r="G1400" i="3" l="1"/>
  <c r="G2136" i="1"/>
  <c r="G280" i="3" s="1"/>
  <c r="G1220"/>
  <c r="G1141"/>
  <c r="I1689"/>
  <c r="H1689"/>
  <c r="G1689"/>
  <c r="I1401" i="1"/>
  <c r="I1400" s="1"/>
  <c r="H1401"/>
  <c r="H1400" s="1"/>
  <c r="G1401"/>
  <c r="G1400" s="1"/>
  <c r="G956" i="3"/>
  <c r="I1390"/>
  <c r="H1390"/>
  <c r="G1390"/>
  <c r="G2238" i="1"/>
  <c r="I2238"/>
  <c r="H2238"/>
  <c r="G2234"/>
  <c r="G1389" i="3" s="1"/>
  <c r="H2170" i="1" l="1"/>
  <c r="I2170"/>
  <c r="H1089" i="3"/>
  <c r="I1089"/>
  <c r="H1087"/>
  <c r="I1087"/>
  <c r="G1089"/>
  <c r="G1087"/>
  <c r="G104"/>
  <c r="I1561"/>
  <c r="H1561"/>
  <c r="G1561"/>
  <c r="I2273" i="1"/>
  <c r="H2273"/>
  <c r="G2273"/>
  <c r="G1658" i="3"/>
  <c r="I2279" i="1"/>
  <c r="I2276" s="1"/>
  <c r="I2275" s="1"/>
  <c r="H2279"/>
  <c r="H2276" s="1"/>
  <c r="H2275" s="1"/>
  <c r="G2279"/>
  <c r="G2276" s="1"/>
  <c r="G2275" s="1"/>
  <c r="G1560" i="3"/>
  <c r="H1402"/>
  <c r="H1401" s="1"/>
  <c r="I1402"/>
  <c r="I1401" s="1"/>
  <c r="G1402"/>
  <c r="G1401" s="1"/>
  <c r="H2230" i="1"/>
  <c r="H2229" s="1"/>
  <c r="I2230"/>
  <c r="I2229" s="1"/>
  <c r="G2230"/>
  <c r="G2229" s="1"/>
  <c r="H1400" i="3"/>
  <c r="H1399" s="1"/>
  <c r="H1398" s="1"/>
  <c r="I1399"/>
  <c r="I1398" s="1"/>
  <c r="G1399"/>
  <c r="G1398" s="1"/>
  <c r="H2227" i="1"/>
  <c r="H2226" s="1"/>
  <c r="I2227"/>
  <c r="I2226" s="1"/>
  <c r="G2227"/>
  <c r="G2226" s="1"/>
  <c r="H1396" i="3"/>
  <c r="H1395" s="1"/>
  <c r="I1396"/>
  <c r="I1395" s="1"/>
  <c r="G1396"/>
  <c r="G1395" s="1"/>
  <c r="H2224" i="1"/>
  <c r="H2223" s="1"/>
  <c r="I2224"/>
  <c r="I2223" s="1"/>
  <c r="G2224"/>
  <c r="G2223" s="1"/>
  <c r="H1393" i="3"/>
  <c r="H1392" s="1"/>
  <c r="I1393"/>
  <c r="I1392" s="1"/>
  <c r="G1393"/>
  <c r="G1392" s="1"/>
  <c r="H2221" i="1"/>
  <c r="H2220" s="1"/>
  <c r="I2221"/>
  <c r="I2220" s="1"/>
  <c r="G2221"/>
  <c r="G2220" s="1"/>
  <c r="I1705" i="3" l="1"/>
  <c r="I1704" s="1"/>
  <c r="H1705"/>
  <c r="H1704" s="1"/>
  <c r="G1705"/>
  <c r="G1704" s="1"/>
  <c r="I1714"/>
  <c r="H1714"/>
  <c r="G1714"/>
  <c r="I1303" i="1"/>
  <c r="I1302" s="1"/>
  <c r="I1301" s="1"/>
  <c r="I1300" s="1"/>
  <c r="H25" i="2" s="1"/>
  <c r="H1303" i="1"/>
  <c r="H1302" s="1"/>
  <c r="H1301" s="1"/>
  <c r="H1300" s="1"/>
  <c r="G25" i="2" s="1"/>
  <c r="G1303" i="1"/>
  <c r="G1302" s="1"/>
  <c r="G1301" s="1"/>
  <c r="G1300" s="1"/>
  <c r="F25" i="2" s="1"/>
  <c r="G1290" i="3"/>
  <c r="I1196" i="1"/>
  <c r="I1195" s="1"/>
  <c r="I1194" s="1"/>
  <c r="H1196"/>
  <c r="H1195" s="1"/>
  <c r="H1194" s="1"/>
  <c r="G1196"/>
  <c r="G1195" s="1"/>
  <c r="G1194" s="1"/>
  <c r="I707" i="3"/>
  <c r="I706" s="1"/>
  <c r="H707"/>
  <c r="H706" s="1"/>
  <c r="G707"/>
  <c r="G706" s="1"/>
  <c r="I1048" i="1"/>
  <c r="I1047" s="1"/>
  <c r="H1048"/>
  <c r="H1047" s="1"/>
  <c r="G1048"/>
  <c r="G1047" s="1"/>
  <c r="G982"/>
  <c r="G981" s="1"/>
  <c r="I982"/>
  <c r="H982"/>
  <c r="I106" i="3"/>
  <c r="I105" s="1"/>
  <c r="H106"/>
  <c r="H105" s="1"/>
  <c r="G106"/>
  <c r="G105" s="1"/>
  <c r="I515" i="1"/>
  <c r="I514" s="1"/>
  <c r="H515"/>
  <c r="H514" s="1"/>
  <c r="G515"/>
  <c r="G514" s="1"/>
  <c r="I1667" i="3"/>
  <c r="H1667"/>
  <c r="G1667"/>
  <c r="I375" i="1"/>
  <c r="I374" s="1"/>
  <c r="H375"/>
  <c r="H374" s="1"/>
  <c r="G375"/>
  <c r="G374" s="1"/>
  <c r="G1140" i="3"/>
  <c r="G1139" s="1"/>
  <c r="G123" i="1"/>
  <c r="G122" s="1"/>
  <c r="G105"/>
  <c r="I105"/>
  <c r="H105"/>
  <c r="G101"/>
  <c r="I100" i="3"/>
  <c r="I99" s="1"/>
  <c r="H100"/>
  <c r="H99" s="1"/>
  <c r="G100"/>
  <c r="G99" s="1"/>
  <c r="I512" i="1"/>
  <c r="I511" s="1"/>
  <c r="H512"/>
  <c r="H511" s="1"/>
  <c r="G512"/>
  <c r="G511" s="1"/>
  <c r="I103" i="3"/>
  <c r="H103"/>
  <c r="G103"/>
  <c r="G102" s="1"/>
  <c r="I102"/>
  <c r="H102"/>
  <c r="I486" i="1"/>
  <c r="H486"/>
  <c r="G486"/>
  <c r="G485" s="1"/>
  <c r="G483" s="1"/>
  <c r="I485"/>
  <c r="I483" s="1"/>
  <c r="H485"/>
  <c r="H484" s="1"/>
  <c r="I484" l="1"/>
  <c r="I1193"/>
  <c r="G1193"/>
  <c r="H1193"/>
  <c r="I373"/>
  <c r="H373"/>
  <c r="H483"/>
  <c r="G484"/>
  <c r="G1088" i="3"/>
  <c r="K1088"/>
  <c r="J1088"/>
  <c r="I1088"/>
  <c r="H1088"/>
  <c r="G72" i="1"/>
  <c r="I72"/>
  <c r="H72"/>
  <c r="H1209" i="3" l="1"/>
  <c r="I1219"/>
  <c r="I1218" s="1"/>
  <c r="H1219"/>
  <c r="H1218" s="1"/>
  <c r="G1219"/>
  <c r="G1218" s="1"/>
  <c r="G1443" i="1"/>
  <c r="G1442" s="1"/>
  <c r="I1443"/>
  <c r="I1442" s="1"/>
  <c r="H1443"/>
  <c r="H1442" s="1"/>
  <c r="I955" i="3" l="1"/>
  <c r="I954" s="1"/>
  <c r="H955"/>
  <c r="H954" s="1"/>
  <c r="G955"/>
  <c r="G954" s="1"/>
  <c r="K1094" l="1"/>
  <c r="J1094"/>
  <c r="I1094"/>
  <c r="I1093" s="1"/>
  <c r="H1094"/>
  <c r="H1093" s="1"/>
  <c r="G1094"/>
  <c r="G1093" s="1"/>
  <c r="I284" i="1"/>
  <c r="I283" s="1"/>
  <c r="H284"/>
  <c r="H283" s="1"/>
  <c r="G284"/>
  <c r="G283" s="1"/>
  <c r="I97" i="3"/>
  <c r="I96" s="1"/>
  <c r="H97"/>
  <c r="H96" s="1"/>
  <c r="G97"/>
  <c r="G96" s="1"/>
  <c r="I509" i="1"/>
  <c r="I508" s="1"/>
  <c r="H509"/>
  <c r="H508" s="1"/>
  <c r="G509"/>
  <c r="G508" s="1"/>
  <c r="G1086" i="3"/>
  <c r="G1085" s="1"/>
  <c r="G70" i="1"/>
  <c r="G69" s="1"/>
  <c r="K1086" i="3"/>
  <c r="J1086"/>
  <c r="I1086"/>
  <c r="I1085" s="1"/>
  <c r="H1086"/>
  <c r="H1085" s="1"/>
  <c r="I70" i="1"/>
  <c r="I69" s="1"/>
  <c r="H70"/>
  <c r="H69" s="1"/>
  <c r="G1059"/>
  <c r="G1046"/>
  <c r="I957" i="3" l="1"/>
  <c r="H957"/>
  <c r="G957"/>
  <c r="I1559" l="1"/>
  <c r="H1559"/>
  <c r="G1559"/>
  <c r="I2271" i="1"/>
  <c r="H2271"/>
  <c r="G2269"/>
  <c r="G2266"/>
  <c r="G2265" s="1"/>
  <c r="I155" i="3" l="1"/>
  <c r="H155"/>
  <c r="G155"/>
  <c r="G154" s="1"/>
  <c r="I154"/>
  <c r="H154"/>
  <c r="I1522" i="1"/>
  <c r="I1520" s="1"/>
  <c r="H35" i="2" s="1"/>
  <c r="H1522" i="1"/>
  <c r="H1520" s="1"/>
  <c r="G35" i="2" s="1"/>
  <c r="I1523" i="1"/>
  <c r="H1523"/>
  <c r="G1523"/>
  <c r="G1522" s="1"/>
  <c r="H1521" l="1"/>
  <c r="I1521"/>
  <c r="G1520"/>
  <c r="F35" i="2" s="1"/>
  <c r="G1521" i="1"/>
  <c r="H1450" l="1"/>
  <c r="G1476" l="1"/>
  <c r="I1202" l="1"/>
  <c r="I1201" s="1"/>
  <c r="I1200" s="1"/>
  <c r="I1199" s="1"/>
  <c r="I1198" s="1"/>
  <c r="H1202"/>
  <c r="H1201" s="1"/>
  <c r="H1200" s="1"/>
  <c r="H1199" s="1"/>
  <c r="H1198" s="1"/>
  <c r="G1202"/>
  <c r="G1201" s="1"/>
  <c r="G1200" s="1"/>
  <c r="G1199" s="1"/>
  <c r="G1198" s="1"/>
  <c r="I987" i="3"/>
  <c r="I986" s="1"/>
  <c r="H987"/>
  <c r="H986" s="1"/>
  <c r="G987"/>
  <c r="G986" s="1"/>
  <c r="I213" i="1"/>
  <c r="I212" s="1"/>
  <c r="H213"/>
  <c r="H212" s="1"/>
  <c r="G213"/>
  <c r="G212" s="1"/>
  <c r="I1150" i="3"/>
  <c r="I1149" s="1"/>
  <c r="H1150"/>
  <c r="H1149" s="1"/>
  <c r="G1150"/>
  <c r="G1149" s="1"/>
  <c r="G1513" i="1"/>
  <c r="G1512" s="1"/>
  <c r="I1513"/>
  <c r="I1512" s="1"/>
  <c r="H1513"/>
  <c r="H1512" s="1"/>
  <c r="G1450"/>
  <c r="I208" i="3"/>
  <c r="I207" s="1"/>
  <c r="H208"/>
  <c r="H207" s="1"/>
  <c r="G208"/>
  <c r="G207" s="1"/>
  <c r="I1535" i="1" l="1"/>
  <c r="I1534" s="1"/>
  <c r="H1535"/>
  <c r="H1534" s="1"/>
  <c r="G1535"/>
  <c r="G1534" s="1"/>
  <c r="I1206" i="3" l="1"/>
  <c r="H1206"/>
  <c r="H1226"/>
  <c r="I1226"/>
  <c r="H1483" i="1"/>
  <c r="H1482" s="1"/>
  <c r="I1483"/>
  <c r="I1482" s="1"/>
  <c r="G1483"/>
  <c r="G1482" s="1"/>
  <c r="H1435"/>
  <c r="I1435"/>
  <c r="G1435"/>
  <c r="G1434" s="1"/>
  <c r="H1437"/>
  <c r="I1437"/>
  <c r="G1437"/>
  <c r="H1446"/>
  <c r="H1445" s="1"/>
  <c r="I1446"/>
  <c r="I1445" s="1"/>
  <c r="G1446"/>
  <c r="G1445" s="1"/>
  <c r="H1434" l="1"/>
  <c r="I1434"/>
  <c r="I821" i="3"/>
  <c r="I820" s="1"/>
  <c r="H821"/>
  <c r="H820" s="1"/>
  <c r="G821"/>
  <c r="G820" s="1"/>
  <c r="I2380" i="1"/>
  <c r="I2379" s="1"/>
  <c r="H2380"/>
  <c r="H2379" s="1"/>
  <c r="G2380"/>
  <c r="G2379" s="1"/>
  <c r="I2163"/>
  <c r="I2160" s="1"/>
  <c r="I2159" s="1"/>
  <c r="H2163"/>
  <c r="H2160" s="1"/>
  <c r="H2159" s="1"/>
  <c r="G2163"/>
  <c r="G2160" s="1"/>
  <c r="G2159" s="1"/>
  <c r="I1655" i="3"/>
  <c r="H1655"/>
  <c r="G1655"/>
  <c r="I1988" i="1"/>
  <c r="I1985" s="1"/>
  <c r="I1984" s="1"/>
  <c r="H1988"/>
  <c r="H1985" s="1"/>
  <c r="H1984" s="1"/>
  <c r="G1988"/>
  <c r="G1985" s="1"/>
  <c r="G1984" s="1"/>
  <c r="J1208" i="3"/>
  <c r="K1208"/>
  <c r="L1208"/>
  <c r="M1208"/>
  <c r="N1208"/>
  <c r="O1208"/>
  <c r="H1211"/>
  <c r="I1211"/>
  <c r="J1211"/>
  <c r="K1211"/>
  <c r="L1211"/>
  <c r="M1211"/>
  <c r="N1211"/>
  <c r="O1211"/>
  <c r="H1214"/>
  <c r="I1214"/>
  <c r="J1214"/>
  <c r="K1214"/>
  <c r="L1214"/>
  <c r="M1214"/>
  <c r="N1214"/>
  <c r="O1214"/>
  <c r="H1217"/>
  <c r="I1217"/>
  <c r="H1235"/>
  <c r="I1235"/>
  <c r="J1235"/>
  <c r="K1235"/>
  <c r="L1235"/>
  <c r="M1235"/>
  <c r="N1235"/>
  <c r="O1235"/>
  <c r="H1664"/>
  <c r="I1664"/>
  <c r="G1211"/>
  <c r="H1208"/>
  <c r="I1209"/>
  <c r="I1208" s="1"/>
  <c r="G1209"/>
  <c r="I1502" i="1"/>
  <c r="I1499" s="1"/>
  <c r="I1498" s="1"/>
  <c r="H1502"/>
  <c r="H1499" s="1"/>
  <c r="H1498" s="1"/>
  <c r="G1502"/>
  <c r="G1449"/>
  <c r="G1448" s="1"/>
  <c r="H1449"/>
  <c r="H1448" s="1"/>
  <c r="I1449"/>
  <c r="I1448" s="1"/>
  <c r="I1477"/>
  <c r="H1477"/>
  <c r="G1477"/>
  <c r="I1475"/>
  <c r="H1475"/>
  <c r="G1475"/>
  <c r="G1472"/>
  <c r="G1471" s="1"/>
  <c r="I1472"/>
  <c r="I1471" s="1"/>
  <c r="H1472"/>
  <c r="H1471" s="1"/>
  <c r="I1408"/>
  <c r="I1407" s="1"/>
  <c r="I1406" s="1"/>
  <c r="H1408"/>
  <c r="H1407" s="1"/>
  <c r="H1406" s="1"/>
  <c r="G1408"/>
  <c r="G1407" s="1"/>
  <c r="G1406" s="1"/>
  <c r="I1123" i="3"/>
  <c r="I1122" s="1"/>
  <c r="H1123"/>
  <c r="H1122" s="1"/>
  <c r="G1123"/>
  <c r="G1122" s="1"/>
  <c r="J1115" s="1"/>
  <c r="G979" i="1"/>
  <c r="G978" s="1"/>
  <c r="I979"/>
  <c r="I978" s="1"/>
  <c r="H979"/>
  <c r="H978" s="1"/>
  <c r="I866"/>
  <c r="H866"/>
  <c r="G866"/>
  <c r="G859" s="1"/>
  <c r="G858" s="1"/>
  <c r="G864"/>
  <c r="I392" i="3"/>
  <c r="I391" s="1"/>
  <c r="H392"/>
  <c r="H391" s="1"/>
  <c r="G392"/>
  <c r="G391" s="1"/>
  <c r="H717" i="1"/>
  <c r="H716" s="1"/>
  <c r="I717"/>
  <c r="I716" s="1"/>
  <c r="G717"/>
  <c r="G716" s="1"/>
  <c r="I490" i="3"/>
  <c r="I489" s="1"/>
  <c r="H490"/>
  <c r="H489" s="1"/>
  <c r="G490"/>
  <c r="G489" s="1"/>
  <c r="I702" i="1"/>
  <c r="I701" s="1"/>
  <c r="H702"/>
  <c r="H701" s="1"/>
  <c r="G702"/>
  <c r="G701" s="1"/>
  <c r="I650" i="3"/>
  <c r="I649" s="1"/>
  <c r="H650"/>
  <c r="H649" s="1"/>
  <c r="G650"/>
  <c r="G649" s="1"/>
  <c r="I596" i="1"/>
  <c r="I595" s="1"/>
  <c r="H596"/>
  <c r="H595" s="1"/>
  <c r="G596"/>
  <c r="G595" s="1"/>
  <c r="K1091" i="3"/>
  <c r="J1091"/>
  <c r="I1091"/>
  <c r="I1090" s="1"/>
  <c r="H1091"/>
  <c r="H1090" s="1"/>
  <c r="G1091"/>
  <c r="G1090" s="1"/>
  <c r="I281" i="1"/>
  <c r="I280" s="1"/>
  <c r="H281"/>
  <c r="H280" s="1"/>
  <c r="G281"/>
  <c r="G280" s="1"/>
  <c r="G371"/>
  <c r="G364" s="1"/>
  <c r="G363" s="1"/>
  <c r="I371"/>
  <c r="H371"/>
  <c r="G369"/>
  <c r="I278"/>
  <c r="I277" s="1"/>
  <c r="I276" s="1"/>
  <c r="H278"/>
  <c r="H277" s="1"/>
  <c r="H276" s="1"/>
  <c r="G278"/>
  <c r="G277" s="1"/>
  <c r="G276" s="1"/>
  <c r="K1080" i="3"/>
  <c r="J1080"/>
  <c r="I1080"/>
  <c r="I1079" s="1"/>
  <c r="H1080"/>
  <c r="H1079" s="1"/>
  <c r="G1080"/>
  <c r="G1079" s="1"/>
  <c r="I67" i="1"/>
  <c r="I66" s="1"/>
  <c r="H67"/>
  <c r="H66" s="1"/>
  <c r="G67"/>
  <c r="G66" s="1"/>
  <c r="G1499" l="1"/>
  <c r="G1498" s="1"/>
  <c r="G1206" i="3"/>
  <c r="I1474" i="1"/>
  <c r="G1474"/>
  <c r="H1474"/>
  <c r="G1287" i="3"/>
  <c r="G1286" s="1"/>
  <c r="G2209" i="1"/>
  <c r="G2268" s="1"/>
  <c r="G2267" s="1"/>
  <c r="G427" i="3"/>
  <c r="G668" i="1"/>
  <c r="G667" s="1"/>
  <c r="I668"/>
  <c r="H668"/>
  <c r="G1784" l="1"/>
  <c r="G1777" s="1"/>
  <c r="G576" i="3"/>
  <c r="G575" s="1"/>
  <c r="G574" s="1"/>
  <c r="I575"/>
  <c r="I574" s="1"/>
  <c r="H575"/>
  <c r="H574" s="1"/>
  <c r="I754" i="1"/>
  <c r="I753" s="1"/>
  <c r="H754"/>
  <c r="H753" s="1"/>
  <c r="G754"/>
  <c r="G753" s="1"/>
  <c r="G705" i="3"/>
  <c r="G704" s="1"/>
  <c r="G700"/>
  <c r="G699" s="1"/>
  <c r="G695"/>
  <c r="G694" s="1"/>
  <c r="I704"/>
  <c r="H704"/>
  <c r="I702"/>
  <c r="H702"/>
  <c r="G702"/>
  <c r="I699"/>
  <c r="H699"/>
  <c r="I697"/>
  <c r="H697"/>
  <c r="G697"/>
  <c r="I694"/>
  <c r="H694"/>
  <c r="I692"/>
  <c r="H692"/>
  <c r="G692"/>
  <c r="I1058" i="1"/>
  <c r="H1058"/>
  <c r="G1058"/>
  <c r="I1056"/>
  <c r="H1056"/>
  <c r="G1056"/>
  <c r="I1053"/>
  <c r="H1053"/>
  <c r="G1053"/>
  <c r="I1051"/>
  <c r="H1051"/>
  <c r="G1051"/>
  <c r="I1045"/>
  <c r="H1045"/>
  <c r="G1045"/>
  <c r="I1043"/>
  <c r="H1043"/>
  <c r="G1043"/>
  <c r="G447" i="3"/>
  <c r="G446" s="1"/>
  <c r="I444"/>
  <c r="I443" s="1"/>
  <c r="H444"/>
  <c r="H443" s="1"/>
  <c r="G444"/>
  <c r="I676" i="1"/>
  <c r="I673" s="1"/>
  <c r="H676"/>
  <c r="H673" s="1"/>
  <c r="G676"/>
  <c r="I674"/>
  <c r="H674"/>
  <c r="G674"/>
  <c r="G453" i="3"/>
  <c r="G452" s="1"/>
  <c r="G451" s="1"/>
  <c r="I452"/>
  <c r="H452"/>
  <c r="I449"/>
  <c r="H449"/>
  <c r="G449"/>
  <c r="I681" i="1"/>
  <c r="I678" s="1"/>
  <c r="I649" s="1"/>
  <c r="H681"/>
  <c r="H678" s="1"/>
  <c r="H649" s="1"/>
  <c r="G681"/>
  <c r="I679"/>
  <c r="H679"/>
  <c r="G679"/>
  <c r="G560"/>
  <c r="G769" i="3"/>
  <c r="G768" s="1"/>
  <c r="G767" s="1"/>
  <c r="I768"/>
  <c r="I767" s="1"/>
  <c r="H768"/>
  <c r="H767" s="1"/>
  <c r="I2339" i="1"/>
  <c r="I2338" s="1"/>
  <c r="H2339"/>
  <c r="H2338" s="1"/>
  <c r="G2339"/>
  <c r="G2338" s="1"/>
  <c r="G2317"/>
  <c r="H448" i="3" l="1"/>
  <c r="H451"/>
  <c r="I448"/>
  <c r="I451"/>
  <c r="I691"/>
  <c r="H696"/>
  <c r="I701"/>
  <c r="I696"/>
  <c r="I1055" i="1"/>
  <c r="G1042"/>
  <c r="I1050"/>
  <c r="I1042"/>
  <c r="G1050"/>
  <c r="H1055"/>
  <c r="G678"/>
  <c r="G649" s="1"/>
  <c r="H1050"/>
  <c r="H701" i="3"/>
  <c r="H691"/>
  <c r="G691"/>
  <c r="G701"/>
  <c r="G696"/>
  <c r="G1055" i="1"/>
  <c r="G443" i="3"/>
  <c r="H1042" i="1"/>
  <c r="G448" i="3"/>
  <c r="G673" i="1"/>
  <c r="I559"/>
  <c r="I558" s="1"/>
  <c r="I557" s="1"/>
  <c r="I556" s="1"/>
  <c r="H559"/>
  <c r="H558" s="1"/>
  <c r="H557" s="1"/>
  <c r="H556" s="1"/>
  <c r="G559"/>
  <c r="G558" s="1"/>
  <c r="G557" s="1"/>
  <c r="G556" s="1"/>
  <c r="G984" i="3"/>
  <c r="G983" s="1"/>
  <c r="I984"/>
  <c r="I983" s="1"/>
  <c r="H984"/>
  <c r="H983" s="1"/>
  <c r="I210" i="1"/>
  <c r="I209" s="1"/>
  <c r="H210"/>
  <c r="H209" s="1"/>
  <c r="G210"/>
  <c r="G209" s="1"/>
  <c r="G972" i="3"/>
  <c r="G971" s="1"/>
  <c r="G979"/>
  <c r="G978" s="1"/>
  <c r="G977" s="1"/>
  <c r="K978"/>
  <c r="J978"/>
  <c r="I978"/>
  <c r="I977" s="1"/>
  <c r="H978"/>
  <c r="H977" s="1"/>
  <c r="I64" i="1"/>
  <c r="I63" s="1"/>
  <c r="H64"/>
  <c r="H63" s="1"/>
  <c r="G64"/>
  <c r="G63" s="1"/>
  <c r="I972" i="3"/>
  <c r="I971" s="1"/>
  <c r="H972"/>
  <c r="H971" s="1"/>
  <c r="I204" i="1"/>
  <c r="I203" s="1"/>
  <c r="H204"/>
  <c r="H203" s="1"/>
  <c r="G976" i="3"/>
  <c r="G975" s="1"/>
  <c r="G974" s="1"/>
  <c r="I975"/>
  <c r="I974" s="1"/>
  <c r="H975"/>
  <c r="H974" s="1"/>
  <c r="I207" i="1"/>
  <c r="I206" s="1"/>
  <c r="H207"/>
  <c r="H206" s="1"/>
  <c r="G207"/>
  <c r="G206" s="1"/>
  <c r="G601" i="3"/>
  <c r="I622" i="1"/>
  <c r="I621" s="1"/>
  <c r="I594" s="1"/>
  <c r="H622"/>
  <c r="H621" s="1"/>
  <c r="H594" s="1"/>
  <c r="G622"/>
  <c r="G621" s="1"/>
  <c r="G1293" i="3"/>
  <c r="G1292" s="1"/>
  <c r="G1291" s="1"/>
  <c r="I1292"/>
  <c r="I1291" s="1"/>
  <c r="H1292"/>
  <c r="H1291" s="1"/>
  <c r="I2215" i="1"/>
  <c r="I2214" s="1"/>
  <c r="H2215"/>
  <c r="H2214" s="1"/>
  <c r="G2215"/>
  <c r="G2214" s="1"/>
  <c r="G1492" i="3"/>
  <c r="G1491" s="1"/>
  <c r="G1490" s="1"/>
  <c r="I1491"/>
  <c r="I1490" s="1"/>
  <c r="H1491"/>
  <c r="H1490" s="1"/>
  <c r="I837" i="1"/>
  <c r="I836" s="1"/>
  <c r="H837"/>
  <c r="H836" s="1"/>
  <c r="G837"/>
  <c r="G836" s="1"/>
  <c r="G842"/>
  <c r="G546" i="3"/>
  <c r="G204" i="1" l="1"/>
  <c r="G203" s="1"/>
  <c r="G631"/>
  <c r="G630" s="1"/>
  <c r="H625"/>
  <c r="H624" s="1"/>
  <c r="I625"/>
  <c r="I624" s="1"/>
  <c r="G625"/>
  <c r="G624" s="1"/>
  <c r="G654" i="3"/>
  <c r="G592"/>
  <c r="G1369"/>
  <c r="G1368" s="1"/>
  <c r="H1366"/>
  <c r="H1365" s="1"/>
  <c r="G1366"/>
  <c r="I1365"/>
  <c r="G2316" i="1"/>
  <c r="H2314"/>
  <c r="H2313" s="1"/>
  <c r="G2314"/>
  <c r="I2313"/>
  <c r="G1365" i="3" l="1"/>
  <c r="G2313" i="1"/>
  <c r="H1078" i="3"/>
  <c r="I1078"/>
  <c r="J383"/>
  <c r="K383"/>
  <c r="L383"/>
  <c r="M383"/>
  <c r="N383"/>
  <c r="O383"/>
  <c r="G1374" l="1"/>
  <c r="G1373" s="1"/>
  <c r="H1371"/>
  <c r="H1370" s="1"/>
  <c r="G1371"/>
  <c r="I1370"/>
  <c r="G1078"/>
  <c r="G485"/>
  <c r="G1370" l="1"/>
  <c r="H1389" l="1"/>
  <c r="H1388" s="1"/>
  <c r="H1387" s="1"/>
  <c r="I1388"/>
  <c r="I1387" s="1"/>
  <c r="G1388"/>
  <c r="G1387" s="1"/>
  <c r="I1644" i="1"/>
  <c r="I1641" s="1"/>
  <c r="I1640" s="1"/>
  <c r="H1644"/>
  <c r="H1641" s="1"/>
  <c r="H1640" s="1"/>
  <c r="G1644"/>
  <c r="G515" i="3"/>
  <c r="G514" s="1"/>
  <c r="G513" s="1"/>
  <c r="I514"/>
  <c r="I513" s="1"/>
  <c r="H514"/>
  <c r="H513" s="1"/>
  <c r="I915" i="1"/>
  <c r="I914" s="1"/>
  <c r="H915"/>
  <c r="H914" s="1"/>
  <c r="G915"/>
  <c r="G914" s="1"/>
  <c r="G426" i="3"/>
  <c r="G425" s="1"/>
  <c r="I426"/>
  <c r="H426"/>
  <c r="I663" i="1"/>
  <c r="H663"/>
  <c r="G663"/>
  <c r="G1641" l="1"/>
  <c r="G1640" s="1"/>
  <c r="I545" i="3"/>
  <c r="I544" s="1"/>
  <c r="H545"/>
  <c r="H544" s="1"/>
  <c r="G545"/>
  <c r="G544" s="1"/>
  <c r="I729" i="1"/>
  <c r="I728" s="1"/>
  <c r="H729"/>
  <c r="H728" s="1"/>
  <c r="G729"/>
  <c r="G728" s="1"/>
  <c r="G462" i="3"/>
  <c r="G461" s="1"/>
  <c r="G460" s="1"/>
  <c r="G455"/>
  <c r="G454" s="1"/>
  <c r="I461"/>
  <c r="I460" s="1"/>
  <c r="H461"/>
  <c r="H460" s="1"/>
  <c r="I684" i="1"/>
  <c r="I683" s="1"/>
  <c r="H684"/>
  <c r="H683" s="1"/>
  <c r="G684"/>
  <c r="G683" s="1"/>
  <c r="G259" i="3" l="1"/>
  <c r="G2121" i="1"/>
  <c r="G241" i="3"/>
  <c r="G2103" i="1"/>
  <c r="G264" i="3" l="1"/>
  <c r="G263" s="1"/>
  <c r="L263"/>
  <c r="I263"/>
  <c r="H263"/>
  <c r="G2126" i="1"/>
  <c r="G2125" s="1"/>
  <c r="I2125"/>
  <c r="H2125"/>
  <c r="G236" i="3"/>
  <c r="G2098" i="1"/>
  <c r="G1121" i="3"/>
  <c r="I976" i="1"/>
  <c r="I975" s="1"/>
  <c r="I974" s="1"/>
  <c r="H976"/>
  <c r="H975" s="1"/>
  <c r="H974" s="1"/>
  <c r="I527" i="3"/>
  <c r="H527"/>
  <c r="G527"/>
  <c r="I526"/>
  <c r="H526"/>
  <c r="G526"/>
  <c r="I699" i="1"/>
  <c r="H699"/>
  <c r="G699"/>
  <c r="I698"/>
  <c r="H698"/>
  <c r="G698"/>
  <c r="I523" i="3"/>
  <c r="H523"/>
  <c r="G523"/>
  <c r="I696" i="1"/>
  <c r="H696"/>
  <c r="G696"/>
  <c r="I695"/>
  <c r="H695"/>
  <c r="G695"/>
  <c r="I693"/>
  <c r="H693"/>
  <c r="G693"/>
  <c r="G98" s="1"/>
  <c r="G97" s="1"/>
  <c r="I205" i="3"/>
  <c r="I204" s="1"/>
  <c r="H205"/>
  <c r="H204" s="1"/>
  <c r="G205"/>
  <c r="G204" s="1"/>
  <c r="I1532" i="1"/>
  <c r="I1531" s="1"/>
  <c r="H1532"/>
  <c r="H1531" s="1"/>
  <c r="G1532"/>
  <c r="G1531" s="1"/>
  <c r="G976" l="1"/>
  <c r="G975" s="1"/>
  <c r="G974" s="1"/>
  <c r="I818" i="3"/>
  <c r="I817" s="1"/>
  <c r="H818"/>
  <c r="H817" s="1"/>
  <c r="G818"/>
  <c r="G817" s="1"/>
  <c r="I2377" i="1"/>
  <c r="I2376" s="1"/>
  <c r="G2377"/>
  <c r="G2376" s="1"/>
  <c r="H2377"/>
  <c r="H2376" s="1"/>
  <c r="I279" i="3"/>
  <c r="I278" s="1"/>
  <c r="H279"/>
  <c r="H278" s="1"/>
  <c r="G279"/>
  <c r="G278" s="1"/>
  <c r="G2135" i="1"/>
  <c r="G2134" s="1"/>
  <c r="I2135"/>
  <c r="I2134" s="1"/>
  <c r="H2135"/>
  <c r="H2134" s="1"/>
  <c r="I1120" i="3"/>
  <c r="I1119" s="1"/>
  <c r="H1120"/>
  <c r="H1119" s="1"/>
  <c r="G1120"/>
  <c r="G1119" s="1"/>
  <c r="G82" i="1"/>
  <c r="G81" s="1"/>
  <c r="G80" s="1"/>
  <c r="I82"/>
  <c r="I81" s="1"/>
  <c r="I80" s="1"/>
  <c r="H82"/>
  <c r="H81" s="1"/>
  <c r="H80" s="1"/>
  <c r="I1289" i="3"/>
  <c r="I1288" s="1"/>
  <c r="H1289"/>
  <c r="H1288" s="1"/>
  <c r="G1289"/>
  <c r="G1288" s="1"/>
  <c r="I2212" i="1" l="1"/>
  <c r="I2211" s="1"/>
  <c r="H2212"/>
  <c r="H2211" s="1"/>
  <c r="G2212"/>
  <c r="G2211" s="1"/>
  <c r="J1147" i="3"/>
  <c r="K1147"/>
  <c r="L1147"/>
  <c r="M1147"/>
  <c r="N1147"/>
  <c r="O1147"/>
  <c r="H1148"/>
  <c r="H1147" s="1"/>
  <c r="H1146" s="1"/>
  <c r="I1148"/>
  <c r="I1147" s="1"/>
  <c r="I1146" s="1"/>
  <c r="H1510" i="1"/>
  <c r="I1510"/>
  <c r="H1205" i="3"/>
  <c r="H1204" s="1"/>
  <c r="I1205"/>
  <c r="I1204" s="1"/>
  <c r="H1432" i="1"/>
  <c r="H1431" s="1"/>
  <c r="I1432"/>
  <c r="I1431" s="1"/>
  <c r="I1702" i="3"/>
  <c r="I1701" s="1"/>
  <c r="I1700" s="1"/>
  <c r="H1702"/>
  <c r="H1701" s="1"/>
  <c r="H1700" s="1"/>
  <c r="G1702"/>
  <c r="G1701" s="1"/>
  <c r="G1700" s="1"/>
  <c r="I1392" i="1"/>
  <c r="I1391" s="1"/>
  <c r="I1390" s="1"/>
  <c r="H1392"/>
  <c r="H1391" s="1"/>
  <c r="H1390" s="1"/>
  <c r="G1392"/>
  <c r="G1391" s="1"/>
  <c r="G1390" s="1"/>
  <c r="H1509" l="1"/>
  <c r="I1509"/>
  <c r="G540" i="3"/>
  <c r="H424"/>
  <c r="H384" s="1"/>
  <c r="I424"/>
  <c r="I384" s="1"/>
  <c r="G539" l="1"/>
  <c r="G538" s="1"/>
  <c r="I1132" i="1"/>
  <c r="I1131" s="1"/>
  <c r="H1132"/>
  <c r="H1131" s="1"/>
  <c r="G1132"/>
  <c r="G1131" s="1"/>
  <c r="I548" i="3"/>
  <c r="I547" s="1"/>
  <c r="H548"/>
  <c r="H547" s="1"/>
  <c r="G548"/>
  <c r="G547" s="1"/>
  <c r="I732" i="1"/>
  <c r="I731" s="1"/>
  <c r="H732"/>
  <c r="H731" s="1"/>
  <c r="G732"/>
  <c r="G731" s="1"/>
  <c r="G487" i="3"/>
  <c r="G486" s="1"/>
  <c r="I723" i="1"/>
  <c r="I722" s="1"/>
  <c r="H723"/>
  <c r="H722" s="1"/>
  <c r="G723"/>
  <c r="G722" s="1"/>
  <c r="H1643" i="3"/>
  <c r="I1643"/>
  <c r="H1064"/>
  <c r="H1063" s="1"/>
  <c r="I1064"/>
  <c r="I1063" s="1"/>
  <c r="H1077"/>
  <c r="H1076" s="1"/>
  <c r="I1077"/>
  <c r="I1076" s="1"/>
  <c r="K1067"/>
  <c r="J1067"/>
  <c r="I1067"/>
  <c r="I1066" s="1"/>
  <c r="H1067"/>
  <c r="H1066" s="1"/>
  <c r="G1067"/>
  <c r="G1066" s="1"/>
  <c r="I274" i="1"/>
  <c r="I273" s="1"/>
  <c r="H274"/>
  <c r="H273" s="1"/>
  <c r="G274"/>
  <c r="G273" s="1"/>
  <c r="H271"/>
  <c r="H270" s="1"/>
  <c r="I271"/>
  <c r="I270" s="1"/>
  <c r="H268"/>
  <c r="H267" s="1"/>
  <c r="I268"/>
  <c r="I267" s="1"/>
  <c r="K1070" i="3"/>
  <c r="J1070"/>
  <c r="I1070"/>
  <c r="I1069" s="1"/>
  <c r="H1070"/>
  <c r="H1069" s="1"/>
  <c r="G1070"/>
  <c r="G1069" s="1"/>
  <c r="H78" i="1"/>
  <c r="H77" s="1"/>
  <c r="I78"/>
  <c r="I77" s="1"/>
  <c r="G78"/>
  <c r="G77" s="1"/>
  <c r="G1077" i="3"/>
  <c r="G1076" s="1"/>
  <c r="G268" i="1"/>
  <c r="G267" s="1"/>
  <c r="K1064" i="3"/>
  <c r="J1064"/>
  <c r="G1064"/>
  <c r="G1063" s="1"/>
  <c r="G271" i="1"/>
  <c r="G270" s="1"/>
  <c r="K1058" i="3"/>
  <c r="J1058"/>
  <c r="G1058"/>
  <c r="G1057" s="1"/>
  <c r="G75" i="1"/>
  <c r="G74" s="1"/>
  <c r="G221" i="3" l="1"/>
  <c r="I1169" i="1" l="1"/>
  <c r="H1169"/>
  <c r="G1169"/>
  <c r="I1957"/>
  <c r="I1956" s="1"/>
  <c r="I1955" s="1"/>
  <c r="H1957"/>
  <c r="H1956" s="1"/>
  <c r="H1955" s="1"/>
  <c r="G1957"/>
  <c r="G1956" s="1"/>
  <c r="G1955" s="1"/>
  <c r="I591" i="3"/>
  <c r="I590" s="1"/>
  <c r="H591"/>
  <c r="H590" s="1"/>
  <c r="G591"/>
  <c r="G590" s="1"/>
  <c r="G956" i="1"/>
  <c r="G955" s="1"/>
  <c r="I956"/>
  <c r="I955" s="1"/>
  <c r="H956"/>
  <c r="H955" s="1"/>
  <c r="G2168"/>
  <c r="I484" i="3"/>
  <c r="H484"/>
  <c r="G484"/>
  <c r="I692" i="1"/>
  <c r="H692"/>
  <c r="G692"/>
  <c r="J1752" i="3" l="1"/>
  <c r="K1752"/>
  <c r="M1752"/>
  <c r="N1752"/>
  <c r="O1752"/>
  <c r="G927" i="1" l="1"/>
  <c r="K963" i="3" l="1"/>
  <c r="J963"/>
  <c r="I963"/>
  <c r="I962" s="1"/>
  <c r="H963"/>
  <c r="H962" s="1"/>
  <c r="G963"/>
  <c r="G962" s="1"/>
  <c r="I39" i="1"/>
  <c r="I38" s="1"/>
  <c r="H39"/>
  <c r="H38" s="1"/>
  <c r="G39"/>
  <c r="G38" s="1"/>
  <c r="G1235" i="3" l="1"/>
  <c r="I221" l="1"/>
  <c r="I220" s="1"/>
  <c r="I219" s="1"/>
  <c r="I2084" i="1"/>
  <c r="I2083" s="1"/>
  <c r="H292" i="3"/>
  <c r="H291" s="1"/>
  <c r="H220"/>
  <c r="H219" s="1"/>
  <c r="G220"/>
  <c r="G219" s="1"/>
  <c r="H2084" i="1"/>
  <c r="H2083" s="1"/>
  <c r="G2084"/>
  <c r="G2083" s="1"/>
  <c r="I255" i="3"/>
  <c r="H255"/>
  <c r="I2147" i="1"/>
  <c r="H2147" l="1"/>
  <c r="I292" i="3"/>
  <c r="I291" s="1"/>
  <c r="G754"/>
  <c r="H118" i="1"/>
  <c r="I559" i="3"/>
  <c r="H559"/>
  <c r="G567"/>
  <c r="I1163"/>
  <c r="I1162" s="1"/>
  <c r="H1163"/>
  <c r="H1162" s="1"/>
  <c r="H554" i="1"/>
  <c r="I554"/>
  <c r="I1138" i="3"/>
  <c r="I1134" s="1"/>
  <c r="H1138"/>
  <c r="H1134" s="1"/>
  <c r="G1138"/>
  <c r="G1134" s="1"/>
  <c r="I601" l="1"/>
  <c r="H601"/>
  <c r="G508" l="1"/>
  <c r="G507" s="1"/>
  <c r="G494"/>
  <c r="H117" i="1" l="1"/>
  <c r="G120"/>
  <c r="I744" i="3"/>
  <c r="H744"/>
  <c r="G744"/>
  <c r="I13" i="1"/>
  <c r="H13"/>
  <c r="G13"/>
  <c r="I386"/>
  <c r="G961" i="3"/>
  <c r="G960" s="1"/>
  <c r="G959" s="1"/>
  <c r="H386" i="1"/>
  <c r="I1024" i="3" l="1"/>
  <c r="I1023" s="1"/>
  <c r="I1022" s="1"/>
  <c r="H1024"/>
  <c r="H1023" s="1"/>
  <c r="H1022" s="1"/>
  <c r="G1024"/>
  <c r="G1023" s="1"/>
  <c r="G1022" s="1"/>
  <c r="I1018"/>
  <c r="I1017" s="1"/>
  <c r="I1016" s="1"/>
  <c r="H1018"/>
  <c r="H1017" s="1"/>
  <c r="H1016" s="1"/>
  <c r="I1351" i="1"/>
  <c r="I1350" s="1"/>
  <c r="H1351"/>
  <c r="H1350" s="1"/>
  <c r="G1351"/>
  <c r="G1350" s="1"/>
  <c r="G1361"/>
  <c r="G1360" s="1"/>
  <c r="G1353" s="1"/>
  <c r="H1361"/>
  <c r="H1360" s="1"/>
  <c r="I1361"/>
  <c r="I1360" s="1"/>
  <c r="G1018" i="3"/>
  <c r="I33"/>
  <c r="H33"/>
  <c r="G55"/>
  <c r="I95" l="1"/>
  <c r="H95"/>
  <c r="H1168" i="1" l="1"/>
  <c r="I1168"/>
  <c r="G1168"/>
  <c r="G38" i="3"/>
  <c r="G1327" i="1"/>
  <c r="H657"/>
  <c r="H61"/>
  <c r="G1281"/>
  <c r="G931"/>
  <c r="G926" s="1"/>
  <c r="G1557" i="3" l="1"/>
  <c r="H480"/>
  <c r="I480"/>
  <c r="G2157" i="1" l="1"/>
  <c r="G2156" s="1"/>
  <c r="H2157"/>
  <c r="H2156" s="1"/>
  <c r="I2157"/>
  <c r="I2156" s="1"/>
  <c r="G2113"/>
  <c r="G2112" s="1"/>
  <c r="H1395"/>
  <c r="I1395"/>
  <c r="H1341"/>
  <c r="I1341"/>
  <c r="G1341"/>
  <c r="H1255"/>
  <c r="I1255"/>
  <c r="G1255"/>
  <c r="G277" i="3" l="1"/>
  <c r="G276" s="1"/>
  <c r="G275" s="1"/>
  <c r="G2132" i="1"/>
  <c r="G2131" s="1"/>
  <c r="G247" i="3"/>
  <c r="G246" s="1"/>
  <c r="G245" s="1"/>
  <c r="G2108" i="1"/>
  <c r="G2107" s="1"/>
  <c r="G95" i="3" l="1"/>
  <c r="G1618" i="1"/>
  <c r="G413"/>
  <c r="G1954"/>
  <c r="G1054" i="3"/>
  <c r="G1053" s="1"/>
  <c r="G1056"/>
  <c r="G193" i="1"/>
  <c r="I651" l="1"/>
  <c r="I387" i="3" s="1"/>
  <c r="H651" i="1"/>
  <c r="H387" i="3" s="1"/>
  <c r="H537"/>
  <c r="I537"/>
  <c r="G1043"/>
  <c r="G1679"/>
  <c r="G1666"/>
  <c r="G1563"/>
  <c r="I1563"/>
  <c r="H1563"/>
  <c r="G1048"/>
  <c r="G1051"/>
  <c r="G537" l="1"/>
  <c r="G536" s="1"/>
  <c r="G535" s="1"/>
  <c r="I536"/>
  <c r="I535" s="1"/>
  <c r="H536"/>
  <c r="H535" s="1"/>
  <c r="G1554"/>
  <c r="G1553" s="1"/>
  <c r="G2261" i="1"/>
  <c r="G2260" s="1"/>
  <c r="G2200"/>
  <c r="G2199" s="1"/>
  <c r="G163" i="3"/>
  <c r="G162" s="1"/>
  <c r="G1617" i="1"/>
  <c r="G1556" i="3"/>
  <c r="G1555" s="1"/>
  <c r="G1452" i="1"/>
  <c r="G1451" s="1"/>
  <c r="G667" i="3"/>
  <c r="G666" s="1"/>
  <c r="G665" s="1"/>
  <c r="I667"/>
  <c r="H667"/>
  <c r="I665"/>
  <c r="H665"/>
  <c r="G1030" i="1"/>
  <c r="G531" i="3"/>
  <c r="G530" s="1"/>
  <c r="G529" s="1"/>
  <c r="I530"/>
  <c r="I529" s="1"/>
  <c r="H530"/>
  <c r="H529" s="1"/>
  <c r="I924" i="1"/>
  <c r="I923" s="1"/>
  <c r="H924"/>
  <c r="H923" s="1"/>
  <c r="G924"/>
  <c r="G923" s="1"/>
  <c r="G559" i="3"/>
  <c r="G558" s="1"/>
  <c r="G557" s="1"/>
  <c r="I558"/>
  <c r="I557" s="1"/>
  <c r="H558"/>
  <c r="H557" s="1"/>
  <c r="H736" i="1"/>
  <c r="H735" s="1"/>
  <c r="H734" s="1"/>
  <c r="I736"/>
  <c r="I735" s="1"/>
  <c r="I734" s="1"/>
  <c r="G736"/>
  <c r="G735" s="1"/>
  <c r="G387" i="3"/>
  <c r="G386" s="1"/>
  <c r="L386"/>
  <c r="M386" s="1"/>
  <c r="I386"/>
  <c r="I385" s="1"/>
  <c r="H386"/>
  <c r="H385" s="1"/>
  <c r="I650" i="1"/>
  <c r="H650"/>
  <c r="G651"/>
  <c r="G650" s="1"/>
  <c r="G1163" i="3"/>
  <c r="G1162" s="1"/>
  <c r="G554" i="1"/>
  <c r="G385" i="3" l="1"/>
  <c r="G373"/>
  <c r="G366" s="1"/>
  <c r="G1552"/>
  <c r="I730"/>
  <c r="I729" s="1"/>
  <c r="H730"/>
  <c r="H729" s="1"/>
  <c r="G730"/>
  <c r="G729" s="1"/>
  <c r="I2299" i="1"/>
  <c r="I2298" s="1"/>
  <c r="H2299"/>
  <c r="H2298" s="1"/>
  <c r="G2299"/>
  <c r="G2298" s="1"/>
  <c r="G2302"/>
  <c r="G2301" s="1"/>
  <c r="H2302"/>
  <c r="H2301" s="1"/>
  <c r="I2302"/>
  <c r="I2301" s="1"/>
  <c r="I2297" l="1"/>
  <c r="G2297"/>
  <c r="H2297"/>
  <c r="G1377" i="3"/>
  <c r="G1376" s="1"/>
  <c r="G1375" s="1"/>
  <c r="G1682"/>
  <c r="G292"/>
  <c r="G2307" i="1" l="1"/>
  <c r="G2306" s="1"/>
  <c r="G159" i="3"/>
  <c r="G161"/>
  <c r="G160" s="1"/>
  <c r="I1615" i="1"/>
  <c r="H1615"/>
  <c r="G1615"/>
  <c r="I545"/>
  <c r="I544" s="1"/>
  <c r="I543" s="1"/>
  <c r="I542" s="1"/>
  <c r="I541" s="1"/>
  <c r="I524" s="1"/>
  <c r="I518" s="1"/>
  <c r="I517" s="1"/>
  <c r="H545"/>
  <c r="H544" s="1"/>
  <c r="H543" s="1"/>
  <c r="H542" s="1"/>
  <c r="H541" s="1"/>
  <c r="H524" s="1"/>
  <c r="H518" s="1"/>
  <c r="H517" s="1"/>
  <c r="G856"/>
  <c r="G855" s="1"/>
  <c r="G1677" i="3"/>
  <c r="G1676" s="1"/>
  <c r="G1675" s="1"/>
  <c r="I1676"/>
  <c r="I1675" s="1"/>
  <c r="H1676"/>
  <c r="H1675" s="1"/>
  <c r="H950" i="1" l="1"/>
  <c r="H949" s="1"/>
  <c r="I950"/>
  <c r="I949" s="1"/>
  <c r="G950"/>
  <c r="G949" s="1"/>
  <c r="G1681" i="3" l="1"/>
  <c r="G1678" s="1"/>
  <c r="G546" i="1"/>
  <c r="G545" s="1"/>
  <c r="G544" s="1"/>
  <c r="G543" s="1"/>
  <c r="G255" i="3"/>
  <c r="G1203"/>
  <c r="G1202" s="1"/>
  <c r="G1201" s="1"/>
  <c r="G1464" i="1"/>
  <c r="G1467"/>
  <c r="G522" i="3"/>
  <c r="G520"/>
  <c r="G519"/>
  <c r="G646"/>
  <c r="G645" s="1"/>
  <c r="G644" s="1"/>
  <c r="I645"/>
  <c r="I644" s="1"/>
  <c r="H645"/>
  <c r="H644" s="1"/>
  <c r="I823" i="1"/>
  <c r="I822" s="1"/>
  <c r="H823"/>
  <c r="H822" s="1"/>
  <c r="G823"/>
  <c r="G822" s="1"/>
  <c r="G607" i="3"/>
  <c r="G606" s="1"/>
  <c r="G605" s="1"/>
  <c r="I784" i="1"/>
  <c r="I783" s="1"/>
  <c r="H784"/>
  <c r="H783" s="1"/>
  <c r="G784"/>
  <c r="G783" s="1"/>
  <c r="I606" i="3"/>
  <c r="I605" s="1"/>
  <c r="H606"/>
  <c r="H605" s="1"/>
  <c r="I778" i="1"/>
  <c r="I777" s="1"/>
  <c r="H778"/>
  <c r="H777" s="1"/>
  <c r="G778"/>
  <c r="G777" s="1"/>
  <c r="G409" i="3"/>
  <c r="G408" s="1"/>
  <c r="G407" s="1"/>
  <c r="I918" i="1"/>
  <c r="I917" s="1"/>
  <c r="H918"/>
  <c r="H917" s="1"/>
  <c r="G918"/>
  <c r="G917" s="1"/>
  <c r="G518" i="3"/>
  <c r="H407" i="1"/>
  <c r="I407"/>
  <c r="H927"/>
  <c r="I927"/>
  <c r="H931"/>
  <c r="I931"/>
  <c r="G603" i="3" l="1"/>
  <c r="G602" s="1"/>
  <c r="I926" i="1"/>
  <c r="H926"/>
  <c r="G521" i="3"/>
  <c r="G517"/>
  <c r="G516" l="1"/>
  <c r="G750"/>
  <c r="G1352"/>
  <c r="G766"/>
  <c r="I1378"/>
  <c r="G1381"/>
  <c r="I2318" i="1"/>
  <c r="I2305" s="1"/>
  <c r="G2321"/>
  <c r="G1328" i="3"/>
  <c r="G1327" s="1"/>
  <c r="G1326" s="1"/>
  <c r="G2245" i="1"/>
  <c r="G1349" i="3" s="1"/>
  <c r="I1327"/>
  <c r="I1326" s="1"/>
  <c r="H1327"/>
  <c r="H1326" s="1"/>
  <c r="I2253" i="1"/>
  <c r="I2252" s="1"/>
  <c r="H2253"/>
  <c r="H2252" s="1"/>
  <c r="G268" i="3"/>
  <c r="G1395" i="1" l="1"/>
  <c r="G2253"/>
  <c r="G2252" s="1"/>
  <c r="H1662" i="3"/>
  <c r="I1662"/>
  <c r="G1662"/>
  <c r="I1355"/>
  <c r="G1355"/>
  <c r="G1386"/>
  <c r="G1385" s="1"/>
  <c r="G1384" s="1"/>
  <c r="G1383" s="1"/>
  <c r="H1109"/>
  <c r="I1109"/>
  <c r="G1109"/>
  <c r="G836"/>
  <c r="G657"/>
  <c r="G499"/>
  <c r="G656" l="1"/>
  <c r="G655" s="1"/>
  <c r="G1684"/>
  <c r="G291"/>
  <c r="I289"/>
  <c r="I288" s="1"/>
  <c r="I281" s="1"/>
  <c r="H289"/>
  <c r="H288" s="1"/>
  <c r="H281" s="1"/>
  <c r="G289"/>
  <c r="G286"/>
  <c r="G285" s="1"/>
  <c r="G283"/>
  <c r="G282" s="1"/>
  <c r="I1026"/>
  <c r="I1025" s="1"/>
  <c r="H1026"/>
  <c r="H1025" s="1"/>
  <c r="G1026"/>
  <c r="G1025" s="1"/>
  <c r="H51" i="1"/>
  <c r="H50" s="1"/>
  <c r="I50"/>
  <c r="G51"/>
  <c r="G50" s="1"/>
  <c r="I1021" i="3"/>
  <c r="I1020" s="1"/>
  <c r="I1019" s="1"/>
  <c r="H1020"/>
  <c r="H1019" s="1"/>
  <c r="G1020"/>
  <c r="G1019" s="1"/>
  <c r="H45" i="1"/>
  <c r="H44" s="1"/>
  <c r="I45"/>
  <c r="I44" s="1"/>
  <c r="G45"/>
  <c r="G44" s="1"/>
  <c r="G288" i="3" l="1"/>
  <c r="G281" s="1"/>
  <c r="I2304" i="1"/>
  <c r="H43" i="2" s="1"/>
  <c r="G2324" i="1"/>
  <c r="G2323" s="1"/>
  <c r="I1466"/>
  <c r="H1466"/>
  <c r="G1466"/>
  <c r="G1463" s="1"/>
  <c r="G1456"/>
  <c r="G1455" s="1"/>
  <c r="G1454" s="1"/>
  <c r="G1108" i="3"/>
  <c r="G1107" s="1"/>
  <c r="I1108"/>
  <c r="I1107" s="1"/>
  <c r="H1108"/>
  <c r="H1107" s="1"/>
  <c r="I589" i="1"/>
  <c r="I588" s="1"/>
  <c r="H589"/>
  <c r="H588" s="1"/>
  <c r="G589"/>
  <c r="G588" s="1"/>
  <c r="H1112" i="3"/>
  <c r="I1112"/>
  <c r="G1112"/>
  <c r="G1111" s="1"/>
  <c r="G1110" s="1"/>
  <c r="G405" i="1"/>
  <c r="G534" i="3"/>
  <c r="I533"/>
  <c r="I532" s="1"/>
  <c r="H533"/>
  <c r="H532" s="1"/>
  <c r="I714" i="1"/>
  <c r="I713" s="1"/>
  <c r="H714"/>
  <c r="H713" s="1"/>
  <c r="G714"/>
  <c r="G713" s="1"/>
  <c r="G2362"/>
  <c r="G1489" i="3"/>
  <c r="G1488" s="1"/>
  <c r="G1487" s="1"/>
  <c r="I1488"/>
  <c r="I1487" s="1"/>
  <c r="H1488"/>
  <c r="H1487" s="1"/>
  <c r="I968" i="1"/>
  <c r="I967" s="1"/>
  <c r="I966" s="1"/>
  <c r="H968"/>
  <c r="H967" s="1"/>
  <c r="H966" s="1"/>
  <c r="G968"/>
  <c r="G967" s="1"/>
  <c r="G966" s="1"/>
  <c r="H2319"/>
  <c r="H2318" s="1"/>
  <c r="H2305" s="1"/>
  <c r="H2237"/>
  <c r="H1355" i="3" s="1"/>
  <c r="I1380"/>
  <c r="G1380"/>
  <c r="G1379" s="1"/>
  <c r="G1378" s="1"/>
  <c r="H2234" i="1"/>
  <c r="G2319"/>
  <c r="G2318" s="1"/>
  <c r="H1033" i="3"/>
  <c r="I1039"/>
  <c r="H1039"/>
  <c r="H970"/>
  <c r="H969" s="1"/>
  <c r="H968" s="1"/>
  <c r="I969"/>
  <c r="I968" s="1"/>
  <c r="G969"/>
  <c r="G968" s="1"/>
  <c r="I165" i="1"/>
  <c r="I164" s="1"/>
  <c r="H165"/>
  <c r="H164" s="1"/>
  <c r="G165"/>
  <c r="I114"/>
  <c r="I113" s="1"/>
  <c r="H114"/>
  <c r="H113" s="1"/>
  <c r="G114"/>
  <c r="G113" s="1"/>
  <c r="H417"/>
  <c r="H416" s="1"/>
  <c r="I417"/>
  <c r="I416" s="1"/>
  <c r="G417"/>
  <c r="G416" s="1"/>
  <c r="G273" i="3"/>
  <c r="G272" s="1"/>
  <c r="I111" i="1"/>
  <c r="I110" s="1"/>
  <c r="H111"/>
  <c r="H110" s="1"/>
  <c r="G111"/>
  <c r="G110" s="1"/>
  <c r="G664" i="3"/>
  <c r="G2142" i="1"/>
  <c r="G2141" s="1"/>
  <c r="I390"/>
  <c r="H390"/>
  <c r="G390"/>
  <c r="G1017" i="3"/>
  <c r="G1016" s="1"/>
  <c r="H109" i="1" l="1"/>
  <c r="H2304"/>
  <c r="G43" i="2" s="1"/>
  <c r="H1380" i="3"/>
  <c r="H1379" s="1"/>
  <c r="H1378" s="1"/>
  <c r="G533"/>
  <c r="G532" s="1"/>
  <c r="G109" i="1"/>
  <c r="G108" s="1"/>
  <c r="I109"/>
  <c r="H415"/>
  <c r="H414" s="1"/>
  <c r="G61" i="2" s="1"/>
  <c r="I415" i="1"/>
  <c r="I414" s="1"/>
  <c r="H61" i="2" s="1"/>
  <c r="G415" i="1"/>
  <c r="G414" s="1"/>
  <c r="I108"/>
  <c r="H108"/>
  <c r="G816" i="3" l="1"/>
  <c r="G799"/>
  <c r="I1329" i="1" l="1"/>
  <c r="H1329"/>
  <c r="G34" i="3"/>
  <c r="I760"/>
  <c r="I759" s="1"/>
  <c r="I758" s="1"/>
  <c r="H760"/>
  <c r="H759" s="1"/>
  <c r="H758" s="1"/>
  <c r="G760"/>
  <c r="G759" s="1"/>
  <c r="G758" s="1"/>
  <c r="I2154" i="1"/>
  <c r="I2153" s="1"/>
  <c r="H2154"/>
  <c r="H2153" s="1"/>
  <c r="G2154"/>
  <c r="G2153" s="1"/>
  <c r="G835" i="3"/>
  <c r="G834"/>
  <c r="G48" i="1"/>
  <c r="G47"/>
  <c r="G270" i="3"/>
  <c r="G269" s="1"/>
  <c r="G2139" i="1"/>
  <c r="G2138" s="1"/>
  <c r="I600" i="3"/>
  <c r="I599" s="1"/>
  <c r="I556" s="1"/>
  <c r="H600"/>
  <c r="H599" s="1"/>
  <c r="H556" s="1"/>
  <c r="G600"/>
  <c r="G599" s="1"/>
  <c r="I781" i="1"/>
  <c r="I780" s="1"/>
  <c r="H781"/>
  <c r="H780" s="1"/>
  <c r="G781"/>
  <c r="G780" s="1"/>
  <c r="I496" i="3"/>
  <c r="I495" s="1"/>
  <c r="H496"/>
  <c r="H495" s="1"/>
  <c r="G496"/>
  <c r="G495" s="1"/>
  <c r="I1129" i="1"/>
  <c r="I1128" s="1"/>
  <c r="H1129"/>
  <c r="H1128" s="1"/>
  <c r="G1129"/>
  <c r="G1128" s="1"/>
  <c r="G2311"/>
  <c r="I689" i="3"/>
  <c r="I688" s="1"/>
  <c r="I661" s="1"/>
  <c r="H689"/>
  <c r="H688" s="1"/>
  <c r="H661" s="1"/>
  <c r="G689"/>
  <c r="G688" s="1"/>
  <c r="G661" s="1"/>
  <c r="I1040" i="1"/>
  <c r="I1039" s="1"/>
  <c r="H1040"/>
  <c r="H1039" s="1"/>
  <c r="G1040"/>
  <c r="G1039" s="1"/>
  <c r="G1398"/>
  <c r="I338" i="3"/>
  <c r="I337" s="1"/>
  <c r="H338"/>
  <c r="H337" s="1"/>
  <c r="G338"/>
  <c r="G337" s="1"/>
  <c r="G309" s="1"/>
  <c r="G308" s="1"/>
  <c r="I61" i="1"/>
  <c r="I60" s="1"/>
  <c r="I59" s="1"/>
  <c r="H60"/>
  <c r="H59" s="1"/>
  <c r="G61"/>
  <c r="G60" s="1"/>
  <c r="I810" i="3"/>
  <c r="I809" s="1"/>
  <c r="H810"/>
  <c r="H809" s="1"/>
  <c r="G810"/>
  <c r="G809" s="1"/>
  <c r="I2371" i="1"/>
  <c r="I2370" s="1"/>
  <c r="H2371"/>
  <c r="H2370" s="1"/>
  <c r="G2371"/>
  <c r="G2370" s="1"/>
  <c r="G798" i="3"/>
  <c r="G2356" i="1"/>
  <c r="G797" i="3"/>
  <c r="I815"/>
  <c r="H815"/>
  <c r="G815"/>
  <c r="I2374" i="1"/>
  <c r="I2373" s="1"/>
  <c r="H2374"/>
  <c r="H2373" s="1"/>
  <c r="G2374"/>
  <c r="G2373" s="1"/>
  <c r="G808" i="3"/>
  <c r="G802"/>
  <c r="I359"/>
  <c r="I358" s="1"/>
  <c r="H359"/>
  <c r="H358" s="1"/>
  <c r="G359"/>
  <c r="G358" s="1"/>
  <c r="I2197" i="1"/>
  <c r="I2196" s="1"/>
  <c r="H2197"/>
  <c r="H2196" s="1"/>
  <c r="G2197"/>
  <c r="G2196" s="1"/>
  <c r="I94" i="3"/>
  <c r="I93" s="1"/>
  <c r="H94"/>
  <c r="H93" s="1"/>
  <c r="G94"/>
  <c r="G93" s="1"/>
  <c r="G506" i="1"/>
  <c r="G505" s="1"/>
  <c r="I506"/>
  <c r="I505" s="1"/>
  <c r="H506"/>
  <c r="H505" s="1"/>
  <c r="G1045" i="3"/>
  <c r="G1044" s="1"/>
  <c r="G184" i="1"/>
  <c r="I1055" i="3"/>
  <c r="I1052" s="1"/>
  <c r="H1055"/>
  <c r="H1052" s="1"/>
  <c r="G1055"/>
  <c r="G1052" s="1"/>
  <c r="I198" i="1"/>
  <c r="I192" s="1"/>
  <c r="H198"/>
  <c r="H192" s="1"/>
  <c r="G198"/>
  <c r="G192" s="1"/>
  <c r="I1050" i="3"/>
  <c r="H1050"/>
  <c r="G1050"/>
  <c r="G1049" s="1"/>
  <c r="I190" i="1"/>
  <c r="H190"/>
  <c r="G190"/>
  <c r="G189" s="1"/>
  <c r="I1047" i="3"/>
  <c r="H1047"/>
  <c r="G1047"/>
  <c r="G1046" s="1"/>
  <c r="I187" i="1"/>
  <c r="H187"/>
  <c r="G187"/>
  <c r="G186" s="1"/>
  <c r="I1042" i="3"/>
  <c r="H1042"/>
  <c r="G1042"/>
  <c r="I1040"/>
  <c r="H1040"/>
  <c r="G182" i="1"/>
  <c r="H180"/>
  <c r="I180"/>
  <c r="H182"/>
  <c r="I182"/>
  <c r="H219"/>
  <c r="H218" s="1"/>
  <c r="I219"/>
  <c r="I218" s="1"/>
  <c r="G1397" l="1"/>
  <c r="G59"/>
  <c r="G100"/>
  <c r="G99" s="1"/>
  <c r="G95" s="1"/>
  <c r="G181"/>
  <c r="G180" s="1"/>
  <c r="G219"/>
  <c r="G218" s="1"/>
  <c r="G1329"/>
  <c r="G1326" s="1"/>
  <c r="G2310"/>
  <c r="G2309" s="1"/>
  <c r="G1041" i="3"/>
  <c r="G1040" s="1"/>
  <c r="G2147" i="1"/>
  <c r="G2146"/>
  <c r="G367" l="1"/>
  <c r="G1551" i="3"/>
  <c r="I91"/>
  <c r="H91"/>
  <c r="G91"/>
  <c r="G90" s="1"/>
  <c r="I503" i="1"/>
  <c r="H503"/>
  <c r="G503"/>
  <c r="G502" s="1"/>
  <c r="I88" i="3"/>
  <c r="H88"/>
  <c r="G88"/>
  <c r="G87" s="1"/>
  <c r="I500" i="1"/>
  <c r="H500"/>
  <c r="G500"/>
  <c r="G499" s="1"/>
  <c r="I85" i="3"/>
  <c r="H85"/>
  <c r="G85"/>
  <c r="G84" s="1"/>
  <c r="I497" i="1"/>
  <c r="H497"/>
  <c r="G497"/>
  <c r="G496" s="1"/>
  <c r="I499" i="3" l="1"/>
  <c r="H499"/>
  <c r="G480"/>
  <c r="G479" s="1"/>
  <c r="G478" s="1"/>
  <c r="I686"/>
  <c r="I685" s="1"/>
  <c r="H686"/>
  <c r="H685" s="1"/>
  <c r="G686"/>
  <c r="G685" s="1"/>
  <c r="G1665"/>
  <c r="G1672"/>
  <c r="H1672"/>
  <c r="H1671" s="1"/>
  <c r="I1672"/>
  <c r="I1671" s="1"/>
  <c r="I813"/>
  <c r="I812" s="1"/>
  <c r="H813"/>
  <c r="H812" s="1"/>
  <c r="G813"/>
  <c r="G812" s="1"/>
  <c r="G805"/>
  <c r="G804" s="1"/>
  <c r="G803" s="1"/>
  <c r="I801"/>
  <c r="I800" s="1"/>
  <c r="H801"/>
  <c r="H800" s="1"/>
  <c r="G801"/>
  <c r="G800" s="1"/>
  <c r="G794"/>
  <c r="I586" i="1"/>
  <c r="H586"/>
  <c r="G1657" i="3"/>
  <c r="I2359" i="1"/>
  <c r="I2358" s="1"/>
  <c r="H2359"/>
  <c r="H2358" s="1"/>
  <c r="G2359"/>
  <c r="G2358" s="1"/>
  <c r="G2361"/>
  <c r="I796" i="3"/>
  <c r="I795" s="1"/>
  <c r="H796"/>
  <c r="H795" s="1"/>
  <c r="G796"/>
  <c r="G795" s="1"/>
  <c r="I2354" i="1"/>
  <c r="I2353" s="1"/>
  <c r="H2354"/>
  <c r="H2353" s="1"/>
  <c r="G2354"/>
  <c r="G2353" s="1"/>
  <c r="I804" i="3"/>
  <c r="I803" s="1"/>
  <c r="H804"/>
  <c r="H803" s="1"/>
  <c r="G807"/>
  <c r="G806" s="1"/>
  <c r="H807"/>
  <c r="H806" s="1"/>
  <c r="I807"/>
  <c r="I806" s="1"/>
  <c r="I2365" i="1"/>
  <c r="I2364" s="1"/>
  <c r="H2365"/>
  <c r="H2364" s="1"/>
  <c r="G2365"/>
  <c r="G2364" s="1"/>
  <c r="I2368"/>
  <c r="I2367" s="1"/>
  <c r="H2368"/>
  <c r="H2367" s="1"/>
  <c r="G2368"/>
  <c r="G2367" s="1"/>
  <c r="G762" i="3" l="1"/>
  <c r="G1671"/>
  <c r="I2361" i="1"/>
  <c r="H2361"/>
  <c r="G1663" i="3"/>
  <c r="I711" i="1"/>
  <c r="I710" s="1"/>
  <c r="H711"/>
  <c r="H710" s="1"/>
  <c r="G711"/>
  <c r="G710" s="1"/>
  <c r="I854"/>
  <c r="I853" s="1"/>
  <c r="H854"/>
  <c r="H853" s="1"/>
  <c r="G853"/>
  <c r="G852" s="1"/>
  <c r="G851" s="1"/>
  <c r="I498" i="3"/>
  <c r="H498"/>
  <c r="G498"/>
  <c r="G586" i="1"/>
  <c r="I655" i="3"/>
  <c r="H655"/>
  <c r="I630" i="1"/>
  <c r="H630"/>
  <c r="G467"/>
  <c r="G408"/>
  <c r="G407" s="1"/>
  <c r="G967" i="3"/>
  <c r="G965" s="1"/>
  <c r="G232" i="1"/>
  <c r="G231"/>
  <c r="G42"/>
  <c r="G41"/>
  <c r="G966" i="3" l="1"/>
  <c r="G251"/>
  <c r="G258"/>
  <c r="G262"/>
  <c r="G244"/>
  <c r="G232"/>
  <c r="G231" s="1"/>
  <c r="G230" s="1"/>
  <c r="G2093" i="1"/>
  <c r="G2092" s="1"/>
  <c r="G1014" i="3"/>
  <c r="G1013" s="1"/>
  <c r="G161" i="1"/>
  <c r="G159"/>
  <c r="G158" s="1"/>
  <c r="H2145"/>
  <c r="H2144" s="1"/>
  <c r="H2137" s="1"/>
  <c r="G2145"/>
  <c r="G2144" s="1"/>
  <c r="G2137" s="1"/>
  <c r="G1012" i="3" l="1"/>
  <c r="G1011" s="1"/>
  <c r="G1010" s="1"/>
  <c r="I2145" i="1"/>
  <c r="I2144" s="1"/>
  <c r="I2137" s="1"/>
  <c r="G1364" i="3" l="1"/>
  <c r="G1363" s="1"/>
  <c r="G1362" s="1"/>
  <c r="G2250" i="1"/>
  <c r="G2249" s="1"/>
  <c r="G1148" i="3"/>
  <c r="G1147" s="1"/>
  <c r="G1146" s="1"/>
  <c r="G1205"/>
  <c r="G1204" s="1"/>
  <c r="G250"/>
  <c r="I158"/>
  <c r="I157" s="1"/>
  <c r="H158"/>
  <c r="H157" s="1"/>
  <c r="G158"/>
  <c r="G157" s="1"/>
  <c r="I1613" i="1"/>
  <c r="I1612" s="1"/>
  <c r="H1613"/>
  <c r="H1612" s="1"/>
  <c r="G1613"/>
  <c r="G1612" s="1"/>
  <c r="I964"/>
  <c r="H964"/>
  <c r="G964"/>
  <c r="G963" s="1"/>
  <c r="I1342" i="3"/>
  <c r="I1341" s="1"/>
  <c r="H1342"/>
  <c r="H1341" s="1"/>
  <c r="G1342"/>
  <c r="G1341" s="1"/>
  <c r="I2187" i="1"/>
  <c r="I2186" s="1"/>
  <c r="H2187"/>
  <c r="H2186" s="1"/>
  <c r="G2187"/>
  <c r="G2186" s="1"/>
  <c r="I1360" i="3"/>
  <c r="I1359" s="1"/>
  <c r="H1360"/>
  <c r="H1359" s="1"/>
  <c r="G1360"/>
  <c r="G1359" s="1"/>
  <c r="I2241" i="1"/>
  <c r="I2240" s="1"/>
  <c r="H2241"/>
  <c r="H2240" s="1"/>
  <c r="G2241"/>
  <c r="G2240" s="1"/>
  <c r="G2462" s="1"/>
  <c r="G2461" s="1"/>
  <c r="G2460" s="1"/>
  <c r="G765" i="3"/>
  <c r="G763" s="1"/>
  <c r="G2336" i="1"/>
  <c r="G2335" s="1"/>
  <c r="G2305" s="1"/>
  <c r="I1037"/>
  <c r="I1036" s="1"/>
  <c r="H1037"/>
  <c r="H1036" s="1"/>
  <c r="G1037"/>
  <c r="G1036" s="1"/>
  <c r="G2129"/>
  <c r="G2128" s="1"/>
  <c r="G267" i="3"/>
  <c r="G266" s="1"/>
  <c r="G234"/>
  <c r="G233" s="1"/>
  <c r="G2096" i="1"/>
  <c r="G2095" s="1"/>
  <c r="G2304" l="1"/>
  <c r="F43" i="2" s="1"/>
  <c r="G1510" i="1"/>
  <c r="G1509" s="1"/>
  <c r="G1432"/>
  <c r="G1431" s="1"/>
  <c r="G962"/>
  <c r="G243" i="3" l="1"/>
  <c r="G239"/>
  <c r="G2105" i="1"/>
  <c r="G2101"/>
  <c r="G261" i="3"/>
  <c r="G257"/>
  <c r="G2123" i="1"/>
  <c r="G2119"/>
  <c r="G2118" l="1"/>
  <c r="G2100"/>
  <c r="G256" i="3"/>
  <c r="G238"/>
  <c r="I356"/>
  <c r="I351" s="1"/>
  <c r="I349"/>
  <c r="I346" s="1"/>
  <c r="H356"/>
  <c r="H351" s="1"/>
  <c r="G356"/>
  <c r="G351" s="1"/>
  <c r="I2194" i="1"/>
  <c r="I2193" s="1"/>
  <c r="H2194"/>
  <c r="H2193" s="1"/>
  <c r="G2194"/>
  <c r="G2193" s="1"/>
  <c r="H349" i="3"/>
  <c r="H346" s="1"/>
  <c r="G349"/>
  <c r="G346" s="1"/>
  <c r="I2191" i="1"/>
  <c r="I2190" s="1"/>
  <c r="H2191"/>
  <c r="H2190" s="1"/>
  <c r="G2191"/>
  <c r="G2190" s="1"/>
  <c r="G336" i="3" l="1"/>
  <c r="G2189" i="1"/>
  <c r="H2189"/>
  <c r="I2189"/>
  <c r="H1947"/>
  <c r="H128" i="3" s="1"/>
  <c r="H127" s="1"/>
  <c r="H126" s="1"/>
  <c r="H108" s="1"/>
  <c r="I1947" i="1"/>
  <c r="I1946" s="1"/>
  <c r="H131" i="3"/>
  <c r="H130" s="1"/>
  <c r="H129" s="1"/>
  <c r="I131"/>
  <c r="I130" s="1"/>
  <c r="I129" s="1"/>
  <c r="G131"/>
  <c r="H1950" i="1"/>
  <c r="H1949" s="1"/>
  <c r="I1950"/>
  <c r="I1949" s="1"/>
  <c r="K1038" i="3"/>
  <c r="J1038"/>
  <c r="I1038"/>
  <c r="I1037" s="1"/>
  <c r="H1038"/>
  <c r="H1037" s="1"/>
  <c r="G1038"/>
  <c r="G1037" s="1"/>
  <c r="H1036"/>
  <c r="I262" i="1"/>
  <c r="I261" s="1"/>
  <c r="H262"/>
  <c r="H261" s="1"/>
  <c r="G262"/>
  <c r="G261" s="1"/>
  <c r="I1032" i="3"/>
  <c r="I1031" s="1"/>
  <c r="H1032"/>
  <c r="H1031" s="1"/>
  <c r="G1032"/>
  <c r="G1031" s="1"/>
  <c r="H240" i="1"/>
  <c r="H239" s="1"/>
  <c r="I240"/>
  <c r="I239" s="1"/>
  <c r="G240"/>
  <c r="G239" s="1"/>
  <c r="I653" i="3"/>
  <c r="I652" s="1"/>
  <c r="H653"/>
  <c r="H652" s="1"/>
  <c r="G653"/>
  <c r="G652" s="1"/>
  <c r="I775" i="1"/>
  <c r="I774" s="1"/>
  <c r="H775"/>
  <c r="H774" s="1"/>
  <c r="G775"/>
  <c r="G774" s="1"/>
  <c r="H1946" l="1"/>
  <c r="I128" i="3"/>
  <c r="I127" s="1"/>
  <c r="I126" s="1"/>
  <c r="I108" s="1"/>
  <c r="I963" i="1"/>
  <c r="I962" s="1"/>
  <c r="H963"/>
  <c r="H962" s="1"/>
  <c r="G1103"/>
  <c r="I2258" l="1"/>
  <c r="I2257" s="1"/>
  <c r="I2256" s="1"/>
  <c r="H2258"/>
  <c r="H2257" s="1"/>
  <c r="H2256" s="1"/>
  <c r="G2258"/>
  <c r="G2257" s="1"/>
  <c r="G2256" s="1"/>
  <c r="G2077"/>
  <c r="G2076" s="1"/>
  <c r="G2075" s="1"/>
  <c r="G2074" s="1"/>
  <c r="G1646" s="1"/>
  <c r="J1647" s="1"/>
  <c r="I2076"/>
  <c r="I2075" s="1"/>
  <c r="I2074" s="1"/>
  <c r="I1646" s="1"/>
  <c r="H2076"/>
  <c r="H2075" s="1"/>
  <c r="H2074" s="1"/>
  <c r="H1646" s="1"/>
  <c r="I1684" i="3"/>
  <c r="I1683" s="1"/>
  <c r="H1684"/>
  <c r="H1683" s="1"/>
  <c r="G130"/>
  <c r="G129" s="1"/>
  <c r="G1950" i="1"/>
  <c r="G1949" s="1"/>
  <c r="G1634"/>
  <c r="G1633" s="1"/>
  <c r="G1632" s="1"/>
  <c r="G1947"/>
  <c r="G1383"/>
  <c r="I725" i="3"/>
  <c r="I720" s="1"/>
  <c r="H725"/>
  <c r="H720" s="1"/>
  <c r="G725"/>
  <c r="G1096" i="1"/>
  <c r="G1687" i="3"/>
  <c r="G1686" s="1"/>
  <c r="I639" i="1"/>
  <c r="I638" s="1"/>
  <c r="H639"/>
  <c r="H638" s="1"/>
  <c r="G639"/>
  <c r="G638" s="1"/>
  <c r="G637" s="1"/>
  <c r="I259"/>
  <c r="I258" s="1"/>
  <c r="I257" s="1"/>
  <c r="H259"/>
  <c r="H258" s="1"/>
  <c r="H257" s="1"/>
  <c r="G259"/>
  <c r="G258" s="1"/>
  <c r="G257" s="1"/>
  <c r="G1030" i="3"/>
  <c r="G1029" s="1"/>
  <c r="G1028" s="1"/>
  <c r="G237" i="1"/>
  <c r="G236" s="1"/>
  <c r="G54"/>
  <c r="G53" s="1"/>
  <c r="I254" i="3"/>
  <c r="H254"/>
  <c r="G254"/>
  <c r="I2116" i="1"/>
  <c r="H2116"/>
  <c r="G2116"/>
  <c r="K1035" i="3"/>
  <c r="J1035"/>
  <c r="I1035"/>
  <c r="I1034" s="1"/>
  <c r="H1035"/>
  <c r="H1034" s="1"/>
  <c r="G1035"/>
  <c r="G1034" s="1"/>
  <c r="H57" i="1"/>
  <c r="H56" s="1"/>
  <c r="I57"/>
  <c r="I56" s="1"/>
  <c r="G57"/>
  <c r="G56" s="1"/>
  <c r="G128" i="3" l="1"/>
  <c r="G127" s="1"/>
  <c r="G126" s="1"/>
  <c r="G108" s="1"/>
  <c r="G1946" i="1"/>
  <c r="I719" i="3"/>
  <c r="I383" s="1"/>
  <c r="H719"/>
  <c r="H383" s="1"/>
  <c r="I2073" i="1"/>
  <c r="H2073"/>
  <c r="G2073"/>
  <c r="G1683" i="3"/>
  <c r="G1674" s="1"/>
  <c r="G542" i="1"/>
  <c r="G541" s="1"/>
  <c r="I753" i="3"/>
  <c r="I752" s="1"/>
  <c r="I751" s="1"/>
  <c r="H753"/>
  <c r="H752" s="1"/>
  <c r="H751" s="1"/>
  <c r="G753"/>
  <c r="G752" s="1"/>
  <c r="G751" s="1"/>
  <c r="I2151" i="1"/>
  <c r="I2150" s="1"/>
  <c r="I2149" s="1"/>
  <c r="H2151"/>
  <c r="H2150" s="1"/>
  <c r="H2149" s="1"/>
  <c r="G2151"/>
  <c r="G2150" s="1"/>
  <c r="G2149" s="1"/>
  <c r="G734" i="3"/>
  <c r="G733" s="1"/>
  <c r="G732" s="1"/>
  <c r="G728" s="1"/>
  <c r="G793"/>
  <c r="G792" s="1"/>
  <c r="I1071" i="1"/>
  <c r="I1070" s="1"/>
  <c r="I1069" s="1"/>
  <c r="H1071"/>
  <c r="H1070" s="1"/>
  <c r="H1069" s="1"/>
  <c r="G1071"/>
  <c r="G1070" s="1"/>
  <c r="G1069" s="1"/>
  <c r="I1354" i="3"/>
  <c r="I1353" s="1"/>
  <c r="H1354"/>
  <c r="H1353" s="1"/>
  <c r="G1354"/>
  <c r="G1353" s="1"/>
  <c r="I2236" i="1"/>
  <c r="I2235" s="1"/>
  <c r="H2236"/>
  <c r="H2235" s="1"/>
  <c r="G2236"/>
  <c r="G2235" s="1"/>
  <c r="G1346" i="3"/>
  <c r="G1345" s="1"/>
  <c r="G1344" s="1"/>
  <c r="G412" i="1"/>
  <c r="G411" s="1"/>
  <c r="G410" s="1"/>
  <c r="I412"/>
  <c r="I411" s="1"/>
  <c r="I410" s="1"/>
  <c r="H412"/>
  <c r="H411" s="1"/>
  <c r="H410" s="1"/>
  <c r="I344" i="3"/>
  <c r="I343" s="1"/>
  <c r="H344"/>
  <c r="H343" s="1"/>
  <c r="G344"/>
  <c r="G343" s="1"/>
  <c r="I849" i="1"/>
  <c r="I848" s="1"/>
  <c r="H849"/>
  <c r="H848" s="1"/>
  <c r="G849"/>
  <c r="G848" s="1"/>
  <c r="I341" i="3"/>
  <c r="I340" s="1"/>
  <c r="H341"/>
  <c r="H340" s="1"/>
  <c r="G341"/>
  <c r="G340" s="1"/>
  <c r="I846" i="1"/>
  <c r="I845" s="1"/>
  <c r="I844" s="1"/>
  <c r="H846"/>
  <c r="H845" s="1"/>
  <c r="G846"/>
  <c r="G845" s="1"/>
  <c r="G134" i="3"/>
  <c r="G133" s="1"/>
  <c r="G132" s="1"/>
  <c r="G1377" i="1"/>
  <c r="I2255"/>
  <c r="H2255"/>
  <c r="G2255"/>
  <c r="I1351" i="3"/>
  <c r="I1350" s="1"/>
  <c r="H1351"/>
  <c r="H1350" s="1"/>
  <c r="G1351"/>
  <c r="G1350" s="1"/>
  <c r="H2247" i="1"/>
  <c r="H2246" s="1"/>
  <c r="I2247"/>
  <c r="I2246" s="1"/>
  <c r="G2247"/>
  <c r="G2246" s="1"/>
  <c r="I749" i="3"/>
  <c r="I748" s="1"/>
  <c r="H749"/>
  <c r="H748" s="1"/>
  <c r="G749"/>
  <c r="G748" s="1"/>
  <c r="H18" i="1"/>
  <c r="H17" s="1"/>
  <c r="I18"/>
  <c r="I17" s="1"/>
  <c r="G18"/>
  <c r="G17" s="1"/>
  <c r="H1224" i="3"/>
  <c r="I1224"/>
  <c r="G1224"/>
  <c r="I1234"/>
  <c r="I1233" s="1"/>
  <c r="H1234"/>
  <c r="H1233" s="1"/>
  <c r="G1234"/>
  <c r="G1233" s="1"/>
  <c r="I1225"/>
  <c r="H1225"/>
  <c r="G1225"/>
  <c r="H1216"/>
  <c r="H1215" s="1"/>
  <c r="I1216"/>
  <c r="I1215" s="1"/>
  <c r="H1213"/>
  <c r="H1212" s="1"/>
  <c r="I1213"/>
  <c r="I1212" s="1"/>
  <c r="G1214"/>
  <c r="G1213" s="1"/>
  <c r="G1212" s="1"/>
  <c r="G1217"/>
  <c r="G1216" s="1"/>
  <c r="G1215" s="1"/>
  <c r="H1469" i="1"/>
  <c r="I1469"/>
  <c r="H1106" i="3"/>
  <c r="I1106"/>
  <c r="G1106"/>
  <c r="H403" i="1"/>
  <c r="H1192" i="3"/>
  <c r="I1192"/>
  <c r="G1192"/>
  <c r="I1219" i="1"/>
  <c r="I1218" s="1"/>
  <c r="H1219"/>
  <c r="H1218" s="1"/>
  <c r="G1219"/>
  <c r="G1218" s="1"/>
  <c r="I49" i="3"/>
  <c r="H49"/>
  <c r="G49"/>
  <c r="G1339" i="1"/>
  <c r="H203" i="3"/>
  <c r="I203"/>
  <c r="I961"/>
  <c r="I960" s="1"/>
  <c r="H961"/>
  <c r="H960" s="1"/>
  <c r="H1572"/>
  <c r="H1571" s="1"/>
  <c r="H1570" s="1"/>
  <c r="H1566" s="1"/>
  <c r="I1572"/>
  <c r="I1571" s="1"/>
  <c r="I1570" s="1"/>
  <c r="I1566" s="1"/>
  <c r="I1349"/>
  <c r="I1348" s="1"/>
  <c r="I1347" s="1"/>
  <c r="H1349"/>
  <c r="H1348" s="1"/>
  <c r="H1347" s="1"/>
  <c r="I1346"/>
  <c r="I1345" s="1"/>
  <c r="I1344" s="1"/>
  <c r="H1346"/>
  <c r="H1345" s="1"/>
  <c r="H1344" s="1"/>
  <c r="M1307"/>
  <c r="J1468"/>
  <c r="J1485"/>
  <c r="H1467"/>
  <c r="I1467"/>
  <c r="H1463"/>
  <c r="H1462" s="1"/>
  <c r="I1463"/>
  <c r="I1462" s="1"/>
  <c r="J1494"/>
  <c r="H1606"/>
  <c r="I1606"/>
  <c r="H1604"/>
  <c r="I1604"/>
  <c r="H1594"/>
  <c r="I1594"/>
  <c r="H1592"/>
  <c r="I1592"/>
  <c r="H1588"/>
  <c r="I1588"/>
  <c r="H1586"/>
  <c r="H1585" s="1"/>
  <c r="I1586"/>
  <c r="I1585" s="1"/>
  <c r="H1582"/>
  <c r="H1581" s="1"/>
  <c r="I1582"/>
  <c r="I1581" s="1"/>
  <c r="H1578"/>
  <c r="H1577" s="1"/>
  <c r="I1578"/>
  <c r="I1577" s="1"/>
  <c r="H1576"/>
  <c r="I1576"/>
  <c r="J1578"/>
  <c r="J1625"/>
  <c r="J1647"/>
  <c r="H1176"/>
  <c r="I1176"/>
  <c r="J1174"/>
  <c r="J1155"/>
  <c r="J1102"/>
  <c r="J864"/>
  <c r="J775"/>
  <c r="J493"/>
  <c r="J210"/>
  <c r="J147"/>
  <c r="J47"/>
  <c r="H1336"/>
  <c r="H1335" s="1"/>
  <c r="I1336"/>
  <c r="I1335" s="1"/>
  <c r="H1330"/>
  <c r="H1329" s="1"/>
  <c r="I1330"/>
  <c r="I1329" s="1"/>
  <c r="H1324"/>
  <c r="H1323" s="1"/>
  <c r="I1324"/>
  <c r="I1323" s="1"/>
  <c r="H1312"/>
  <c r="H1311" s="1"/>
  <c r="I1312"/>
  <c r="I1311" s="1"/>
  <c r="H1308"/>
  <c r="I1308"/>
  <c r="H1307"/>
  <c r="H1306" s="1"/>
  <c r="I1307"/>
  <c r="I1306" s="1"/>
  <c r="H1304"/>
  <c r="I1304"/>
  <c r="H1284"/>
  <c r="H1283" s="1"/>
  <c r="I1284"/>
  <c r="I1283" s="1"/>
  <c r="H1281"/>
  <c r="H1278" s="1"/>
  <c r="I1281"/>
  <c r="I1278" s="1"/>
  <c r="H1272"/>
  <c r="H1271" s="1"/>
  <c r="I1272"/>
  <c r="I1271" s="1"/>
  <c r="H1268"/>
  <c r="H1267" s="1"/>
  <c r="I1268"/>
  <c r="I1267" s="1"/>
  <c r="H253"/>
  <c r="I253"/>
  <c r="H229"/>
  <c r="I229"/>
  <c r="H224"/>
  <c r="I224"/>
  <c r="H833"/>
  <c r="I833"/>
  <c r="H1495"/>
  <c r="H1494" s="1"/>
  <c r="H1493" s="1"/>
  <c r="H1486" s="1"/>
  <c r="I1495"/>
  <c r="I1494" s="1"/>
  <c r="I1493" s="1"/>
  <c r="I1486" s="1"/>
  <c r="G1494"/>
  <c r="G1493" s="1"/>
  <c r="G1486" s="1"/>
  <c r="I1102" i="1"/>
  <c r="I1101" s="1"/>
  <c r="I1100" s="1"/>
  <c r="I1099" s="1"/>
  <c r="H1102"/>
  <c r="H1101" s="1"/>
  <c r="H1100" s="1"/>
  <c r="H1099" s="1"/>
  <c r="G1102"/>
  <c r="G1101" s="1"/>
  <c r="G1100" s="1"/>
  <c r="G1099" s="1"/>
  <c r="H1009" i="3"/>
  <c r="I1009"/>
  <c r="H1007"/>
  <c r="H1006" s="1"/>
  <c r="I1007"/>
  <c r="I1006" s="1"/>
  <c r="H1005"/>
  <c r="I1005"/>
  <c r="H1003"/>
  <c r="I1003"/>
  <c r="I947"/>
  <c r="I946" s="1"/>
  <c r="H864"/>
  <c r="I864"/>
  <c r="H947"/>
  <c r="H946" s="1"/>
  <c r="I953"/>
  <c r="H953"/>
  <c r="I1155"/>
  <c r="H1155"/>
  <c r="I794"/>
  <c r="I793" s="1"/>
  <c r="I792" s="1"/>
  <c r="H794"/>
  <c r="H793" s="1"/>
  <c r="H792" s="1"/>
  <c r="I790"/>
  <c r="I789" s="1"/>
  <c r="H790"/>
  <c r="H789" s="1"/>
  <c r="I1199"/>
  <c r="I1129"/>
  <c r="H1129"/>
  <c r="H1199"/>
  <c r="H48"/>
  <c r="I48"/>
  <c r="H1145"/>
  <c r="I1145"/>
  <c r="I734"/>
  <c r="I733" s="1"/>
  <c r="I732" s="1"/>
  <c r="I728" s="1"/>
  <c r="H734"/>
  <c r="H733" s="1"/>
  <c r="H732" s="1"/>
  <c r="H728" s="1"/>
  <c r="H747"/>
  <c r="I747"/>
  <c r="G1594"/>
  <c r="G1592"/>
  <c r="G396"/>
  <c r="H1270"/>
  <c r="H1269" s="1"/>
  <c r="I1270"/>
  <c r="I1269" s="1"/>
  <c r="G1348"/>
  <c r="G1347" s="1"/>
  <c r="I2244" i="1"/>
  <c r="I2243" s="1"/>
  <c r="H2244"/>
  <c r="H2243" s="1"/>
  <c r="G2244"/>
  <c r="G2243" s="1"/>
  <c r="I2233"/>
  <c r="I2232" s="1"/>
  <c r="H2233"/>
  <c r="H2232" s="1"/>
  <c r="G2233"/>
  <c r="G2232" s="1"/>
  <c r="G790" i="3"/>
  <c r="G789" s="1"/>
  <c r="H2351" i="1"/>
  <c r="H2350" s="1"/>
  <c r="I2351"/>
  <c r="I2350" s="1"/>
  <c r="G2351"/>
  <c r="G2350" s="1"/>
  <c r="I1161" i="3"/>
  <c r="I1158" s="1"/>
  <c r="H1161"/>
  <c r="H1158" s="1"/>
  <c r="H1348" i="1"/>
  <c r="H1347" s="1"/>
  <c r="H1346" s="1"/>
  <c r="I1348"/>
  <c r="I1347" s="1"/>
  <c r="I1346" s="1"/>
  <c r="G1348"/>
  <c r="G1347" s="1"/>
  <c r="G1346" s="1"/>
  <c r="H1594"/>
  <c r="H1593" s="1"/>
  <c r="H1592" s="1"/>
  <c r="H1540" s="1"/>
  <c r="I1594"/>
  <c r="I1593" s="1"/>
  <c r="I1592" s="1"/>
  <c r="I1540" s="1"/>
  <c r="G1594"/>
  <c r="G1593" s="1"/>
  <c r="G1592" s="1"/>
  <c r="G1540" s="1"/>
  <c r="I166" i="3"/>
  <c r="I165" s="1"/>
  <c r="I164" s="1"/>
  <c r="H166"/>
  <c r="H165" s="1"/>
  <c r="H164" s="1"/>
  <c r="G165"/>
  <c r="G164" s="1"/>
  <c r="H1620" i="1"/>
  <c r="H1619" s="1"/>
  <c r="I1620"/>
  <c r="I1619" s="1"/>
  <c r="G1620"/>
  <c r="G1619" s="1"/>
  <c r="I134" i="3"/>
  <c r="I133" s="1"/>
  <c r="I132" s="1"/>
  <c r="H134"/>
  <c r="H133" s="1"/>
  <c r="H132" s="1"/>
  <c r="H1953" i="1"/>
  <c r="H1952" s="1"/>
  <c r="H1945" s="1"/>
  <c r="I1953"/>
  <c r="I1952" s="1"/>
  <c r="I1945" s="1"/>
  <c r="G1953"/>
  <c r="G1952" s="1"/>
  <c r="H1440"/>
  <c r="H1439" s="1"/>
  <c r="I1440"/>
  <c r="I1439" s="1"/>
  <c r="G1440"/>
  <c r="G1439" s="1"/>
  <c r="G1430" s="1"/>
  <c r="I55" i="3"/>
  <c r="I54" s="1"/>
  <c r="I53" s="1"/>
  <c r="H55"/>
  <c r="H54" s="1"/>
  <c r="H53" s="1"/>
  <c r="G54"/>
  <c r="G53" s="1"/>
  <c r="I1344" i="1"/>
  <c r="I1343" s="1"/>
  <c r="H1344"/>
  <c r="H1343" s="1"/>
  <c r="G1344"/>
  <c r="G1343" s="1"/>
  <c r="I153" i="3"/>
  <c r="H153"/>
  <c r="I38"/>
  <c r="H38"/>
  <c r="I52"/>
  <c r="I51" s="1"/>
  <c r="H52"/>
  <c r="H51" s="1"/>
  <c r="I1157"/>
  <c r="H1157"/>
  <c r="H842" i="1"/>
  <c r="H841" s="1"/>
  <c r="H840" s="1"/>
  <c r="I842"/>
  <c r="I841" s="1"/>
  <c r="I840" s="1"/>
  <c r="I648" i="3"/>
  <c r="H648"/>
  <c r="G477"/>
  <c r="I578" i="1"/>
  <c r="I577" s="1"/>
  <c r="H578"/>
  <c r="H577" s="1"/>
  <c r="G578"/>
  <c r="G577" s="1"/>
  <c r="I399" i="3"/>
  <c r="H399"/>
  <c r="G524" i="1" l="1"/>
  <c r="G517" s="1"/>
  <c r="I336" i="3"/>
  <c r="H336"/>
  <c r="H762"/>
  <c r="I762"/>
  <c r="G844" i="1"/>
  <c r="G366"/>
  <c r="G365" s="1"/>
  <c r="H1266" i="3"/>
  <c r="I1266"/>
  <c r="G1945" i="1"/>
  <c r="H402"/>
  <c r="H400" s="1"/>
  <c r="H399" s="1"/>
  <c r="G60" i="2" s="1"/>
  <c r="G566" i="3"/>
  <c r="I403" i="1"/>
  <c r="I402" s="1"/>
  <c r="G841"/>
  <c r="G840" s="1"/>
  <c r="H1303" i="3"/>
  <c r="H1265" s="1"/>
  <c r="I1303"/>
  <c r="I1265" s="1"/>
  <c r="H844" i="1"/>
  <c r="G403"/>
  <c r="J1265" i="3"/>
  <c r="I1640"/>
  <c r="I1639" s="1"/>
  <c r="H1640"/>
  <c r="H1639" s="1"/>
  <c r="I1638"/>
  <c r="I1637" s="1"/>
  <c r="H1638"/>
  <c r="H1637" s="1"/>
  <c r="I1633"/>
  <c r="I1632" s="1"/>
  <c r="H1633"/>
  <c r="H1632" s="1"/>
  <c r="I1631"/>
  <c r="I1630" s="1"/>
  <c r="H1631"/>
  <c r="H1630" s="1"/>
  <c r="I1623"/>
  <c r="I1622" s="1"/>
  <c r="I1621" s="1"/>
  <c r="I1620" s="1"/>
  <c r="H1623"/>
  <c r="H1622" s="1"/>
  <c r="H1621" s="1"/>
  <c r="H1620" s="1"/>
  <c r="I2490" i="1"/>
  <c r="I1196" i="3"/>
  <c r="I1195" s="1"/>
  <c r="I1194" s="1"/>
  <c r="H1196"/>
  <c r="H1195" s="1"/>
  <c r="H1194" s="1"/>
  <c r="I1172"/>
  <c r="I1171" s="1"/>
  <c r="H1172"/>
  <c r="H1171" s="1"/>
  <c r="I1170"/>
  <c r="I1169" s="1"/>
  <c r="H1170"/>
  <c r="H1169" s="1"/>
  <c r="I1168"/>
  <c r="I1167" s="1"/>
  <c r="H1168"/>
  <c r="H1167" s="1"/>
  <c r="H1175"/>
  <c r="H1174" s="1"/>
  <c r="H1173" s="1"/>
  <c r="I1682"/>
  <c r="H1682"/>
  <c r="I1258"/>
  <c r="I1257" s="1"/>
  <c r="I1256" s="1"/>
  <c r="H1258"/>
  <c r="H1257" s="1"/>
  <c r="H1256" s="1"/>
  <c r="I1649"/>
  <c r="I1648" s="1"/>
  <c r="H1649"/>
  <c r="H1648" s="1"/>
  <c r="I1652"/>
  <c r="H1652"/>
  <c r="I83"/>
  <c r="I82" s="1"/>
  <c r="I81" s="1"/>
  <c r="H83"/>
  <c r="H82" s="1"/>
  <c r="H81" s="1"/>
  <c r="I80"/>
  <c r="I79" s="1"/>
  <c r="I78" s="1"/>
  <c r="H80"/>
  <c r="H79" s="1"/>
  <c r="H78" s="1"/>
  <c r="I74"/>
  <c r="I73" s="1"/>
  <c r="I72" s="1"/>
  <c r="H74"/>
  <c r="H73" s="1"/>
  <c r="H72" s="1"/>
  <c r="I71"/>
  <c r="I70" s="1"/>
  <c r="H71"/>
  <c r="H70" s="1"/>
  <c r="I69"/>
  <c r="I68" s="1"/>
  <c r="H69"/>
  <c r="H68" s="1"/>
  <c r="I67"/>
  <c r="I66" s="1"/>
  <c r="H67"/>
  <c r="H66" s="1"/>
  <c r="I1608"/>
  <c r="I1607" s="1"/>
  <c r="H1609"/>
  <c r="H1608" s="1"/>
  <c r="H1607" s="1"/>
  <c r="I1189"/>
  <c r="I1188" s="1"/>
  <c r="I1187" s="1"/>
  <c r="H1189"/>
  <c r="H1188" s="1"/>
  <c r="H1187" s="1"/>
  <c r="G1189"/>
  <c r="G1188" s="1"/>
  <c r="G1187" s="1"/>
  <c r="I1186"/>
  <c r="I1185" s="1"/>
  <c r="I1178" s="1"/>
  <c r="H1186"/>
  <c r="H1185" s="1"/>
  <c r="H1178" s="1"/>
  <c r="G1186"/>
  <c r="G35"/>
  <c r="I1466"/>
  <c r="I1465" s="1"/>
  <c r="I1713"/>
  <c r="I1710" s="1"/>
  <c r="H1713"/>
  <c r="H1712" s="1"/>
  <c r="H1711" s="1"/>
  <c r="G493"/>
  <c r="G492" s="1"/>
  <c r="H1475"/>
  <c r="H1474" s="1"/>
  <c r="I147"/>
  <c r="I146" s="1"/>
  <c r="I145" s="1"/>
  <c r="H147"/>
  <c r="H146" s="1"/>
  <c r="H145" s="1"/>
  <c r="I1191"/>
  <c r="I1190" s="1"/>
  <c r="I860"/>
  <c r="H860"/>
  <c r="I150"/>
  <c r="H150"/>
  <c r="H832"/>
  <c r="H831" s="1"/>
  <c r="G833"/>
  <c r="I35"/>
  <c r="H35"/>
  <c r="H1327" i="1"/>
  <c r="H1326" s="1"/>
  <c r="I1327"/>
  <c r="I1326" s="1"/>
  <c r="I1661" i="3"/>
  <c r="I1651"/>
  <c r="I1642"/>
  <c r="I1641" s="1"/>
  <c r="I1605"/>
  <c r="I1603"/>
  <c r="I1593"/>
  <c r="I1591"/>
  <c r="I1587"/>
  <c r="I1584" s="1"/>
  <c r="I1583" s="1"/>
  <c r="I1575"/>
  <c r="I1574" s="1"/>
  <c r="I1484"/>
  <c r="I1483" s="1"/>
  <c r="I1478"/>
  <c r="I1477" s="1"/>
  <c r="I1475"/>
  <c r="I1474" s="1"/>
  <c r="I1469"/>
  <c r="I1468" s="1"/>
  <c r="I1210"/>
  <c r="I1198"/>
  <c r="I1197" s="1"/>
  <c r="I1175"/>
  <c r="I1174" s="1"/>
  <c r="I1173" s="1"/>
  <c r="I1160"/>
  <c r="I1156"/>
  <c r="I1154"/>
  <c r="I1144"/>
  <c r="I1143" s="1"/>
  <c r="I1142" s="1"/>
  <c r="I1132"/>
  <c r="I1131" s="1"/>
  <c r="I1130" s="1"/>
  <c r="I1128"/>
  <c r="I1127" s="1"/>
  <c r="I1126" s="1"/>
  <c r="I1125" s="1"/>
  <c r="I1105"/>
  <c r="I1104" s="1"/>
  <c r="I1102"/>
  <c r="I1101" s="1"/>
  <c r="I1008"/>
  <c r="I1004"/>
  <c r="I1002"/>
  <c r="I959"/>
  <c r="I952"/>
  <c r="I951" s="1"/>
  <c r="I945"/>
  <c r="I863"/>
  <c r="I862" s="1"/>
  <c r="I832"/>
  <c r="I831" s="1"/>
  <c r="I781"/>
  <c r="I780" s="1"/>
  <c r="I778"/>
  <c r="I776" s="1"/>
  <c r="I746"/>
  <c r="I682"/>
  <c r="I681" s="1"/>
  <c r="I680"/>
  <c r="I679" s="1"/>
  <c r="I677"/>
  <c r="I676"/>
  <c r="I675" s="1"/>
  <c r="I647"/>
  <c r="I482"/>
  <c r="I481" s="1"/>
  <c r="I423"/>
  <c r="I422" s="1"/>
  <c r="I404"/>
  <c r="I403" s="1"/>
  <c r="I398"/>
  <c r="I397" s="1"/>
  <c r="I252"/>
  <c r="I249" s="1"/>
  <c r="I248" s="1"/>
  <c r="I228"/>
  <c r="I225" s="1"/>
  <c r="I227"/>
  <c r="I226" s="1"/>
  <c r="I223"/>
  <c r="I222" s="1"/>
  <c r="I213"/>
  <c r="I212" s="1"/>
  <c r="I202"/>
  <c r="I201" s="1"/>
  <c r="I200" s="1"/>
  <c r="I167" s="1"/>
  <c r="I152"/>
  <c r="I151" s="1"/>
  <c r="I47"/>
  <c r="I32"/>
  <c r="I31" s="1"/>
  <c r="I29"/>
  <c r="I28" s="1"/>
  <c r="I27" s="1"/>
  <c r="I22"/>
  <c r="I21" s="1"/>
  <c r="H1661"/>
  <c r="H1651"/>
  <c r="H1642"/>
  <c r="H1641" s="1"/>
  <c r="H1605"/>
  <c r="H1603"/>
  <c r="H1593"/>
  <c r="H1591"/>
  <c r="H1587"/>
  <c r="H1584" s="1"/>
  <c r="H1583" s="1"/>
  <c r="H1575"/>
  <c r="H1574" s="1"/>
  <c r="H1484"/>
  <c r="H1483" s="1"/>
  <c r="H1478"/>
  <c r="H1477" s="1"/>
  <c r="H1469"/>
  <c r="H1468" s="1"/>
  <c r="H1466"/>
  <c r="H1465" s="1"/>
  <c r="H1210"/>
  <c r="H1198"/>
  <c r="H1197" s="1"/>
  <c r="H1191"/>
  <c r="H1190" s="1"/>
  <c r="H1160"/>
  <c r="H1156"/>
  <c r="H1154"/>
  <c r="H1144"/>
  <c r="H1143" s="1"/>
  <c r="H1142" s="1"/>
  <c r="H1132"/>
  <c r="H1131" s="1"/>
  <c r="H1130" s="1"/>
  <c r="H1128"/>
  <c r="H1127" s="1"/>
  <c r="H1126" s="1"/>
  <c r="H1125" s="1"/>
  <c r="H1105"/>
  <c r="H1104" s="1"/>
  <c r="H1102"/>
  <c r="H1101" s="1"/>
  <c r="H1008"/>
  <c r="H1004"/>
  <c r="H1002"/>
  <c r="H959"/>
  <c r="H952"/>
  <c r="H951" s="1"/>
  <c r="H945"/>
  <c r="H863"/>
  <c r="H862" s="1"/>
  <c r="H781"/>
  <c r="H780" s="1"/>
  <c r="H778"/>
  <c r="H776" s="1"/>
  <c r="H774"/>
  <c r="H746"/>
  <c r="H682"/>
  <c r="H681" s="1"/>
  <c r="H680"/>
  <c r="H679" s="1"/>
  <c r="H677"/>
  <c r="H676"/>
  <c r="H675" s="1"/>
  <c r="H647"/>
  <c r="H482"/>
  <c r="H481" s="1"/>
  <c r="H423"/>
  <c r="H422" s="1"/>
  <c r="H404"/>
  <c r="H403" s="1"/>
  <c r="H398"/>
  <c r="H397" s="1"/>
  <c r="H252"/>
  <c r="H249" s="1"/>
  <c r="H248" s="1"/>
  <c r="H228"/>
  <c r="H225" s="1"/>
  <c r="H227"/>
  <c r="H226" s="1"/>
  <c r="H223"/>
  <c r="H222" s="1"/>
  <c r="H213"/>
  <c r="H212" s="1"/>
  <c r="H202"/>
  <c r="H201" s="1"/>
  <c r="H200" s="1"/>
  <c r="H167" s="1"/>
  <c r="H152"/>
  <c r="H151" s="1"/>
  <c r="H47"/>
  <c r="H32"/>
  <c r="H31" s="1"/>
  <c r="H29"/>
  <c r="H28" s="1"/>
  <c r="H27" s="1"/>
  <c r="H22"/>
  <c r="H21" s="1"/>
  <c r="G1529" i="1"/>
  <c r="H1529"/>
  <c r="I1529"/>
  <c r="I2348"/>
  <c r="I2347"/>
  <c r="I2345"/>
  <c r="I2344" s="1"/>
  <c r="I2342"/>
  <c r="I2341" s="1"/>
  <c r="I2295"/>
  <c r="I2294" s="1"/>
  <c r="I2292"/>
  <c r="I2291" s="1"/>
  <c r="I2289"/>
  <c r="I2287"/>
  <c r="I2284"/>
  <c r="I2283" s="1"/>
  <c r="I2218"/>
  <c r="I2217"/>
  <c r="I2207"/>
  <c r="I2206" s="1"/>
  <c r="I2184"/>
  <c r="I2183" s="1"/>
  <c r="I2181"/>
  <c r="I2180" s="1"/>
  <c r="I2178"/>
  <c r="I2177" s="1"/>
  <c r="I2172"/>
  <c r="I2168"/>
  <c r="I2114"/>
  <c r="I2111" s="1"/>
  <c r="I2110" s="1"/>
  <c r="I2090"/>
  <c r="I2089" s="1"/>
  <c r="I2087"/>
  <c r="I2086" s="1"/>
  <c r="I2493"/>
  <c r="I2492" s="1"/>
  <c r="I2488"/>
  <c r="I2069"/>
  <c r="I2067"/>
  <c r="I2063"/>
  <c r="I2062" s="1"/>
  <c r="I2061" s="1"/>
  <c r="I2059"/>
  <c r="I2058" s="1"/>
  <c r="I2041"/>
  <c r="I2040" s="1"/>
  <c r="I2039" s="1"/>
  <c r="I2038" s="1"/>
  <c r="I2037" s="1"/>
  <c r="I2036" s="1"/>
  <c r="I2007"/>
  <c r="I2006" s="1"/>
  <c r="I2001"/>
  <c r="I2000" s="1"/>
  <c r="I1998"/>
  <c r="I1997" s="1"/>
  <c r="I1982"/>
  <c r="I1981"/>
  <c r="I1980" s="1"/>
  <c r="I1975"/>
  <c r="I1974" s="1"/>
  <c r="I1972"/>
  <c r="I1971" s="1"/>
  <c r="I1968"/>
  <c r="I1967" s="1"/>
  <c r="I1966" s="1"/>
  <c r="I1942"/>
  <c r="I1941" s="1"/>
  <c r="I1940" s="1"/>
  <c r="I1939" s="1"/>
  <c r="I1630"/>
  <c r="I1629" s="1"/>
  <c r="I1628" s="1"/>
  <c r="I1627" s="1"/>
  <c r="I1624"/>
  <c r="I1623" s="1"/>
  <c r="I1610"/>
  <c r="I1607"/>
  <c r="I1606" s="1"/>
  <c r="I1517"/>
  <c r="I1516" s="1"/>
  <c r="I1515" s="1"/>
  <c r="I1507"/>
  <c r="I1468"/>
  <c r="I1461" s="1"/>
  <c r="I1394"/>
  <c r="I1381"/>
  <c r="I1379"/>
  <c r="I1367"/>
  <c r="I1366" s="1"/>
  <c r="I1353" s="1"/>
  <c r="I1337"/>
  <c r="I1336" s="1"/>
  <c r="I1324"/>
  <c r="I1323" s="1"/>
  <c r="I1308"/>
  <c r="I1307" s="1"/>
  <c r="I1306" s="1"/>
  <c r="I1305" s="1"/>
  <c r="H26" i="2" s="1"/>
  <c r="I1298" i="1"/>
  <c r="I1297" s="1"/>
  <c r="I1284"/>
  <c r="I1283" s="1"/>
  <c r="I1281"/>
  <c r="I1279"/>
  <c r="I1263"/>
  <c r="I1259"/>
  <c r="I1269"/>
  <c r="I1267"/>
  <c r="I1251"/>
  <c r="I1249"/>
  <c r="I1244"/>
  <c r="I1243" s="1"/>
  <c r="I1242"/>
  <c r="I1239"/>
  <c r="I1238" s="1"/>
  <c r="I1234" s="1"/>
  <c r="I1233" s="1"/>
  <c r="I1232" s="1"/>
  <c r="I1225"/>
  <c r="I1224" s="1"/>
  <c r="I1223" s="1"/>
  <c r="I1216"/>
  <c r="I1215" s="1"/>
  <c r="I1214" s="1"/>
  <c r="I1213" s="1"/>
  <c r="I1209"/>
  <c r="I1208" s="1"/>
  <c r="I1207" s="1"/>
  <c r="I1206" s="1"/>
  <c r="I1205" s="1"/>
  <c r="I1191"/>
  <c r="I1190" s="1"/>
  <c r="I1189" s="1"/>
  <c r="I1184"/>
  <c r="I1183" s="1"/>
  <c r="I1182" s="1"/>
  <c r="I1181" s="1"/>
  <c r="I1179"/>
  <c r="I1177"/>
  <c r="I1175"/>
  <c r="I1125"/>
  <c r="I1124" s="1"/>
  <c r="I1122"/>
  <c r="I1121" s="1"/>
  <c r="I1116"/>
  <c r="I1096"/>
  <c r="I1094"/>
  <c r="I1092"/>
  <c r="I1027"/>
  <c r="I1026" s="1"/>
  <c r="I1033"/>
  <c r="I1031"/>
  <c r="I1029"/>
  <c r="I1024"/>
  <c r="I1022"/>
  <c r="I960"/>
  <c r="I959" s="1"/>
  <c r="I958" s="1"/>
  <c r="I953"/>
  <c r="I952" s="1"/>
  <c r="I939" s="1"/>
  <c r="I922"/>
  <c r="I921" s="1"/>
  <c r="I920" s="1"/>
  <c r="I909"/>
  <c r="I908" s="1"/>
  <c r="I902"/>
  <c r="I900"/>
  <c r="I899" s="1"/>
  <c r="I834"/>
  <c r="I833" s="1"/>
  <c r="I832" s="1"/>
  <c r="I830"/>
  <c r="I829" s="1"/>
  <c r="I828" s="1"/>
  <c r="I648" s="1"/>
  <c r="I772"/>
  <c r="I771" s="1"/>
  <c r="I766"/>
  <c r="I765" s="1"/>
  <c r="I820"/>
  <c r="I819" s="1"/>
  <c r="I708"/>
  <c r="I707" s="1"/>
  <c r="I665"/>
  <c r="I662" s="1"/>
  <c r="I660"/>
  <c r="I659" s="1"/>
  <c r="I657"/>
  <c r="I656" s="1"/>
  <c r="I654"/>
  <c r="I653" s="1"/>
  <c r="I635"/>
  <c r="I634" s="1"/>
  <c r="I633" s="1"/>
  <c r="I619"/>
  <c r="I618" s="1"/>
  <c r="I616"/>
  <c r="I614"/>
  <c r="I613" s="1"/>
  <c r="I611"/>
  <c r="I610" s="1"/>
  <c r="I608"/>
  <c r="I607" s="1"/>
  <c r="I572"/>
  <c r="I571" s="1"/>
  <c r="I569"/>
  <c r="I568" s="1"/>
  <c r="I566"/>
  <c r="I565" s="1"/>
  <c r="I552"/>
  <c r="I533" s="1"/>
  <c r="I532" s="1"/>
  <c r="I494"/>
  <c r="I493" s="1"/>
  <c r="I491"/>
  <c r="I490" s="1"/>
  <c r="I465"/>
  <c r="I464" s="1"/>
  <c r="I463" s="1"/>
  <c r="I460"/>
  <c r="I458"/>
  <c r="I456"/>
  <c r="I396"/>
  <c r="I395" s="1"/>
  <c r="I1994"/>
  <c r="I1993" s="1"/>
  <c r="I388"/>
  <c r="I385" s="1"/>
  <c r="I384" s="1"/>
  <c r="I383" s="1"/>
  <c r="I255"/>
  <c r="I254" s="1"/>
  <c r="I251"/>
  <c r="I250" s="1"/>
  <c r="I248"/>
  <c r="I246"/>
  <c r="I245" s="1"/>
  <c r="I234"/>
  <c r="I228"/>
  <c r="I118"/>
  <c r="I93"/>
  <c r="I92" s="1"/>
  <c r="I24"/>
  <c r="I23" s="1"/>
  <c r="I22" s="1"/>
  <c r="I15"/>
  <c r="H2348"/>
  <c r="H2347"/>
  <c r="H2345"/>
  <c r="H2344" s="1"/>
  <c r="H2342"/>
  <c r="H2341" s="1"/>
  <c r="H2295"/>
  <c r="H2294" s="1"/>
  <c r="H2292"/>
  <c r="H2291" s="1"/>
  <c r="H2289"/>
  <c r="H2287"/>
  <c r="H2284"/>
  <c r="H2283" s="1"/>
  <c r="H2218"/>
  <c r="H2207"/>
  <c r="H2206" s="1"/>
  <c r="H2184"/>
  <c r="H2183" s="1"/>
  <c r="H2181"/>
  <c r="H2180" s="1"/>
  <c r="H2178"/>
  <c r="H2177" s="1"/>
  <c r="H2172"/>
  <c r="H2168"/>
  <c r="H2114"/>
  <c r="H2111" s="1"/>
  <c r="H2110" s="1"/>
  <c r="H2090"/>
  <c r="H2089" s="1"/>
  <c r="H2087"/>
  <c r="H2086" s="1"/>
  <c r="H2493"/>
  <c r="H2492" s="1"/>
  <c r="H2490"/>
  <c r="H2488"/>
  <c r="H2069"/>
  <c r="H2067"/>
  <c r="H2063"/>
  <c r="H2062" s="1"/>
  <c r="H2061" s="1"/>
  <c r="H2059"/>
  <c r="H2058" s="1"/>
  <c r="H2041"/>
  <c r="H2040" s="1"/>
  <c r="H2039" s="1"/>
  <c r="H2038" s="1"/>
  <c r="H2037" s="1"/>
  <c r="H2036" s="1"/>
  <c r="H2007"/>
  <c r="H2006" s="1"/>
  <c r="H2001"/>
  <c r="H2000" s="1"/>
  <c r="H1998"/>
  <c r="H1997" s="1"/>
  <c r="H1982"/>
  <c r="H1981"/>
  <c r="H1980" s="1"/>
  <c r="H1975"/>
  <c r="H1974" s="1"/>
  <c r="H1972"/>
  <c r="H1971" s="1"/>
  <c r="H1968"/>
  <c r="H1967" s="1"/>
  <c r="H1966" s="1"/>
  <c r="H1941"/>
  <c r="H1940" s="1"/>
  <c r="H1939" s="1"/>
  <c r="H1630"/>
  <c r="H1629" s="1"/>
  <c r="H1628" s="1"/>
  <c r="H1627" s="1"/>
  <c r="H1624"/>
  <c r="H1623" s="1"/>
  <c r="H1610"/>
  <c r="H1607"/>
  <c r="H1606" s="1"/>
  <c r="H1517"/>
  <c r="H1516" s="1"/>
  <c r="H1515" s="1"/>
  <c r="H1507"/>
  <c r="H1468"/>
  <c r="H1461" s="1"/>
  <c r="H1394"/>
  <c r="H1381"/>
  <c r="H1379"/>
  <c r="H1367"/>
  <c r="H1366" s="1"/>
  <c r="H1353" s="1"/>
  <c r="H1337"/>
  <c r="H1336" s="1"/>
  <c r="H1324"/>
  <c r="H1323" s="1"/>
  <c r="H1308"/>
  <c r="H1307" s="1"/>
  <c r="H1306" s="1"/>
  <c r="H1305" s="1"/>
  <c r="G26" i="2" s="1"/>
  <c r="H1298" i="1"/>
  <c r="H1297" s="1"/>
  <c r="H1284"/>
  <c r="H1283" s="1"/>
  <c r="H1281"/>
  <c r="H1279"/>
  <c r="H1263"/>
  <c r="H1259"/>
  <c r="H1269"/>
  <c r="H1267"/>
  <c r="H1251"/>
  <c r="H1249"/>
  <c r="H1244"/>
  <c r="H1243" s="1"/>
  <c r="H1242"/>
  <c r="H1239"/>
  <c r="H1238" s="1"/>
  <c r="H1234" s="1"/>
  <c r="H1233" s="1"/>
  <c r="H1232" s="1"/>
  <c r="H1225"/>
  <c r="H1224" s="1"/>
  <c r="H1223" s="1"/>
  <c r="H1216"/>
  <c r="H1215" s="1"/>
  <c r="H1214" s="1"/>
  <c r="H1213" s="1"/>
  <c r="H1209"/>
  <c r="H1208" s="1"/>
  <c r="H1207" s="1"/>
  <c r="H1206" s="1"/>
  <c r="H1205" s="1"/>
  <c r="H1191"/>
  <c r="H1190" s="1"/>
  <c r="H1189" s="1"/>
  <c r="H1184"/>
  <c r="H1183" s="1"/>
  <c r="H1182" s="1"/>
  <c r="H1181" s="1"/>
  <c r="H1179"/>
  <c r="H1177"/>
  <c r="H1175"/>
  <c r="H1125"/>
  <c r="H1124" s="1"/>
  <c r="H1122"/>
  <c r="H1121" s="1"/>
  <c r="H1116"/>
  <c r="H1096"/>
  <c r="H1094"/>
  <c r="H1092"/>
  <c r="H1027"/>
  <c r="H1026" s="1"/>
  <c r="H1033"/>
  <c r="H1031"/>
  <c r="H1029"/>
  <c r="H1024"/>
  <c r="H1022"/>
  <c r="H960"/>
  <c r="H959" s="1"/>
  <c r="H958" s="1"/>
  <c r="H953"/>
  <c r="H952" s="1"/>
  <c r="H939" s="1"/>
  <c r="H922"/>
  <c r="H921" s="1"/>
  <c r="H920" s="1"/>
  <c r="H909"/>
  <c r="H908" s="1"/>
  <c r="H902"/>
  <c r="H900"/>
  <c r="H899" s="1"/>
  <c r="H834"/>
  <c r="H833" s="1"/>
  <c r="H832" s="1"/>
  <c r="H830"/>
  <c r="H829" s="1"/>
  <c r="H828" s="1"/>
  <c r="H648" s="1"/>
  <c r="H772"/>
  <c r="H771" s="1"/>
  <c r="H766"/>
  <c r="H765" s="1"/>
  <c r="H820"/>
  <c r="H819" s="1"/>
  <c r="H708"/>
  <c r="H707" s="1"/>
  <c r="H665"/>
  <c r="H662" s="1"/>
  <c r="H660"/>
  <c r="H659" s="1"/>
  <c r="H656"/>
  <c r="H654"/>
  <c r="H653" s="1"/>
  <c r="H635"/>
  <c r="H634" s="1"/>
  <c r="H633" s="1"/>
  <c r="H619"/>
  <c r="H618" s="1"/>
  <c r="H616"/>
  <c r="H614"/>
  <c r="H613" s="1"/>
  <c r="H611"/>
  <c r="H610" s="1"/>
  <c r="H608"/>
  <c r="H607" s="1"/>
  <c r="H572"/>
  <c r="H571" s="1"/>
  <c r="H569"/>
  <c r="H568" s="1"/>
  <c r="H566"/>
  <c r="H565" s="1"/>
  <c r="H552"/>
  <c r="H533" s="1"/>
  <c r="H532" s="1"/>
  <c r="H494"/>
  <c r="H493" s="1"/>
  <c r="H491"/>
  <c r="H490" s="1"/>
  <c r="H465"/>
  <c r="H460"/>
  <c r="H458"/>
  <c r="H456"/>
  <c r="H396"/>
  <c r="H395" s="1"/>
  <c r="H1994"/>
  <c r="H1993" s="1"/>
  <c r="H388"/>
  <c r="H385" s="1"/>
  <c r="H384" s="1"/>
  <c r="H383" s="1"/>
  <c r="H255"/>
  <c r="H254" s="1"/>
  <c r="H251"/>
  <c r="H250" s="1"/>
  <c r="H248"/>
  <c r="H246"/>
  <c r="H245" s="1"/>
  <c r="H234"/>
  <c r="H228"/>
  <c r="H116"/>
  <c r="H107" s="1"/>
  <c r="H93"/>
  <c r="H92" s="1"/>
  <c r="H24"/>
  <c r="H23" s="1"/>
  <c r="H22" s="1"/>
  <c r="H15"/>
  <c r="G647" i="3"/>
  <c r="G2284" i="1"/>
  <c r="G2283" s="1"/>
  <c r="G1651" i="3"/>
  <c r="G2488" i="1"/>
  <c r="G643" i="3"/>
  <c r="G616" i="1"/>
  <c r="G747" i="3"/>
  <c r="G15" i="1"/>
  <c r="G2295"/>
  <c r="G2294" s="1"/>
  <c r="H898" l="1"/>
  <c r="H897" s="1"/>
  <c r="H896" s="1"/>
  <c r="I898"/>
  <c r="I897" s="1"/>
  <c r="I896" s="1"/>
  <c r="I157"/>
  <c r="I139" s="1"/>
  <c r="H157"/>
  <c r="H139" s="1"/>
  <c r="I859" i="3"/>
  <c r="I858" s="1"/>
  <c r="H859"/>
  <c r="H858" s="1"/>
  <c r="H564" i="1"/>
  <c r="H563" s="1"/>
  <c r="H562" s="1"/>
  <c r="I564"/>
  <c r="I563" s="1"/>
  <c r="I562" s="1"/>
  <c r="H2057"/>
  <c r="H2466"/>
  <c r="H2463" s="1"/>
  <c r="H2459" s="1"/>
  <c r="I2057"/>
  <c r="I2466"/>
  <c r="I2463" s="1"/>
  <c r="I2459" s="1"/>
  <c r="I2487"/>
  <c r="I2485" s="1"/>
  <c r="I2483" s="1"/>
  <c r="I2495" s="1"/>
  <c r="H1970"/>
  <c r="I1970"/>
  <c r="I1944" s="1"/>
  <c r="H57" i="2" s="1"/>
  <c r="I1461" i="3"/>
  <c r="H1461"/>
  <c r="H1248" i="1"/>
  <c r="I1248"/>
  <c r="G1185" i="3"/>
  <c r="G1178" s="1"/>
  <c r="I148"/>
  <c r="I149"/>
  <c r="H148"/>
  <c r="H149"/>
  <c r="H1091" i="1"/>
  <c r="I1091"/>
  <c r="I1322"/>
  <c r="I647"/>
  <c r="H647"/>
  <c r="H1322"/>
  <c r="H674" i="3"/>
  <c r="I674"/>
  <c r="H1296" i="1"/>
  <c r="H1295" s="1"/>
  <c r="G23" i="2" s="1"/>
  <c r="I1296" i="1"/>
  <c r="I1295" s="1"/>
  <c r="H23" i="2" s="1"/>
  <c r="H1100" i="3"/>
  <c r="I1100"/>
  <c r="H464" i="1"/>
  <c r="H463" s="1"/>
  <c r="H462" s="1"/>
  <c r="H20" i="2"/>
  <c r="G20"/>
  <c r="I2205" i="1"/>
  <c r="I2204" s="1"/>
  <c r="H41" i="2" s="1"/>
  <c r="H32"/>
  <c r="I1528" i="1"/>
  <c r="I1527" s="1"/>
  <c r="H1528"/>
  <c r="H1527" s="1"/>
  <c r="H2334"/>
  <c r="I2334"/>
  <c r="I1120"/>
  <c r="I1119" s="1"/>
  <c r="I1118" s="1"/>
  <c r="H1506"/>
  <c r="I1506"/>
  <c r="I1505" s="1"/>
  <c r="I1504" s="1"/>
  <c r="H33" i="2" s="1"/>
  <c r="I489" i="1"/>
  <c r="M1308" i="3"/>
  <c r="H489" i="1"/>
  <c r="I2082"/>
  <c r="I2081" s="1"/>
  <c r="I2080" s="1"/>
  <c r="H37" i="2" s="1"/>
  <c r="H1120" i="1"/>
  <c r="H1119" s="1"/>
  <c r="H1118" s="1"/>
  <c r="H2082"/>
  <c r="H2081" s="1"/>
  <c r="H2080" s="1"/>
  <c r="G37" i="2" s="1"/>
  <c r="I218" i="3"/>
  <c r="H218"/>
  <c r="I117" i="1"/>
  <c r="I116" s="1"/>
  <c r="I107" s="1"/>
  <c r="I12"/>
  <c r="I11" s="1"/>
  <c r="I10" s="1"/>
  <c r="H12"/>
  <c r="H11" s="1"/>
  <c r="H10" s="1"/>
  <c r="G12"/>
  <c r="G11" s="1"/>
  <c r="G10" s="1"/>
  <c r="H743" i="3"/>
  <c r="H742" s="1"/>
  <c r="I743"/>
  <c r="I742" s="1"/>
  <c r="H65"/>
  <c r="H56" s="1"/>
  <c r="I65"/>
  <c r="I56" s="1"/>
  <c r="I1636"/>
  <c r="H1636"/>
  <c r="H1177"/>
  <c r="I1177"/>
  <c r="I1166"/>
  <c r="I1165" s="1"/>
  <c r="H1166"/>
  <c r="H1165" s="1"/>
  <c r="H2176" i="1"/>
  <c r="H2175" s="1"/>
  <c r="G40" i="2" s="1"/>
  <c r="I2176" i="1"/>
  <c r="I2175" s="1"/>
  <c r="H40" i="2" s="1"/>
  <c r="I2167" i="1"/>
  <c r="I2166" s="1"/>
  <c r="I2165" s="1"/>
  <c r="H2167"/>
  <c r="H2166" s="1"/>
  <c r="I2066"/>
  <c r="I2065" s="1"/>
  <c r="I2056" s="1"/>
  <c r="I2055" s="1"/>
  <c r="H21" i="2" s="1"/>
  <c r="H2487" i="1"/>
  <c r="H2485" s="1"/>
  <c r="H2483" s="1"/>
  <c r="H2495" s="1"/>
  <c r="H2066"/>
  <c r="H2065" s="1"/>
  <c r="H1996"/>
  <c r="I1996"/>
  <c r="H1609"/>
  <c r="H1605" s="1"/>
  <c r="I1609"/>
  <c r="I1605" s="1"/>
  <c r="H1647" i="3"/>
  <c r="H1646" s="1"/>
  <c r="H1377" i="1"/>
  <c r="I1647" i="3"/>
  <c r="I1646" s="1"/>
  <c r="I1377" i="1"/>
  <c r="H1174"/>
  <c r="H1173" s="1"/>
  <c r="H1172" s="1"/>
  <c r="H1166" s="1"/>
  <c r="I1174"/>
  <c r="I1173" s="1"/>
  <c r="I1172" s="1"/>
  <c r="I1166" s="1"/>
  <c r="G402"/>
  <c r="G400" s="1"/>
  <c r="G399" s="1"/>
  <c r="F60" i="2" s="1"/>
  <c r="H551" i="1"/>
  <c r="H550" s="1"/>
  <c r="H549" s="1"/>
  <c r="H548" s="1"/>
  <c r="I1159" i="3"/>
  <c r="I551" i="1"/>
  <c r="I550" s="1"/>
  <c r="I549" s="1"/>
  <c r="I548" s="1"/>
  <c r="H1159" i="3"/>
  <c r="I144"/>
  <c r="H144"/>
  <c r="I1629"/>
  <c r="I1628" s="1"/>
  <c r="H1629"/>
  <c r="H1628" s="1"/>
  <c r="I1681"/>
  <c r="I1678" s="1"/>
  <c r="I1674" s="1"/>
  <c r="H1681"/>
  <c r="H1678" s="1"/>
  <c r="H1674" s="1"/>
  <c r="I1383" i="1"/>
  <c r="I400"/>
  <c r="I399" s="1"/>
  <c r="H60" i="2" s="1"/>
  <c r="H1001" i="3"/>
  <c r="I1001"/>
  <c r="I20"/>
  <c r="H20"/>
  <c r="H1992" i="1"/>
  <c r="I1992"/>
  <c r="H479" i="3"/>
  <c r="I479"/>
  <c r="I46"/>
  <c r="I30" s="1"/>
  <c r="H1430" i="1"/>
  <c r="H1429" s="1"/>
  <c r="H1383"/>
  <c r="I1430"/>
  <c r="I1429" s="1"/>
  <c r="H46" i="3"/>
  <c r="H30" s="1"/>
  <c r="G32" i="2"/>
  <c r="H1204" i="1"/>
  <c r="G63" i="2"/>
  <c r="G62" s="1"/>
  <c r="I1204" i="1"/>
  <c r="H63" i="2"/>
  <c r="H62" s="1"/>
  <c r="I1712" i="3"/>
  <c r="I1711" s="1"/>
  <c r="H1207"/>
  <c r="H1200" s="1"/>
  <c r="I1207"/>
  <c r="I1200" s="1"/>
  <c r="H1222" i="1"/>
  <c r="H1221" s="1"/>
  <c r="G66" i="2" s="1"/>
  <c r="I1222" i="1"/>
  <c r="I1221" s="1"/>
  <c r="H66" i="2" s="1"/>
  <c r="I1590" i="3"/>
  <c r="I1589" s="1"/>
  <c r="R1583" s="1"/>
  <c r="H1115" i="1"/>
  <c r="H1114" s="1"/>
  <c r="H1113" s="1"/>
  <c r="G56" i="2" s="1"/>
  <c r="I1115" i="1"/>
  <c r="I1114" s="1"/>
  <c r="I1113" s="1"/>
  <c r="H56" i="2" s="1"/>
  <c r="I1252" i="3"/>
  <c r="I1627"/>
  <c r="I1626" s="1"/>
  <c r="I1625" s="1"/>
  <c r="I1624" s="1"/>
  <c r="H253" i="1"/>
  <c r="H1252" i="3"/>
  <c r="H1627"/>
  <c r="H1626" s="1"/>
  <c r="H1625" s="1"/>
  <c r="H1624" s="1"/>
  <c r="I1650"/>
  <c r="I1622" i="1"/>
  <c r="I1626"/>
  <c r="H1739" i="3"/>
  <c r="H1742" s="1"/>
  <c r="I1739"/>
  <c r="I1742" s="1"/>
  <c r="I1021" i="1"/>
  <c r="I1020" s="1"/>
  <c r="H1266"/>
  <c r="H1265" s="1"/>
  <c r="J1269" s="1"/>
  <c r="I455"/>
  <c r="I454" s="1"/>
  <c r="I453" s="1"/>
  <c r="H1153" i="3"/>
  <c r="H1152" s="1"/>
  <c r="I1153"/>
  <c r="I1152" s="1"/>
  <c r="H1650"/>
  <c r="H773"/>
  <c r="H455" i="1"/>
  <c r="H454" s="1"/>
  <c r="H453" s="1"/>
  <c r="H1622"/>
  <c r="H2286"/>
  <c r="H2282" s="1"/>
  <c r="H2281" s="1"/>
  <c r="G42" i="2" s="1"/>
  <c r="H1602" i="3"/>
  <c r="I773"/>
  <c r="I1602"/>
  <c r="H1590"/>
  <c r="H1589" s="1"/>
  <c r="Q1583" s="1"/>
  <c r="H1710"/>
  <c r="H1944" i="1"/>
  <c r="G57" i="2" s="1"/>
  <c r="H1278" i="1"/>
  <c r="I1278"/>
  <c r="H1258"/>
  <c r="H1257" s="1"/>
  <c r="I253"/>
  <c r="H1188"/>
  <c r="H1187" s="1"/>
  <c r="G29" i="2" s="1"/>
  <c r="H1021" i="1"/>
  <c r="H1020" s="1"/>
  <c r="H1626"/>
  <c r="I1266"/>
  <c r="I1265" s="1"/>
  <c r="K1269" s="1"/>
  <c r="H2217"/>
  <c r="H2205" s="1"/>
  <c r="I462"/>
  <c r="I1258"/>
  <c r="I1257" s="1"/>
  <c r="I2286"/>
  <c r="I2282" s="1"/>
  <c r="I2281" s="1"/>
  <c r="H42" i="2" s="1"/>
  <c r="I90" i="1"/>
  <c r="I21" s="1"/>
  <c r="I91"/>
  <c r="I1188"/>
  <c r="I1187" s="1"/>
  <c r="H29" i="2" s="1"/>
  <c r="H90" i="1"/>
  <c r="H21" s="1"/>
  <c r="H91"/>
  <c r="G1312" i="3"/>
  <c r="G1311" s="1"/>
  <c r="G1593"/>
  <c r="G1591"/>
  <c r="G1263" i="1"/>
  <c r="G1259"/>
  <c r="G922"/>
  <c r="G29" i="3"/>
  <c r="G28" s="1"/>
  <c r="G27" s="1"/>
  <c r="G552" i="1"/>
  <c r="G533" s="1"/>
  <c r="G532" s="1"/>
  <c r="G642" i="3"/>
  <c r="G641" s="1"/>
  <c r="G820" i="1"/>
  <c r="G819" s="1"/>
  <c r="G676" i="3"/>
  <c r="G22"/>
  <c r="G21" s="1"/>
  <c r="G1994" i="1"/>
  <c r="G1993" s="1"/>
  <c r="G255"/>
  <c r="G253" s="1"/>
  <c r="G832" i="3"/>
  <c r="G831" s="1"/>
  <c r="G246" i="1"/>
  <c r="G245" s="1"/>
  <c r="G1381"/>
  <c r="K1279" l="1"/>
  <c r="K1260"/>
  <c r="J1260"/>
  <c r="J1279"/>
  <c r="I830" i="3"/>
  <c r="H1164"/>
  <c r="I1164"/>
  <c r="H2056" i="1"/>
  <c r="H2055" s="1"/>
  <c r="G21" i="2" s="1"/>
  <c r="H830" i="3"/>
  <c r="H1573"/>
  <c r="H1565" s="1"/>
  <c r="I1247" i="1"/>
  <c r="I1246" s="1"/>
  <c r="I1241" s="1"/>
  <c r="I1573" i="3"/>
  <c r="I1565" s="1"/>
  <c r="H1247" i="1"/>
  <c r="H1246" s="1"/>
  <c r="H1241" s="1"/>
  <c r="I1990"/>
  <c r="H58" i="2" s="1"/>
  <c r="H1990" i="1"/>
  <c r="G58" i="2" s="1"/>
  <c r="I1090" i="1"/>
  <c r="I1075" s="1"/>
  <c r="H1090"/>
  <c r="H1075" s="1"/>
  <c r="H210" i="3"/>
  <c r="I210"/>
  <c r="I1634"/>
  <c r="H1634"/>
  <c r="H1604" i="1"/>
  <c r="I1604"/>
  <c r="H452"/>
  <c r="G20" i="3"/>
  <c r="H2165" i="1"/>
  <c r="H2079" s="1"/>
  <c r="H1505"/>
  <c r="H1504" s="1"/>
  <c r="G33" i="2" s="1"/>
  <c r="H1526" i="1"/>
  <c r="H1525"/>
  <c r="G36" i="2" s="1"/>
  <c r="I1526" i="1"/>
  <c r="I1525"/>
  <c r="H36" i="2" s="1"/>
  <c r="J1213" i="3"/>
  <c r="I774"/>
  <c r="I1165" i="1"/>
  <c r="I1164" s="1"/>
  <c r="H1165"/>
  <c r="H1164" s="1"/>
  <c r="I1171"/>
  <c r="H24" i="2" s="1"/>
  <c r="H1171" i="1"/>
  <c r="G24" i="2" s="1"/>
  <c r="I478" i="3"/>
  <c r="H478"/>
  <c r="I2333" i="1"/>
  <c r="H2204"/>
  <c r="G41" i="2" s="1"/>
  <c r="I1645" i="3"/>
  <c r="I1644" s="1"/>
  <c r="H1645"/>
  <c r="H1644" s="1"/>
  <c r="I1211" i="1"/>
  <c r="H1211"/>
  <c r="H48" i="2"/>
  <c r="G48"/>
  <c r="H1376" i="1"/>
  <c r="H1375" s="1"/>
  <c r="H1310" s="1"/>
  <c r="I1376"/>
  <c r="I1375" s="1"/>
  <c r="I1310" s="1"/>
  <c r="G551"/>
  <c r="G550" s="1"/>
  <c r="G549" s="1"/>
  <c r="G548" s="1"/>
  <c r="G49" i="2"/>
  <c r="H1658" i="3"/>
  <c r="H1657" s="1"/>
  <c r="H1654" s="1"/>
  <c r="H1653" s="1"/>
  <c r="I1658"/>
  <c r="I1657" s="1"/>
  <c r="I1654" s="1"/>
  <c r="I1653" s="1"/>
  <c r="G31" i="2"/>
  <c r="I452" i="1"/>
  <c r="I1019"/>
  <c r="I1018" s="1"/>
  <c r="H1665" i="3"/>
  <c r="I1665"/>
  <c r="G54" i="2"/>
  <c r="G47"/>
  <c r="H54"/>
  <c r="H488" i="1"/>
  <c r="H482" s="1"/>
  <c r="I1428"/>
  <c r="H1251" i="3"/>
  <c r="H1250" s="1"/>
  <c r="H1243" s="1"/>
  <c r="I1251"/>
  <c r="I1250" s="1"/>
  <c r="H1619"/>
  <c r="I1112" i="1"/>
  <c r="I1186"/>
  <c r="H28" i="2"/>
  <c r="H1112" i="1"/>
  <c r="H1186"/>
  <c r="G28" i="2"/>
  <c r="H9" i="1"/>
  <c r="I9"/>
  <c r="H2333"/>
  <c r="H31" i="2"/>
  <c r="H30" s="1"/>
  <c r="H1019" i="1"/>
  <c r="H1018" s="1"/>
  <c r="H47" i="2"/>
  <c r="I1619" i="3"/>
  <c r="I488" i="1"/>
  <c r="H211" i="3"/>
  <c r="I2054" i="1"/>
  <c r="I2071" s="1"/>
  <c r="I1212"/>
  <c r="H65" i="2" s="1"/>
  <c r="H64" s="1"/>
  <c r="H1212" i="1"/>
  <c r="G65" i="2" s="1"/>
  <c r="G64" s="1"/>
  <c r="G396" i="1"/>
  <c r="G395" s="1"/>
  <c r="G1992" s="1"/>
  <c r="G683" i="3"/>
  <c r="G1590"/>
  <c r="G1027" i="1"/>
  <c r="G1026" s="1"/>
  <c r="G1258"/>
  <c r="G1257" s="1"/>
  <c r="G254"/>
  <c r="G1172" i="3"/>
  <c r="G1171" s="1"/>
  <c r="G1179" i="1"/>
  <c r="G1607"/>
  <c r="G1606" s="1"/>
  <c r="G921"/>
  <c r="G920" s="1"/>
  <c r="G1589" i="3" l="1"/>
  <c r="H18"/>
  <c r="H22" i="2"/>
  <c r="G22"/>
  <c r="H2054" i="1"/>
  <c r="H2071" s="1"/>
  <c r="H1938"/>
  <c r="H1073"/>
  <c r="G51" i="2" s="1"/>
  <c r="I1073" i="1"/>
  <c r="I1243" i="3"/>
  <c r="I18" s="1"/>
  <c r="I1938" i="1"/>
  <c r="H539"/>
  <c r="H2332"/>
  <c r="G45" i="2"/>
  <c r="G44" s="1"/>
  <c r="I2332" i="1"/>
  <c r="H45" i="2"/>
  <c r="H44" s="1"/>
  <c r="I1231" i="1"/>
  <c r="H1231"/>
  <c r="H1519"/>
  <c r="I1519"/>
  <c r="G30" i="2"/>
  <c r="J1175" i="3"/>
  <c r="H1163" i="1"/>
  <c r="H1229" s="1"/>
  <c r="I1163"/>
  <c r="I1229" s="1"/>
  <c r="H53" i="2"/>
  <c r="H52" s="1"/>
  <c r="G53"/>
  <c r="G52" s="1"/>
  <c r="G38"/>
  <c r="H1428" i="1"/>
  <c r="H38" i="2"/>
  <c r="H39"/>
  <c r="I2174" i="1"/>
  <c r="G39" i="2"/>
  <c r="H2174" i="1"/>
  <c r="H398"/>
  <c r="G59" i="2"/>
  <c r="I398" i="1"/>
  <c r="H59" i="2"/>
  <c r="G55"/>
  <c r="I211" i="3"/>
  <c r="H55" i="2"/>
  <c r="H49"/>
  <c r="I482" i="1"/>
  <c r="I539" s="1"/>
  <c r="G587" i="3"/>
  <c r="G586" s="1"/>
  <c r="I2043" i="1" l="1"/>
  <c r="H2043"/>
  <c r="H51" i="2"/>
  <c r="I561" i="1"/>
  <c r="I1161" s="1"/>
  <c r="H561"/>
  <c r="H1161" s="1"/>
  <c r="G34" i="2"/>
  <c r="H34"/>
  <c r="G27"/>
  <c r="H27"/>
  <c r="I138" i="1"/>
  <c r="H138"/>
  <c r="H2382"/>
  <c r="I125" l="1"/>
  <c r="H125"/>
  <c r="G19" i="2"/>
  <c r="H19"/>
  <c r="I426" i="1"/>
  <c r="I2079"/>
  <c r="I2382" s="1"/>
  <c r="G213" i="3"/>
  <c r="G212" s="1"/>
  <c r="G93" i="1"/>
  <c r="G92" s="1"/>
  <c r="G150" i="3"/>
  <c r="G1009"/>
  <c r="G1008" s="1"/>
  <c r="G234" i="1"/>
  <c r="G157" s="1"/>
  <c r="G1307" i="3"/>
  <c r="G2289" i="1"/>
  <c r="G2217"/>
  <c r="G2218"/>
  <c r="G68" i="2" l="1"/>
  <c r="G104" s="1"/>
  <c r="H20" i="1"/>
  <c r="G50" i="2"/>
  <c r="G46" s="1"/>
  <c r="I20" i="1"/>
  <c r="I447" s="1"/>
  <c r="I2548" s="1"/>
  <c r="H50" i="2"/>
  <c r="H46" s="1"/>
  <c r="H68" s="1"/>
  <c r="H426" i="1"/>
  <c r="G148" i="3"/>
  <c r="G149"/>
  <c r="G91" i="1"/>
  <c r="G90"/>
  <c r="H98" i="2" l="1"/>
  <c r="H104"/>
  <c r="G98"/>
  <c r="H70"/>
  <c r="G70"/>
  <c r="H447" i="1"/>
  <c r="H2548" s="1"/>
  <c r="I2553"/>
  <c r="H92" i="2"/>
  <c r="G1157" i="3"/>
  <c r="G834" i="1"/>
  <c r="G833" s="1"/>
  <c r="G832" s="1"/>
  <c r="G92" i="2" l="1"/>
  <c r="G1588" i="3"/>
  <c r="G1587" s="1"/>
  <c r="G1586"/>
  <c r="G1585" s="1"/>
  <c r="G1606"/>
  <c r="G1605" s="1"/>
  <c r="G1604"/>
  <c r="G1603" s="1"/>
  <c r="G1279" i="1"/>
  <c r="G1278" s="1"/>
  <c r="G482" i="3"/>
  <c r="G481" s="1"/>
  <c r="G708" i="1"/>
  <c r="G52" i="3"/>
  <c r="G51" s="1"/>
  <c r="G48"/>
  <c r="G47" s="1"/>
  <c r="G1337" i="1"/>
  <c r="G1336" s="1"/>
  <c r="G1269"/>
  <c r="G1267"/>
  <c r="G251"/>
  <c r="G250" s="1"/>
  <c r="G249" s="1"/>
  <c r="G1652" i="3"/>
  <c r="G1650" s="1"/>
  <c r="H2553" i="1" l="1"/>
  <c r="G1584" i="3"/>
  <c r="P1597" s="1"/>
  <c r="R1597" s="1"/>
  <c r="G46"/>
  <c r="G707" i="1"/>
  <c r="G1602" i="3"/>
  <c r="G1266" i="1"/>
  <c r="G1265" s="1"/>
  <c r="G1184"/>
  <c r="G1183" s="1"/>
  <c r="G1182" s="1"/>
  <c r="G1181" s="1"/>
  <c r="G608"/>
  <c r="G607" s="1"/>
  <c r="G619"/>
  <c r="G618" s="1"/>
  <c r="G953"/>
  <c r="G952" s="1"/>
  <c r="G939" s="1"/>
  <c r="G33" i="3"/>
  <c r="G32" s="1"/>
  <c r="G31" s="1"/>
  <c r="G1583" l="1"/>
  <c r="P1583" s="1"/>
  <c r="G30"/>
  <c r="G1324" i="1"/>
  <c r="G1323" s="1"/>
  <c r="G1322" s="1"/>
  <c r="G1339" i="3" l="1"/>
  <c r="G1338" s="1"/>
  <c r="G1630" i="1"/>
  <c r="G1629" s="1"/>
  <c r="G1628" s="1"/>
  <c r="G1627" s="1"/>
  <c r="G778" i="3"/>
  <c r="G776" s="1"/>
  <c r="G781"/>
  <c r="G780" s="1"/>
  <c r="G2345" i="1"/>
  <c r="G2344" s="1"/>
  <c r="G2342"/>
  <c r="G2341" s="1"/>
  <c r="G24" l="1"/>
  <c r="G23" s="1"/>
  <c r="G22" s="1"/>
  <c r="G1105" i="3"/>
  <c r="G1104" s="1"/>
  <c r="G722"/>
  <c r="G1168"/>
  <c r="G1167" s="1"/>
  <c r="G227"/>
  <c r="G226" s="1"/>
  <c r="G253"/>
  <c r="G252" s="1"/>
  <c r="G249" s="1"/>
  <c r="G248" s="1"/>
  <c r="G224"/>
  <c r="G1572"/>
  <c r="G1571" s="1"/>
  <c r="G1570" s="1"/>
  <c r="G1566" s="1"/>
  <c r="G1576"/>
  <c r="G1575" s="1"/>
  <c r="G1578"/>
  <c r="G1577" s="1"/>
  <c r="G1582"/>
  <c r="G1581" s="1"/>
  <c r="G1609"/>
  <c r="G1608" s="1"/>
  <c r="G1607" s="1"/>
  <c r="G1623"/>
  <c r="G1622" s="1"/>
  <c r="G1621" s="1"/>
  <c r="G1620" s="1"/>
  <c r="G1627"/>
  <c r="G1626" s="1"/>
  <c r="G1625" s="1"/>
  <c r="G1624" s="1"/>
  <c r="G1631"/>
  <c r="G1630" s="1"/>
  <c r="G1633"/>
  <c r="G1632" s="1"/>
  <c r="G1643"/>
  <c r="G1642" s="1"/>
  <c r="G1641" s="1"/>
  <c r="G1634" s="1"/>
  <c r="G1647"/>
  <c r="G1646" s="1"/>
  <c r="G1649"/>
  <c r="G1648" s="1"/>
  <c r="G1661"/>
  <c r="G1654" s="1"/>
  <c r="G1713"/>
  <c r="G1710" s="1"/>
  <c r="G229"/>
  <c r="G203"/>
  <c r="G67"/>
  <c r="G66" s="1"/>
  <c r="G69"/>
  <c r="G68" s="1"/>
  <c r="G71"/>
  <c r="G70" s="1"/>
  <c r="G74"/>
  <c r="G73" s="1"/>
  <c r="G72" s="1"/>
  <c r="G80"/>
  <c r="G79" s="1"/>
  <c r="G83"/>
  <c r="G82" s="1"/>
  <c r="G81" s="1"/>
  <c r="G147"/>
  <c r="G146" s="1"/>
  <c r="G145" s="1"/>
  <c r="G153"/>
  <c r="G399"/>
  <c r="G424"/>
  <c r="G430"/>
  <c r="G429" s="1"/>
  <c r="G428" s="1"/>
  <c r="G476"/>
  <c r="G475" s="1"/>
  <c r="G597"/>
  <c r="G596" s="1"/>
  <c r="G960" i="1"/>
  <c r="G959" s="1"/>
  <c r="G958" s="1"/>
  <c r="G724" i="3"/>
  <c r="G723" s="1"/>
  <c r="G663"/>
  <c r="G662" s="1"/>
  <c r="G675"/>
  <c r="G682"/>
  <c r="G681" s="1"/>
  <c r="G677"/>
  <c r="G746"/>
  <c r="G860"/>
  <c r="G864"/>
  <c r="G863" s="1"/>
  <c r="G862" s="1"/>
  <c r="G947"/>
  <c r="G953"/>
  <c r="G952" s="1"/>
  <c r="G951" s="1"/>
  <c r="G1003"/>
  <c r="G1002" s="1"/>
  <c r="G1007"/>
  <c r="G1006" s="1"/>
  <c r="G388" i="1"/>
  <c r="G1102" i="3"/>
  <c r="G1101" s="1"/>
  <c r="G1129"/>
  <c r="G1128" s="1"/>
  <c r="G1132"/>
  <c r="G1131" s="1"/>
  <c r="G1130" s="1"/>
  <c r="G1145"/>
  <c r="G1155"/>
  <c r="G1154" s="1"/>
  <c r="G1156"/>
  <c r="G1170"/>
  <c r="G1169" s="1"/>
  <c r="G2041" i="1"/>
  <c r="G2040" s="1"/>
  <c r="G2039" s="1"/>
  <c r="G1196" i="3"/>
  <c r="G1199"/>
  <c r="G1198" s="1"/>
  <c r="G1197" s="1"/>
  <c r="G1210"/>
  <c r="G1284"/>
  <c r="G1283" s="1"/>
  <c r="G1304"/>
  <c r="G1306"/>
  <c r="G1324"/>
  <c r="G1323" s="1"/>
  <c r="G1330"/>
  <c r="G1329" s="1"/>
  <c r="G1336"/>
  <c r="G1335" s="1"/>
  <c r="G1268"/>
  <c r="G1267" s="1"/>
  <c r="G1270"/>
  <c r="G1269" s="1"/>
  <c r="G1272"/>
  <c r="G1271" s="1"/>
  <c r="G1309"/>
  <c r="G1281"/>
  <c r="G1278" s="1"/>
  <c r="G1463"/>
  <c r="G1462" s="1"/>
  <c r="G1467"/>
  <c r="G1466" s="1"/>
  <c r="G1465" s="1"/>
  <c r="G1470"/>
  <c r="G1469" s="1"/>
  <c r="G1468" s="1"/>
  <c r="G1476"/>
  <c r="G1485"/>
  <c r="G1484" s="1"/>
  <c r="G1483" s="1"/>
  <c r="G1479"/>
  <c r="G1478" s="1"/>
  <c r="G1477" s="1"/>
  <c r="G1252"/>
  <c r="G1258"/>
  <c r="G1257" s="1"/>
  <c r="G1256" s="1"/>
  <c r="G902" i="1"/>
  <c r="G900"/>
  <c r="G899" s="1"/>
  <c r="G660"/>
  <c r="G659" s="1"/>
  <c r="G665"/>
  <c r="G662" s="1"/>
  <c r="G830"/>
  <c r="G829" s="1"/>
  <c r="G828" s="1"/>
  <c r="G648" s="1"/>
  <c r="G647" s="1"/>
  <c r="G766"/>
  <c r="G765" s="1"/>
  <c r="G772"/>
  <c r="G863" s="1"/>
  <c r="G862" s="1"/>
  <c r="G566"/>
  <c r="G565" s="1"/>
  <c r="G569"/>
  <c r="G568" s="1"/>
  <c r="G611"/>
  <c r="G610" s="1"/>
  <c r="G614"/>
  <c r="G613" s="1"/>
  <c r="G1379"/>
  <c r="G2172"/>
  <c r="G1610"/>
  <c r="G1624"/>
  <c r="G1623" s="1"/>
  <c r="G491"/>
  <c r="G490" s="1"/>
  <c r="G494"/>
  <c r="G493" s="1"/>
  <c r="G1507"/>
  <c r="G1506" s="1"/>
  <c r="G1505" s="1"/>
  <c r="G1517"/>
  <c r="G1516" s="1"/>
  <c r="G1515" s="1"/>
  <c r="G1249"/>
  <c r="G1251"/>
  <c r="G1175"/>
  <c r="G1177"/>
  <c r="G1191"/>
  <c r="G1190" s="1"/>
  <c r="G1209"/>
  <c r="G1208" s="1"/>
  <c r="G1207" s="1"/>
  <c r="G1206" s="1"/>
  <c r="G1205" s="1"/>
  <c r="G1204" s="1"/>
  <c r="G1216"/>
  <c r="G1215" s="1"/>
  <c r="G1214" s="1"/>
  <c r="G1213" s="1"/>
  <c r="G1225"/>
  <c r="G1224" s="1"/>
  <c r="G1298"/>
  <c r="G1297" s="1"/>
  <c r="G2087"/>
  <c r="G2086" s="1"/>
  <c r="G2090"/>
  <c r="G2089" s="1"/>
  <c r="G2207"/>
  <c r="G2178"/>
  <c r="G2177" s="1"/>
  <c r="G2181"/>
  <c r="G2180" s="1"/>
  <c r="G2184"/>
  <c r="G2183" s="1"/>
  <c r="G2287"/>
  <c r="G2292"/>
  <c r="G2291" s="1"/>
  <c r="G2347"/>
  <c r="G2334" s="1"/>
  <c r="G1975"/>
  <c r="G1974" s="1"/>
  <c r="G1968"/>
  <c r="G1967" s="1"/>
  <c r="G1966" s="1"/>
  <c r="G1981"/>
  <c r="G1980" s="1"/>
  <c r="G2007"/>
  <c r="G2006" s="1"/>
  <c r="G1239"/>
  <c r="G1238" s="1"/>
  <c r="G1284"/>
  <c r="G1283" s="1"/>
  <c r="G1242"/>
  <c r="G1308"/>
  <c r="G1307" s="1"/>
  <c r="G1306" s="1"/>
  <c r="G1305" s="1"/>
  <c r="F26" i="2" s="1"/>
  <c r="G1394" i="1"/>
  <c r="G1367"/>
  <c r="G1366" s="1"/>
  <c r="G1528"/>
  <c r="G1527" s="1"/>
  <c r="G456"/>
  <c r="G458"/>
  <c r="G465"/>
  <c r="G635"/>
  <c r="G1022"/>
  <c r="G1024"/>
  <c r="G1029"/>
  <c r="G1033"/>
  <c r="G1032" s="1"/>
  <c r="G680" i="3" s="1"/>
  <c r="G679" s="1"/>
  <c r="G1092" i="1"/>
  <c r="G1094"/>
  <c r="G1116"/>
  <c r="G1115" s="1"/>
  <c r="G1114" s="1"/>
  <c r="G1113" s="1"/>
  <c r="G1125"/>
  <c r="G1124" s="1"/>
  <c r="G1122"/>
  <c r="G1121" s="1"/>
  <c r="G2059"/>
  <c r="G2058" s="1"/>
  <c r="G2063"/>
  <c r="G2062" s="1"/>
  <c r="G2061" s="1"/>
  <c r="G2067"/>
  <c r="G2069"/>
  <c r="G2490"/>
  <c r="G2487" s="1"/>
  <c r="G2485" s="1"/>
  <c r="G2170"/>
  <c r="G1998"/>
  <c r="G1997" s="1"/>
  <c r="G404" i="3"/>
  <c r="G403" s="1"/>
  <c r="G1982" i="1"/>
  <c r="G2348"/>
  <c r="G460"/>
  <c r="G1244"/>
  <c r="G1243" s="1"/>
  <c r="G1005" i="3"/>
  <c r="G1004" s="1"/>
  <c r="G1972" i="1"/>
  <c r="G1971" s="1"/>
  <c r="G1942"/>
  <c r="G1941" s="1"/>
  <c r="G1940" s="1"/>
  <c r="G1939" s="1"/>
  <c r="F56" i="2" s="1"/>
  <c r="G654" i="1"/>
  <c r="G653" s="1"/>
  <c r="G909"/>
  <c r="G908" s="1"/>
  <c r="G78" i="3" l="1"/>
  <c r="J57"/>
  <c r="J70" s="1"/>
  <c r="G898" i="1"/>
  <c r="G897" s="1"/>
  <c r="G896" s="1"/>
  <c r="G385"/>
  <c r="G384" s="1"/>
  <c r="G383" s="1"/>
  <c r="G373" s="1"/>
  <c r="G859" i="3"/>
  <c r="G858" s="1"/>
  <c r="G946"/>
  <c r="G945" s="1"/>
  <c r="G1120" i="1"/>
  <c r="G1119" s="1"/>
  <c r="G1118" s="1"/>
  <c r="G1970"/>
  <c r="G1944" s="1"/>
  <c r="G2057"/>
  <c r="G2466"/>
  <c r="G2463" s="1"/>
  <c r="G2459" s="1"/>
  <c r="G2451" s="1"/>
  <c r="G2425" s="1"/>
  <c r="G1234"/>
  <c r="G1233" s="1"/>
  <c r="G1232" s="1"/>
  <c r="F20" i="2" s="1"/>
  <c r="G1574" i="3"/>
  <c r="G1573" s="1"/>
  <c r="G1248" i="1"/>
  <c r="G1247" s="1"/>
  <c r="G871"/>
  <c r="G870" s="1"/>
  <c r="G861"/>
  <c r="G860" s="1"/>
  <c r="G1100" i="3"/>
  <c r="G634" i="1"/>
  <c r="G633" s="1"/>
  <c r="G1308" i="3"/>
  <c r="G1296" i="1"/>
  <c r="G1295" s="1"/>
  <c r="F23" i="2" s="1"/>
  <c r="G2038" i="1"/>
  <c r="G2037" s="1"/>
  <c r="G2036" s="1"/>
  <c r="I62" i="2" s="1"/>
  <c r="G21" i="1"/>
  <c r="G489"/>
  <c r="G152" i="3"/>
  <c r="G151" s="1"/>
  <c r="G144" s="1"/>
  <c r="G1653"/>
  <c r="G1127"/>
  <c r="G1126" s="1"/>
  <c r="G1125" s="1"/>
  <c r="J1124"/>
  <c r="G2206" i="1"/>
  <c r="G2205" s="1"/>
  <c r="G771"/>
  <c r="G1526"/>
  <c r="G2082"/>
  <c r="G1174"/>
  <c r="G1173" s="1"/>
  <c r="G1172" s="1"/>
  <c r="G743" i="3"/>
  <c r="G742" s="1"/>
  <c r="G1175"/>
  <c r="G1174" s="1"/>
  <c r="G1173" s="1"/>
  <c r="G1266"/>
  <c r="G1177"/>
  <c r="G1166"/>
  <c r="G1165" s="1"/>
  <c r="G2167" i="1"/>
  <c r="G2166" s="1"/>
  <c r="G2165" s="1"/>
  <c r="G2176"/>
  <c r="G2066"/>
  <c r="G2065" s="1"/>
  <c r="G1609"/>
  <c r="G1605" s="1"/>
  <c r="G1223"/>
  <c r="G1222" s="1"/>
  <c r="G1221" s="1"/>
  <c r="G1629" i="3"/>
  <c r="G1628" s="1"/>
  <c r="G1619" s="1"/>
  <c r="G1645"/>
  <c r="G423"/>
  <c r="G422" s="1"/>
  <c r="G1001"/>
  <c r="G2333" i="1"/>
  <c r="G389" i="3"/>
  <c r="G388" s="1"/>
  <c r="G773"/>
  <c r="G228"/>
  <c r="G225" s="1"/>
  <c r="L218"/>
  <c r="G1091" i="1"/>
  <c r="G1251" i="3"/>
  <c r="G1250" s="1"/>
  <c r="G1243" s="1"/>
  <c r="G1208"/>
  <c r="G1207" s="1"/>
  <c r="G1200" s="1"/>
  <c r="G1188" i="1"/>
  <c r="G1187" s="1"/>
  <c r="G1189"/>
  <c r="G1195" i="3"/>
  <c r="G1194" s="1"/>
  <c r="G202"/>
  <c r="G201" s="1"/>
  <c r="G223"/>
  <c r="G222" s="1"/>
  <c r="G1191"/>
  <c r="G1190" s="1"/>
  <c r="G1622" i="1"/>
  <c r="G674" i="3"/>
  <c r="G1153"/>
  <c r="G1152" s="1"/>
  <c r="G721"/>
  <c r="G720" s="1"/>
  <c r="G719" s="1"/>
  <c r="G1712"/>
  <c r="G1711" s="1"/>
  <c r="G398"/>
  <c r="G1739"/>
  <c r="G1742" s="1"/>
  <c r="F63" i="2"/>
  <c r="F62" s="1"/>
  <c r="G1160" i="3"/>
  <c r="G774"/>
  <c r="G1475"/>
  <c r="G1474" s="1"/>
  <c r="G1461" s="1"/>
  <c r="G1626" i="1"/>
  <c r="G1504"/>
  <c r="G1021"/>
  <c r="G1020" s="1"/>
  <c r="G402" i="3"/>
  <c r="G384" s="1"/>
  <c r="G1303"/>
  <c r="G395"/>
  <c r="G394" s="1"/>
  <c r="G2286" i="1"/>
  <c r="G2282" s="1"/>
  <c r="G2281" s="1"/>
  <c r="F42" i="2" s="1"/>
  <c r="G718" i="3"/>
  <c r="G717" s="1"/>
  <c r="G716" s="1"/>
  <c r="G715" s="1"/>
  <c r="G1144"/>
  <c r="G1143" s="1"/>
  <c r="G1142" s="1"/>
  <c r="G2493" i="1"/>
  <c r="G2492" s="1"/>
  <c r="G2483" s="1"/>
  <c r="G455"/>
  <c r="G454" s="1"/>
  <c r="G453" s="1"/>
  <c r="G657"/>
  <c r="G656" s="1"/>
  <c r="G2114"/>
  <c r="G2111" s="1"/>
  <c r="G2110" s="1"/>
  <c r="G572"/>
  <c r="G571" s="1"/>
  <c r="G564" s="1"/>
  <c r="G65" i="3"/>
  <c r="G56" s="1"/>
  <c r="G2001" i="1"/>
  <c r="G2000" s="1"/>
  <c r="G118"/>
  <c r="G1469"/>
  <c r="G1468" s="1"/>
  <c r="G1429"/>
  <c r="G1376"/>
  <c r="G1375" s="1"/>
  <c r="G1265" i="3" l="1"/>
  <c r="G1310" i="1"/>
  <c r="F27" i="2" s="1"/>
  <c r="G1186" i="1"/>
  <c r="F29" i="2"/>
  <c r="F28" s="1"/>
  <c r="G1164" i="3"/>
  <c r="G2495" i="1"/>
  <c r="G1461"/>
  <c r="G830" i="3"/>
  <c r="G2056" i="1"/>
  <c r="G2055" s="1"/>
  <c r="G2054" s="1"/>
  <c r="G200" i="3"/>
  <c r="G167" s="1"/>
  <c r="G139" i="1"/>
  <c r="F53" i="2" s="1"/>
  <c r="G1019" i="1"/>
  <c r="G1018" s="1"/>
  <c r="G1996"/>
  <c r="G1990" s="1"/>
  <c r="F58" i="2" s="1"/>
  <c r="F49"/>
  <c r="G383" i="3"/>
  <c r="G1090" i="1"/>
  <c r="G1075" s="1"/>
  <c r="G563"/>
  <c r="G562" s="1"/>
  <c r="G1604"/>
  <c r="G2332"/>
  <c r="I44" i="2" s="1"/>
  <c r="J1121" i="3"/>
  <c r="J1118"/>
  <c r="G218"/>
  <c r="G1644"/>
  <c r="L1732"/>
  <c r="L1765" s="1"/>
  <c r="G2271" i="1"/>
  <c r="F57" i="2"/>
  <c r="G1525" i="1"/>
  <c r="G2175"/>
  <c r="F40" i="2" s="1"/>
  <c r="G117" i="1"/>
  <c r="G401" i="3"/>
  <c r="G400" s="1"/>
  <c r="K831"/>
  <c r="G1171" i="1"/>
  <c r="G1166"/>
  <c r="G1165" s="1"/>
  <c r="F66" i="2"/>
  <c r="G1211" i="1"/>
  <c r="I64" i="2" s="1"/>
  <c r="F33"/>
  <c r="G1159" i="3"/>
  <c r="G452" i="1"/>
  <c r="L56" i="3"/>
  <c r="G488" i="1"/>
  <c r="G482" s="1"/>
  <c r="G1246"/>
  <c r="G1241" s="1"/>
  <c r="G1565" i="3"/>
  <c r="G398" i="1"/>
  <c r="G1212"/>
  <c r="F65" i="2" s="1"/>
  <c r="G1112" i="1"/>
  <c r="G539" l="1"/>
  <c r="G1519"/>
  <c r="G397" i="3"/>
  <c r="F21" i="2"/>
  <c r="G138" i="1"/>
  <c r="F38" i="2"/>
  <c r="G1073" i="1"/>
  <c r="G1231"/>
  <c r="F47" i="2"/>
  <c r="G210" i="3"/>
  <c r="G2264" i="1"/>
  <c r="G2263" s="1"/>
  <c r="G2204" s="1"/>
  <c r="F41" i="2" s="1"/>
  <c r="G116" i="1"/>
  <c r="G107" s="1"/>
  <c r="G1938"/>
  <c r="F36" i="2"/>
  <c r="G2081" i="1"/>
  <c r="G2080" s="1"/>
  <c r="F37" i="2" s="1"/>
  <c r="G1164" i="1"/>
  <c r="F22" i="2" s="1"/>
  <c r="F64"/>
  <c r="G1158" i="3"/>
  <c r="G18" s="1"/>
  <c r="G211"/>
  <c r="F48" i="2"/>
  <c r="L1752" i="3"/>
  <c r="I59" i="2"/>
  <c r="F54"/>
  <c r="F31"/>
  <c r="G2071" i="1"/>
  <c r="J2043" l="1"/>
  <c r="G2043"/>
  <c r="I52" i="2"/>
  <c r="G125" i="1"/>
  <c r="G20" s="1"/>
  <c r="F51" i="2"/>
  <c r="G561" i="1"/>
  <c r="G1161" s="1"/>
  <c r="I30" i="2"/>
  <c r="F24"/>
  <c r="F39"/>
  <c r="G2174" i="1"/>
  <c r="I55" i="2"/>
  <c r="F32"/>
  <c r="F30" s="1"/>
  <c r="F55"/>
  <c r="G1163" i="1"/>
  <c r="G1229" s="1"/>
  <c r="F52" i="2"/>
  <c r="G9" i="1"/>
  <c r="G442" s="1"/>
  <c r="F50" i="2" l="1"/>
  <c r="F46" s="1"/>
  <c r="G426" i="1"/>
  <c r="G447" s="1"/>
  <c r="F61" i="2"/>
  <c r="F59" s="1"/>
  <c r="F19"/>
  <c r="I39"/>
  <c r="F34"/>
  <c r="I46"/>
  <c r="I19"/>
  <c r="G2079" i="1"/>
  <c r="G2382" s="1"/>
  <c r="I34" i="2" l="1"/>
  <c r="G2476" i="1"/>
  <c r="F45" i="2" s="1"/>
  <c r="F44" s="1"/>
  <c r="F68" s="1"/>
  <c r="F98" l="1"/>
  <c r="F104"/>
  <c r="F108" s="1"/>
  <c r="G2475" i="1"/>
  <c r="F70" i="2"/>
  <c r="G2481" i="1" l="1"/>
  <c r="G2548" s="1"/>
  <c r="G2553" l="1"/>
  <c r="F92" i="2"/>
  <c r="G1718" i="3"/>
  <c r="I1718"/>
  <c r="H1718"/>
  <c r="H1537" s="1"/>
  <c r="H1732" s="1"/>
  <c r="G72" i="2" l="1"/>
  <c r="H1765" i="3"/>
  <c r="G1537"/>
  <c r="I1537"/>
  <c r="I1732" s="1"/>
  <c r="I1765" s="1"/>
  <c r="G1732" l="1"/>
  <c r="I1741"/>
  <c r="I1737"/>
  <c r="I1760"/>
  <c r="H72" i="2"/>
  <c r="H1741" i="3"/>
  <c r="H1760"/>
  <c r="H1737"/>
  <c r="G1760" l="1"/>
  <c r="G1765"/>
  <c r="G1741"/>
  <c r="F72" i="2"/>
  <c r="G1737" i="3"/>
</calcChain>
</file>

<file path=xl/sharedStrings.xml><?xml version="1.0" encoding="utf-8"?>
<sst xmlns="http://schemas.openxmlformats.org/spreadsheetml/2006/main" count="19370" uniqueCount="1238">
  <si>
    <t>Создание безопасной инфраструктуры образовательных организаций МО "Устьянский муниципальный район"</t>
  </si>
  <si>
    <t>Ремонт образовательных учреждений</t>
  </si>
  <si>
    <t>ОХРАНА ОКРУЖАЮЩЕЙ СРЕДЫ</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</si>
  <si>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федеральный бюджет</t>
  </si>
  <si>
    <t>08 2 01 R0271</t>
  </si>
  <si>
    <t>511</t>
  </si>
  <si>
    <t>Дотации на выравнивание бюджетной обеспеченности</t>
  </si>
  <si>
    <t>630</t>
  </si>
  <si>
    <t>Субсидии некоммерческим организациям (за исключением государственных (муниципальных) учреждений)</t>
  </si>
  <si>
    <t>06 2 00 83094</t>
  </si>
  <si>
    <t>06 6 00 00000</t>
  </si>
  <si>
    <t>Наименование</t>
  </si>
  <si>
    <t>Глава</t>
  </si>
  <si>
    <t>Раздел</t>
  </si>
  <si>
    <t>Подраздел</t>
  </si>
  <si>
    <t>Целевая статья</t>
  </si>
  <si>
    <t>Вид расходов</t>
  </si>
  <si>
    <t>ОБЩЕГОСУДАРСТВЕННЫЕ ВОПРОСЫ</t>
  </si>
  <si>
    <t>01</t>
  </si>
  <si>
    <t>21 0 00 80060</t>
  </si>
  <si>
    <t>мероприятие - обслуживание установленной в здании администрации и гараже системы автоматической пожарной сигнализации и системы оповещения людей о пожаре</t>
  </si>
  <si>
    <t>Другие общегосударственные вопросы</t>
  </si>
  <si>
    <t>13</t>
  </si>
  <si>
    <t>Подпрограмма "Создание условий для развития одаренных детей"</t>
  </si>
  <si>
    <t>ОБРАЗОВАНИЕ</t>
  </si>
  <si>
    <t>07</t>
  </si>
  <si>
    <t>Общее образование</t>
  </si>
  <si>
    <t>02</t>
  </si>
  <si>
    <t xml:space="preserve">Расходы на обеспечение деятельности учреждений по внешкольной работе с детьми </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</si>
  <si>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</si>
  <si>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</si>
  <si>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</si>
  <si>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</si>
  <si>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</si>
  <si>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</si>
  <si>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</si>
  <si>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</si>
  <si>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</si>
  <si>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</si>
  <si>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13 0 01 S5420</t>
  </si>
  <si>
    <t>08 2 02 R0271</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</si>
  <si>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осуществляемые в рамках гос.программы Архангельской области "Развитие образования и науки Архангельской области (2013-2020 годы)" областной бюджет</t>
  </si>
  <si>
    <t xml:space="preserve">КУЛЬТУРА И КИНЕМАТОГРАФИЯ </t>
  </si>
  <si>
    <t>08</t>
  </si>
  <si>
    <t>Культура</t>
  </si>
  <si>
    <t>06 2 20 83092</t>
  </si>
  <si>
    <t>Обеспечение населения услугами учреждений культуры</t>
  </si>
  <si>
    <t xml:space="preserve">Организация музейного  обслуживания </t>
  </si>
  <si>
    <t xml:space="preserve">Организация библиотечного обслуживания </t>
  </si>
  <si>
    <t>Расходы на обеспечение деятельности подведомственных учреждений</t>
  </si>
  <si>
    <t>757</t>
  </si>
  <si>
    <t>612</t>
  </si>
  <si>
    <t>Другие вопросы в области культуры, кинематографии</t>
  </si>
  <si>
    <t>04</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</si>
  <si>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</si>
  <si>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</si>
  <si>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Фонд оплаты труда государственных (муниципальных) органов и взносы по обязательному социальному страхованию</t>
  </si>
  <si>
    <t>100</t>
  </si>
  <si>
    <t>120</t>
  </si>
  <si>
    <t>121</t>
  </si>
  <si>
    <t xml:space="preserve">Иные выплаты персоналу государственных (муниципальных) органов, за исключением фонда оплаты труда </t>
  </si>
  <si>
    <t>122</t>
  </si>
  <si>
    <t>Иные бюджетные ассигнования</t>
  </si>
  <si>
    <t>800</t>
  </si>
  <si>
    <t>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</si>
  <si>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Уплата налогов , сборов и иных платежей</t>
  </si>
  <si>
    <t>850</t>
  </si>
  <si>
    <t>Социальное обеспечение населения</t>
  </si>
  <si>
    <t>10</t>
  </si>
  <si>
    <t>03</t>
  </si>
  <si>
    <t>Массовый спорт</t>
  </si>
  <si>
    <t>11</t>
  </si>
  <si>
    <t xml:space="preserve">мероприятие - "Создание условий для укрепления здоровья населения" </t>
  </si>
  <si>
    <t>ИТОГО</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</si>
  <si>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</si>
  <si>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содержание муниципальных органов и обеспечение их функций</t>
  </si>
  <si>
    <t xml:space="preserve">Организация ритуальных услуг
</t>
  </si>
  <si>
    <t>22 0 00 83165</t>
  </si>
  <si>
    <t xml:space="preserve">Содержание кладбищ </t>
  </si>
  <si>
    <t>22 0 00 83170</t>
  </si>
  <si>
    <t>Уплата взносов на кап.ремонт многоквартирных домов находящихся на территории сельских поселений МО "Устьянский  муниципальный район" Фонд кап.ремонта многокв. домов Арх.обл.в 100% объёме</t>
  </si>
  <si>
    <t>22 0 00 83180</t>
  </si>
  <si>
    <t>Проведение  капитального ремонта жилого фонда</t>
  </si>
  <si>
    <t>22 0 00 83190</t>
  </si>
  <si>
    <t>Мероприятия в области жилищного хозяйства</t>
  </si>
  <si>
    <t>НАЦИОНАЛЬНАЯ ЭКОНОМИКА</t>
  </si>
  <si>
    <t>Другие вопросы в области национальной экономики</t>
  </si>
  <si>
    <t>12</t>
  </si>
  <si>
    <t>Дошкольное образование</t>
  </si>
  <si>
    <t>Реализация общеобразовательных программ</t>
  </si>
  <si>
    <t>611</t>
  </si>
  <si>
    <t>Расходы на обеспечение деятельности детских дошкольных учреждений</t>
  </si>
  <si>
    <t>774</t>
  </si>
  <si>
    <t>Дополнительное образование детей</t>
  </si>
  <si>
    <t>Капитальные вложения в объекты государственной (муниципальной) собственности</t>
  </si>
  <si>
    <t>06 4 00 00000</t>
  </si>
  <si>
    <t>Непрограммные расходы в сфере общегосударственных вопросов</t>
  </si>
  <si>
    <t xml:space="preserve">Формирование доступной среды для инвалидов в муниципальных районах </t>
  </si>
  <si>
    <t>22 0 00 83160</t>
  </si>
  <si>
    <t>06 1 00 00000</t>
  </si>
  <si>
    <t>06 1 00 83091</t>
  </si>
  <si>
    <t>Содержание, капитальный ремонт,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</si>
  <si>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капитальный ремонт, ремонт и обустройство автомобильных дорог вне границ населенных пунктов за счет средств муниципального дорожного фонда</t>
  </si>
  <si>
    <t>06 2 00 00000</t>
  </si>
  <si>
    <t>06 2 00 83092</t>
  </si>
  <si>
    <t>Содержание, капитальный ремонт,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</si>
  <si>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капитальный ремонт, ремонт и обустройство автомобильных дорог в границах населенных пунктов за счет средств муниципального дорожного фонда</t>
  </si>
  <si>
    <t>1. Муниципальные программы</t>
  </si>
  <si>
    <t>01 0 0 00000</t>
  </si>
  <si>
    <t>Содействие по созданию условий в обеспечении товарами  первой необходимости жителей труднодоступных и малонаселенных пунктов района</t>
  </si>
  <si>
    <t>Расходы на обеспечение деятельности учреждения по дополнительной работе с детьми спортивной направленности</t>
  </si>
  <si>
    <t>Муниципальная программа "Развитие туризма в Устьянском районе на 2014-2020 годы"</t>
  </si>
  <si>
    <t>Муниципальная программа "Развитие малого и среднего предпринимательства в Устьянском районе на 2014-2016 годы"</t>
  </si>
  <si>
    <t>Иные бюджетные средства</t>
  </si>
  <si>
    <t>Содержание кладбищ и оказание ритуальных услуг</t>
  </si>
  <si>
    <t>2. Непрограммные направления деятельности</t>
  </si>
  <si>
    <t>Расходы на обеспечение деятельности подведомственных учреждений (Школы - детские сады, школы начальные, неполные средние и средние</t>
  </si>
  <si>
    <t>Подпрограмма "Отдых детей в каникулярный период"</t>
  </si>
  <si>
    <t>Финансовая поддержка социально-ориентированных некоммерческих организаций</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</si>
  <si>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t>
  </si>
  <si>
    <t>Другие вопросы в области образования</t>
  </si>
  <si>
    <t>09</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</si>
  <si>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t>
  </si>
  <si>
    <t>Выявление детей с ограниченными возможностями здоровья и проведение их комплексного обследования</t>
  </si>
  <si>
    <t>12 0 00 L5190</t>
  </si>
  <si>
    <t>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t>
  </si>
  <si>
    <t>Организация сбора и утилизации опасных отходов</t>
  </si>
  <si>
    <t>Подпрограмма "Отдых детей в каникулярный период" 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</si>
  <si>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06 1 01 83091</t>
  </si>
  <si>
    <t>06 1 02 83091</t>
  </si>
  <si>
    <t>06 1 01 00000</t>
  </si>
  <si>
    <t>06 1 02 00000</t>
  </si>
  <si>
    <t>08 1 01 78620</t>
  </si>
  <si>
    <t>08 4 02 78320</t>
  </si>
  <si>
    <t>20 0 00 81540</t>
  </si>
  <si>
    <t>20 0 00 81510</t>
  </si>
  <si>
    <t>09 0 00 00000</t>
  </si>
  <si>
    <t>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t>
  </si>
  <si>
    <t>Подпрограмма "Развитие технического творчества и прочих условий для одаренных детей"</t>
  </si>
  <si>
    <t>Участие в мероприятиях детей (олимпиады,конкурсы,конференции и т.д.)</t>
  </si>
  <si>
    <t>Подпрограмма "Раходы на содержание органов местного самоуправления в сфере образования"</t>
  </si>
  <si>
    <t>Уплата налогов, сборов и иных платежей</t>
  </si>
  <si>
    <t>СОЦИАЛЬНАЯ ПОЛИТИКА</t>
  </si>
  <si>
    <t>Пенсионное обеспечение</t>
  </si>
  <si>
    <t xml:space="preserve">Доплаты к пенсиям муниципальных служащих </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</si>
  <si>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</si>
  <si>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</si>
  <si>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</si>
  <si>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</si>
  <si>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</si>
  <si>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Охрана семьи и детства</t>
  </si>
  <si>
    <t>Компенсация родительской платы за присмотр и уход за ребенком в образовательных организациях, реализующих образовательную программу дошкольного образования</t>
  </si>
  <si>
    <t>Подпрограмма «Поддержание устойчивого исполнения бюджетов муниципальных образований Устьянского района»</t>
  </si>
  <si>
    <t>Межбюджетные трансферты</t>
  </si>
  <si>
    <t>500</t>
  </si>
  <si>
    <t>Субвенции</t>
  </si>
  <si>
    <t>530</t>
  </si>
  <si>
    <t>Обеспечение деятельности финансовых, налоговых и таможенных органов и органов финансового (финансово- бюджетного) надзора</t>
  </si>
  <si>
    <t>06</t>
  </si>
  <si>
    <t>Непрограммные расходы в сфере других общегосударственных вопросах</t>
  </si>
  <si>
    <t>НАЦИОНАЛЬНАЯ ОБОРОНА</t>
  </si>
  <si>
    <t xml:space="preserve">Мобилизационная и вневойсковая подготовка </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</si>
  <si>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</si>
  <si>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</si>
  <si>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Резервный фонд администрации муниципального образования</t>
  </si>
  <si>
    <t>Субсидии</t>
  </si>
  <si>
    <t>520</t>
  </si>
  <si>
    <t>Дорожное хозяйство</t>
  </si>
  <si>
    <t>05</t>
  </si>
  <si>
    <t>Жилищное хозяйство</t>
  </si>
  <si>
    <t>Коммунальное хозяйство</t>
  </si>
  <si>
    <t>Субсидии, за исключением субсидий на софинансирование капитальных вложений в объекты государственной (муниципальной) собственности</t>
  </si>
  <si>
    <t>521</t>
  </si>
  <si>
    <t>Иные межбюджетные трансферты</t>
  </si>
  <si>
    <t>540</t>
  </si>
  <si>
    <t>Резервные средства</t>
  </si>
  <si>
    <t>870</t>
  </si>
  <si>
    <t>Благоустройство</t>
  </si>
  <si>
    <t>12 0 00 L4670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</si>
  <si>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</si>
  <si>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</si>
  <si>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Мероприятия в сфере пожарной безопасности</t>
  </si>
  <si>
    <t>06 1 10 83091</t>
  </si>
  <si>
    <t>Реализация муниципальных программ поддержки социально ориентированных некоммерческих организаций</t>
  </si>
  <si>
    <t>08 0 00 00000</t>
  </si>
  <si>
    <t>08 3 00 00000</t>
  </si>
  <si>
    <t>08 3 00 78320</t>
  </si>
  <si>
    <t>08 3 00 88320</t>
  </si>
  <si>
    <t>12 0 00 00000</t>
  </si>
  <si>
    <t>12 0  00 85040</t>
  </si>
  <si>
    <t>13 0 00 00000</t>
  </si>
  <si>
    <t>13 0 00 85420</t>
  </si>
  <si>
    <t>15 0 00 00000</t>
  </si>
  <si>
    <t>15 0 00 88860</t>
  </si>
  <si>
    <t>12 0 00 85010</t>
  </si>
  <si>
    <t>12 0 00 85020</t>
  </si>
  <si>
    <t>12 0 00 85030</t>
  </si>
  <si>
    <t>10 0 00 00000</t>
  </si>
  <si>
    <t>10 0 00 88850</t>
  </si>
  <si>
    <t>12 0 00 80010</t>
  </si>
  <si>
    <t>01 0 00 00000</t>
  </si>
  <si>
    <t>13 0 00 85410</t>
  </si>
  <si>
    <t>03 0 00 00000</t>
  </si>
  <si>
    <t>03 0 00 80010</t>
  </si>
  <si>
    <t>03 0 00 80620</t>
  </si>
  <si>
    <t>96 0 00 00000</t>
  </si>
  <si>
    <t>96 0 00 81110</t>
  </si>
  <si>
    <t>03 0 00 82690</t>
  </si>
  <si>
    <t>03 0 00 82700</t>
  </si>
  <si>
    <t>07 0 00 00000</t>
  </si>
  <si>
    <t>08 1 00 00000</t>
  </si>
  <si>
    <t>08 1 00 78620</t>
  </si>
  <si>
    <t>08 1 00 80120</t>
  </si>
  <si>
    <t>08 2 00 00000</t>
  </si>
  <si>
    <t>08 2 00 80190</t>
  </si>
  <si>
    <t>17 0 00 00000</t>
  </si>
  <si>
    <t>17 0 00 88460</t>
  </si>
  <si>
    <t>08 1 00 80130</t>
  </si>
  <si>
    <t>08 1 00 80140</t>
  </si>
  <si>
    <t>08 4 00 00000</t>
  </si>
  <si>
    <t>08 4 00 80150</t>
  </si>
  <si>
    <t>08 1 00 80180</t>
  </si>
  <si>
    <t>08 5 00 00000</t>
  </si>
  <si>
    <t>08 5 00 80010</t>
  </si>
  <si>
    <t>83 0 00 78650</t>
  </si>
  <si>
    <t>19 0 00 00000</t>
  </si>
  <si>
    <t>19 3 00 00000</t>
  </si>
  <si>
    <t>19 1 00 00000</t>
  </si>
  <si>
    <t>19 1 00 80010</t>
  </si>
  <si>
    <t>87 0 00 00000</t>
  </si>
  <si>
    <t>06 0 00 00000</t>
  </si>
  <si>
    <t>19 2 00 00000</t>
  </si>
  <si>
    <t>19 2 00 81750</t>
  </si>
  <si>
    <t>19 3 00 78010</t>
  </si>
  <si>
    <t>19 3 00 88230</t>
  </si>
  <si>
    <t>81 0 00 00000</t>
  </si>
  <si>
    <t>81 1 00 00000</t>
  </si>
  <si>
    <t>81 1 00 80010</t>
  </si>
  <si>
    <t>05 0 00 00000</t>
  </si>
  <si>
    <t>05 0 00 78700</t>
  </si>
  <si>
    <t>81 2 00 00000</t>
  </si>
  <si>
    <t>81 2 00 80010</t>
  </si>
  <si>
    <t>81 2 00 78710</t>
  </si>
  <si>
    <t>02 0 00 00000</t>
  </si>
  <si>
    <t>02 0 00 81180</t>
  </si>
  <si>
    <t>21 0 00 00000</t>
  </si>
  <si>
    <t>84 0 00 00000</t>
  </si>
  <si>
    <t>20 0 00 00000</t>
  </si>
  <si>
    <t>20 0 00 81520</t>
  </si>
  <si>
    <r>
      <t>20 0 00</t>
    </r>
    <r>
      <rPr>
        <sz val="10"/>
        <color indexed="10"/>
        <rFont val="Arial"/>
        <family val="2"/>
        <charset val="204"/>
      </rPr>
      <t xml:space="preserve"> </t>
    </r>
    <r>
      <rPr>
        <sz val="10"/>
        <rFont val="Arial"/>
        <family val="2"/>
        <charset val="204"/>
      </rPr>
      <t>81520</t>
    </r>
  </si>
  <si>
    <t>16 0 00 00000</t>
  </si>
  <si>
    <t>16 0 00 88890</t>
  </si>
  <si>
    <t>18 0 00 00000</t>
  </si>
  <si>
    <t>18 0 00 88870</t>
  </si>
  <si>
    <t>05 0 00 82990</t>
  </si>
  <si>
    <t>14 0 00 00000</t>
  </si>
  <si>
    <t>14 0 00 88440</t>
  </si>
  <si>
    <t>11 0 00 00000</t>
  </si>
  <si>
    <t>04 0 00 00000</t>
  </si>
  <si>
    <t>82 0 00 00000</t>
  </si>
  <si>
    <t>82 1 00 00000</t>
  </si>
  <si>
    <t>82 1 00 80010</t>
  </si>
  <si>
    <t>82 2 00 00000</t>
  </si>
  <si>
    <t>82 2 00 80010</t>
  </si>
  <si>
    <t>82 3 00 00000</t>
  </si>
  <si>
    <t>82 3 00 80010</t>
  </si>
  <si>
    <t>82 4 00 00000</t>
  </si>
  <si>
    <t>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 761 О Национальной стратегии действий в интересах детей на 2012-2017 годы"</t>
  </si>
  <si>
    <t>Резервный фонд Правительства Архангельской области</t>
  </si>
  <si>
    <t>04 0 00 78130</t>
  </si>
  <si>
    <t>Улучшение жилищных условий граждан, проживающих в сельской местности, в том числе молодых семей и молодых специалистов</t>
  </si>
  <si>
    <t>87 0 00 81400</t>
  </si>
  <si>
    <t>Судебная система</t>
  </si>
  <si>
    <t>Непрограммные расходы в сфере судебной системы</t>
  </si>
  <si>
    <t>97 0 00 00000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</si>
  <si>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</si>
  <si>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Молодежная политика </t>
  </si>
  <si>
    <t>22 0 00 80010</t>
  </si>
  <si>
    <t>19 3 00 88020</t>
  </si>
  <si>
    <t>БЛАГОУСТРОЙСТВО</t>
  </si>
  <si>
    <t>11 0 00 88910</t>
  </si>
  <si>
    <t>23 0 00 00000</t>
  </si>
  <si>
    <t>23 0 00 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</si>
  <si>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</si>
  <si>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(областной бюджет)</t>
  </si>
  <si>
    <t>23 0 00 87050</t>
  </si>
  <si>
    <t>23 0 00 87350</t>
  </si>
  <si>
    <t>84 0 00 80100</t>
  </si>
  <si>
    <t>08 2 00 80220</t>
  </si>
  <si>
    <t>Создание условий, отвечающих требованиям пожарной безопасности</t>
  </si>
  <si>
    <t>22 0 00 00000</t>
  </si>
  <si>
    <t>22 0 00 83150</t>
  </si>
  <si>
    <t>Резервный фонд для создания групп, классов-комплектов и объединений дополнительного образования</t>
  </si>
  <si>
    <t>Мероприятия по реализации молодежной политики в муниципальных образованиях</t>
  </si>
  <si>
    <t>06 3 00 83100</t>
  </si>
  <si>
    <t>ОБСЛУЖИВАНИЕ ГОСУДАРСТВЕННОГО И МУНИЦИПАЛЬНОГО ДОЛГА</t>
  </si>
  <si>
    <t>Обслуживание государственного внутреннего и муниципального долга</t>
  </si>
  <si>
    <t>Подпрограмма "Управление муниципальным долгом Устьянского района"</t>
  </si>
  <si>
    <t>Обслуживание муниципального долга</t>
  </si>
  <si>
    <t>Обслуживание государственного (муниципального) долга</t>
  </si>
  <si>
    <t>700</t>
  </si>
  <si>
    <t xml:space="preserve">Обслуживание муниципального долга </t>
  </si>
  <si>
    <t>730</t>
  </si>
  <si>
    <t>МЕЖБЮДЖЕТНЫЕ ТРАНСФЕРТЫ ОБЩЕГО ХАРАКТЕРА БЮДЖЕТАМ СУБЪЕКТОВ РОССИЙСКОЙ ФЕДЕРАЦИИ И МУНИЦАПАЛЬНЫХ ОБРАЗОВАНИЙ</t>
  </si>
  <si>
    <t>14</t>
  </si>
  <si>
    <t>Дотации на выравнивание бюджетной обеспеченности субъектов Российской Федерации и муниципальных образований</t>
  </si>
  <si>
    <t>Выравнивание бюджетной обеспеченности поселений из бюджета муниципального района</t>
  </si>
  <si>
    <t>Дотации</t>
  </si>
  <si>
    <t>510</t>
  </si>
  <si>
    <t>Выравнивание бюджетной обеспеченности поселений</t>
  </si>
  <si>
    <t>Прочие межбюджетные трансферты общего характера</t>
  </si>
  <si>
    <t>Функционирование высшего должностного лица субъекта РФ и муниципального образования</t>
  </si>
  <si>
    <t xml:space="preserve">Обеспечение функционирования Главы и администрации муниципального образования </t>
  </si>
  <si>
    <t>Расходы на выплаты персоналу в целях обеспечения выполнения функций государственными органами, казенными учредениями, органами управления государственными внебюджетными фондами</t>
  </si>
  <si>
    <t>Передача полномочий в рамках организации в границах поселений  электро-, тепло-, газо- и водоснабжениея населения, водоотведения, снабжения населения топливом в пределах полномочий, установленных законодательством РФ</t>
  </si>
  <si>
    <t>22 0 00 83140</t>
  </si>
  <si>
    <t>Осуществление государственных полномочий по формированию торгового реестра</t>
  </si>
  <si>
    <t>Закупка товаров, работ и услуг для муниципальных нужд</t>
  </si>
  <si>
    <t>Администрация муниципального образования</t>
  </si>
  <si>
    <t>110</t>
  </si>
  <si>
    <t>Расходы на выплаты персоналу казенных учреждений</t>
  </si>
  <si>
    <t>830</t>
  </si>
  <si>
    <t>Исполнение судебных актов</t>
  </si>
  <si>
    <t>Осуществление государственных полномочий в сфере охраны труда</t>
  </si>
  <si>
    <t>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</si>
  <si>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Резервные фонды</t>
  </si>
  <si>
    <t>Обеспечение функционирования эксплуатационного управления</t>
  </si>
  <si>
    <t>Возмещение расходов по исполнительному листу</t>
  </si>
  <si>
    <t>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мун.району</t>
  </si>
  <si>
    <t>Другие вопросы в области национальной безопасности и правоохранительной деятельности</t>
  </si>
  <si>
    <t>Мероприятия по повышению эффективности системы профилактики, безнадзорности и правонарушений несовершеннолетних</t>
  </si>
  <si>
    <t>06 4 00 83070</t>
  </si>
  <si>
    <t xml:space="preserve">Выполнение работ (услуг), связанных с осуществлением регулярных перевозок по регулируемым тарифам </t>
  </si>
  <si>
    <t>Проведение районных мероприятий для молодежи</t>
  </si>
  <si>
    <t>Субсидии юридическим лицам (кроме некоммерческих организаций), индивидуальным предпринимателям, физическим лицам</t>
  </si>
  <si>
    <t>810</t>
  </si>
  <si>
    <t>Транспорт</t>
  </si>
  <si>
    <t>Создание эффективной транспортной системы</t>
  </si>
  <si>
    <t>Содействие по созданию условий в обеспечении товарами  первой необходимости жителей труднодоступныхи малонаселенных пунктов района</t>
  </si>
  <si>
    <t>ЖИЛИЩНО-КОММУНАЛЬНОЙ ХОЗЯЙСТВО</t>
  </si>
  <si>
    <t>Капитальные вложения в объекты недвижимого имущества государственной (муниципальной) собственности</t>
  </si>
  <si>
    <t>400</t>
  </si>
  <si>
    <t>Бюджетные инвестиции</t>
  </si>
  <si>
    <t>410</t>
  </si>
  <si>
    <t>Мероприятия по оздоровлению детей и подростков, трудоустройство подростков,акарицидная обработка территорий оздоровительных лагерей с дневным пребыванием детей и др. за счет местного бюджета</t>
  </si>
  <si>
    <t>Другие вопросы в области охраны окружающей среды</t>
  </si>
  <si>
    <t xml:space="preserve">Социальное обеспечение и иные выплаты населению
</t>
  </si>
  <si>
    <t>Публичные нормативные социальные выплаты гражданам</t>
  </si>
  <si>
    <t>310</t>
  </si>
  <si>
    <t>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t>
  </si>
  <si>
    <t>Социальные выплаты в части исполнения публичных нормативных обязательств</t>
  </si>
  <si>
    <t xml:space="preserve">Социальное обеспечение и иные выплаты населению </t>
  </si>
  <si>
    <t>Выплаты приемным семьям на оздоровление и организацию отдыха приемных детей</t>
  </si>
  <si>
    <t>ФИЗИЧЕСКАЯ КУЛЬТУРА И СПОРТ</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</si>
  <si>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</si>
  <si>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представительного органа</t>
  </si>
  <si>
    <t>Обеспечение функционирования представительного органа</t>
  </si>
  <si>
    <t>Обеспечение деятельности финансовых, налоговых и таможенных органов и органов финансового (финансово-бюджетного) надзора</t>
  </si>
  <si>
    <t>Обеспечение функционирования контрольно-ревизионной комиссии</t>
  </si>
  <si>
    <t>ВСЕГО</t>
  </si>
  <si>
    <t>Поддержка малого и среднего предпринимательства, включая крестьянские (фермерские) хозяйства за счет средств местного бюджета</t>
  </si>
  <si>
    <t>Приложение №</t>
  </si>
  <si>
    <t>Сумма, рублей</t>
  </si>
  <si>
    <t>23 0 00 78770</t>
  </si>
  <si>
    <t>97 0 00 51200</t>
  </si>
  <si>
    <t>23 0 00 78910</t>
  </si>
  <si>
    <t>11 0 00 88911</t>
  </si>
  <si>
    <t>11 0 00 88912</t>
  </si>
  <si>
    <t xml:space="preserve">07 0 00 88282 </t>
  </si>
  <si>
    <t>Выполнение работ по устройству контейнерных площадок</t>
  </si>
  <si>
    <t>22 0 00 83200</t>
  </si>
  <si>
    <t>Мероприятия в области благоустройства</t>
  </si>
  <si>
    <t>02 0 00 S8410</t>
  </si>
  <si>
    <t>02 0 00 S8420</t>
  </si>
  <si>
    <t>08 2 00 80221</t>
  </si>
  <si>
    <t>19 3 00 51180</t>
  </si>
  <si>
    <t>81 2 00 78690</t>
  </si>
  <si>
    <t>08 1 00 88240</t>
  </si>
  <si>
    <t>Реализация мер по обеспечению безопасности граждан и антитеррористической защишенности объектов образовательных организаций</t>
  </si>
  <si>
    <t>Содержание, 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t>
  </si>
  <si>
    <t>Содержание, ремонт и обустройство автомобильных дорог вне границ населенных пунктов за счет средств муниципального дорожного фонда</t>
  </si>
  <si>
    <t>Содержание,  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t>
  </si>
  <si>
    <t>Содержание,  ремонт и обустройство автомобильных дорог в границах населенных пунктов за счет средств муниципального дорожного фонда</t>
  </si>
  <si>
    <t xml:space="preserve">Субсидии на поддержку отрасли культуры </t>
  </si>
  <si>
    <t>12 0 00 88240</t>
  </si>
  <si>
    <t>Частичное возмещение расходов по предоставлению мер социальной поддержки квалифицированных специалистов учреждений, финансируемых из местных бюджетов, работающих и проживающих в сельской местности, рабочих поселках (поселках городского типа) за счет средств местного бюджета</t>
  </si>
  <si>
    <t>05 0 00 78270</t>
  </si>
  <si>
    <t>08 0  00 00000</t>
  </si>
  <si>
    <t>06 0 00 83120</t>
  </si>
  <si>
    <t>Субсидия на софинансирование проведения работ по разработке комплексной схемы организации дорожного движения</t>
  </si>
  <si>
    <t>21 0 00 80052</t>
  </si>
  <si>
    <t>Управление строительства и инфраструктуры муниципального образования "Устьянский муниципальный район"</t>
  </si>
  <si>
    <t>09 0 F2 55550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</si>
  <si>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</si>
  <si>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96 1 00 81110</t>
  </si>
  <si>
    <t>Возмещение расходов по исполнительному листу (госпошлина)</t>
  </si>
  <si>
    <t>06 6 00 S875Д</t>
  </si>
  <si>
    <t>12 0 00 S6820</t>
  </si>
  <si>
    <t xml:space="preserve">87 0 00 81400 </t>
  </si>
  <si>
    <t xml:space="preserve">87 0 00 00000 </t>
  </si>
  <si>
    <t>01 0 00 L4970</t>
  </si>
  <si>
    <t>01 0 00 S8510</t>
  </si>
  <si>
    <t>Госпрограмма Архангельской области "Обеспечение качественным, доступным жильем и объектами инженерной инфраструктуры населения Арх.области (2014-2020 годы) Мероприятия подпрограммы "Обеспечение жильем молодых семей" предоставление дополнительной социальной выплаты при рождении (усыновлении) ребенка</t>
  </si>
  <si>
    <t>Оснащение образовательных организаций Архангельской области специальными транспортными средствами для перевозки детей</t>
  </si>
  <si>
    <t>Создание в общеобразовательных организациях, расположенных в сельской местности, условий для занятий физической культурой и спортом</t>
  </si>
  <si>
    <t>16 0 00 88891</t>
  </si>
  <si>
    <t>Мероприятия по предупреждению преступлений, терроризма, экстремизма и других правонарушений  по соглашению о передаче полномочий поселений мун.району</t>
  </si>
  <si>
    <t>22 0 00 83166</t>
  </si>
  <si>
    <t>10 0 00 88870</t>
  </si>
  <si>
    <t>460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</si>
  <si>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</si>
  <si>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Шурай - Митинская )</t>
  </si>
  <si>
    <t>Содержание, капитальный ремонт,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01.01.2016г.</t>
  </si>
  <si>
    <t>Мероприятия в области переселения граждан из ветхого и аварийного жилья Устьянского района Архангельской области</t>
  </si>
  <si>
    <t>08 3 00 S8530</t>
  </si>
  <si>
    <t>Мероприятия по реализации молодежной политики в муниципальных образованиях (содействие трудоустройству несовершеннолетних граждан на территории Архангельской области)</t>
  </si>
  <si>
    <t>12 0 00 86030</t>
  </si>
  <si>
    <t>Создание модельной муниципальной библиотеки</t>
  </si>
  <si>
    <t>08 2 00 80191</t>
  </si>
  <si>
    <t>Оснащение пищеблоков в образовательных учреждениях</t>
  </si>
  <si>
    <t>96 2 00 81110</t>
  </si>
  <si>
    <t>Возмещение расходов по исполнительному листу (судебные издержки)</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</si>
  <si>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</si>
  <si>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Развитие территориального общественного самоуправления в Архангельской области</t>
  </si>
  <si>
    <t>Комплектование книжных фондов библиотек муниципальных образований Архангельской области и подписка на периодическую печать</t>
  </si>
  <si>
    <t>08 1 00 S8330</t>
  </si>
  <si>
    <t>08 1 00 78650</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</si>
  <si>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поступивших от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</si>
  <si>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бюджетов субъектов Российской Федерации</t>
  </si>
  <si>
    <t xml:space="preserve">Муниципальная программа "Управление муниципальным имуществом муниципального образования "Устьянский муниципальный район" </t>
  </si>
  <si>
    <t>Муниципальная программа "Управление муниципальными финансами и муниципальным долгом Устьянского района"</t>
  </si>
  <si>
    <t>04 0 00 88881</t>
  </si>
  <si>
    <t>08 2 00 86840</t>
  </si>
  <si>
    <t>Публикации в СМИ информационных материалов</t>
  </si>
  <si>
    <t>02 0 00 81150</t>
  </si>
  <si>
    <t>Проведение ежегодных аттестационных мероприятий по режимному кабинету и защищаемому помещению</t>
  </si>
  <si>
    <t>20 0 00 81522</t>
  </si>
  <si>
    <t>04 0 00 88885</t>
  </si>
  <si>
    <t>Реализация мероприятий по благоустройству сельских территорий</t>
  </si>
  <si>
    <t>05 0 00 82995</t>
  </si>
  <si>
    <t>Содействие оформлению прав собственности сельскохозяйственных товаропроизводителей на земельные участки сельскохозяйственного назначения</t>
  </si>
  <si>
    <t>25 0 00 88887</t>
  </si>
  <si>
    <t>Закупка товаров, работ и услуг для обеспечения государственных (муниципальных) нужд</t>
  </si>
  <si>
    <t>Мероприятия по формированию законопослушного поведения участников дорожного движения</t>
  </si>
  <si>
    <t>25 0 00 00000</t>
  </si>
  <si>
    <t>Муниципальная программа " Формирование законопослушного поведения участников дорожного движения в Устьянском районе"</t>
  </si>
  <si>
    <t>Мероприятия по подготовке площадок временного накопления твердых коммунальных отходов на территории МО "Устьянский муниципальный район"</t>
  </si>
  <si>
    <t>11 0 00 88914</t>
  </si>
  <si>
    <t>22 0 00 83163</t>
  </si>
  <si>
    <t>22 0 00 83164</t>
  </si>
  <si>
    <t>Разработка документации по объектам незавершенного строительства</t>
  </si>
  <si>
    <t>АКЦИЗЫ</t>
  </si>
  <si>
    <t>78000</t>
  </si>
  <si>
    <t>Муниципальная программа "Формирование современной городской среды на территории муниципального образования "Устьянский муниципальный район"</t>
  </si>
  <si>
    <t xml:space="preserve">Муниципальная программа "Формирование современной городской среды на территории муниципального образования "Устьянский муниципальный район" </t>
  </si>
  <si>
    <t>Муниципальная программа "Обеспечение жильем молодых семей"</t>
  </si>
  <si>
    <t>Разработка проектно-сметной документации по плоскостным сооружениям</t>
  </si>
  <si>
    <t xml:space="preserve">Муниципальная программа "Комплексное развитие сельских территорий" </t>
  </si>
  <si>
    <t>Иные межбюджетные трансферты на софинансирование вопросов местного значения</t>
  </si>
  <si>
    <t>Муниципальная программа "Развитие образования Устьянского района"</t>
  </si>
  <si>
    <t>Муниципальная программа "Безопасное обращение с отходами производства и потребления в муниципальном образовании "Устьянский муниципальный район"</t>
  </si>
  <si>
    <t xml:space="preserve">Муниципальная программа «Молодежь Устьянского района»  </t>
  </si>
  <si>
    <t>Муниципальная программа "Доступная среда для инвалидов в Устьянском районе"</t>
  </si>
  <si>
    <t xml:space="preserve">Муниципальная программа «Развитие физкультуры и спорта в Устьянском районе» </t>
  </si>
  <si>
    <t>Выполнение работ по уборке несанкционированных свалок и навалов мусора</t>
  </si>
  <si>
    <t>Муниципальная программа "Развитие транспортной системы Устьянского района"</t>
  </si>
  <si>
    <t>390000</t>
  </si>
  <si>
    <t>189200</t>
  </si>
  <si>
    <t>270072</t>
  </si>
  <si>
    <t>4607800</t>
  </si>
  <si>
    <t xml:space="preserve">Муниципальная программа "Комплексное развитие систем коммунальной инфраструктуры сельских поселений муниципального образования "Устьянский муниципальный район" </t>
  </si>
  <si>
    <t>Физическая культура</t>
  </si>
  <si>
    <t>20 0 00 81511</t>
  </si>
  <si>
    <t>Создание резерва финансовых и материальных ресурсов для предупреждения ликвидации чрезвычайных ситуаций природного и техногенного характера</t>
  </si>
  <si>
    <t>20 0 00 81512</t>
  </si>
  <si>
    <t>Создание телекоммуникационной и информационно-технической инфраструктуры системы АПК "Безопасный город" на территории Устьянского района</t>
  </si>
  <si>
    <t>10 0 00 88871</t>
  </si>
  <si>
    <t xml:space="preserve">Участие в реализации проекта "Сделано в Устьянах" </t>
  </si>
  <si>
    <t>22 0 00 83167</t>
  </si>
  <si>
    <t>Выполнение работ по проектированию и строительству котельной</t>
  </si>
  <si>
    <t>07 0 00 88287</t>
  </si>
  <si>
    <t>Строительство здания спортзала МБОУ "Илезская средняя общеобразовательная школа"</t>
  </si>
  <si>
    <t>07 0 00 88288</t>
  </si>
  <si>
    <t>Строительство здания спортзала МБОУ "Октябрьская средняя общеобразовательная школа №1"</t>
  </si>
  <si>
    <t>Строительство водопроводной сети в п. Лойга</t>
  </si>
  <si>
    <t>Мероприятия для участия в региональной программе "Чистая вода"</t>
  </si>
  <si>
    <t>22 0 00 83168</t>
  </si>
  <si>
    <t>Оснащение образовательных учреждений в сфере культуры (школ искусств и училищ) Архангельской области музыкальными инструментами,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t>
  </si>
  <si>
    <t>120A155191</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</si>
  <si>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района" </t>
  </si>
  <si>
    <t>96 2 00 00000</t>
  </si>
  <si>
    <t>Мероприятие - Сила в селе МО "Киземское", п.Кизема</t>
  </si>
  <si>
    <t>04 0 01 R5760</t>
  </si>
  <si>
    <t>Мероприятие - реконструкция канализационных очистных сооружений</t>
  </si>
  <si>
    <t>Муниципальная программа "Развитие туризма в Устьянском районе"</t>
  </si>
  <si>
    <t>Мероприятия по предупреждению преступлений, терроризма, экстремизма и других правонарушений, выполнение мероприятий в сфере мобилизации и мобилизационной подготовки в рамках территориальной обороны</t>
  </si>
  <si>
    <t>04 0 04  L5760</t>
  </si>
  <si>
    <t>04 0 05  L5760</t>
  </si>
  <si>
    <t>120A155192</t>
  </si>
  <si>
    <t>Создание (реконструкция) и капитальный ремонт учреждений культурно - досугового типа в сельской местности</t>
  </si>
  <si>
    <t>07 0 F3 67483</t>
  </si>
  <si>
    <t>07 0 F3 67484</t>
  </si>
  <si>
    <t>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 включая обеспечение безопасности дорожного движения на них</t>
  </si>
  <si>
    <t>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 включая обеспечение безопасности дорожного движения на них</t>
  </si>
  <si>
    <t>06 1 03 83091</t>
  </si>
  <si>
    <t>06 1 03 00000</t>
  </si>
  <si>
    <t>Ремонт и обустройство автомобильных дорог общего пользования местного значения вне границ населенных пунктов, в границах муниципального района, включая обеспечение безопасности дорожного движения на них обеспечивающих межмуниципальное сообщение ( Илеза - Митинская )</t>
  </si>
  <si>
    <t>Участие в конкурсе на предоставление субсидии на укрепление МТБ загородных стационарных лагерей детскому оздоровительному лагерю "Колос"</t>
  </si>
  <si>
    <t>Содержание мест (площадок) накопления твердых коммунальных отходов</t>
  </si>
  <si>
    <t>11 0 00 89000</t>
  </si>
  <si>
    <t>22 0 00 83169</t>
  </si>
  <si>
    <t>Ремонт децентрализованных источников водоснабжения на территории Устьянского района</t>
  </si>
  <si>
    <t xml:space="preserve">22 0 00 88283 </t>
  </si>
  <si>
    <t>Снос аварийных многоквартирных домом п. Кизема</t>
  </si>
  <si>
    <t>Выполнение работ по проектированию теплотрассы в с.Шангалы</t>
  </si>
  <si>
    <t>22 0 00 83171</t>
  </si>
  <si>
    <t>Капитальный ремонт и реконструкцию детских школ искусств по видам искусств, находящимся в ведении органов государственной власти субъектов Российской Федерации и муниципальных образований в области культуры МБУ ДО "Радуга"</t>
  </si>
  <si>
    <t>12 0 00 88289</t>
  </si>
  <si>
    <t>12 00 88290</t>
  </si>
  <si>
    <t>12 0 00 88290</t>
  </si>
  <si>
    <t>Расходы на оплату проезда одаренных детей для участия в конкурсах, мероприятиях, фестивалях</t>
  </si>
  <si>
    <t>12 0 00 85060</t>
  </si>
  <si>
    <t>13 0 00 S8520</t>
  </si>
  <si>
    <t>04 0 03 L5761</t>
  </si>
  <si>
    <t>Обеспечение комплексного развития сельских территорий (капитальный ремонт зданий МБОУ "ОСОШ № 1 СП д/с "Рябинушка" в пос.Октябрьский Устьянского района)</t>
  </si>
  <si>
    <t>08 1 00 80191</t>
  </si>
  <si>
    <t>08 1 00 80190</t>
  </si>
  <si>
    <t>04 0 01 L5763</t>
  </si>
  <si>
    <t>Обеспечение комплексного развития сельских территорий (реконструкция канализационных очистных сооружений (КОС) в пос.Октябрьский Устьянского района)</t>
  </si>
  <si>
    <t>11 4 00 S6740</t>
  </si>
  <si>
    <t>Приобретение контейнеров (бункеров) для накопления твердых коммунальных отходов</t>
  </si>
  <si>
    <t>11 3 00 S6740</t>
  </si>
  <si>
    <t>Создание мест (площадок) накопления (в том числе раздельного накопления) твердых коммунальных отходов</t>
  </si>
  <si>
    <t>11 2 00 S6740</t>
  </si>
  <si>
    <t>Приобретение контейнеров (бункеров) для накопления твердых коммунальных отходов (остатки 2019 года)</t>
  </si>
  <si>
    <t>11 1 00 S6740</t>
  </si>
  <si>
    <t>Создание мест (площадок) накопления (в том числе раздельного накопления) твердых коммунальных отходов (остатки 2019 года)</t>
  </si>
  <si>
    <t>11 0 00 S6650</t>
  </si>
  <si>
    <t>11 0 00 S6610</t>
  </si>
  <si>
    <t>Обустройство объектов размещения твердых коммунальных отходов</t>
  </si>
  <si>
    <t>08 3 00 88300</t>
  </si>
  <si>
    <t>03 0 00 83001</t>
  </si>
  <si>
    <t>03 0 00 83002</t>
  </si>
  <si>
    <t>Формирование земельных участков под кладбищами</t>
  </si>
  <si>
    <t>03 0 00 83003</t>
  </si>
  <si>
    <t>Формирование земельных участков для предоставления многодетным семьям</t>
  </si>
  <si>
    <t>67 0 00 00000</t>
  </si>
  <si>
    <t>67 0 00 71400</t>
  </si>
  <si>
    <t>12 0 01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</si>
  <si>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(Обеспечение населения услугами учреждений культуры)</t>
  </si>
  <si>
    <t>12 0 00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</si>
  <si>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t>
  </si>
  <si>
    <t>12 0 02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</si>
  <si>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музейного  обслуживания)</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</si>
  <si>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(Организация библиотечного обслуживания)</t>
  </si>
  <si>
    <t>12 0 03 S8310</t>
  </si>
  <si>
    <t>12 0 04 S8310</t>
  </si>
  <si>
    <t>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№597 "О мероприятиях по реализации государственной политики" (резерв)</t>
  </si>
  <si>
    <t>03 0 00 80621</t>
  </si>
  <si>
    <t>мероприятие - Проведение работ по отводу , таксации лесосек и объектов лесной инфраструктуры</t>
  </si>
  <si>
    <t>07 0 00 88291</t>
  </si>
  <si>
    <t>08 3 00 78530</t>
  </si>
  <si>
    <t>Разработка проектно-сметной документации для строительства и реконструкции (модернизации) объектов питьевого водоснабжения</t>
  </si>
  <si>
    <t>Другие вопросы в области жилищно-коммунального хозяйства</t>
  </si>
  <si>
    <t>08 1 00 76600</t>
  </si>
  <si>
    <t>Обеспечение бесплатным горячим питанием обучающихся, осваивающих образовательные программы начального общего образования</t>
  </si>
  <si>
    <t>06 2 00 7667Д</t>
  </si>
  <si>
    <t>Модернизация нерегулируемых пешеходных переходов, светофорных объектов и установка пешеходных ограждений на автомобильных дорогах общего пользования местного значения (дорожный фонд Архангельской области)</t>
  </si>
  <si>
    <t>12 0 00 S8300</t>
  </si>
  <si>
    <t>10 0 00 R384Д</t>
  </si>
  <si>
    <t xml:space="preserve">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туристических кластеров </t>
  </si>
  <si>
    <t>04 0 02 L5762</t>
  </si>
  <si>
    <t>Мероприятие - капитальный ремонт и перепланировка помещений первого этажа здания под районную детскую библиотеку, расположенного по ул. Ленина, р.п.Октябрьский, Устьянского района, Архангельской области</t>
  </si>
  <si>
    <t xml:space="preserve"> "Формирование земельных участков в целях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</si>
  <si>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 xml:space="preserve"> Формирование земельных участков в целя переселения граждан из аварийного жилого фонда  по заявлениям граждан-собственников помещений в многоквартирных домах и по решению суда с учетом подготовки проектов межевания и кадастровых работ
</t>
  </si>
  <si>
    <t>Инженерные изыскания, разработку  проектно-сметной документации и экспертизы для привязки проекта строительства Дома культуры в с.Бестужево</t>
  </si>
  <si>
    <t>Инженерные изыскания, разработку проектно-сметной документации и экспертизы для привязки проекта  строительства Нагорского дома культуры</t>
  </si>
  <si>
    <t xml:space="preserve">Закупка товаров, работ и услуг для муниципальных нужд </t>
  </si>
  <si>
    <t>Разработка проектно-сметной документации на строительство Дома детского и молодежного творчества в п. Октябрьский</t>
  </si>
  <si>
    <t>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земельсельскохозяйственного назначения</t>
  </si>
  <si>
    <t>06 2 00 7875Д</t>
  </si>
  <si>
    <t>Ремонт автомобильных дорог общего пользования местного значения в муниципальных районах и городских округах Архангельской области</t>
  </si>
  <si>
    <t>08 3  00 00000</t>
  </si>
  <si>
    <t>12 0 00 88888</t>
  </si>
  <si>
    <t>Субсидия на создание и модернизацию учреждений культурно-досугового типа в сельсколй местности (в части капитального ремонта зданий)</t>
  </si>
  <si>
    <t>22 0 00 S6640</t>
  </si>
  <si>
    <t>25 0 00 88879</t>
  </si>
  <si>
    <t>Создание условий для вовлечения обучающихся в муниципальных образовательных организациях в деятельность по профилактике дорожно - транспортного травматизма в рамках фед.проекта "Безопасность дорожного движения" национального проекта "Безопасные и качественные автомобильные дороги"</t>
  </si>
  <si>
    <t>08 1 Е250970</t>
  </si>
  <si>
    <t>13 0 Р5 50810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</si>
  <si>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</si>
  <si>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08 1 00 S6830</t>
  </si>
  <si>
    <t>Укрепление матерниально-технической базы муниципальных дошкольных образовательных организаций</t>
  </si>
  <si>
    <t>Мероприятие по развитию физической культуры и спорта в муниципальных образованиях</t>
  </si>
  <si>
    <t>20 0 00 76630</t>
  </si>
  <si>
    <t>Оборудование источников наружного противопожарного водоснабжения</t>
  </si>
  <si>
    <t>06 6 00 S667Д</t>
  </si>
  <si>
    <t>Субсидия на софинансирование мероприятий по модернизации нерегулируемых пешеходных переходов, светофорных объектов и установке пешеходных ограждений на автомобильных дорогах общего пользования местного значения (дорожный фонд Архангельской области)</t>
  </si>
  <si>
    <t>06 6 00 S812Д</t>
  </si>
  <si>
    <t>22 0 G5 00000</t>
  </si>
  <si>
    <t>22 0 G5 52430</t>
  </si>
  <si>
    <t>Строительство и реконструкция (модернизация) объектов питьевого водоснабжения</t>
  </si>
  <si>
    <t>Федеральный проект "Чистая вода"</t>
  </si>
  <si>
    <t>12 0 00 88890</t>
  </si>
  <si>
    <t>12 0 00 L3060</t>
  </si>
  <si>
    <t>Модернизация и развитие, обследование и ремонт гос.учреждений, подведомственных министерству культуры, муниципальных учреждений культуры, школ искусств, образовательных организаций в сфере культуры и искусства</t>
  </si>
  <si>
    <t>22 0 00 83173</t>
  </si>
  <si>
    <t>Приобретение котлов</t>
  </si>
  <si>
    <t>620</t>
  </si>
  <si>
    <t>Субсидии автономным учреждениям</t>
  </si>
  <si>
    <t>Обеспечение функционирования модели персонифицированного финансирования дополнительного образования детей</t>
  </si>
  <si>
    <t>08 1 03 78620</t>
  </si>
  <si>
    <t>Реализация образовательных программ (Обеспечение функционирования модели персонифицированного финансирования дополнительного образования детей)</t>
  </si>
  <si>
    <t>08 2 00 S6680</t>
  </si>
  <si>
    <t>Субсидии на благоустройство территорий муниципальных образовательных организаций (учреждений общего образования)</t>
  </si>
  <si>
    <t>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t>
  </si>
  <si>
    <t>96 0 W0 78850</t>
  </si>
  <si>
    <t>05 0 00 S6690</t>
  </si>
  <si>
    <t>мероприятие - Организация учета, управления и распоряжения муниципальным имуществом</t>
  </si>
  <si>
    <t>Благоустройство территорий и приобретение уборочной и коммунальной техники</t>
  </si>
  <si>
    <t>09 0 00 78840</t>
  </si>
  <si>
    <t>08 1 00 53030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</si>
  <si>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</si>
  <si>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08 1 03 80170</t>
  </si>
  <si>
    <t>08 1 03 S6570</t>
  </si>
  <si>
    <t>Внедрение модели персонифицированного финансирования дополнительного образования детей в Архангельской области</t>
  </si>
  <si>
    <t>08 3 00 88400</t>
  </si>
  <si>
    <t>Укрепление материально-технической базы загородных стационарных лагерей</t>
  </si>
  <si>
    <t>08 1 00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</si>
  <si>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</si>
  <si>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 0 00 S6630</t>
  </si>
  <si>
    <t>Содержание, капитальный ремонт,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01.01.2016г.</t>
  </si>
  <si>
    <t>Реконструкция автомобильной дороги общего пользования Аверкиевская-Малиновка (в том числе разработка проекта реконструкции) за счет средств муниципального дорожного фонда</t>
  </si>
  <si>
    <t>06 1 00 83094</t>
  </si>
  <si>
    <t>2023 год</t>
  </si>
  <si>
    <t>12 0 00 88872</t>
  </si>
  <si>
    <t>Печать справочника по фондам архивного отдела</t>
  </si>
  <si>
    <t>Пособия, компенсации и иные социальные выплаты Почетным гражданам</t>
  </si>
  <si>
    <t>Обеспечение нормативных условий хранения архивных документов</t>
  </si>
  <si>
    <t>12 0 00 S8240</t>
  </si>
  <si>
    <t>08 1 00 S8240</t>
  </si>
  <si>
    <t>06 1 00 83095</t>
  </si>
  <si>
    <t>На паспортизацию, проектирование,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t>
  </si>
  <si>
    <t xml:space="preserve">Мероприятия на поддержку отрасли культуры в части приобретения музыкальных инструментов, оборудования и материалов для детских школ искусств </t>
  </si>
  <si>
    <t>12 0 00 85011</t>
  </si>
  <si>
    <t>330</t>
  </si>
  <si>
    <t xml:space="preserve">Публичные нормативные выплаты гражданам не социального характера </t>
  </si>
  <si>
    <t>Иные межбюджетные трансферты бюджетам городских поселений, входящих в состав муниципального образования "Устьянский муниципальный район" в соответствии с п.2 Порядка формирования и использования бюджетных ассигнований муниципального дорожного фонда МО "Устьянский муниципальный район"</t>
  </si>
  <si>
    <t xml:space="preserve">Иные межбюджетные трансферты на 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</si>
  <si>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Устройство душевых комнат в здании раздевалок хоккейного корта</t>
  </si>
  <si>
    <t xml:space="preserve">Муниципальная программа "Укрепление общественного здоровья населения Устьянского района" </t>
  </si>
  <si>
    <t>26 0 00 00000</t>
  </si>
  <si>
    <t>Приобретение жилья медицинским работникам</t>
  </si>
  <si>
    <t>26 0 00  87550</t>
  </si>
  <si>
    <t>19 3 00 78793</t>
  </si>
  <si>
    <t>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t>
  </si>
  <si>
    <t>23 0 00 87460</t>
  </si>
  <si>
    <t>12 0 A1 55191</t>
  </si>
  <si>
    <t>12 0 A1 55195</t>
  </si>
  <si>
    <t>Модернизация региональных и муниципальных детских школ искусств по видам искусств</t>
  </si>
  <si>
    <t>12 0 A1 55193</t>
  </si>
  <si>
    <t>08 1 Р5 51390</t>
  </si>
  <si>
    <t xml:space="preserve">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   
</t>
  </si>
  <si>
    <t>08 1 00 L3042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</si>
  <si>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(для муниципальных общеобразовательных организаций)</t>
  </si>
  <si>
    <t>96 0 00 54690</t>
  </si>
  <si>
    <t>Проведение Всероссийской переписи населения 2020 года</t>
  </si>
  <si>
    <t>22 0 00 83151</t>
  </si>
  <si>
    <t xml:space="preserve">Ремонт водопровода </t>
  </si>
  <si>
    <t>13 0 00 85411</t>
  </si>
  <si>
    <t>Участие в конкурсе на обустройство и модернизацию плоскостных сооружений</t>
  </si>
  <si>
    <t>06 2 00 83095</t>
  </si>
  <si>
    <t>Разработка проектно-сметной документации мест захоронения</t>
  </si>
  <si>
    <t>11 0 00 88915</t>
  </si>
  <si>
    <t>Разработка инженерной схемы санитарной очистки территорий и населенных пунктов Устьянского района</t>
  </si>
  <si>
    <t>06 4 00 83071</t>
  </si>
  <si>
    <t>Субсидия на возмещение части затрат перевозчикам,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t>
  </si>
  <si>
    <t>08 1 00 88287</t>
  </si>
  <si>
    <t>08 1 00 88288</t>
  </si>
  <si>
    <t>Выполнение проектных работ стадии "Рабочая документация" по объекту "Спортивный зал Илезской СОШ"</t>
  </si>
  <si>
    <t>06 2 00 83093</t>
  </si>
  <si>
    <t>Гашение кредиторской задолженности по дорожной деятельности за счет остатка собственных средств на 01.01.2021 года  в границах населенных пунктов, включая обеспечение безопасности дорожного движения на них</t>
  </si>
  <si>
    <t>Муниципальная программа "Развитие АПК и торговли"</t>
  </si>
  <si>
    <t>Разработка проектной и рабочей документации по объекту: "Строительство и подключение блочно-модульной станции очистки воды, строительство водонапорных сетей с последующим объединением с существующими сетями (закольцовка) п. Октябрьский"</t>
  </si>
  <si>
    <t>к  решению сессии шестого созыва Собрания депутатов №     от                   2021 года</t>
  </si>
  <si>
    <t>08 1 00 80150</t>
  </si>
  <si>
    <t>08 1 Е2 50970</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</si>
  <si>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</si>
  <si>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08 1 00 80192</t>
  </si>
  <si>
    <t>22 0 00 86641</t>
  </si>
  <si>
    <t>22 0 00 86640</t>
  </si>
  <si>
    <t>22 0 00 16640</t>
  </si>
  <si>
    <t>22 0 0016640</t>
  </si>
  <si>
    <t>Разработка проектно-сметной документации по объекту "Капитальный ремонт здания спортивного комплекса по адресу п.Октябрьский ул.Клубная д.7</t>
  </si>
  <si>
    <t>08 2 00 80201</t>
  </si>
  <si>
    <t>08 1 00 16830</t>
  </si>
  <si>
    <t>08 2 00 81190</t>
  </si>
  <si>
    <t>Проведение поддерживающего ремонта здания СП "Едемская ООШ" МБОУ "Березницкая ОГ"</t>
  </si>
  <si>
    <t>Капитальный ремонт дошкольных образовательных организаций</t>
  </si>
  <si>
    <t>08 2 00 82190</t>
  </si>
  <si>
    <t>08 2 0082190</t>
  </si>
  <si>
    <t>Ремонт дошкольных образовательных организаций</t>
  </si>
  <si>
    <t>08 2 00 81194</t>
  </si>
  <si>
    <t>08 2 00 80194</t>
  </si>
  <si>
    <t>08 1 00 80131</t>
  </si>
  <si>
    <t>08 2 00 80195</t>
  </si>
  <si>
    <t>Выполнение работ по осуществлению строительного контроля, авторского надзора на объекте капитального строительства  "Строительство здания спортивного  зала  МБОУ "Илезская СОШ" по адресу: Архангельская область, Устьянский район, п.Илеза ул.Школьная д.1"</t>
  </si>
  <si>
    <t>Разработка проектной и рабочей документации по строительству и подключение блочно-модульной станции очистки воды, строительство водопроводных сетей п.Кизема</t>
  </si>
  <si>
    <t xml:space="preserve">Укрепление матерниально-технической базы муниципальных дошкольных образовательных организаций ДОУ "Рябинушка" МБОУ "ОСОШ №1" </t>
  </si>
  <si>
    <t>Укрепление матерниально-технической базы муниципальных дошкольных образовательных организаций ДОУ "Рябинушка" МБОУ "ОСОШ №1"</t>
  </si>
  <si>
    <t>Разработка проектно-сметной документации и проведение государственной экспертизы на реконструкцию автодрома в МБОУ "Устьянская СОШ"</t>
  </si>
  <si>
    <t>Разработка проектно-сметной документации и проведение государственной экспертизы на строительство автодрома на территории  МБОУ "Устьянская СОШ"</t>
  </si>
  <si>
    <t>25 0 00 88810</t>
  </si>
  <si>
    <t>22 0 00 83153</t>
  </si>
  <si>
    <t xml:space="preserve">Ремонт здания котельной п.Илеза </t>
  </si>
  <si>
    <t>Разработка и проведение государственной экспертизы проектно-сметной документации на ремонт образовательных учреждений</t>
  </si>
  <si>
    <t>12 0 00 85013</t>
  </si>
  <si>
    <t>12 0 00 85012</t>
  </si>
  <si>
    <t>12 0 00 85014</t>
  </si>
  <si>
    <t xml:space="preserve">Мероприятия на разработку проектно-сметной документации </t>
  </si>
  <si>
    <t>12 0 00 85015</t>
  </si>
  <si>
    <t>Мероприятия на проведение экспертизы проектно-сметной документации на капитальный ремонт учреждений культуры</t>
  </si>
  <si>
    <t>Мероприятия по монтажу пожарной сигнализации в доме культуры п.Кизема</t>
  </si>
  <si>
    <t xml:space="preserve">Мероприятия по подготовке к отопительному периоду </t>
  </si>
  <si>
    <t>12 0 00 88869</t>
  </si>
  <si>
    <t>11 0 00 16610</t>
  </si>
  <si>
    <t>мероприятия на обустройство объектов размещения твердых коммунальных отходов</t>
  </si>
  <si>
    <t>08 1 00 80142</t>
  </si>
  <si>
    <t>08 1 00 80141</t>
  </si>
  <si>
    <t>Мероприятия по созданию и функционированию в ОО центрах образования естественно-научной и технологической направленности в рамках нац.проекта "Образование-точка роста"</t>
  </si>
  <si>
    <t>Мероприятия по проведению государственной экспертизы ПСД для создания и функционирования в ОО центрах образования естественно-научной и технологической направленности в рамках нац.проекта "Образование-точка роста"</t>
  </si>
  <si>
    <t>08 3 00 88101</t>
  </si>
  <si>
    <t>Мероприятия по установке системы фильтрации для получения санитарно-эпидемиологического заключения на подземный водоисточник на территории лагеря ДОЛ "Колос"</t>
  </si>
  <si>
    <t>08 3 00 88102</t>
  </si>
  <si>
    <t>Мероприятия на получение лицензии на медицинский блок на территории лагеря ДОЛ "Колос"</t>
  </si>
  <si>
    <t>08 3 00 88103</t>
  </si>
  <si>
    <t>Мероприятия на проведение обследования ПЦР-тестирование на коронавирус CОVID-2019 для персонала лагерей с дневным пребыванием детей и персонала ДОЛ</t>
  </si>
  <si>
    <t>08 2 00 80143</t>
  </si>
  <si>
    <t>12 0 00 78300</t>
  </si>
  <si>
    <t>12 0 00 78310</t>
  </si>
  <si>
    <t>Субсидии на повышение средней заработной платы работников муниципальных учреждений культуры</t>
  </si>
  <si>
    <t>08 2 00 S8260</t>
  </si>
  <si>
    <t>Капитальный ремонт муниципальных дошкольных образовательных организаций</t>
  </si>
  <si>
    <t>08 1 00 74740</t>
  </si>
  <si>
    <t>08 1 00 S6560</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</si>
  <si>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 получающих начальное общее образование</t>
  </si>
  <si>
    <t>11 0 00 S6420</t>
  </si>
  <si>
    <t>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t>
  </si>
  <si>
    <t>06 4 00 83072</t>
  </si>
  <si>
    <t>Приобретение бланков свидетельства об осуществлении перевозок по маршруту регулярных перевозок</t>
  </si>
  <si>
    <t>16 0 00 81512</t>
  </si>
  <si>
    <t>12 0 00 85016</t>
  </si>
  <si>
    <t>Благоустройство территории и ремонт крыльца МБУК "УЦНТ"</t>
  </si>
  <si>
    <t>792</t>
  </si>
  <si>
    <t>Мероприятия в сфере предупреждения и ликвидации последствий чрезвычайных ситуаций и стихийных бедствий природного и  техногенного характера</t>
  </si>
  <si>
    <t>Софинансирование мероприятий по проведению кадастровых работ и мониторинга земель сельскохозяйственного назначения</t>
  </si>
  <si>
    <t>Сельское хозяйство и рыболовство</t>
  </si>
  <si>
    <t>03 0 00 80622</t>
  </si>
  <si>
    <t>Софинансирование расходов на проведение комплексных кадастровых работ</t>
  </si>
  <si>
    <t>Проектирование "Строительство моста (Пентус)" (ранее "Проектирование строительства мостового перехода через реку Устья к туристическому объекту "Дом 19 века"", Пост. №502 от 09.04.21г.)</t>
  </si>
  <si>
    <t>12 0 00 85021</t>
  </si>
  <si>
    <t>Софинансирование реконструкции и (или) капитального ремонта муниципальных музеев</t>
  </si>
  <si>
    <t>Гражданская оборона</t>
  </si>
  <si>
    <t>Защита населения и территории от чрезвычайных ситуаций природного и техногенного характера, пожарная безопасность</t>
  </si>
  <si>
    <t>20 0 00 81523</t>
  </si>
  <si>
    <t>Техническое обеспечение выполнения мероприятий по территориальной и гражданской обороне</t>
  </si>
  <si>
    <t>03 0 00 S6690</t>
  </si>
  <si>
    <t>03 0 00 80623</t>
  </si>
  <si>
    <t>Проведение агрохимических исследований земельных участков</t>
  </si>
  <si>
    <t>15 0 00 S8530</t>
  </si>
  <si>
    <t>03 0 00 L5110</t>
  </si>
  <si>
    <t>Проведение комплексных кадастровых работ</t>
  </si>
  <si>
    <t>Муниципальная программа "Комплексное развитие систем коммунальной инфраструктуры сельских поселений МО "Устьянский муниципальный район"</t>
  </si>
  <si>
    <t>880</t>
  </si>
  <si>
    <t>96 0 00 74750</t>
  </si>
  <si>
    <t>Специальные расходы</t>
  </si>
  <si>
    <t>Обеспечение проведения выборов в представительные органы вновь образованных муниципальных образований Архангельской области</t>
  </si>
  <si>
    <t>Обеспечение проведения выборов и референдумов</t>
  </si>
  <si>
    <t>22 0 00 86650</t>
  </si>
  <si>
    <t>Устройство каркасно-модульной котельной в п. Квазеньга</t>
  </si>
  <si>
    <t>22 0 00 86651</t>
  </si>
  <si>
    <t>Устройство каркасно-модульной котельной в п. Глубокий</t>
  </si>
  <si>
    <t>22 0 00 86652</t>
  </si>
  <si>
    <t xml:space="preserve">Устройство магистральной тепловой сети к распределительному колодцу здания спортивного зала п.Илеза </t>
  </si>
  <si>
    <t>22 0 00 86653</t>
  </si>
  <si>
    <t>Проведение проверки достоверности сметной стоимости объектов: установка и обвязка котельного оборудования в здании котельной п.Илеза и устройство каркасно-модульной котельной п.Илеза</t>
  </si>
  <si>
    <t>Мероприятия по осуществлению технического надзора по капитальному ремонту домов культуры</t>
  </si>
  <si>
    <t>Реализация мер по обеспечению безопасности граждан и антитеррористической защищенности объектов образовательных организаций</t>
  </si>
  <si>
    <t>Мероприятия по капитальному ремонту систем водопровода, канализации, септиков в здании школы МБОУ "Синицкая ООШ"</t>
  </si>
  <si>
    <t>01 0 00 88510</t>
  </si>
  <si>
    <t>Реализация мероприятий по обеспечению жильем молодых семей за счет средств местного бюджета</t>
  </si>
  <si>
    <t>На разработку и прохождение государственной экспертизы проектной документации по объекту "Реконструкция станции биологической очистки, строительство канализационных сетей, ремонт канализационной насосной станции в с. Шангалы"</t>
  </si>
  <si>
    <t>21 0 00 78040</t>
  </si>
  <si>
    <t>Обеспечение энергетической эффективности зданий, строений, сооружений</t>
  </si>
  <si>
    <t>08 2 R3 S8170</t>
  </si>
  <si>
    <t>87 0 00 71400</t>
  </si>
  <si>
    <t>Муниципальная программа "Комплексное развитие сельских территорий муниципального образования "Устьянский район""</t>
  </si>
  <si>
    <t>12 0 00  78310</t>
  </si>
  <si>
    <t>Уплата административного штрафа</t>
  </si>
  <si>
    <t>96 0 00 81113</t>
  </si>
  <si>
    <t>04 0 09 L519F</t>
  </si>
  <si>
    <t>Государственная поддержка отрасли культуры за счет средств резервного фонда Правительства Российской Федерации</t>
  </si>
  <si>
    <t>96 3 00 81110</t>
  </si>
  <si>
    <t>Возмещение расходов по исполнительному листу (пени, неустойки)</t>
  </si>
  <si>
    <t>мероприятие - Организация учета, управления и распоряжения муниципальным имуществом и содержание казны</t>
  </si>
  <si>
    <t>текст</t>
  </si>
  <si>
    <t>27 0 00 00000</t>
  </si>
  <si>
    <t>27 0 00 81170</t>
  </si>
  <si>
    <t>Проведение полного комплекса организационно-хозяйственных, химических, механических мер борьбы на площадях, засоренных борщевиком Сосновского</t>
  </si>
  <si>
    <t>793</t>
  </si>
  <si>
    <t>83 0 00 00000</t>
  </si>
  <si>
    <t>83 0 00 80010</t>
  </si>
  <si>
    <t>13 0 00 85412</t>
  </si>
  <si>
    <t>Софинансирование на участие в конкурсе на оснащение объектов спортивной инфраструктуры спортивно-техническим оборудованием</t>
  </si>
  <si>
    <t>13 0 00 85413</t>
  </si>
  <si>
    <t xml:space="preserve">Софинансирование на участие в конкурсе на капитальный ремонт крытых спортивных объектов муниципальных образований </t>
  </si>
  <si>
    <t>12 0  00 85041</t>
  </si>
  <si>
    <t>Оплата проезда одаренных детей для участия в конкурсах, мероприятиях, фестивалях</t>
  </si>
  <si>
    <t>12 0  00 85042</t>
  </si>
  <si>
    <t>12 0  00 85011</t>
  </si>
  <si>
    <t>12 0  00 85043</t>
  </si>
  <si>
    <t>Оплата проезда к месту отдыха и обратно</t>
  </si>
  <si>
    <t>12 0  00 85045</t>
  </si>
  <si>
    <t>Услуги проведения специальной оценки условий труда, производственного контроля и оценки проф. рисков на рабочих местах</t>
  </si>
  <si>
    <t>12 0  00 85046</t>
  </si>
  <si>
    <t>Услуги по приобретению оборудования и монтаж узла тепловой энергии (теплосчетчик)</t>
  </si>
  <si>
    <t>12 0  00 85047</t>
  </si>
  <si>
    <t>Капитальный ремонт СП "Плосское" МБУК "Устьяны" Устройство отмостки здания ДК д. Левоплосская, расположенного по адресу: д. Левоплосская д. 16</t>
  </si>
  <si>
    <t>12 0  00 85048</t>
  </si>
  <si>
    <t>12 0  00 85049</t>
  </si>
  <si>
    <t>Взносы в Фонд капитального ремонта формируемый на специальном счете УК</t>
  </si>
  <si>
    <t>12 0  00 85050</t>
  </si>
  <si>
    <t>Издательская деятельность</t>
  </si>
  <si>
    <t>12 0  00 85053</t>
  </si>
  <si>
    <t>Эксплуатационные испытания внутренних электрических сетей и заземляющих устройств</t>
  </si>
  <si>
    <t>12 0  00 85054</t>
  </si>
  <si>
    <t>02 0 00 81130</t>
  </si>
  <si>
    <t>22 0 00 87485</t>
  </si>
  <si>
    <t>Софинансирование для участия в конкурсе по разработке проектно-сметной документации по строительству и подключение блочно-модульной станции очистки воды</t>
  </si>
  <si>
    <t>08 1 00 85043</t>
  </si>
  <si>
    <t>Укрепление материально-технической базы муниципальных дошкольных образовательных организаций</t>
  </si>
  <si>
    <t>08 1 00 80145</t>
  </si>
  <si>
    <t>Субсидия на организацию бесплатного двухразового питания обучающихся с ограниченными возможностями здоровья в образовательных учреждениях</t>
  </si>
  <si>
    <t>08 1 00 S6980</t>
  </si>
  <si>
    <t>Обеспечение условий для развития кадрового потенциала муниципальных образовательных организаций в Архангельской области</t>
  </si>
  <si>
    <t>Субсидия на организацию бесплатного питания детей с ограниченными возможностями здоровья, сирот и инвалидов в дошкольных образовательных организациях</t>
  </si>
  <si>
    <t>08 1 00 80146</t>
  </si>
  <si>
    <t>08 2 00 80196</t>
  </si>
  <si>
    <t>Проведение строительного контроля</t>
  </si>
  <si>
    <t>08 2 00 80197</t>
  </si>
  <si>
    <t>Приобретение и установка приборов учета</t>
  </si>
  <si>
    <t>Подвоз на олимпиады, конкурсы</t>
  </si>
  <si>
    <t>12 0 00 55193</t>
  </si>
  <si>
    <t>Обеспечение учреждений культуры специализированным автотранспортом для обслуживания населения, в том числе сельского населения</t>
  </si>
  <si>
    <t>Реконструкция и капитальный ремонт муниципальных музеев</t>
  </si>
  <si>
    <t>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t>
  </si>
  <si>
    <t>\</t>
  </si>
  <si>
    <t>Содержание, ремонт, капитальный ремонт систем водоснабжения и водоотведения</t>
  </si>
  <si>
    <t>22 0 00 88341</t>
  </si>
  <si>
    <t>Софинансирование капитального ремонта фасада здания музея и обустройство ограждения прилегающей территории</t>
  </si>
  <si>
    <t>04 0 00 85360</t>
  </si>
  <si>
    <t>08 2 00 80199</t>
  </si>
  <si>
    <t>08 2 00 86841</t>
  </si>
  <si>
    <t>Реализация мер по обеспечению безопасности граждан и антитеррористической защищенности объектов образовательных организаций (Киземская СОШ)</t>
  </si>
  <si>
    <t>08 2 00 86842</t>
  </si>
  <si>
    <t>Реализация мер по обеспечению безопасности граждан и антитеррористической защищенности объектов образовательных организаций (Устьянская СОШ)</t>
  </si>
  <si>
    <t xml:space="preserve">Софинансирование дорожной деятельности в отношении автомобильных дорог общего пользования местного значения, капитального ремонта и ремонта дворовых территорий многоквартирных домов, проездов к дворовым территориям многоквартирных домов населенных пунктов, осуществляемых за счет бюджетных ассигнований муниципальных дорожных фондов </t>
  </si>
  <si>
    <t>06 2 00 S812Д</t>
  </si>
  <si>
    <t>Капитальный ремонт и ремонт дворовых территорий многоквартирных домов, проездов к дворовым территориям многоквартирных домов населенных пунктов сельских поселений</t>
  </si>
  <si>
    <t>06 1 00 83092</t>
  </si>
  <si>
    <t>2024 год</t>
  </si>
  <si>
    <t>08 1  00 78390</t>
  </si>
  <si>
    <t>08 1 00 78390</t>
  </si>
  <si>
    <t>Софинансирование на конкурсной основе инициативных проектов по решению вопросов местного значения</t>
  </si>
  <si>
    <t>Капитальный ремонт МБОУ "Киземская СОШ"</t>
  </si>
  <si>
    <t>08 6 00 S6980</t>
  </si>
  <si>
    <t>08 6 00 00000</t>
  </si>
  <si>
    <t>340</t>
  </si>
  <si>
    <t>08 3 00 88104</t>
  </si>
  <si>
    <t>Софинансирование расходов по ремонту оздоровительного лагеря "Колос"</t>
  </si>
  <si>
    <t>Стипендии</t>
  </si>
  <si>
    <t>Приложение № 6</t>
  </si>
  <si>
    <t>12 0 А1 55970</t>
  </si>
  <si>
    <t xml:space="preserve">"Федеральный проект ""Культурная среда"
</t>
  </si>
  <si>
    <t>12 0 А1 00000</t>
  </si>
  <si>
    <t>12 0 A1 55130</t>
  </si>
  <si>
    <t>Развитие сети учреждений культурно-досугового типа</t>
  </si>
  <si>
    <t>12 0 00 76810</t>
  </si>
  <si>
    <t>Ремонт зданий муниципальных учреждений культуры</t>
  </si>
  <si>
    <t>12 0 00 L5198</t>
  </si>
  <si>
    <t>12 0 A2 55194</t>
  </si>
  <si>
    <t>12 0 А2 55194</t>
  </si>
  <si>
    <t>Федеральный проект "Творческие люди"</t>
  </si>
  <si>
    <t xml:space="preserve">Государственная поддержка лучших работников сельских учреждений культуры </t>
  </si>
  <si>
    <t>08 1 00 80188</t>
  </si>
  <si>
    <t>08 2 00 L7500</t>
  </si>
  <si>
    <t>Реализация мероприятий по модернизации школьных систем образования</t>
  </si>
  <si>
    <t>08 1 00 80193</t>
  </si>
  <si>
    <t>Питание в интернате за счет средств местного бюджета</t>
  </si>
  <si>
    <t>81 2 00 94060</t>
  </si>
  <si>
    <t>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t>
  </si>
  <si>
    <t>10 0 J1 00000</t>
  </si>
  <si>
    <t>Федеральный проект "Развитие туристической инфраструктуры"</t>
  </si>
  <si>
    <t>Государственная поддержка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(дорожный фонд Архангельской области)</t>
  </si>
  <si>
    <t>10 0 J1 5336Д</t>
  </si>
  <si>
    <t>04 0 00  L5760</t>
  </si>
  <si>
    <t>Обеспечение комплексного развития сельских территорий</t>
  </si>
  <si>
    <t>08 2 00 78180</t>
  </si>
  <si>
    <t>Капитальный ремонт зданий муниципальных общеобразовательных организаций</t>
  </si>
  <si>
    <t>83 0 00 94050</t>
  </si>
  <si>
    <t>08 1 00 80151</t>
  </si>
  <si>
    <t>Субсидия на участие в мероприятиях направленных на повышение престижа профессии педагог</t>
  </si>
  <si>
    <t>05 0 00 81155</t>
  </si>
  <si>
    <t>Оказание поддержки в продвижении товаров местных товаропроизводителей путем выставочно-ярмарочной деятельности</t>
  </si>
  <si>
    <t>13 0 00 88520</t>
  </si>
  <si>
    <t>21 0 00 80053</t>
  </si>
  <si>
    <t xml:space="preserve">Текущий ремонт недвижимого имущества </t>
  </si>
  <si>
    <t>08 7 00 80151</t>
  </si>
  <si>
    <t>Субсидии на разработку проектно-сметной документации, проведение государственной экспертизы ПСД на капитальный ремонт образовательных учреждений</t>
  </si>
  <si>
    <t>22 0 00 83181</t>
  </si>
  <si>
    <t>Мероприятия в целях проведения текущего ремонта жилого фонда</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</si>
  <si>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 ( Илеза - Митинская )</t>
  </si>
  <si>
    <t>12 0  00 85055</t>
  </si>
  <si>
    <t>Расходы по внесению изменений в дизайн-проект интерьера общественного помещения районной детской библиотеки расположенной по адресу: п Октябрьский ул Ленина д 21</t>
  </si>
  <si>
    <t xml:space="preserve">Капитальный ремонт недвижимого имущества </t>
  </si>
  <si>
    <t>Капитальный ремонт недвижимого имущества</t>
  </si>
  <si>
    <t>Мероприятия в целях проведения  капитального ремонта жилого фонда</t>
  </si>
  <si>
    <t>Приложение № 4</t>
  </si>
  <si>
    <t>12 0 00 85017</t>
  </si>
  <si>
    <t>Текущий ремонт учреждений культуры</t>
  </si>
  <si>
    <t>12 0 01 76810</t>
  </si>
  <si>
    <t>Ремонт зданий муниципальных учреждений культуры (Малодорский ДК)</t>
  </si>
  <si>
    <t>12 0 02 76810</t>
  </si>
  <si>
    <t>Ремонт зданий муниципальных учреждений культуры (Музей)</t>
  </si>
  <si>
    <t>Участие в мероприятиях направленных на повышение престижа профессии педагог</t>
  </si>
  <si>
    <t>Софинансирование на участие в конкурсе по обустройству и модернизации плоскостных спортивных сооружений муниципальных образований - устройство бесшовного резинового покрытия спортивных площадок</t>
  </si>
  <si>
    <t>Управление строительства и инфраструктуры администрации МО "Устьянский муниципальный район"</t>
  </si>
  <si>
    <t>06 3 00 83091</t>
  </si>
  <si>
    <t>Проектирование,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 за исключением автомобильных дорог в границах населенных пунктов городского поселения "Октябрьское"</t>
  </si>
  <si>
    <t>06 3 00 00000</t>
  </si>
  <si>
    <t>06 5 00 00000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</si>
  <si>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вне границ</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</si>
  <si>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t>
    </r>
  </si>
  <si>
    <t>06 6 00 83097</t>
  </si>
  <si>
    <t>06 5 00 83096</t>
  </si>
  <si>
    <t>06 7 00 00000</t>
  </si>
  <si>
    <r>
      <t xml:space="preserve">Гашение кредиторской задолженности прошлых лет, связанной с финансовым обеспечением дорожной деятельности </t>
    </r>
    <r>
      <rPr>
        <u/>
        <sz val="10"/>
        <rFont val="Arial"/>
        <family val="2"/>
        <charset val="204"/>
      </rPr>
      <t>в границах</t>
    </r>
    <r>
      <rPr>
        <sz val="10"/>
        <rFont val="Arial"/>
        <family val="2"/>
        <charset val="204"/>
      </rPr>
      <t xml:space="preserve"> населенных пунктов в границах муниципального района,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01.01.2016г</t>
    </r>
  </si>
  <si>
    <t>06 7 00 83098</t>
  </si>
  <si>
    <t>к  решению сессии шестого созыва Собрания депутатов № 453  от 18 февраля 2022 года</t>
  </si>
  <si>
    <t>к  решению сессии шестого созыва Собрания депутатов                                  № 453 от 18 февраля 2022 года</t>
  </si>
  <si>
    <t>07 0 F3 6748S</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</si>
  <si>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 за счет средств местного бюджета</t>
  </si>
  <si>
    <t>22 0 00 83154</t>
  </si>
  <si>
    <t>Выполнение работ по устройству тепловых сетей в п. Илеза</t>
  </si>
  <si>
    <t>08 2 00 82192</t>
  </si>
  <si>
    <t xml:space="preserve">Разработка проектно-сметной документации для строительства и реконтрукции (модернизации) объектов питьевого водоснабжения </t>
  </si>
  <si>
    <t>Текущий ремонт образовательных учреждений за счет средств местного бюджета</t>
  </si>
  <si>
    <t>Капитальный ремонт образовательных учреждений  за счет средств местного бюджета</t>
  </si>
  <si>
    <t>06 1 00 83099</t>
  </si>
  <si>
    <t>Выполнение работ по капитальному ремонту автомобильных дорог общего пользования местного значения МО "Шангальское"</t>
  </si>
  <si>
    <t>12 0  00 S8310</t>
  </si>
  <si>
    <t>Материально-техническое обеспечение пожарной безопасности муниципального образования по обеспечению пожарной безопасности жилых и общественных зданий, находящихся в муниципальной собственности</t>
  </si>
  <si>
    <t>11 0 00 88917</t>
  </si>
  <si>
    <t>Предоставление иных межбюджетных трансфертов,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 связанных с участием в организации деятельности по накоплению (в том числе раздельному накоплению) и транспортированию твердых коммунальных отходов</t>
  </si>
  <si>
    <t xml:space="preserve">Приобретение техники по содержанию улично-дорожной сети </t>
  </si>
  <si>
    <t>0680000000</t>
  </si>
  <si>
    <t>Приобретение техники для выполнения работ по дорожной деятельности</t>
  </si>
  <si>
    <t>0690000000</t>
  </si>
  <si>
    <t>0690083061</t>
  </si>
  <si>
    <t>Осуществление иных мероприятий,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</si>
  <si>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Осуществление иных мероприятий (приобретение техники)</t>
  </si>
  <si>
    <t>0680083062</t>
  </si>
  <si>
    <t>06 800 00000</t>
  </si>
  <si>
    <t>06 800 83062</t>
  </si>
  <si>
    <t>06 900 00000</t>
  </si>
  <si>
    <t>06 900 83061</t>
  </si>
  <si>
    <t>Софинансирование расходов по капитальному ремонту автомобильных дорог общего пользования местного значения МО "Шангальское"</t>
  </si>
  <si>
    <t>06 1 00 83093</t>
  </si>
  <si>
    <t>244</t>
  </si>
  <si>
    <t xml:space="preserve">Капитальный ремонт автомобильных дорог общего пользования местного значения </t>
  </si>
  <si>
    <t xml:space="preserve">Приобретение техники по содержанию улично-дорожной деятельности </t>
  </si>
  <si>
    <t>25 0 R3 76880</t>
  </si>
  <si>
    <t>к  решению сессии шестого созыва Собрания депутатов № 467 от 25 марта 2022 года</t>
  </si>
  <si>
    <t>к  решению сессии шестого созыва Собрания депутатов                                  № 467 от 25 марта 2022 года</t>
  </si>
  <si>
    <t xml:space="preserve">Проведение экспертизы проектно-сметной документации объектов капитального ремонта  
</t>
  </si>
  <si>
    <t xml:space="preserve">Проведение экспертизы проектно-сметной документации объектов капитального ремонта
</t>
  </si>
  <si>
    <t>Капитальный ремонт образовательных учреждений за счет средств местного бюджета</t>
  </si>
  <si>
    <t>08 1 00 86980</t>
  </si>
  <si>
    <t>Обеспечение условий для развития кадрового потенциала муниципальных образовательных организаций в Архангельской области за счет местного бюджета</t>
  </si>
  <si>
    <t>23 0 00 78771</t>
  </si>
  <si>
    <t>Субсидия на осуществление строительного контроля при выполнении капитального ремонта здания музея</t>
  </si>
  <si>
    <t>12 0 00 86020</t>
  </si>
  <si>
    <t>Компенсация морального вреда</t>
  </si>
  <si>
    <t>96 0 00 81114</t>
  </si>
  <si>
    <t>12 0 00 86820</t>
  </si>
  <si>
    <t>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t>
  </si>
  <si>
    <t xml:space="preserve">Капитальный ремонт образовательных учреждений  за счет средств местного бюджета  </t>
  </si>
  <si>
    <t>Субвенции на предоставление государственного жилищного сертификата детям-сиротам и детям, оставшимся без попечения родителей, лицам из их числа на приобретение жилого помещения в Архангельской области (областной бюджет)</t>
  </si>
  <si>
    <t>к  решению сессии шестого созыва Собрания депутатов №499   от 20 мая 2022 года</t>
  </si>
  <si>
    <t>к  решению сессии шестого созыва Собрания депутатов № 499 от 20 мая 2022 года</t>
  </si>
  <si>
    <t>08 2 00 76850</t>
  </si>
  <si>
    <t>Реализация мероприятий по антитеррористической защищенности муниципальных образовательных организаций в Архангельской области</t>
  </si>
  <si>
    <t>08 2 00 80211</t>
  </si>
  <si>
    <t>Проведение работ по визуализации объекта капитального ремонта здания МБОУ "Киземская СОШ"</t>
  </si>
  <si>
    <t>23 0 00 87462</t>
  </si>
  <si>
    <t>Социальные выплаты гражданам</t>
  </si>
  <si>
    <t>Организация транспортного обслуживания населения на пассажирских муниципальных маршрутах автомобильного транспорта</t>
  </si>
  <si>
    <t>06 4 00 S6360</t>
  </si>
  <si>
    <t>08 2 00 80202</t>
  </si>
  <si>
    <t>Мероприятия по развитию инфраструктуры муниципальных образовательных организаций (МБОУ "Киземская СОШ")</t>
  </si>
  <si>
    <t>11 0 00 88913</t>
  </si>
  <si>
    <t>Мероприятия по содержанию контейнерных площадок и мест накопления ТКО</t>
  </si>
  <si>
    <t>08 2 00 80203</t>
  </si>
  <si>
    <t>Проведение работ по визуализации объекта капитального ремонта здания МБОУ "Устьянская СОШ"</t>
  </si>
  <si>
    <t>Устройство каркасно-модульной котельной в д. Ульяновская</t>
  </si>
  <si>
    <t>20 0 00 81524</t>
  </si>
  <si>
    <t>22 0 00 83161</t>
  </si>
  <si>
    <t>22 0 00 83155</t>
  </si>
  <si>
    <t>Выполнение работ по вывозке ЖБО</t>
  </si>
  <si>
    <t>Предоставление субсидии муниципальным унитарным предприятиям муниципального образования "Устьянский муниципальный район", в целях предупреждения банкротства и восстановления платежеспособности</t>
  </si>
  <si>
    <t>к  решению сессии шестого созыва Собрания депутатов № 515 от 24 июня 2022 года</t>
  </si>
  <si>
    <t>к решению сессии шестого созыва Собрания депутатов № 515 от 24 июня 2022 года</t>
  </si>
  <si>
    <t>87 0 00 000000</t>
  </si>
  <si>
    <t>08 2 00 78900</t>
  </si>
  <si>
    <t>Реализация мероприятий по развитию инфраструктуры муниципальных образовательных организаций в Архангельской области</t>
  </si>
  <si>
    <t>81 1 00 74790</t>
  </si>
  <si>
    <t>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</si>
  <si>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11 0 00 S6740</t>
  </si>
  <si>
    <t>Реализация мероприятий в сфере обращения с отходами производства и потребления, в том числе с твердыми коммунальными отходами</t>
  </si>
  <si>
    <t>08 2 00 80204</t>
  </si>
  <si>
    <t>08 2 00 80205</t>
  </si>
  <si>
    <t>08 2 00 80206</t>
  </si>
  <si>
    <t>08 2 00 80207</t>
  </si>
  <si>
    <t>08 2 00 80208</t>
  </si>
  <si>
    <t>Субсидия на разработку проектно-сметной документации, экспертизу в АРЦЦС на устройство пожарной сигнализации в зданиях МБОУ "Киземская СОШ"</t>
  </si>
  <si>
    <t>Субсидия на приобретение материалов и установку ограждений МБОУ "Дмитриевский СОШ"</t>
  </si>
  <si>
    <t>Субсидия на актуализацию проектно - сметной документации строительства спортивного зала МБОУ "ОСОШ № 1"</t>
  </si>
  <si>
    <t>Субсидия на государственную экспертизу проектно-сметной документации по капитальному ремонту зданий МБОУ "Ульяновская СОШ" и филиал "Ростовская ОШ"</t>
  </si>
  <si>
    <t>12 0  00 85056</t>
  </si>
  <si>
    <t>Субсидия на устройство склада для хранения не являющегося объектом капитального строительства</t>
  </si>
  <si>
    <t>12 0  00 85057</t>
  </si>
  <si>
    <t xml:space="preserve">Субсидия на установку дополнительных радиаторов отопления в здании Малодорского ДК </t>
  </si>
  <si>
    <t>12 0  00 85058</t>
  </si>
  <si>
    <t>12 0  00 85059</t>
  </si>
  <si>
    <t>Капитальный ремонт кровли здания ДК п.Мирный</t>
  </si>
  <si>
    <t>08 2 00 80209</t>
  </si>
  <si>
    <t>Субсидия на приобретение, установку оборудования и подключение мобильного интернета для МБУК "УМЦРБ"</t>
  </si>
  <si>
    <t>12 0  00 85061</t>
  </si>
  <si>
    <t>Субсидия на демонтаж аварийного участка тепломагистрали и подключение к действующей тепломагистрали Дмитриевского ДК</t>
  </si>
  <si>
    <t>Субсидия на устройство склада древесного топлива не являющегося объектом капитального строительства</t>
  </si>
  <si>
    <t xml:space="preserve">Проектные и предпроектные работы в целях капитального ремонта искусственных сооружений (моста) по дороге п.Илеза - д.Митинская </t>
  </si>
  <si>
    <t>06 1 00 83101</t>
  </si>
  <si>
    <t>Субсидия на установку септика в рамках капитального ремонта МБОУ "Киземская СОШ"</t>
  </si>
  <si>
    <t>к  решению сессии шестого созыва Собрания депутатов № 525 от 23 сентября 2022 года</t>
  </si>
  <si>
    <t>к решению сессии шестого созыва Собрания депутатов № 525 от 23 сентября 2022 года</t>
  </si>
  <si>
    <t>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t>
  </si>
  <si>
    <t>Государственная поддержка отрасли культуры (реализация мероприятий по модернизации библиотек в части комплектования книжных фондов муниципальных библиотек)</t>
  </si>
  <si>
    <t>Создание условий для обеспечения поселений и жителей муниципальных и городских округов услугами торговли</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</si>
  <si>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</si>
  <si>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t>
  </si>
  <si>
    <t>Реализация образовательных программ</t>
  </si>
  <si>
    <t>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t>
  </si>
  <si>
    <t>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территории Архангельской области</t>
  </si>
  <si>
    <t>81 2 01 78790</t>
  </si>
  <si>
    <t>Осуществление государственных полномочий по созданию комиссий по делам несовершеннолетних и защите их прав</t>
  </si>
  <si>
    <t>Единая субвенция местным бюджетам</t>
  </si>
  <si>
    <t>81 2 02 78790</t>
  </si>
  <si>
    <t>Осуществление государственных полномочий по организации и осуществлению деятельности по опеке и попечительству</t>
  </si>
  <si>
    <t>81 2 03 78790</t>
  </si>
  <si>
    <t xml:space="preserve">Осуществление государственных полномочий в сфере административных правонарушений </t>
  </si>
  <si>
    <t>360</t>
  </si>
  <si>
    <t>Иные выплаты населению</t>
  </si>
  <si>
    <t>Оснащение медицинских кабинетов в образовательных учреждениях</t>
  </si>
  <si>
    <t>08 1 00 80152</t>
  </si>
  <si>
    <t>08 3 00 78160</t>
  </si>
  <si>
    <t>Реализация мероприятий по социально-экономическому развитию муниципальных округов</t>
  </si>
  <si>
    <t>08 2 00 78160</t>
  </si>
  <si>
    <t>Текущий ремонт учреждений дополнительного образования</t>
  </si>
  <si>
    <t>12 0  00 85018</t>
  </si>
  <si>
    <t>12 0  00 85070</t>
  </si>
  <si>
    <t>12 0  00 85071</t>
  </si>
  <si>
    <t>12 0  00 85072</t>
  </si>
  <si>
    <t>12 0  00 85073</t>
  </si>
  <si>
    <t xml:space="preserve">Субсидия на оплату услуг по установке системы видеонаблюдения </t>
  </si>
  <si>
    <t>12 0  00 85074</t>
  </si>
  <si>
    <t>Услуги по изготовлению технического паспорта и плана помещений для РДБ</t>
  </si>
  <si>
    <t>12 0  00 85075</t>
  </si>
  <si>
    <t>Субсидия на оплату услуг по обработке огнезащитным составом деревянных конструкций</t>
  </si>
  <si>
    <t>Мероприятия по развитию инфраструктуры муниципальных образовательных организаций (МБОУ "Устьянская СОШ")</t>
  </si>
  <si>
    <t>08 2 00 80302</t>
  </si>
  <si>
    <t>12 0 00 78160</t>
  </si>
  <si>
    <t>Ремонт источников центрального водоснабжения в населенных пунктах Устьянского муниципального округа (7 ед.)</t>
  </si>
  <si>
    <t>22 0 01 78160</t>
  </si>
  <si>
    <t>22 0 02 78160</t>
  </si>
  <si>
    <t>Проведение ремонта водоразборных колонок  Дмитриево (5 ед.)</t>
  </si>
  <si>
    <t>Ремонт и установка светильников уличного освещения в населенных пунктах Устьянского муниципального округа</t>
  </si>
  <si>
    <t>22 0 04 78160</t>
  </si>
  <si>
    <t>Реконструкция котельной в д.Левоплосская с переходом оборудования на биотопливо</t>
  </si>
  <si>
    <t>22 0 05 78160</t>
  </si>
  <si>
    <t>Модернизация котельной по ул.Школьная с.Шангалы</t>
  </si>
  <si>
    <t>Ремонт дороги «Лойга-Кизема» круглогодичного действия</t>
  </si>
  <si>
    <t>06 0 06 78160</t>
  </si>
  <si>
    <t>06 0 07 78160</t>
  </si>
  <si>
    <t>Капитальный ремонт моста через реку Сереж на автомобильной дороге п. Илеза — д. Митинская Устьянского района Архангельской области</t>
  </si>
  <si>
    <t>06 0 08 78160</t>
  </si>
  <si>
    <t>Ремонт межпоселенческих дорог и мостовых переходов  Березницкое</t>
  </si>
  <si>
    <t>06 0 09 78160</t>
  </si>
  <si>
    <t>Асфальтирование автомобильной дороги общего пользования местного значения с.Малодоры,  ул Центральная протяженностью  300 метров</t>
  </si>
  <si>
    <t>26 0 03 78160</t>
  </si>
  <si>
    <t xml:space="preserve">Муниципальная программа "Благоустройство территории Устьянского муниципального округа" </t>
  </si>
  <si>
    <t>26 0 10 78160</t>
  </si>
  <si>
    <t>Строительство детской, спортивной площадки в п.Квазеньга</t>
  </si>
  <si>
    <t>11 0 11 78160</t>
  </si>
  <si>
    <t>07 0 12 78160</t>
  </si>
  <si>
    <t>Снос многоквартирных домов, признанных аварийными и подлежащими сносу, в связи с решением</t>
  </si>
  <si>
    <t>Содержание мест (площадок) накопления (в том числе раздельного накопления) твердых коммунальных отходов</t>
  </si>
  <si>
    <t>20 0 13 78160</t>
  </si>
  <si>
    <t>Обеспечение пожарной безопасности жилых и общественных зданий, находящихся в муниципальной собственности</t>
  </si>
  <si>
    <t>98 0 00 80010</t>
  </si>
  <si>
    <t>Обеспечение деятельности территориального отдела "Октябрьское"</t>
  </si>
  <si>
    <t>98 0 00 00000</t>
  </si>
  <si>
    <t>26 0 00 83200</t>
  </si>
  <si>
    <t>22 0 00 83156</t>
  </si>
  <si>
    <t>Проведение обследования всех МКД</t>
  </si>
  <si>
    <t>22 0 00 83157</t>
  </si>
  <si>
    <t>Актуализация схем теплоснабжения, водоснабжения, водоотведения</t>
  </si>
  <si>
    <t>22 0 00 87158</t>
  </si>
  <si>
    <t>81 2 00 76450</t>
  </si>
  <si>
    <t>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t>
  </si>
  <si>
    <t>81 2 00 78630</t>
  </si>
  <si>
    <t>Мера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t>
  </si>
  <si>
    <t>99 0 00 00000</t>
  </si>
  <si>
    <t>99 0 00 51180</t>
  </si>
  <si>
    <t>Непрограммные расходы в сфере национальной обороны</t>
  </si>
  <si>
    <t>2025 год</t>
  </si>
  <si>
    <t>Комитет по управлению муниципальным имуществом  администрации Устьянского муниципального округа</t>
  </si>
  <si>
    <t>Администрация  Устьянского муниципального округа</t>
  </si>
  <si>
    <t>Муниципальная программа "Ремонт и пожарная безопасность недвижимого имущества Устьянского муниципального округа</t>
  </si>
  <si>
    <t>Муниципальная программа "Комплексное развитие Устьянского муниципального округа и государственная  поддержка социально-ориентированных некоммерческих организаций"</t>
  </si>
  <si>
    <t>Муниципальная программа "Обеспечение жильем молодых семей Устьянского муниципального округа"</t>
  </si>
  <si>
    <t>Муниципальная программа "Управление муниципальным имуществом Устьянского муниципального округа"</t>
  </si>
  <si>
    <t>Муниципальная программа "Комплексное развитие сельских территорий Устьянского муниципального округа"</t>
  </si>
  <si>
    <t>Муниципальная программа "Развитие АПК и торговли Устьянского муниципального округа"</t>
  </si>
  <si>
    <t>Муниципальная программа "Развитие транспортной системы Устьянского муниципального округа"</t>
  </si>
  <si>
    <t xml:space="preserve">Муниципальная программа "Социальное строительство и обеспечение качественным, доступным жильем и услугами жилищно-коммунального хозяйства населения Устьянского муниципального округа" </t>
  </si>
  <si>
    <t>Муниципальная программа "Развитие образования Устьянского муниципального округа"</t>
  </si>
  <si>
    <t xml:space="preserve">Муниципальная программа «Развитие туризма на территории Устьянского муниципального округа" </t>
  </si>
  <si>
    <t>Муниципальная программа "Безопасное обращение с отходами производства и потребления на территории Устьянского муниципального округа"</t>
  </si>
  <si>
    <t>Муниципальная программа "Развитие культуры Устьянского муниципального округа"</t>
  </si>
  <si>
    <t xml:space="preserve">Муниципальная программа «Развитие физкультуры и спорта на территории Устьянского муниципального округа» </t>
  </si>
  <si>
    <t>Муниципальная программа "Развитие малого и среднего предпринимательства на территории Устьянского муниципального округа"</t>
  </si>
  <si>
    <t xml:space="preserve">Муниципальная программа «Молодежь Устьянского муниципального округа"  </t>
  </si>
  <si>
    <t>Муниципальная программа "Профилактика преступлений, терроризма, экстремизма и иных правонарушений на территории Устьянского муниципального округа"</t>
  </si>
  <si>
    <t>Муниципальная программа "Профилактика безнадзорности и правонарушений несовершеннолетних на территории Устьянского муниципального округа"</t>
  </si>
  <si>
    <t>Муниципальная программа "Управление муниципальными финансами и муниципальным долгом Устьянского муниципального округа"</t>
  </si>
  <si>
    <t>Муниципальная программа "Обеспечение мероприятий в области гражданской обороны, защиты населения и территории Устьянского муниципального округа от чрезвычайных ситуаций, обеспечения пожарной безопасности и безопасности на водных объектах"</t>
  </si>
  <si>
    <t xml:space="preserve">Муниципальная программа "Комплексное развитие систем коммунальной инфраструктуры на территории Устьянского муниципального округа" </t>
  </si>
  <si>
    <t>Муниципальная программа "Социальная поддержка граждан Устьянского муниципального округа"</t>
  </si>
  <si>
    <t>Муниципальная программа "Борьба с борщевиком Сосновского на территории Устьянского муниципального округа"</t>
  </si>
  <si>
    <t>Муниципальная программа  "Развитие АПК и торговли Устьянского муниципального округа"</t>
  </si>
  <si>
    <t>Распределение бюджетных ассигнований на реализацию муниципальных программ  и непрограммных направлений деятельности бюджета Устьянского муниципального округа на 2023 год и плановый период 2024 и 2025 годов</t>
  </si>
  <si>
    <t xml:space="preserve">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t>
  </si>
  <si>
    <t xml:space="preserve">Ведомственная структура расходов бюджета Устьянского муниципального округа на 2023 год и на плановый период 2024 и 2025 годов </t>
  </si>
  <si>
    <t>07 0 00 83156</t>
  </si>
  <si>
    <t>04 0 00 89201</t>
  </si>
  <si>
    <t>04 0 00 89202</t>
  </si>
  <si>
    <t>Благоустройство футбольного поля в п. Октябрьский</t>
  </si>
  <si>
    <t>Условно утвержденные расходы</t>
  </si>
  <si>
    <t>Управление культуры, спорта, туризма и молодежи администрации Устьянского муниципального округа</t>
  </si>
  <si>
    <t>Управление образования администрации Устьянского муниципального округа</t>
  </si>
  <si>
    <t>Финансовое управление администрации Устьянского муниципального округа</t>
  </si>
  <si>
    <t>Собрание депутатов администрации Устьянского муниципального округа</t>
  </si>
  <si>
    <t>26 0 00 83160</t>
  </si>
  <si>
    <t>26 0 00 83165</t>
  </si>
  <si>
    <t>26 0 00 83166</t>
  </si>
  <si>
    <t>Приложение  4</t>
  </si>
  <si>
    <t>Приложение №5</t>
  </si>
  <si>
    <t>Октябрьское территориальное управление администрации Устьянского муниципального округа</t>
  </si>
  <si>
    <t>Содержание, капитальный ремонт, ремонт и обустройство автомобильных дорог общего пользования местного значения, включая обеспечение безопасности дорожного движения на них, в границах муниципального округа</t>
  </si>
  <si>
    <t>Подпрограмма "Управление муниципальным долгом Устьянского муниципального округа"</t>
  </si>
  <si>
    <t>Подпрограмма "Организация и обеспечение бюджетного процесса и развитие информационных систем управления финансами в Устьянском муниципальном округе"</t>
  </si>
  <si>
    <t>Плата за ограниченное пользование частями земельного участка (плата за сервитут) по соглашению с ОАО "РЖД"</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</si>
  <si>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t>
  </si>
  <si>
    <t>Реализация мероприятий по социально-экономическому развитию муниципальных округов (Ремонт дороги «Лойга-Кизема» круглогодичного действия)</t>
  </si>
  <si>
    <t>Реализация мероприятий по социально-экономическому развитию муниципальных округов (Асфальтирование автомобильной дороги общего пользования местного значения с.Малодоры, ул Центральная протяженностью  300 метров)</t>
  </si>
  <si>
    <t>Реализация мероприятий по социально-экономическому развитию муниципальных округов (Реконструкция котельной в д.Левоплосская с переходом оборудования на биотопливо)</t>
  </si>
  <si>
    <t>Реализация мероприятий по социально-экономическому развитию муниципальных округов (Строительство детской, спортивной площадки в п.Квазеньга)</t>
  </si>
  <si>
    <t>Единая субвенция местным бюджетам (Осуществление государственных полномочий по организации и осуществлению деятельности по опеке и попечительству)</t>
  </si>
  <si>
    <t>Единая субвенция местным бюджетам (Осуществление государственных полномочий по созданию комиссий по делам несовершеннолетних и защите их прав)</t>
  </si>
  <si>
    <t>Единая субвенция местным бюджетам (Осуществление государственных полномочий в сфере административных правонарушений)</t>
  </si>
  <si>
    <t>выделить сумму на персонифициров финансирование</t>
  </si>
  <si>
    <t>КБК 08 1 03 78620</t>
  </si>
  <si>
    <t>Подпрограмма "Развитие дошкольного, общего и дополнительного образования Устьянского муниципального округа"</t>
  </si>
  <si>
    <t>Софинансирование технического оснащения муниципальных музеев</t>
  </si>
  <si>
    <t>Создание дизайн-проекта основной экспозиции музея</t>
  </si>
  <si>
    <t>03 0 14 78160</t>
  </si>
  <si>
    <t>06 1 00 84092</t>
  </si>
  <si>
    <t>20 0 00 81541</t>
  </si>
  <si>
    <t>Первичные меры пожарной безопасности</t>
  </si>
  <si>
    <t>20 0 00 81542</t>
  </si>
  <si>
    <t>Организация деятельности добровольных пожарных дружин</t>
  </si>
  <si>
    <t>Уплата взносов на кап.ремонт многоквартирных домов</t>
  </si>
  <si>
    <t>Реализация мероприятий по социально-экономическому развитию муниципальных округов (Снос (демонтаж) здания дома культуры расположенного по адресу: с.Шангалы, ул. Ленина,40)</t>
  </si>
  <si>
    <t>Организация и проведение мероприятий, направленных на развитие туризма в Устьянском муниципальном округе</t>
  </si>
  <si>
    <t>Проведение культурных мероприятий на территории Устьянского муниципального округа</t>
  </si>
  <si>
    <t>Создание безопасной инфраструктуры образовательных организаций Устьянского муниципального округа</t>
  </si>
  <si>
    <t>Реализация мероприятий по социально-экономическому развитию муниципальных округов (Капитальный ремонт моста через реку Сереж на автомобильной дороге п. Илеза - д. Митинская Устьянского муниципального округа Архангельской области)</t>
  </si>
  <si>
    <t>Мероприятия в области переселения граждан из ветхого и аварийного жилья Устьянского муниципального округа Архангельской области</t>
  </si>
  <si>
    <t>Председатель представительного органа муниципального округа</t>
  </si>
  <si>
    <t>Депутаты представительного органа муниципального округа</t>
  </si>
  <si>
    <t>Обеспечение деятельности контрольно-счетной комиссии Устьянского муниципального округа</t>
  </si>
  <si>
    <t>Контрольно-счетная комиссия Устьянского муниципального округа Архангельской области</t>
  </si>
  <si>
    <t>Обеспечение деятельности территориального управления "Октябрьское"</t>
  </si>
  <si>
    <t>Глава муниципального округа</t>
  </si>
  <si>
    <t>Обеспечение функционирования Главы и администрации муниципального округа</t>
  </si>
  <si>
    <t>Администрация муниципального округа</t>
  </si>
  <si>
    <t>Реализация мероприятий по социально-экономическому развитию муниципальных округов (Снос многоквартирных домов, признанных аварийными и подлежащими сносу, в связи с решением, рп.Октябрьский, с. Шангалы, с.Малодоры)</t>
  </si>
  <si>
    <t>Реализация мероприятий по социально-экономическому развитию муниципальных округов (Ремонт источников децентрализованного водоснабжения в населенных пунктах Устьянского муниципального округа (7 ед.) п. Квазеньга, д. Коптяевская, п. Кизема, п. Первомайский, с. Бестужево, д. Починовская, п. Кидюга)</t>
  </si>
  <si>
    <t>Проведение ремонта водоразборных колонок д. Алферовская (5 ед.)</t>
  </si>
  <si>
    <t>Реализация мероприятий по социально-экономическому развитию муниципальных округов (Проведение ремонта водоразборных колонок д. Алферовская (5 ед.))</t>
  </si>
  <si>
    <t>Реализация мероприятий по социально-экономическому развитию муниципальных округов (Модернизация котельной по ул.50 лет Октября, д. 1а, с. Шангалы)</t>
  </si>
  <si>
    <t>Реализация мероприятий по социально-экономическому развитию муниципальных округов (Ремонт и установка светильников уличного освещения в населенных пунктах Устьянского муниципального округа согласно утвержденных схем, п. Илеза, п. Лойга, п. Кизема, с. Бестужево, д. Алферовская, д. Дубровская, п. Советский, д. Тарасонаволоцкая, д. Кононовская, д. Филинская, д. Ульяновская, д. Нагорская, д. Ларютинская, д. Черновская)</t>
  </si>
  <si>
    <t>Реализация мероприятий по социально-экономическому развитию муниципальных округов (Обеспечение пожарной безопасности жилых и общественных зданий, находящихся в муниципальной собственности, рп. Октябрьский)</t>
  </si>
  <si>
    <t>Реализация мероприятий по социально-экономическому развитию муниципальных округов (Ремонт межпоселенческих дорог и мостовых переходов  с. Березник)</t>
  </si>
  <si>
    <t>21 0 13 78160</t>
  </si>
  <si>
    <t>Реализация мероприятий по социально-экономическому развитию муниципальных округов (Капитальный ремонт кровли административного здания, расположенного по адресу: рп.Октябрьский, ул.Ленина, д.38)</t>
  </si>
  <si>
    <t>21 0 14 78160</t>
  </si>
  <si>
    <t>Реализация мероприятий по социально-экономическому развитию муниципальных округов (Капитальный ремонт кровли над помещением малого зала и над помещением отдела опеки и попечительства здания администрации, расположенного по адресу: рп.Октябрьский, ул.Комсомольская, д.7)</t>
  </si>
  <si>
    <t>мероприятия - Подготовка землеустроительной документации на земельные участки для проведения разграничения государственной собственности на земельные участки, предоставление земельных участков в аренду, в постоянное пользование, безвозмездное пользование, в собственность, проведение муниципального контроля в отношении земельных участков и муниципального имущества, в том числе почтовые расходы</t>
  </si>
  <si>
    <t>мероприятие - Организация получения услуг по оценке рыночной стоимости и права аренды земельных участков, находящихся в муниципальной собственности и государственная собственность на которые не разграничена, оценке рыночной стоимости и права аренды муниципального имущества, в целях предоставления на аукционах, в том числе почтовые расходы</t>
  </si>
  <si>
    <t>Капитальный ремонт структурных подразделений МБУК "ОЦДК"</t>
  </si>
  <si>
    <t>03 0 12 78160</t>
  </si>
  <si>
    <t>11 0 00 89201</t>
  </si>
  <si>
    <t>08 2 00 80198</t>
  </si>
  <si>
    <t>Капитальный ремонт МБОУ "Устьянская СОШ"</t>
  </si>
  <si>
    <t>к  решению сессии первого созыва Собрания депутатов № 26 от 21 декабря 2022 года</t>
  </si>
  <si>
    <t>к  решению сессии первого созыва Собрания депутатов  № 26  от 21 декабря 2022 года</t>
  </si>
  <si>
    <t>к  решению сессии первого созыва Собрания депутатов                                  № 26 от 21 декабря 2022 года</t>
  </si>
</sst>
</file>

<file path=xl/styles.xml><?xml version="1.0" encoding="utf-8"?>
<styleSheet xmlns="http://schemas.openxmlformats.org/spreadsheetml/2006/main">
  <numFmts count="1">
    <numFmt numFmtId="164" formatCode="#,##0_р_."/>
  </numFmts>
  <fonts count="38">
    <font>
      <sz val="10"/>
      <name val="Arial Cyr"/>
      <charset val="204"/>
    </font>
    <font>
      <sz val="10"/>
      <name val="Arial Cyr"/>
      <charset val="204"/>
    </font>
    <font>
      <b/>
      <sz val="13"/>
      <name val="Arial Cyr"/>
      <charset val="204"/>
    </font>
    <font>
      <sz val="10"/>
      <name val="Arial Cyr"/>
      <family val="2"/>
      <charset val="204"/>
    </font>
    <font>
      <sz val="8"/>
      <name val="Arial Cyr"/>
      <family val="2"/>
      <charset val="204"/>
    </font>
    <font>
      <b/>
      <sz val="10"/>
      <name val="Arial Cyr"/>
      <family val="2"/>
      <charset val="204"/>
    </font>
    <font>
      <b/>
      <sz val="13"/>
      <name val="Arial Cyr"/>
      <family val="2"/>
      <charset val="204"/>
    </font>
    <font>
      <b/>
      <sz val="10"/>
      <name val="Arial Cyr"/>
      <charset val="204"/>
    </font>
    <font>
      <sz val="10"/>
      <name val="Arial"/>
      <family val="2"/>
      <charset val="204"/>
    </font>
    <font>
      <sz val="10"/>
      <color indexed="10"/>
      <name val="Arial"/>
      <family val="2"/>
      <charset val="204"/>
    </font>
    <font>
      <sz val="10"/>
      <color indexed="10"/>
      <name val="Arial Cyr"/>
      <family val="2"/>
      <charset val="204"/>
    </font>
    <font>
      <sz val="10"/>
      <color indexed="8"/>
      <name val="Arial"/>
      <family val="2"/>
      <charset val="204"/>
    </font>
    <font>
      <b/>
      <sz val="10"/>
      <name val="Arial"/>
      <family val="2"/>
      <charset val="204"/>
    </font>
    <font>
      <sz val="10"/>
      <color indexed="10"/>
      <name val="Arial Cyr"/>
      <charset val="204"/>
    </font>
    <font>
      <b/>
      <i/>
      <sz val="10"/>
      <name val="Arial Cyr"/>
      <family val="2"/>
      <charset val="204"/>
    </font>
    <font>
      <b/>
      <i/>
      <sz val="13"/>
      <name val="Arial Cyr"/>
      <family val="2"/>
      <charset val="204"/>
    </font>
    <font>
      <i/>
      <sz val="10"/>
      <name val="Arial Cyr"/>
      <family val="2"/>
      <charset val="204"/>
    </font>
    <font>
      <sz val="13"/>
      <name val="Arial Cyr"/>
      <family val="2"/>
      <charset val="204"/>
    </font>
    <font>
      <b/>
      <i/>
      <sz val="10"/>
      <name val="Arial Cyr"/>
      <charset val="204"/>
    </font>
    <font>
      <b/>
      <sz val="12"/>
      <name val="Arial Cyr"/>
      <charset val="204"/>
    </font>
    <font>
      <b/>
      <sz val="14"/>
      <name val="Arial Cyr"/>
      <charset val="204"/>
    </font>
    <font>
      <b/>
      <sz val="10"/>
      <color indexed="10"/>
      <name val="Arial Cyr"/>
      <charset val="204"/>
    </font>
    <font>
      <b/>
      <sz val="10"/>
      <color indexed="10"/>
      <name val="Arial"/>
      <family val="2"/>
      <charset val="204"/>
    </font>
    <font>
      <b/>
      <sz val="10"/>
      <color indexed="8"/>
      <name val="Arial"/>
      <family val="2"/>
      <charset val="204"/>
    </font>
    <font>
      <b/>
      <sz val="10"/>
      <color indexed="10"/>
      <name val="Arial Cyr"/>
      <family val="2"/>
      <charset val="204"/>
    </font>
    <font>
      <sz val="8"/>
      <name val="Arial Cyr"/>
      <charset val="204"/>
    </font>
    <font>
      <sz val="10"/>
      <color rgb="FF000000"/>
      <name val="Times New Roman"/>
      <family val="1"/>
      <charset val="204"/>
    </font>
    <font>
      <sz val="10"/>
      <color rgb="FF000000"/>
      <name val="Arial"/>
      <family val="2"/>
      <charset val="204"/>
    </font>
    <font>
      <sz val="13"/>
      <name val="Arial Cyr"/>
      <charset val="204"/>
    </font>
    <font>
      <b/>
      <i/>
      <sz val="10"/>
      <name val="Arial"/>
      <family val="2"/>
      <charset val="204"/>
    </font>
    <font>
      <b/>
      <sz val="10"/>
      <color rgb="FF002060"/>
      <name val="Arial Cyr"/>
      <family val="2"/>
      <charset val="204"/>
    </font>
    <font>
      <i/>
      <sz val="10"/>
      <name val="Arial"/>
      <family val="2"/>
      <charset val="204"/>
    </font>
    <font>
      <i/>
      <sz val="10"/>
      <name val="Arial Cyr"/>
      <charset val="204"/>
    </font>
    <font>
      <sz val="10"/>
      <color rgb="FFFF0000"/>
      <name val="Arial Cyr"/>
      <charset val="204"/>
    </font>
    <font>
      <b/>
      <sz val="10"/>
      <color rgb="FFFF0000"/>
      <name val="Arial Cyr"/>
      <charset val="204"/>
    </font>
    <font>
      <u/>
      <sz val="10"/>
      <name val="Arial"/>
      <family val="2"/>
      <charset val="204"/>
    </font>
    <font>
      <sz val="10"/>
      <color theme="1"/>
      <name val="Arial"/>
      <family val="2"/>
      <charset val="204"/>
    </font>
    <font>
      <sz val="10"/>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8" fillId="0" borderId="0"/>
    <xf numFmtId="0" fontId="1" fillId="0" borderId="0"/>
  </cellStyleXfs>
  <cellXfs count="401">
    <xf numFmtId="0" fontId="0" fillId="0" borderId="0" xfId="0"/>
    <xf numFmtId="0" fontId="0" fillId="0" borderId="0" xfId="0" applyFill="1"/>
    <xf numFmtId="4" fontId="0" fillId="0" borderId="0" xfId="0" applyNumberFormat="1" applyFill="1"/>
    <xf numFmtId="0" fontId="1" fillId="0" borderId="0" xfId="0" applyFont="1" applyFill="1"/>
    <xf numFmtId="0" fontId="4"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 fontId="0" fillId="0" borderId="1" xfId="0" applyNumberForma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4" fontId="3" fillId="0" borderId="0" xfId="0" applyNumberFormat="1" applyFont="1" applyFill="1"/>
    <xf numFmtId="0" fontId="3" fillId="0" borderId="0" xfId="0" applyFont="1" applyFill="1"/>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 fontId="7" fillId="0" borderId="0" xfId="0" applyNumberFormat="1" applyFont="1" applyFill="1"/>
    <xf numFmtId="0" fontId="7" fillId="0" borderId="0" xfId="0" applyFont="1" applyFill="1"/>
    <xf numFmtId="0" fontId="8" fillId="0" borderId="1" xfId="0" applyFont="1" applyFill="1" applyBorder="1" applyAlignment="1">
      <alignment horizontal="justify" vertical="top" wrapText="1"/>
    </xf>
    <xf numFmtId="0" fontId="8" fillId="0" borderId="1" xfId="1" applyFont="1" applyFill="1" applyBorder="1" applyAlignment="1">
      <alignment wrapText="1"/>
    </xf>
    <xf numFmtId="4" fontId="1" fillId="0" borderId="1" xfId="0" applyNumberFormat="1" applyFont="1" applyFill="1" applyBorder="1" applyAlignment="1">
      <alignment horizontal="center" vertical="center"/>
    </xf>
    <xf numFmtId="0" fontId="8" fillId="0" borderId="1" xfId="1" applyFont="1" applyFill="1" applyBorder="1" applyAlignment="1">
      <alignment horizontal="left" vertical="top" wrapText="1"/>
    </xf>
    <xf numFmtId="4" fontId="3" fillId="0" borderId="1" xfId="0" applyNumberFormat="1" applyFont="1" applyFill="1" applyBorder="1" applyAlignment="1">
      <alignment horizontal="center" vertical="center"/>
    </xf>
    <xf numFmtId="0" fontId="10" fillId="0" borderId="0" xfId="0" applyFont="1" applyFill="1"/>
    <xf numFmtId="4" fontId="0" fillId="0" borderId="1" xfId="0" applyNumberFormat="1" applyFont="1" applyFill="1" applyBorder="1" applyAlignment="1">
      <alignment horizontal="center" vertical="center"/>
    </xf>
    <xf numFmtId="0" fontId="11" fillId="0" borderId="1" xfId="0" applyFont="1" applyFill="1" applyBorder="1" applyAlignment="1">
      <alignment wrapText="1"/>
    </xf>
    <xf numFmtId="4" fontId="12" fillId="0" borderId="0" xfId="0" applyNumberFormat="1" applyFont="1" applyFill="1"/>
    <xf numFmtId="0" fontId="12" fillId="0" borderId="0" xfId="0" applyFont="1" applyFill="1"/>
    <xf numFmtId="0" fontId="13" fillId="0" borderId="0" xfId="0" applyFont="1" applyFill="1"/>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8" fillId="0" borderId="1" xfId="0" applyFont="1" applyFill="1" applyBorder="1" applyAlignment="1">
      <alignment wrapText="1"/>
    </xf>
    <xf numFmtId="4" fontId="5"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0" fillId="0" borderId="1" xfId="0" applyNumberFormat="1" applyFill="1" applyBorder="1" applyAlignment="1">
      <alignment horizontal="center" vertical="center"/>
    </xf>
    <xf numFmtId="49" fontId="8" fillId="0" borderId="1" xfId="0" applyNumberFormat="1" applyFont="1" applyFill="1" applyBorder="1" applyAlignment="1">
      <alignment wrapText="1"/>
    </xf>
    <xf numFmtId="49" fontId="10" fillId="0" borderId="0" xfId="0" applyNumberFormat="1" applyFont="1" applyFill="1"/>
    <xf numFmtId="49" fontId="0" fillId="0" borderId="0" xfId="0" applyNumberFormat="1" applyFill="1"/>
    <xf numFmtId="0" fontId="1" fillId="0" borderId="1" xfId="0" applyFont="1" applyFill="1" applyBorder="1" applyAlignment="1">
      <alignment horizontal="center" vertical="center"/>
    </xf>
    <xf numFmtId="0" fontId="0" fillId="0" borderId="0" xfId="0" applyFont="1" applyFill="1"/>
    <xf numFmtId="49" fontId="7"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justify"/>
    </xf>
    <xf numFmtId="0" fontId="0" fillId="0" borderId="0" xfId="0" applyFont="1" applyFill="1" applyBorder="1"/>
    <xf numFmtId="0" fontId="0" fillId="0" borderId="0" xfId="0" applyFill="1" applyAlignment="1">
      <alignment horizontal="center" vertical="center"/>
    </xf>
    <xf numFmtId="4" fontId="1" fillId="0" borderId="0" xfId="0" applyNumberFormat="1" applyFont="1" applyFill="1" applyAlignment="1">
      <alignment horizontal="center" vertical="center"/>
    </xf>
    <xf numFmtId="0" fontId="7" fillId="0" borderId="0" xfId="0" applyFont="1" applyFill="1" applyBorder="1"/>
    <xf numFmtId="0" fontId="1" fillId="0" borderId="0" xfId="0" applyFont="1" applyFill="1" applyBorder="1"/>
    <xf numFmtId="4" fontId="1" fillId="0" borderId="0" xfId="0" applyNumberFormat="1" applyFont="1" applyFill="1" applyBorder="1"/>
    <xf numFmtId="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0" fillId="0" borderId="0" xfId="0" applyFill="1" applyBorder="1"/>
    <xf numFmtId="4" fontId="8"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19" fillId="0" borderId="1" xfId="0" applyFont="1" applyFill="1" applyBorder="1" applyAlignment="1">
      <alignment horizontal="center" vertical="center" textRotation="90" wrapText="1"/>
    </xf>
    <xf numFmtId="0" fontId="20" fillId="0" borderId="0" xfId="0" applyFont="1" applyFill="1"/>
    <xf numFmtId="49" fontId="22" fillId="0" borderId="1" xfId="0" applyNumberFormat="1" applyFont="1" applyFill="1" applyBorder="1" applyAlignment="1">
      <alignment horizontal="center" vertical="center"/>
    </xf>
    <xf numFmtId="0" fontId="24" fillId="0" borderId="0" xfId="0" applyFont="1" applyFill="1"/>
    <xf numFmtId="0" fontId="12" fillId="0" borderId="1" xfId="0" applyFont="1" applyFill="1" applyBorder="1" applyAlignment="1">
      <alignment vertical="center" wrapText="1"/>
    </xf>
    <xf numFmtId="0" fontId="19" fillId="0" borderId="1" xfId="0" applyFont="1" applyFill="1" applyBorder="1" applyAlignment="1">
      <alignment horizontal="left" vertical="center"/>
    </xf>
    <xf numFmtId="0" fontId="3" fillId="0" borderId="1" xfId="0" applyFont="1" applyFill="1" applyBorder="1" applyAlignment="1">
      <alignment horizontal="center" vertical="center"/>
    </xf>
    <xf numFmtId="0" fontId="27" fillId="0" borderId="0" xfId="0" applyFont="1" applyFill="1" applyAlignment="1">
      <alignment wrapText="1"/>
    </xf>
    <xf numFmtId="0" fontId="26" fillId="0" borderId="0" xfId="0" applyFont="1" applyFill="1"/>
    <xf numFmtId="0" fontId="8"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4" fontId="0" fillId="2" borderId="1" xfId="0" applyNumberFormat="1" applyFill="1" applyBorder="1" applyAlignment="1">
      <alignment horizontal="center" vertical="center"/>
    </xf>
    <xf numFmtId="0" fontId="7" fillId="3"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0" fontId="0" fillId="0" borderId="1" xfId="0" applyFill="1" applyBorder="1" applyAlignment="1">
      <alignment vertical="center" wrapText="1"/>
    </xf>
    <xf numFmtId="4" fontId="1" fillId="2" borderId="0" xfId="0" applyNumberFormat="1" applyFont="1" applyFill="1" applyAlignment="1">
      <alignment horizontal="center" vertical="center"/>
    </xf>
    <xf numFmtId="0" fontId="0" fillId="2" borderId="0" xfId="0" applyFill="1"/>
    <xf numFmtId="3" fontId="4" fillId="2" borderId="1" xfId="0" applyNumberFormat="1" applyFont="1" applyFill="1" applyBorder="1" applyAlignment="1">
      <alignment horizontal="center" vertical="center"/>
    </xf>
    <xf numFmtId="4" fontId="19"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xf>
    <xf numFmtId="0" fontId="0" fillId="0" borderId="0" xfId="0" applyBorder="1" applyAlignment="1">
      <alignment wrapText="1"/>
    </xf>
    <xf numFmtId="0" fontId="28" fillId="0" borderId="1" xfId="0" applyFont="1" applyFill="1" applyBorder="1" applyAlignment="1">
      <alignment horizontal="center" vertical="center" wrapText="1"/>
    </xf>
    <xf numFmtId="0" fontId="0" fillId="0" borderId="0" xfId="0" applyBorder="1"/>
    <xf numFmtId="0" fontId="4" fillId="0" borderId="3" xfId="0" applyFont="1" applyFill="1" applyBorder="1" applyAlignment="1">
      <alignment horizontal="center" vertical="center"/>
    </xf>
    <xf numFmtId="164" fontId="4" fillId="0" borderId="3" xfId="0" applyNumberFormat="1" applyFont="1" applyFill="1" applyBorder="1" applyAlignment="1">
      <alignment horizontal="center" vertical="center"/>
    </xf>
    <xf numFmtId="0" fontId="0" fillId="0" borderId="1" xfId="0" applyFill="1" applyBorder="1" applyAlignment="1">
      <alignment horizontal="center" vertical="center"/>
    </xf>
    <xf numFmtId="4" fontId="0" fillId="0" borderId="1" xfId="0" applyNumberFormat="1" applyFill="1" applyBorder="1" applyAlignment="1">
      <alignment horizontal="center"/>
    </xf>
    <xf numFmtId="0" fontId="26" fillId="0" borderId="0" xfId="0" applyFont="1" applyAlignment="1">
      <alignment wrapText="1"/>
    </xf>
    <xf numFmtId="49" fontId="12" fillId="3" borderId="1" xfId="0" applyNumberFormat="1" applyFont="1" applyFill="1" applyBorder="1" applyAlignment="1">
      <alignment horizontal="center" vertical="center"/>
    </xf>
    <xf numFmtId="4" fontId="12" fillId="3" borderId="1" xfId="0" applyNumberFormat="1" applyFont="1" applyFill="1" applyBorder="1" applyAlignment="1">
      <alignment horizontal="center" vertical="center"/>
    </xf>
    <xf numFmtId="0" fontId="12" fillId="3" borderId="1" xfId="0" applyFont="1" applyFill="1" applyBorder="1" applyAlignment="1">
      <alignment horizontal="left" vertical="center" wrapText="1"/>
    </xf>
    <xf numFmtId="0" fontId="5" fillId="3" borderId="0" xfId="0" applyFont="1" applyFill="1"/>
    <xf numFmtId="4" fontId="10" fillId="0" borderId="0" xfId="0" applyNumberFormat="1" applyFont="1" applyFill="1"/>
    <xf numFmtId="4" fontId="0" fillId="0" borderId="0" xfId="0" applyNumberFormat="1" applyFont="1" applyFill="1"/>
    <xf numFmtId="4" fontId="1" fillId="0" borderId="0" xfId="0" applyNumberFormat="1" applyFont="1" applyFill="1"/>
    <xf numFmtId="4" fontId="20" fillId="0" borderId="0" xfId="0" applyNumberFormat="1" applyFont="1" applyFill="1"/>
    <xf numFmtId="4" fontId="13" fillId="0" borderId="0" xfId="0" applyNumberFormat="1" applyFont="1" applyFill="1"/>
    <xf numFmtId="4" fontId="5" fillId="3" borderId="0" xfId="0" applyNumberFormat="1" applyFont="1" applyFill="1"/>
    <xf numFmtId="0" fontId="0" fillId="0" borderId="1" xfId="0" applyFill="1" applyBorder="1" applyAlignment="1">
      <alignment horizontal="left" vertical="center"/>
    </xf>
    <xf numFmtId="4" fontId="3" fillId="0" borderId="0" xfId="0" applyNumberFormat="1" applyFont="1" applyFill="1" applyAlignment="1">
      <alignment wrapText="1"/>
    </xf>
    <xf numFmtId="4" fontId="1" fillId="0" borderId="1" xfId="0" applyNumberFormat="1" applyFont="1" applyFill="1" applyBorder="1"/>
    <xf numFmtId="0" fontId="1" fillId="0" borderId="1" xfId="0" applyFont="1" applyFill="1" applyBorder="1"/>
    <xf numFmtId="4" fontId="3" fillId="0" borderId="1" xfId="0" applyNumberFormat="1" applyFont="1" applyFill="1" applyBorder="1" applyAlignment="1">
      <alignment horizontal="center"/>
    </xf>
    <xf numFmtId="0" fontId="11" fillId="0" borderId="1" xfId="0" applyFont="1" applyFill="1" applyBorder="1" applyAlignment="1">
      <alignment horizontal="left" wrapText="1"/>
    </xf>
    <xf numFmtId="0" fontId="5" fillId="2" borderId="0" xfId="0" applyFont="1" applyFill="1"/>
    <xf numFmtId="0" fontId="14" fillId="2" borderId="0" xfId="0" applyFont="1" applyFill="1"/>
    <xf numFmtId="4" fontId="7" fillId="2" borderId="0" xfId="0" applyNumberFormat="1" applyFont="1" applyFill="1"/>
    <xf numFmtId="0" fontId="7" fillId="2" borderId="0" xfId="0" applyFont="1" applyFill="1"/>
    <xf numFmtId="0" fontId="16" fillId="2" borderId="0" xfId="0" applyFont="1" applyFill="1"/>
    <xf numFmtId="4" fontId="0" fillId="2" borderId="0" xfId="0" applyNumberFormat="1" applyFill="1"/>
    <xf numFmtId="4" fontId="0" fillId="2" borderId="1" xfId="0" applyNumberFormat="1" applyFill="1" applyBorder="1" applyAlignment="1">
      <alignment horizontal="center"/>
    </xf>
    <xf numFmtId="4" fontId="8" fillId="0" borderId="1" xfId="0" applyNumberFormat="1" applyFont="1" applyFill="1" applyBorder="1" applyAlignment="1">
      <alignment horizontal="center" vertical="center" wrapText="1"/>
    </xf>
    <xf numFmtId="4" fontId="12" fillId="5"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left" wrapText="1"/>
    </xf>
    <xf numFmtId="0" fontId="3" fillId="2" borderId="1" xfId="0" applyFont="1" applyFill="1" applyBorder="1" applyAlignment="1">
      <alignment vertical="center" wrapText="1"/>
    </xf>
    <xf numFmtId="0" fontId="8" fillId="2"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11" fillId="2" borderId="1" xfId="0" applyFont="1" applyFill="1" applyBorder="1" applyAlignment="1">
      <alignment wrapText="1"/>
    </xf>
    <xf numFmtId="49" fontId="8"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8" fillId="2" borderId="1" xfId="0" applyFont="1" applyFill="1" applyBorder="1" applyAlignment="1">
      <alignment wrapText="1"/>
    </xf>
    <xf numFmtId="0" fontId="8" fillId="2" borderId="1" xfId="1" applyFont="1" applyFill="1" applyBorder="1" applyAlignment="1">
      <alignment wrapText="1"/>
    </xf>
    <xf numFmtId="0" fontId="8" fillId="2" borderId="1" xfId="1" applyFont="1" applyFill="1" applyBorder="1" applyAlignment="1">
      <alignment horizontal="left" vertical="top" wrapText="1"/>
    </xf>
    <xf numFmtId="0" fontId="27" fillId="2" borderId="0" xfId="0" applyFont="1" applyFill="1" applyAlignment="1">
      <alignment wrapText="1"/>
    </xf>
    <xf numFmtId="0" fontId="8" fillId="2" borderId="1" xfId="0" applyFont="1" applyFill="1" applyBorder="1" applyAlignment="1">
      <alignment horizontal="justify" vertical="top" wrapText="1"/>
    </xf>
    <xf numFmtId="0" fontId="8" fillId="6" borderId="1" xfId="0" applyFont="1" applyFill="1" applyBorder="1" applyAlignment="1">
      <alignment horizontal="left" vertical="center" wrapText="1"/>
    </xf>
    <xf numFmtId="0" fontId="8" fillId="2" borderId="1" xfId="1" applyFont="1" applyFill="1" applyBorder="1" applyAlignment="1">
      <alignment horizontal="left" vertical="center" wrapText="1"/>
    </xf>
    <xf numFmtId="49" fontId="0" fillId="2" borderId="1" xfId="0" applyNumberFormat="1" applyFont="1" applyFill="1" applyBorder="1" applyAlignment="1">
      <alignment horizontal="center" vertical="center"/>
    </xf>
    <xf numFmtId="49" fontId="0" fillId="2" borderId="1" xfId="0" applyNumberFormat="1" applyFill="1" applyBorder="1" applyAlignment="1">
      <alignment horizontal="center" vertical="center"/>
    </xf>
    <xf numFmtId="0" fontId="8" fillId="2" borderId="1" xfId="0" applyFont="1" applyFill="1" applyBorder="1" applyAlignment="1">
      <alignment horizontal="center" vertical="center"/>
    </xf>
    <xf numFmtId="0" fontId="0" fillId="2" borderId="0" xfId="0" applyFont="1" applyFill="1"/>
    <xf numFmtId="0" fontId="1" fillId="2" borderId="0" xfId="0" applyFont="1" applyFill="1"/>
    <xf numFmtId="4" fontId="0" fillId="2" borderId="0" xfId="0" applyNumberFormat="1" applyFont="1" applyFill="1"/>
    <xf numFmtId="49" fontId="3" fillId="2" borderId="1" xfId="0" applyNumberFormat="1"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12" fillId="2" borderId="1" xfId="0" applyFont="1" applyFill="1" applyBorder="1" applyAlignment="1">
      <alignment wrapText="1"/>
    </xf>
    <xf numFmtId="49" fontId="22" fillId="2" borderId="1" xfId="0" applyNumberFormat="1" applyFont="1" applyFill="1" applyBorder="1" applyAlignment="1">
      <alignment horizontal="center" vertical="center"/>
    </xf>
    <xf numFmtId="4" fontId="24" fillId="2" borderId="0" xfId="0" applyNumberFormat="1" applyFont="1" applyFill="1"/>
    <xf numFmtId="0" fontId="24" fillId="2" borderId="0" xfId="0" applyFont="1" applyFill="1"/>
    <xf numFmtId="49" fontId="7" fillId="2"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4" fontId="8" fillId="4" borderId="1" xfId="0" applyNumberFormat="1" applyFont="1" applyFill="1" applyBorder="1" applyAlignment="1">
      <alignment horizontal="center" vertical="center"/>
    </xf>
    <xf numFmtId="0" fontId="32" fillId="0" borderId="0" xfId="0" applyFont="1" applyFill="1"/>
    <xf numFmtId="0" fontId="0" fillId="0" borderId="1" xfId="0" applyFont="1" applyFill="1" applyBorder="1" applyAlignment="1">
      <alignment horizontal="left" vertical="center" wrapText="1"/>
    </xf>
    <xf numFmtId="4" fontId="0" fillId="0" borderId="0" xfId="0" applyNumberFormat="1" applyFont="1" applyFill="1" applyBorder="1"/>
    <xf numFmtId="49" fontId="9" fillId="2" borderId="1" xfId="0" applyNumberFormat="1" applyFont="1" applyFill="1" applyBorder="1" applyAlignment="1">
      <alignment horizontal="center" vertical="center"/>
    </xf>
    <xf numFmtId="0" fontId="10" fillId="2" borderId="0" xfId="0" applyFont="1" applyFill="1"/>
    <xf numFmtId="0" fontId="1" fillId="0" borderId="0" xfId="0" applyFont="1" applyFill="1" applyBorder="1" applyAlignment="1">
      <alignment vertical="center" wrapText="1"/>
    </xf>
    <xf numFmtId="4" fontId="0" fillId="4" borderId="1" xfId="0" applyNumberFormat="1" applyFill="1" applyBorder="1" applyAlignment="1">
      <alignment horizontal="center" vertical="center"/>
    </xf>
    <xf numFmtId="0" fontId="0" fillId="4" borderId="0" xfId="0" applyFill="1"/>
    <xf numFmtId="4" fontId="0" fillId="0" borderId="0" xfId="0" applyNumberFormat="1" applyFill="1" applyAlignment="1">
      <alignment wrapText="1"/>
    </xf>
    <xf numFmtId="4" fontId="1" fillId="2" borderId="0" xfId="0" applyNumberFormat="1" applyFont="1" applyFill="1"/>
    <xf numFmtId="4" fontId="30" fillId="0" borderId="0" xfId="0" applyNumberFormat="1" applyFont="1" applyFill="1"/>
    <xf numFmtId="4" fontId="8" fillId="0" borderId="0" xfId="0" applyNumberFormat="1" applyFont="1" applyFill="1" applyBorder="1" applyAlignment="1">
      <alignment horizontal="center" vertical="center"/>
    </xf>
    <xf numFmtId="4" fontId="8" fillId="2" borderId="0" xfId="0" applyNumberFormat="1" applyFont="1" applyFill="1" applyBorder="1" applyAlignment="1">
      <alignment horizontal="center" vertical="center"/>
    </xf>
    <xf numFmtId="4" fontId="0" fillId="2" borderId="0" xfId="0" applyNumberFormat="1" applyFill="1" applyBorder="1" applyAlignment="1">
      <alignment horizontal="center" vertical="center"/>
    </xf>
    <xf numFmtId="4" fontId="1" fillId="2" borderId="0" xfId="0" applyNumberFormat="1" applyFont="1" applyFill="1" applyBorder="1" applyAlignment="1">
      <alignment horizontal="center" vertical="center"/>
    </xf>
    <xf numFmtId="0" fontId="0" fillId="0" borderId="0" xfId="0" applyFill="1" applyAlignment="1">
      <alignment wrapText="1"/>
    </xf>
    <xf numFmtId="0" fontId="27" fillId="0" borderId="1" xfId="0" applyFont="1" applyFill="1" applyBorder="1" applyAlignment="1">
      <alignment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xf numFmtId="0" fontId="0" fillId="2" borderId="0" xfId="0" applyFill="1" applyBorder="1"/>
    <xf numFmtId="0" fontId="0" fillId="2" borderId="0" xfId="0" applyFill="1" applyBorder="1" applyAlignment="1">
      <alignment wrapText="1"/>
    </xf>
    <xf numFmtId="0" fontId="0"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xf>
    <xf numFmtId="4" fontId="5" fillId="2" borderId="0" xfId="0" applyNumberFormat="1" applyFont="1" applyFill="1" applyBorder="1" applyAlignment="1">
      <alignment horizontal="center" vertical="center"/>
    </xf>
    <xf numFmtId="4" fontId="7" fillId="2" borderId="0" xfId="0" applyNumberFormat="1" applyFont="1" applyFill="1" applyBorder="1" applyAlignment="1">
      <alignment horizontal="center" vertical="center"/>
    </xf>
    <xf numFmtId="4" fontId="31" fillId="2" borderId="0" xfId="0" applyNumberFormat="1" applyFont="1" applyFill="1" applyBorder="1" applyAlignment="1">
      <alignment horizontal="center" vertical="center"/>
    </xf>
    <xf numFmtId="4" fontId="3" fillId="2" borderId="0" xfId="0" applyNumberFormat="1" applyFont="1" applyFill="1" applyBorder="1" applyAlignment="1">
      <alignment horizontal="center" vertical="center"/>
    </xf>
    <xf numFmtId="4" fontId="0" fillId="2" borderId="0" xfId="0" applyNumberFormat="1" applyFont="1" applyFill="1" applyBorder="1" applyAlignment="1">
      <alignment horizontal="center" vertical="center"/>
    </xf>
    <xf numFmtId="4" fontId="12" fillId="2"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wrapText="1"/>
    </xf>
    <xf numFmtId="4" fontId="0" fillId="2" borderId="0" xfId="0" applyNumberFormat="1" applyFill="1" applyBorder="1" applyAlignment="1">
      <alignment horizontal="center"/>
    </xf>
    <xf numFmtId="0" fontId="1" fillId="2" borderId="0" xfId="0" applyFont="1" applyFill="1" applyBorder="1"/>
    <xf numFmtId="0" fontId="3" fillId="2" borderId="0" xfId="0" applyFont="1" applyFill="1" applyBorder="1"/>
    <xf numFmtId="4" fontId="3" fillId="2" borderId="0" xfId="0" applyNumberFormat="1" applyFont="1" applyFill="1" applyBorder="1" applyAlignment="1">
      <alignment horizontal="center"/>
    </xf>
    <xf numFmtId="0" fontId="5" fillId="2" borderId="0" xfId="0" applyFont="1" applyFill="1" applyBorder="1"/>
    <xf numFmtId="0" fontId="12" fillId="2" borderId="0" xfId="0" applyFont="1" applyFill="1" applyBorder="1"/>
    <xf numFmtId="0" fontId="10" fillId="2" borderId="0" xfId="0" applyFont="1" applyFill="1" applyBorder="1"/>
    <xf numFmtId="4" fontId="12" fillId="2" borderId="0" xfId="0" applyNumberFormat="1" applyFont="1" applyFill="1" applyBorder="1"/>
    <xf numFmtId="0" fontId="32" fillId="2" borderId="0" xfId="0" applyFont="1" applyFill="1" applyBorder="1"/>
    <xf numFmtId="0" fontId="7" fillId="2" borderId="0" xfId="0" applyFont="1" applyFill="1" applyBorder="1"/>
    <xf numFmtId="4" fontId="7" fillId="2" borderId="0" xfId="0" applyNumberFormat="1" applyFont="1" applyFill="1" applyBorder="1"/>
    <xf numFmtId="4" fontId="0" fillId="2" borderId="0" xfId="0" applyNumberFormat="1" applyFill="1" applyBorder="1"/>
    <xf numFmtId="4" fontId="10" fillId="2" borderId="0" xfId="0" applyNumberFormat="1" applyFont="1" applyFill="1" applyBorder="1"/>
    <xf numFmtId="0" fontId="13" fillId="2" borderId="0" xfId="0" applyFont="1" applyFill="1" applyBorder="1"/>
    <xf numFmtId="0" fontId="14" fillId="2" borderId="0" xfId="0" applyFont="1" applyFill="1" applyBorder="1"/>
    <xf numFmtId="0" fontId="16" fillId="2" borderId="0" xfId="0" applyFont="1" applyFill="1" applyBorder="1"/>
    <xf numFmtId="4" fontId="0" fillId="2" borderId="0" xfId="0" applyNumberFormat="1" applyFont="1" applyFill="1" applyBorder="1"/>
    <xf numFmtId="4" fontId="3" fillId="2" borderId="0" xfId="0" applyNumberFormat="1" applyFont="1" applyFill="1" applyBorder="1"/>
    <xf numFmtId="4" fontId="24" fillId="2" borderId="0" xfId="0" applyNumberFormat="1" applyFont="1" applyFill="1" applyBorder="1"/>
    <xf numFmtId="0" fontId="24" fillId="2" borderId="0" xfId="0" applyFont="1" applyFill="1" applyBorder="1"/>
    <xf numFmtId="49" fontId="10" fillId="2" borderId="0" xfId="0" applyNumberFormat="1" applyFont="1" applyFill="1" applyBorder="1"/>
    <xf numFmtId="49" fontId="0" fillId="2" borderId="0" xfId="0" applyNumberFormat="1" applyFill="1" applyBorder="1"/>
    <xf numFmtId="4" fontId="1" fillId="2" borderId="0" xfId="0" applyNumberFormat="1" applyFont="1" applyFill="1" applyBorder="1"/>
    <xf numFmtId="4" fontId="13" fillId="2" borderId="0" xfId="0" applyNumberFormat="1" applyFont="1" applyFill="1" applyBorder="1"/>
    <xf numFmtId="0" fontId="0" fillId="2" borderId="0" xfId="0" applyFont="1" applyFill="1" applyBorder="1"/>
    <xf numFmtId="4" fontId="5" fillId="2" borderId="0" xfId="0" applyNumberFormat="1" applyFont="1" applyFill="1" applyBorder="1" applyAlignment="1">
      <alignment wrapText="1"/>
    </xf>
    <xf numFmtId="0" fontId="33" fillId="2" borderId="0" xfId="0" applyFont="1" applyFill="1" applyBorder="1"/>
    <xf numFmtId="2" fontId="3" fillId="2" borderId="0" xfId="0" applyNumberFormat="1" applyFont="1" applyFill="1" applyBorder="1"/>
    <xf numFmtId="2" fontId="0" fillId="2" borderId="0" xfId="0" applyNumberFormat="1" applyFill="1" applyBorder="1"/>
    <xf numFmtId="0" fontId="12" fillId="2" borderId="0" xfId="0" applyFont="1" applyFill="1"/>
    <xf numFmtId="0" fontId="7" fillId="0" borderId="1" xfId="0" applyFont="1" applyFill="1" applyBorder="1" applyAlignment="1">
      <alignment vertical="center"/>
    </xf>
    <xf numFmtId="4" fontId="7" fillId="0" borderId="1" xfId="0" applyNumberFormat="1" applyFont="1" applyFill="1" applyBorder="1" applyAlignment="1">
      <alignment horizontal="center" vertical="center" wrapText="1"/>
    </xf>
    <xf numFmtId="4" fontId="21" fillId="0" borderId="0" xfId="0" applyNumberFormat="1" applyFont="1" applyFill="1"/>
    <xf numFmtId="0" fontId="21" fillId="0" borderId="0" xfId="0" applyFont="1" applyFill="1"/>
    <xf numFmtId="0" fontId="12" fillId="0" borderId="1" xfId="0" applyFont="1" applyFill="1" applyBorder="1" applyAlignment="1">
      <alignment wrapText="1"/>
    </xf>
    <xf numFmtId="4" fontId="5" fillId="0" borderId="0" xfId="0" applyNumberFormat="1" applyFont="1" applyFill="1"/>
    <xf numFmtId="0" fontId="5" fillId="0" borderId="0" xfId="0" applyFont="1" applyFill="1"/>
    <xf numFmtId="4" fontId="5" fillId="0" borderId="1" xfId="0" applyNumberFormat="1" applyFont="1" applyFill="1" applyBorder="1"/>
    <xf numFmtId="4" fontId="7" fillId="0" borderId="0" xfId="0" applyNumberFormat="1" applyFont="1" applyFill="1" applyAlignment="1">
      <alignment wrapText="1"/>
    </xf>
    <xf numFmtId="4" fontId="24" fillId="0" borderId="0" xfId="0" applyNumberFormat="1" applyFont="1" applyFill="1"/>
    <xf numFmtId="49" fontId="12" fillId="0" borderId="1" xfId="0" applyNumberFormat="1" applyFont="1" applyFill="1" applyBorder="1" applyAlignment="1">
      <alignment horizontal="left" vertical="center" wrapText="1"/>
    </xf>
    <xf numFmtId="4" fontId="24" fillId="0" borderId="1" xfId="0" applyNumberFormat="1" applyFont="1" applyFill="1" applyBorder="1"/>
    <xf numFmtId="49" fontId="24" fillId="0" borderId="0" xfId="0" applyNumberFormat="1" applyFont="1" applyFill="1"/>
    <xf numFmtId="4" fontId="1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4" fontId="29" fillId="0" borderId="1" xfId="0" applyNumberFormat="1" applyFont="1" applyFill="1" applyBorder="1" applyAlignment="1">
      <alignment horizontal="center" vertical="center"/>
    </xf>
    <xf numFmtId="0" fontId="18" fillId="0" borderId="0" xfId="0" applyFont="1" applyFill="1"/>
    <xf numFmtId="4" fontId="18" fillId="0" borderId="0" xfId="0" applyNumberFormat="1" applyFont="1" applyFill="1"/>
    <xf numFmtId="4" fontId="3" fillId="0" borderId="0" xfId="0" applyNumberFormat="1" applyFont="1" applyFill="1" applyBorder="1"/>
    <xf numFmtId="4" fontId="0" fillId="0" borderId="0" xfId="0" applyNumberFormat="1" applyFill="1" applyBorder="1"/>
    <xf numFmtId="4" fontId="3" fillId="0" borderId="0" xfId="0" applyNumberFormat="1" applyFont="1" applyFill="1" applyBorder="1" applyAlignment="1">
      <alignment horizontal="center" vertical="center"/>
    </xf>
    <xf numFmtId="4" fontId="7" fillId="0" borderId="0" xfId="0" applyNumberFormat="1" applyFont="1" applyFill="1" applyBorder="1"/>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1" fillId="2" borderId="1" xfId="0" applyFont="1" applyFill="1" applyBorder="1" applyAlignment="1">
      <alignment horizontal="center" vertical="center"/>
    </xf>
    <xf numFmtId="0" fontId="7" fillId="2" borderId="1" xfId="0" applyFont="1" applyFill="1" applyBorder="1"/>
    <xf numFmtId="4" fontId="7" fillId="2" borderId="1" xfId="0" applyNumberFormat="1" applyFont="1" applyFill="1" applyBorder="1" applyAlignment="1">
      <alignment horizont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8"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31" fillId="2" borderId="1" xfId="0" applyFont="1" applyFill="1" applyBorder="1" applyAlignment="1">
      <alignment horizontal="center" vertical="center"/>
    </xf>
    <xf numFmtId="4" fontId="3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justify" vertical="center" wrapText="1"/>
    </xf>
    <xf numFmtId="0" fontId="5" fillId="2" borderId="1" xfId="0" applyFont="1" applyFill="1" applyBorder="1" applyAlignment="1">
      <alignment horizontal="left" vertical="center"/>
    </xf>
    <xf numFmtId="0" fontId="0" fillId="2" borderId="1" xfId="0" applyFill="1" applyBorder="1" applyAlignment="1">
      <alignment horizontal="left" vertical="center"/>
    </xf>
    <xf numFmtId="0" fontId="14" fillId="2" borderId="1" xfId="0" applyFont="1" applyFill="1" applyBorder="1" applyAlignment="1">
      <alignment horizontal="left" vertical="center" wrapText="1"/>
    </xf>
    <xf numFmtId="4" fontId="14"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49" fontId="8" fillId="2" borderId="1" xfId="0" applyNumberFormat="1" applyFont="1" applyFill="1" applyBorder="1" applyAlignment="1">
      <alignment wrapText="1"/>
    </xf>
    <xf numFmtId="0" fontId="27" fillId="2" borderId="1" xfId="0" applyFont="1" applyFill="1" applyBorder="1" applyAlignment="1">
      <alignment wrapText="1"/>
    </xf>
    <xf numFmtId="49" fontId="7" fillId="2" borderId="1" xfId="0" applyNumberFormat="1" applyFont="1" applyFill="1" applyBorder="1" applyAlignment="1">
      <alignment vertical="center" wrapText="1"/>
    </xf>
    <xf numFmtId="4" fontId="34"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0" fontId="12" fillId="2" borderId="1" xfId="0" applyFont="1" applyFill="1" applyBorder="1" applyAlignment="1">
      <alignment vertical="center" wrapText="1"/>
    </xf>
    <xf numFmtId="4" fontId="3" fillId="2" borderId="1" xfId="0" applyNumberFormat="1" applyFont="1" applyFill="1" applyBorder="1" applyAlignment="1">
      <alignment horizontal="center"/>
    </xf>
    <xf numFmtId="0" fontId="0" fillId="2" borderId="0" xfId="0" applyFill="1" applyAlignment="1">
      <alignment horizontal="center"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28"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4" fontId="32" fillId="2" borderId="1" xfId="0" applyNumberFormat="1" applyFont="1" applyFill="1" applyBorder="1" applyAlignment="1">
      <alignment horizontal="center" vertical="center" wrapText="1"/>
    </xf>
    <xf numFmtId="4" fontId="32"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4" fontId="18" fillId="2" borderId="0"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3" fillId="2" borderId="0" xfId="0" applyFont="1" applyFill="1"/>
    <xf numFmtId="0" fontId="26" fillId="0" borderId="4" xfId="0" applyFont="1" applyBorder="1" applyAlignment="1">
      <alignment wrapText="1"/>
    </xf>
    <xf numFmtId="49" fontId="8" fillId="4" borderId="1" xfId="0" applyNumberFormat="1" applyFont="1" applyFill="1" applyBorder="1" applyAlignment="1">
      <alignment horizontal="center" vertical="center"/>
    </xf>
    <xf numFmtId="0" fontId="26" fillId="0" borderId="0" xfId="0" applyFont="1"/>
    <xf numFmtId="0" fontId="26" fillId="4" borderId="1" xfId="0" applyFont="1" applyFill="1" applyBorder="1"/>
    <xf numFmtId="0" fontId="8" fillId="4" borderId="1" xfId="0" applyFont="1" applyFill="1" applyBorder="1" applyAlignment="1">
      <alignment horizontal="center" vertical="center"/>
    </xf>
    <xf numFmtId="4" fontId="8" fillId="4" borderId="0"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7" fillId="0" borderId="0" xfId="0" applyNumberFormat="1" applyFont="1" applyFill="1" applyBorder="1" applyAlignment="1">
      <alignment horizontal="center" vertical="center"/>
    </xf>
    <xf numFmtId="0" fontId="10" fillId="0" borderId="0" xfId="0" applyFont="1" applyFill="1" applyBorder="1"/>
    <xf numFmtId="4" fontId="5" fillId="0"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 fontId="5" fillId="4" borderId="1" xfId="0" applyNumberFormat="1" applyFont="1" applyFill="1" applyBorder="1" applyAlignment="1">
      <alignment horizontal="center" vertical="center"/>
    </xf>
    <xf numFmtId="0" fontId="3" fillId="4" borderId="0" xfId="0" applyFont="1" applyFill="1" applyBorder="1"/>
    <xf numFmtId="0" fontId="3" fillId="4" borderId="0" xfId="0" applyFont="1" applyFill="1"/>
    <xf numFmtId="0" fontId="8" fillId="4" borderId="1" xfId="0" applyNumberFormat="1" applyFont="1" applyFill="1" applyBorder="1" applyAlignment="1">
      <alignment horizontal="left" vertical="center" wrapText="1"/>
    </xf>
    <xf numFmtId="0" fontId="0" fillId="4" borderId="1" xfId="0" applyFont="1" applyFill="1" applyBorder="1" applyAlignment="1">
      <alignment horizontal="center" vertical="center"/>
    </xf>
    <xf numFmtId="49" fontId="3" fillId="4" borderId="1"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0" fontId="24" fillId="0" borderId="0" xfId="0" applyFont="1" applyFill="1" applyBorder="1"/>
    <xf numFmtId="0" fontId="26" fillId="0" borderId="1" xfId="0" applyFont="1" applyFill="1" applyBorder="1"/>
    <xf numFmtId="0" fontId="26" fillId="0" borderId="0" xfId="0" applyFont="1" applyFill="1" applyAlignment="1">
      <alignment wrapText="1"/>
    </xf>
    <xf numFmtId="0" fontId="26" fillId="0" borderId="1" xfId="0" applyFont="1" applyFill="1" applyBorder="1" applyAlignment="1">
      <alignment wrapText="1"/>
    </xf>
    <xf numFmtId="0" fontId="18"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xf>
    <xf numFmtId="0" fontId="13" fillId="0" borderId="0" xfId="0" applyFont="1" applyFill="1" applyBorder="1"/>
    <xf numFmtId="49" fontId="0" fillId="0" borderId="0" xfId="0" applyNumberFormat="1" applyFill="1" applyBorder="1"/>
    <xf numFmtId="4" fontId="10" fillId="0" borderId="0" xfId="0" applyNumberFormat="1" applyFont="1" applyFill="1" applyBorder="1"/>
    <xf numFmtId="4" fontId="0" fillId="0" borderId="0" xfId="0" applyNumberForma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0" applyNumberFormat="1" applyFill="1" applyBorder="1" applyAlignment="1">
      <alignment horizontal="center"/>
    </xf>
    <xf numFmtId="4" fontId="36" fillId="0" borderId="1" xfId="0" applyNumberFormat="1" applyFont="1" applyFill="1" applyBorder="1" applyAlignment="1">
      <alignment horizontal="center" vertical="center"/>
    </xf>
    <xf numFmtId="0" fontId="12" fillId="0" borderId="0" xfId="0" applyFont="1" applyFill="1" applyBorder="1"/>
    <xf numFmtId="0" fontId="0" fillId="0" borderId="1" xfId="0" applyFill="1" applyBorder="1" applyAlignment="1">
      <alignment horizontal="left" vertical="center" wrapText="1"/>
    </xf>
    <xf numFmtId="4" fontId="12" fillId="0" borderId="0" xfId="0" applyNumberFormat="1" applyFont="1" applyFill="1" applyBorder="1"/>
    <xf numFmtId="0" fontId="26" fillId="2" borderId="0" xfId="0" applyFont="1" applyFill="1" applyAlignment="1">
      <alignment wrapText="1"/>
    </xf>
    <xf numFmtId="0" fontId="7" fillId="3" borderId="1" xfId="0" applyFont="1" applyFill="1" applyBorder="1" applyAlignment="1">
      <alignment horizontal="left" vertical="center" wrapText="1"/>
    </xf>
    <xf numFmtId="0" fontId="12" fillId="3" borderId="1" xfId="0" applyFont="1" applyFill="1" applyBorder="1" applyAlignment="1">
      <alignment wrapText="1"/>
    </xf>
    <xf numFmtId="0" fontId="23" fillId="3" borderId="1" xfId="0" applyFont="1" applyFill="1" applyBorder="1" applyAlignment="1">
      <alignment wrapText="1"/>
    </xf>
    <xf numFmtId="49" fontId="12" fillId="3"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4" fontId="7" fillId="4" borderId="0" xfId="0" applyNumberFormat="1" applyFont="1" applyFill="1"/>
    <xf numFmtId="0" fontId="8" fillId="0" borderId="5" xfId="0" applyFont="1" applyFill="1" applyBorder="1" applyAlignment="1">
      <alignment horizontal="center" vertical="center"/>
    </xf>
    <xf numFmtId="0" fontId="8"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6" xfId="0" applyFont="1" applyFill="1" applyBorder="1" applyAlignment="1">
      <alignment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 fontId="8" fillId="7" borderId="1" xfId="0" applyNumberFormat="1" applyFont="1" applyFill="1" applyBorder="1" applyAlignment="1">
      <alignment horizontal="center" vertical="center"/>
    </xf>
    <xf numFmtId="0" fontId="27" fillId="0" borderId="0" xfId="0" applyFont="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xf>
    <xf numFmtId="49" fontId="8" fillId="0" borderId="6" xfId="0" applyNumberFormat="1" applyFont="1" applyFill="1" applyBorder="1" applyAlignment="1">
      <alignment horizontal="center" vertical="center"/>
    </xf>
    <xf numFmtId="4"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xf>
    <xf numFmtId="4" fontId="8" fillId="0" borderId="3" xfId="0" applyNumberFormat="1" applyFont="1" applyFill="1" applyBorder="1" applyAlignment="1">
      <alignment horizontal="center" vertical="center"/>
    </xf>
    <xf numFmtId="0" fontId="0" fillId="0" borderId="1" xfId="0" applyFont="1" applyFill="1" applyBorder="1"/>
    <xf numFmtId="0" fontId="8" fillId="7" borderId="1" xfId="0" applyFont="1" applyFill="1" applyBorder="1" applyAlignment="1">
      <alignment horizontal="center" vertical="center"/>
    </xf>
    <xf numFmtId="49" fontId="3" fillId="7"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0" fontId="0" fillId="0" borderId="0" xfId="0"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wrapText="1"/>
    </xf>
    <xf numFmtId="0" fontId="0" fillId="0" borderId="1" xfId="0" applyFont="1" applyFill="1" applyBorder="1" applyAlignment="1">
      <alignment horizontal="center" vertical="center" textRotation="90" wrapText="1"/>
    </xf>
    <xf numFmtId="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 fontId="8" fillId="7" borderId="7" xfId="0" applyNumberFormat="1" applyFont="1" applyFill="1" applyBorder="1" applyAlignment="1">
      <alignment horizontal="center" vertical="center" wrapText="1"/>
    </xf>
    <xf numFmtId="0" fontId="0" fillId="7" borderId="0" xfId="0" applyFill="1" applyAlignment="1">
      <alignment wrapText="1"/>
    </xf>
    <xf numFmtId="0" fontId="0" fillId="0" borderId="0" xfId="0"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textRotation="90" wrapText="1"/>
    </xf>
    <xf numFmtId="0" fontId="1" fillId="0" borderId="0" xfId="0" applyFont="1" applyFill="1" applyBorder="1" applyAlignment="1">
      <alignment vertical="center" wrapText="1"/>
    </xf>
    <xf numFmtId="0" fontId="0" fillId="0" borderId="0" xfId="0" applyFill="1" applyAlignment="1">
      <alignment vertical="center" wrapText="1"/>
    </xf>
    <xf numFmtId="0" fontId="0" fillId="0" borderId="0" xfId="0" applyFill="1" applyBorder="1" applyAlignment="1">
      <alignment horizontal="left" vertical="center"/>
    </xf>
    <xf numFmtId="0" fontId="0" fillId="0" borderId="0" xfId="0" applyAlignment="1">
      <alignment vertical="center" wrapText="1"/>
    </xf>
    <xf numFmtId="0" fontId="0" fillId="0" borderId="1" xfId="0" applyBorder="1" applyAlignment="1">
      <alignment wrapText="1"/>
    </xf>
    <xf numFmtId="0" fontId="2" fillId="0" borderId="0" xfId="0" applyFont="1" applyFill="1" applyBorder="1" applyAlignment="1">
      <alignment horizontal="center" vertical="center" wrapText="1"/>
    </xf>
    <xf numFmtId="0" fontId="0" fillId="0" borderId="0" xfId="0" applyAlignment="1">
      <alignment wrapText="1"/>
    </xf>
    <xf numFmtId="4" fontId="3"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4" fontId="0" fillId="2" borderId="1" xfId="0" applyNumberForma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L108"/>
  <sheetViews>
    <sheetView view="pageBreakPreview" topLeftCell="A11" zoomScaleSheetLayoutView="100" workbookViewId="0">
      <selection activeCell="G15" sqref="G15:G16"/>
    </sheetView>
  </sheetViews>
  <sheetFormatPr defaultColWidth="9.140625" defaultRowHeight="12.75"/>
  <cols>
    <col min="1" max="1" width="1.85546875" style="62" customWidth="1"/>
    <col min="2" max="2" width="61.28515625" style="62" customWidth="1"/>
    <col min="3" max="3" width="6.85546875" style="65" hidden="1" customWidth="1"/>
    <col min="4" max="4" width="6.5703125" style="65" customWidth="1"/>
    <col min="5" max="5" width="8" style="65" customWidth="1"/>
    <col min="6" max="8" width="22.140625" style="64" customWidth="1"/>
    <col min="9" max="9" width="13.85546875" style="62" hidden="1" customWidth="1"/>
    <col min="10" max="10" width="2" style="62" customWidth="1"/>
    <col min="11" max="11" width="13.85546875" style="62" hidden="1" customWidth="1"/>
    <col min="12" max="16384" width="9.140625" style="62"/>
  </cols>
  <sheetData>
    <row r="1" spans="2:11" customFormat="1" ht="19.5" hidden="1" customHeight="1">
      <c r="B1" s="62"/>
      <c r="C1" s="65"/>
      <c r="D1" s="65"/>
      <c r="E1" s="65"/>
      <c r="F1" s="377" t="s">
        <v>927</v>
      </c>
      <c r="G1" s="377"/>
      <c r="H1" s="377"/>
      <c r="I1" s="377"/>
      <c r="J1" s="377"/>
      <c r="K1" s="377"/>
    </row>
    <row r="2" spans="2:11" customFormat="1" ht="33" hidden="1" customHeight="1">
      <c r="B2" s="62"/>
      <c r="C2" s="286"/>
      <c r="D2" s="65"/>
      <c r="E2" s="65"/>
      <c r="F2" s="377" t="s">
        <v>1053</v>
      </c>
      <c r="G2" s="377"/>
      <c r="H2" s="97"/>
      <c r="I2" s="97"/>
      <c r="J2" s="99"/>
    </row>
    <row r="3" spans="2:11" customFormat="1" ht="19.5" hidden="1" customHeight="1">
      <c r="B3" s="62"/>
      <c r="C3" s="65"/>
      <c r="D3" s="65"/>
      <c r="E3" s="65"/>
      <c r="F3" s="377" t="s">
        <v>927</v>
      </c>
      <c r="G3" s="377"/>
      <c r="H3" s="377"/>
      <c r="I3" s="377"/>
      <c r="J3" s="377"/>
      <c r="K3" s="377"/>
    </row>
    <row r="4" spans="2:11" customFormat="1" ht="33" hidden="1" customHeight="1">
      <c r="B4" s="62"/>
      <c r="C4" s="253"/>
      <c r="D4" s="65"/>
      <c r="E4" s="65"/>
      <c r="F4" s="377" t="s">
        <v>1020</v>
      </c>
      <c r="G4" s="377"/>
      <c r="H4" s="97"/>
      <c r="I4" s="97"/>
      <c r="J4" s="99"/>
    </row>
    <row r="5" spans="2:11" customFormat="1" ht="19.5" hidden="1" customHeight="1">
      <c r="B5" s="62"/>
      <c r="C5" s="65"/>
      <c r="D5" s="65"/>
      <c r="E5" s="65"/>
      <c r="F5" s="377" t="s">
        <v>927</v>
      </c>
      <c r="G5" s="377"/>
      <c r="H5" s="377"/>
      <c r="I5" s="377"/>
      <c r="J5" s="377"/>
      <c r="K5" s="377"/>
    </row>
    <row r="6" spans="2:11" customFormat="1" ht="33" hidden="1" customHeight="1">
      <c r="B6" s="62"/>
      <c r="C6" s="251"/>
      <c r="D6" s="65"/>
      <c r="E6" s="65"/>
      <c r="F6" s="377" t="s">
        <v>999</v>
      </c>
      <c r="G6" s="377"/>
      <c r="H6" s="97"/>
      <c r="I6" s="97"/>
      <c r="J6" s="99"/>
    </row>
    <row r="7" spans="2:11" customFormat="1" ht="19.5" hidden="1" customHeight="1">
      <c r="B7" s="62"/>
      <c r="C7" s="65"/>
      <c r="D7" s="65"/>
      <c r="E7" s="65"/>
      <c r="F7" s="377" t="s">
        <v>927</v>
      </c>
      <c r="G7" s="377"/>
      <c r="H7" s="377"/>
      <c r="I7" s="377"/>
      <c r="J7" s="377"/>
      <c r="K7" s="377"/>
    </row>
    <row r="8" spans="2:11" customFormat="1" ht="33" hidden="1" customHeight="1">
      <c r="B8" s="62"/>
      <c r="C8" s="249"/>
      <c r="D8" s="65"/>
      <c r="E8" s="65"/>
      <c r="F8" s="377" t="s">
        <v>982</v>
      </c>
      <c r="G8" s="377"/>
      <c r="H8" s="97"/>
      <c r="I8" s="97"/>
      <c r="J8" s="99"/>
    </row>
    <row r="9" spans="2:11" customFormat="1" ht="19.5" hidden="1" customHeight="1">
      <c r="B9" s="62"/>
      <c r="C9" s="65"/>
      <c r="D9" s="65"/>
      <c r="E9" s="65"/>
      <c r="F9" s="377" t="s">
        <v>927</v>
      </c>
      <c r="G9" s="377"/>
      <c r="H9" s="377"/>
      <c r="I9" s="377"/>
      <c r="J9" s="377"/>
      <c r="K9" s="377"/>
    </row>
    <row r="10" spans="2:11" customFormat="1" ht="33" hidden="1" customHeight="1">
      <c r="B10" s="62"/>
      <c r="C10" s="182"/>
      <c r="D10" s="65"/>
      <c r="E10" s="65"/>
      <c r="F10" s="377" t="s">
        <v>948</v>
      </c>
      <c r="G10" s="377"/>
      <c r="H10" s="97"/>
      <c r="I10" s="97"/>
      <c r="J10" s="99"/>
    </row>
    <row r="11" spans="2:11" customFormat="1" ht="17.25" customHeight="1">
      <c r="B11" s="62"/>
      <c r="C11" s="65"/>
      <c r="D11" s="65"/>
      <c r="E11" s="65"/>
      <c r="F11" s="377" t="s">
        <v>1175</v>
      </c>
      <c r="G11" s="377"/>
      <c r="H11" s="377"/>
      <c r="I11" s="377"/>
      <c r="J11" s="377"/>
      <c r="K11" s="377"/>
    </row>
    <row r="12" spans="2:11" customFormat="1" ht="32.25" customHeight="1">
      <c r="B12" s="62"/>
      <c r="C12" s="169"/>
      <c r="D12" s="65"/>
      <c r="E12" s="65"/>
      <c r="F12" s="377" t="s">
        <v>1235</v>
      </c>
      <c r="G12" s="377"/>
      <c r="H12" s="97"/>
      <c r="I12" s="97"/>
      <c r="J12" s="99"/>
    </row>
    <row r="13" spans="2:11" s="61" customFormat="1" ht="51" customHeight="1">
      <c r="B13" s="380" t="s">
        <v>1161</v>
      </c>
      <c r="C13" s="380"/>
      <c r="D13" s="380"/>
      <c r="E13" s="380"/>
      <c r="F13" s="380"/>
      <c r="G13" s="381"/>
      <c r="H13" s="381"/>
    </row>
    <row r="14" spans="2:11" s="61" customFormat="1" ht="16.5" customHeight="1">
      <c r="B14" s="378" t="s">
        <v>11</v>
      </c>
      <c r="C14" s="98"/>
      <c r="D14" s="382" t="s">
        <v>13</v>
      </c>
      <c r="E14" s="382" t="s">
        <v>14</v>
      </c>
      <c r="F14" s="384" t="s">
        <v>362</v>
      </c>
      <c r="G14" s="378"/>
      <c r="H14" s="378"/>
    </row>
    <row r="15" spans="2:11" s="3" customFormat="1" ht="12.75" customHeight="1">
      <c r="B15" s="379"/>
      <c r="C15" s="382" t="s">
        <v>12</v>
      </c>
      <c r="D15" s="379"/>
      <c r="E15" s="379"/>
      <c r="F15" s="383" t="s">
        <v>634</v>
      </c>
      <c r="G15" s="383" t="s">
        <v>870</v>
      </c>
      <c r="H15" s="383" t="s">
        <v>1134</v>
      </c>
      <c r="I15" s="62"/>
      <c r="J15" s="62"/>
    </row>
    <row r="16" spans="2:11" s="3" customFormat="1" ht="35.25" customHeight="1">
      <c r="B16" s="379"/>
      <c r="C16" s="382"/>
      <c r="D16" s="379"/>
      <c r="E16" s="379"/>
      <c r="F16" s="383"/>
      <c r="G16" s="383"/>
      <c r="H16" s="383"/>
      <c r="I16" s="62"/>
      <c r="J16" s="62"/>
    </row>
    <row r="17" spans="2:10" s="3" customFormat="1">
      <c r="B17" s="100">
        <v>1</v>
      </c>
      <c r="C17" s="100">
        <v>2</v>
      </c>
      <c r="D17" s="100">
        <v>2</v>
      </c>
      <c r="E17" s="100">
        <v>3</v>
      </c>
      <c r="F17" s="101">
        <v>4</v>
      </c>
      <c r="G17" s="101">
        <v>5</v>
      </c>
      <c r="H17" s="101">
        <v>6</v>
      </c>
      <c r="I17" s="62"/>
      <c r="J17" s="62"/>
    </row>
    <row r="18" spans="2:10" ht="16.5">
      <c r="B18" s="68"/>
      <c r="C18" s="68"/>
      <c r="D18" s="68"/>
      <c r="E18" s="68"/>
      <c r="F18" s="68"/>
      <c r="G18" s="68"/>
      <c r="H18" s="68"/>
    </row>
    <row r="19" spans="2:10" s="3" customFormat="1">
      <c r="B19" s="5" t="s">
        <v>17</v>
      </c>
      <c r="C19" s="45">
        <v>793</v>
      </c>
      <c r="D19" s="7" t="s">
        <v>18</v>
      </c>
      <c r="E19" s="7"/>
      <c r="F19" s="38">
        <f>F20+F21+F22+F24+F26+F27+F23+F25</f>
        <v>196156253.91</v>
      </c>
      <c r="G19" s="38">
        <f t="shared" ref="G19:H19" si="0">G20+G21+G22+G24+G26+G27+G23+G25</f>
        <v>176829121.37</v>
      </c>
      <c r="H19" s="38">
        <f t="shared" si="0"/>
        <v>176345670.58000001</v>
      </c>
      <c r="I19" s="63">
        <f>'прил 5,'!G452+'прил 5,'!G1163+'прил 5,'!G1231+'прил 5,'!G2054</f>
        <v>186047931.5</v>
      </c>
      <c r="J19" s="62"/>
    </row>
    <row r="20" spans="2:10" s="3" customFormat="1" ht="25.5">
      <c r="B20" s="53" t="s">
        <v>311</v>
      </c>
      <c r="C20" s="79">
        <v>793</v>
      </c>
      <c r="D20" s="10" t="s">
        <v>18</v>
      </c>
      <c r="E20" s="10" t="s">
        <v>27</v>
      </c>
      <c r="F20" s="27">
        <f>'прил 5,'!G1232</f>
        <v>2534225.7000000002</v>
      </c>
      <c r="G20" s="27">
        <f>'прил 5,'!H1232</f>
        <v>2569071.31</v>
      </c>
      <c r="H20" s="27">
        <f>'прил 5,'!I1232</f>
        <v>2604396.04</v>
      </c>
      <c r="I20" s="62"/>
      <c r="J20" s="62"/>
    </row>
    <row r="21" spans="2:10" s="3" customFormat="1" ht="38.25">
      <c r="B21" s="51" t="s">
        <v>354</v>
      </c>
      <c r="C21" s="79">
        <v>794</v>
      </c>
      <c r="D21" s="52" t="s">
        <v>18</v>
      </c>
      <c r="E21" s="52" t="s">
        <v>69</v>
      </c>
      <c r="F21" s="27">
        <f>'прил 5,'!G2055</f>
        <v>4629461</v>
      </c>
      <c r="G21" s="27">
        <f>'прил 5,'!H2055</f>
        <v>4744411</v>
      </c>
      <c r="H21" s="27">
        <f>'прил 5,'!I2055</f>
        <v>4744411</v>
      </c>
      <c r="I21" s="62"/>
      <c r="J21" s="62"/>
    </row>
    <row r="22" spans="2:10" s="3" customFormat="1" ht="38.25">
      <c r="B22" s="53" t="s">
        <v>74</v>
      </c>
      <c r="C22" s="79">
        <v>793</v>
      </c>
      <c r="D22" s="10" t="s">
        <v>18</v>
      </c>
      <c r="E22" s="10" t="s">
        <v>53</v>
      </c>
      <c r="F22" s="27">
        <f>'прил 5,'!G453+'прил 5,'!G1164+'прил 5,'!G1241+'прил 5,'!G2499</f>
        <v>118545832.08</v>
      </c>
      <c r="G22" s="27">
        <f>'прил 5,'!H453+'прил 5,'!H1164+'прил 5,'!H1241+'прил 5,'!H2499</f>
        <v>119617674.58</v>
      </c>
      <c r="H22" s="27">
        <f>'прил 5,'!I453+'прил 5,'!I1164+'прил 5,'!I1241+'прил 5,'!I2499</f>
        <v>121271990.23999999</v>
      </c>
      <c r="I22" s="62"/>
      <c r="J22" s="62"/>
    </row>
    <row r="23" spans="2:10" s="3" customFormat="1">
      <c r="B23" s="16" t="s">
        <v>272</v>
      </c>
      <c r="C23" s="79"/>
      <c r="D23" s="10" t="s">
        <v>18</v>
      </c>
      <c r="E23" s="10" t="s">
        <v>168</v>
      </c>
      <c r="F23" s="25">
        <f>'прил 5,'!G1295</f>
        <v>4132.9799999999996</v>
      </c>
      <c r="G23" s="25">
        <f>'прил 5,'!H1295</f>
        <v>3684.33</v>
      </c>
      <c r="H23" s="25">
        <f>'прил 5,'!I1295</f>
        <v>3684.75</v>
      </c>
      <c r="I23" s="62"/>
      <c r="J23" s="62"/>
    </row>
    <row r="24" spans="2:10" s="3" customFormat="1" ht="25.5">
      <c r="B24" s="53" t="s">
        <v>157</v>
      </c>
      <c r="C24" s="45">
        <v>792</v>
      </c>
      <c r="D24" s="10" t="s">
        <v>18</v>
      </c>
      <c r="E24" s="10" t="s">
        <v>158</v>
      </c>
      <c r="F24" s="25">
        <f>'прил 5,'!G1171+'прил 5,'!G2483</f>
        <v>18414864</v>
      </c>
      <c r="G24" s="25">
        <f>'прил 5,'!H1171+'прил 5,'!H2483</f>
        <v>18586250</v>
      </c>
      <c r="H24" s="25">
        <f>'прил 5,'!I1171+'прил 5,'!I2483</f>
        <v>18753829</v>
      </c>
      <c r="I24" s="62"/>
      <c r="J24" s="62"/>
    </row>
    <row r="25" spans="2:10" s="3" customFormat="1" hidden="1">
      <c r="B25" s="53" t="s">
        <v>777</v>
      </c>
      <c r="C25" s="45"/>
      <c r="D25" s="10" t="s">
        <v>18</v>
      </c>
      <c r="E25" s="10" t="s">
        <v>25</v>
      </c>
      <c r="F25" s="25">
        <f>'прил 5,'!G1300</f>
        <v>0</v>
      </c>
      <c r="G25" s="25">
        <f>'прил 5,'!H1300</f>
        <v>0</v>
      </c>
      <c r="H25" s="25">
        <f>'прил 5,'!I1300</f>
        <v>0</v>
      </c>
      <c r="I25" s="62"/>
      <c r="J25" s="62"/>
    </row>
    <row r="26" spans="2:10" s="3" customFormat="1">
      <c r="B26" s="51" t="s">
        <v>325</v>
      </c>
      <c r="C26" s="79">
        <v>793</v>
      </c>
      <c r="D26" s="52" t="s">
        <v>18</v>
      </c>
      <c r="E26" s="52" t="s">
        <v>71</v>
      </c>
      <c r="F26" s="27">
        <f>'прил 5,'!G1305</f>
        <v>1000000</v>
      </c>
      <c r="G26" s="27">
        <f>'прил 5,'!H1305</f>
        <v>1000000</v>
      </c>
      <c r="H26" s="27">
        <f>'прил 5,'!I1305</f>
        <v>1000000</v>
      </c>
      <c r="I26" s="62"/>
      <c r="J26" s="62"/>
    </row>
    <row r="27" spans="2:10" s="3" customFormat="1">
      <c r="B27" s="9" t="s">
        <v>21</v>
      </c>
      <c r="C27" s="79">
        <v>793</v>
      </c>
      <c r="D27" s="10" t="s">
        <v>18</v>
      </c>
      <c r="E27" s="10" t="s">
        <v>22</v>
      </c>
      <c r="F27" s="27">
        <f>'прил 5,'!G1310+'прил 5,'!G462+'прил 5,'!G1181+'прил 5,'!G542+'прил 5,'!G2078+'прил 5,'!G2385</f>
        <v>51027738.149999999</v>
      </c>
      <c r="G27" s="27">
        <f>'прил 5,'!H1310+'прил 5,'!H462+'прил 5,'!H1181</f>
        <v>30308030.149999999</v>
      </c>
      <c r="H27" s="27">
        <f>'прил 5,'!I1310+'прил 5,'!I462+'прил 5,'!I1181</f>
        <v>27967359.550000001</v>
      </c>
      <c r="I27" s="62"/>
      <c r="J27" s="62"/>
    </row>
    <row r="28" spans="2:10" s="3" customFormat="1">
      <c r="B28" s="47" t="s">
        <v>160</v>
      </c>
      <c r="C28" s="45">
        <v>792</v>
      </c>
      <c r="D28" s="20" t="s">
        <v>27</v>
      </c>
      <c r="E28" s="20"/>
      <c r="F28" s="12">
        <f>F29</f>
        <v>2485383.8000000003</v>
      </c>
      <c r="G28" s="12">
        <f t="shared" ref="G28:H28" si="1">G29</f>
        <v>2570332.25</v>
      </c>
      <c r="H28" s="12">
        <f t="shared" si="1"/>
        <v>2664765.25</v>
      </c>
      <c r="I28" s="62"/>
      <c r="J28" s="62"/>
    </row>
    <row r="29" spans="2:10" s="3" customFormat="1">
      <c r="B29" s="9" t="s">
        <v>161</v>
      </c>
      <c r="C29" s="45">
        <v>792</v>
      </c>
      <c r="D29" s="10" t="s">
        <v>27</v>
      </c>
      <c r="E29" s="10" t="s">
        <v>69</v>
      </c>
      <c r="F29" s="25">
        <f>'прил 5,'!G1187+'прил 5,'!G2518+'прил 5,'!G1411</f>
        <v>2485383.8000000003</v>
      </c>
      <c r="G29" s="25">
        <f>'прил 5,'!H1187+'прил 5,'!H2518+'прил 5,'!H1411</f>
        <v>2570332.25</v>
      </c>
      <c r="H29" s="25">
        <f>'прил 5,'!I1187+'прил 5,'!I2518+'прил 5,'!I1411</f>
        <v>2664765.25</v>
      </c>
      <c r="I29" s="62"/>
      <c r="J29" s="62"/>
    </row>
    <row r="30" spans="2:10" s="3" customFormat="1" ht="25.5">
      <c r="B30" s="11" t="s">
        <v>163</v>
      </c>
      <c r="C30" s="6">
        <v>793</v>
      </c>
      <c r="D30" s="7" t="s">
        <v>69</v>
      </c>
      <c r="E30" s="7"/>
      <c r="F30" s="38">
        <f>F31+F33+F32</f>
        <v>6330580</v>
      </c>
      <c r="G30" s="38">
        <f t="shared" ref="G30:H30" si="2">G31+G33+G32</f>
        <v>2680000</v>
      </c>
      <c r="H30" s="38">
        <f t="shared" si="2"/>
        <v>2680000</v>
      </c>
      <c r="I30" s="63">
        <f>'прил 5,'!G548+'прил 5,'!G1428</f>
        <v>6330580</v>
      </c>
      <c r="J30" s="62"/>
    </row>
    <row r="31" spans="2:10" s="3" customFormat="1">
      <c r="B31" s="48" t="s">
        <v>762</v>
      </c>
      <c r="C31" s="45">
        <v>793</v>
      </c>
      <c r="D31" s="52" t="s">
        <v>69</v>
      </c>
      <c r="E31" s="52" t="s">
        <v>121</v>
      </c>
      <c r="F31" s="27">
        <f>'прил 5,'!G1429</f>
        <v>365000</v>
      </c>
      <c r="G31" s="27">
        <f>'прил 5,'!H1429</f>
        <v>365000</v>
      </c>
      <c r="H31" s="27">
        <f>'прил 5,'!I1429</f>
        <v>365000</v>
      </c>
      <c r="I31" s="62"/>
      <c r="J31" s="62"/>
    </row>
    <row r="32" spans="2:10" s="3" customFormat="1" ht="45.75" customHeight="1">
      <c r="B32" s="48" t="s">
        <v>763</v>
      </c>
      <c r="C32" s="45"/>
      <c r="D32" s="52" t="s">
        <v>69</v>
      </c>
      <c r="E32" s="52" t="s">
        <v>68</v>
      </c>
      <c r="F32" s="27">
        <f>'прил 5,'!G1461</f>
        <v>5535580</v>
      </c>
      <c r="G32" s="27">
        <f>'прил 5,'!H1461</f>
        <v>1885000</v>
      </c>
      <c r="H32" s="27">
        <f>'прил 5,'!I1461</f>
        <v>1885000</v>
      </c>
      <c r="I32" s="62"/>
      <c r="J32" s="62"/>
    </row>
    <row r="33" spans="2:11" s="3" customFormat="1" ht="25.5">
      <c r="B33" s="16" t="s">
        <v>329</v>
      </c>
      <c r="C33" s="45"/>
      <c r="D33" s="41" t="s">
        <v>69</v>
      </c>
      <c r="E33" s="41" t="s">
        <v>304</v>
      </c>
      <c r="F33" s="27">
        <f>'прил 5,'!G1504+'прил 5,'!G549</f>
        <v>430000</v>
      </c>
      <c r="G33" s="27">
        <f>'прил 5,'!H1504+'прил 5,'!H553+'прил 5,'!H555</f>
        <v>430000</v>
      </c>
      <c r="H33" s="27">
        <f>'прил 5,'!I1504+'прил 5,'!I553+'прил 5,'!I555</f>
        <v>430000</v>
      </c>
      <c r="I33" s="62"/>
      <c r="J33" s="62"/>
    </row>
    <row r="34" spans="2:11" s="3" customFormat="1">
      <c r="B34" s="11" t="s">
        <v>85</v>
      </c>
      <c r="C34" s="6">
        <v>793</v>
      </c>
      <c r="D34" s="7" t="s">
        <v>53</v>
      </c>
      <c r="E34" s="7"/>
      <c r="F34" s="38">
        <f>F36+F37+F38+F35</f>
        <v>79299618</v>
      </c>
      <c r="G34" s="38">
        <f t="shared" ref="G34:H34" si="3">G36+G37+G38+G35</f>
        <v>62357688</v>
      </c>
      <c r="H34" s="38">
        <f t="shared" si="3"/>
        <v>64212155</v>
      </c>
      <c r="I34" s="63">
        <f>'прил 5,'!G9+'прил 5,'!G482+'прил 5,'!G1519+'прил 5,'!G2079</f>
        <v>74299618</v>
      </c>
      <c r="J34" s="62"/>
    </row>
    <row r="35" spans="2:11" s="46" customFormat="1" hidden="1">
      <c r="B35" s="165" t="s">
        <v>756</v>
      </c>
      <c r="C35" s="49"/>
      <c r="D35" s="66" t="s">
        <v>53</v>
      </c>
      <c r="E35" s="66" t="s">
        <v>168</v>
      </c>
      <c r="F35" s="29">
        <f>'прил 5,'!G1520+'прил 5,'!G483</f>
        <v>0</v>
      </c>
      <c r="G35" s="29">
        <f>'прил 5,'!H1520</f>
        <v>0</v>
      </c>
      <c r="H35" s="29">
        <f>'прил 5,'!I1520</f>
        <v>0</v>
      </c>
      <c r="I35" s="166"/>
      <c r="J35" s="58"/>
    </row>
    <row r="36" spans="2:11" s="3" customFormat="1">
      <c r="B36" s="53" t="s">
        <v>336</v>
      </c>
      <c r="C36" s="79"/>
      <c r="D36" s="41" t="s">
        <v>53</v>
      </c>
      <c r="E36" s="41" t="s">
        <v>43</v>
      </c>
      <c r="F36" s="25">
        <f>'прил 5,'!G1525</f>
        <v>2200000</v>
      </c>
      <c r="G36" s="25">
        <f>'прил 5,'!H1525</f>
        <v>2200000</v>
      </c>
      <c r="H36" s="25">
        <f>'прил 5,'!I1525</f>
        <v>2200000</v>
      </c>
      <c r="I36" s="62"/>
      <c r="J36" s="62"/>
      <c r="K36" s="111"/>
    </row>
    <row r="37" spans="2:11" s="3" customFormat="1">
      <c r="B37" s="88" t="s">
        <v>167</v>
      </c>
      <c r="C37" s="45">
        <v>792</v>
      </c>
      <c r="D37" s="52" t="s">
        <v>53</v>
      </c>
      <c r="E37" s="52" t="s">
        <v>121</v>
      </c>
      <c r="F37" s="25">
        <f>'прил 5,'!G2080+'прил 5,'!G1540+'прил 5,'!G556+'прил 5,'!G2391+'прил 5,'!G2511</f>
        <v>72617518</v>
      </c>
      <c r="G37" s="25">
        <f>'прил 5,'!H2080+'прил 5,'!H1540+'прил 5,'!H556+'прил 5,'!H2391+'прил 5,'!H2511</f>
        <v>57310873</v>
      </c>
      <c r="H37" s="25">
        <f>'прил 5,'!I2080+'прил 5,'!I1540+'прил 5,'!I556+'прил 5,'!I2391+'прил 5,'!I2511</f>
        <v>59165340</v>
      </c>
      <c r="I37" s="63"/>
      <c r="J37" s="62"/>
      <c r="K37" s="111"/>
    </row>
    <row r="38" spans="2:11" s="3" customFormat="1">
      <c r="B38" s="51" t="s">
        <v>86</v>
      </c>
      <c r="C38" s="79">
        <v>793</v>
      </c>
      <c r="D38" s="52" t="s">
        <v>53</v>
      </c>
      <c r="E38" s="52" t="s">
        <v>87</v>
      </c>
      <c r="F38" s="27">
        <f>'прил 5,'!G2165+'прил 5,'!G1604+'прил 5,'!G488+'прил 5,'!G10+'прил 5,'!G2418</f>
        <v>4482100</v>
      </c>
      <c r="G38" s="27">
        <f>'прил 5,'!H2165+'прил 5,'!H1604+'прил 5,'!H488+'прил 5,'!H10</f>
        <v>2846815</v>
      </c>
      <c r="H38" s="27">
        <f>'прил 5,'!I2165+'прил 5,'!I1604+'прил 5,'!I488+'прил 5,'!I10</f>
        <v>2846815</v>
      </c>
      <c r="I38" s="62"/>
      <c r="J38" s="62"/>
    </row>
    <row r="39" spans="2:11" s="3" customFormat="1">
      <c r="B39" s="54" t="s">
        <v>339</v>
      </c>
      <c r="C39" s="45">
        <v>792</v>
      </c>
      <c r="D39" s="7" t="s">
        <v>168</v>
      </c>
      <c r="E39" s="7"/>
      <c r="F39" s="38">
        <f>F41+F40+F42+F43</f>
        <v>101280076.40000001</v>
      </c>
      <c r="G39" s="38">
        <f t="shared" ref="G39:H39" si="4">G41+G40+G42+G43</f>
        <v>44825092.799999997</v>
      </c>
      <c r="H39" s="38">
        <f t="shared" si="4"/>
        <v>27846887</v>
      </c>
      <c r="I39" s="63">
        <f>'прил 5,'!G1626+'прил 5,'!G2174</f>
        <v>0</v>
      </c>
      <c r="J39" s="62"/>
      <c r="K39" s="111"/>
    </row>
    <row r="40" spans="2:11" s="46" customFormat="1">
      <c r="B40" s="67" t="s">
        <v>169</v>
      </c>
      <c r="C40" s="49"/>
      <c r="D40" s="66" t="s">
        <v>168</v>
      </c>
      <c r="E40" s="66" t="s">
        <v>18</v>
      </c>
      <c r="F40" s="29">
        <f>'прил 5,'!G2175+'прил 5,'!G1647+'прил 5,'!G518+'прил 5,'!G2426</f>
        <v>60385517.399999999</v>
      </c>
      <c r="G40" s="29">
        <f>'прил 5,'!H2175+'прил 5,'!H1647+'прил 5,'!H518</f>
        <v>23579105.800000001</v>
      </c>
      <c r="H40" s="29">
        <f>'прил 5,'!I2175+'прил 5,'!I1647+'прил 5,'!I518</f>
        <v>7100900</v>
      </c>
      <c r="I40" s="58"/>
      <c r="J40" s="58"/>
    </row>
    <row r="41" spans="2:11" s="1" customFormat="1">
      <c r="B41" s="55" t="s">
        <v>170</v>
      </c>
      <c r="C41" s="45"/>
      <c r="D41" s="10" t="s">
        <v>168</v>
      </c>
      <c r="E41" s="10" t="s">
        <v>27</v>
      </c>
      <c r="F41" s="25">
        <f>'прил 5,'!G2204+'прил 5,'!G1193+'прил 5,'!G1702+'прил 5,'!G2451</f>
        <v>13450000</v>
      </c>
      <c r="G41" s="25">
        <f>'прил 5,'!H2204+'прил 5,'!H1193+'прил 5,'!H1702</f>
        <v>2000000</v>
      </c>
      <c r="H41" s="25">
        <f>'прил 5,'!I2204+'прил 5,'!I1193+'прил 5,'!I1702</f>
        <v>1500000</v>
      </c>
      <c r="I41" s="69"/>
      <c r="J41" s="69"/>
    </row>
    <row r="42" spans="2:11" s="3" customFormat="1">
      <c r="B42" s="55" t="s">
        <v>177</v>
      </c>
      <c r="C42" s="45"/>
      <c r="D42" s="10" t="s">
        <v>168</v>
      </c>
      <c r="E42" s="10" t="s">
        <v>69</v>
      </c>
      <c r="F42" s="25">
        <f>'прил 5,'!G1627+'прил 5,'!G2281+'прил 5,'!G1777+'прил 5,'!G2468+'прил 5,'!G2527</f>
        <v>27343559</v>
      </c>
      <c r="G42" s="25">
        <f>'прил 5,'!H1627+'прил 5,'!H2281+'прил 5,'!H1777+'прил 5,'!H2468+'прил 5,'!H2527</f>
        <v>19144987</v>
      </c>
      <c r="H42" s="25">
        <f>'прил 5,'!I1627+'прил 5,'!I2281+'прил 5,'!I1777+'прил 5,'!I2468+'прил 5,'!I2527</f>
        <v>19144987</v>
      </c>
      <c r="I42" s="25">
        <f>'прил 5,'!J1627+'прил 5,'!J2281+'прил 5,'!J1777+'прил 5,'!J2468+'прил 5,'!J2527</f>
        <v>8500000</v>
      </c>
      <c r="J42" s="62"/>
    </row>
    <row r="43" spans="2:11" s="3" customFormat="1">
      <c r="B43" s="55" t="s">
        <v>563</v>
      </c>
      <c r="C43" s="45"/>
      <c r="D43" s="10" t="s">
        <v>168</v>
      </c>
      <c r="E43" s="10" t="s">
        <v>168</v>
      </c>
      <c r="F43" s="25">
        <f>'прил 5,'!G2304+'прил 5,'!G1845</f>
        <v>101000</v>
      </c>
      <c r="G43" s="25">
        <f>'прил 5,'!H2304+'прил 5,'!H1845</f>
        <v>101000</v>
      </c>
      <c r="H43" s="25">
        <f>'прил 5,'!I2304+'прил 5,'!I1845</f>
        <v>101000</v>
      </c>
      <c r="I43" s="62"/>
      <c r="J43" s="62"/>
    </row>
    <row r="44" spans="2:11" s="3" customFormat="1">
      <c r="B44" s="54" t="s">
        <v>2</v>
      </c>
      <c r="C44" s="45">
        <v>792</v>
      </c>
      <c r="D44" s="7" t="s">
        <v>158</v>
      </c>
      <c r="E44" s="7"/>
      <c r="F44" s="38">
        <f>F45</f>
        <v>3735314</v>
      </c>
      <c r="G44" s="38">
        <f t="shared" ref="G44:H44" si="5">G45</f>
        <v>25000</v>
      </c>
      <c r="H44" s="38">
        <f t="shared" si="5"/>
        <v>25000</v>
      </c>
      <c r="I44" s="63">
        <f>'прил 5,'!G2332</f>
        <v>0</v>
      </c>
      <c r="J44" s="62"/>
    </row>
    <row r="45" spans="2:11" s="3" customFormat="1" ht="21" customHeight="1">
      <c r="B45" s="16" t="s">
        <v>345</v>
      </c>
      <c r="C45" s="45"/>
      <c r="D45" s="10" t="s">
        <v>158</v>
      </c>
      <c r="E45" s="10" t="s">
        <v>168</v>
      </c>
      <c r="F45" s="25">
        <f>'прил 5,'!G2333+'прил 5,'!G1880+'прил 5,'!G2476</f>
        <v>3735314</v>
      </c>
      <c r="G45" s="25">
        <f>'прил 5,'!H2333+'прил 5,'!H1880</f>
        <v>25000</v>
      </c>
      <c r="H45" s="25">
        <f>'прил 5,'!I2333+'прил 5,'!I1880</f>
        <v>25000</v>
      </c>
      <c r="I45" s="62"/>
      <c r="J45" s="62"/>
    </row>
    <row r="46" spans="2:11" s="3" customFormat="1">
      <c r="B46" s="11" t="s">
        <v>24</v>
      </c>
      <c r="C46" s="6">
        <v>774</v>
      </c>
      <c r="D46" s="7" t="s">
        <v>25</v>
      </c>
      <c r="E46" s="7"/>
      <c r="F46" s="38">
        <f>F47+F48+F50+F51+F49</f>
        <v>1180047104.01</v>
      </c>
      <c r="G46" s="38">
        <f t="shared" ref="G46:H46" si="6">G47+G48+G50+G51+G49</f>
        <v>1170218235.3899999</v>
      </c>
      <c r="H46" s="38">
        <f t="shared" si="6"/>
        <v>1199187250.6400001</v>
      </c>
      <c r="I46" s="63">
        <f>'прил 5,'!G20+'прил 5,'!G561</f>
        <v>1180047104.01</v>
      </c>
      <c r="J46" s="62"/>
    </row>
    <row r="47" spans="2:11" s="3" customFormat="1">
      <c r="B47" s="53" t="s">
        <v>88</v>
      </c>
      <c r="C47" s="79">
        <v>774</v>
      </c>
      <c r="D47" s="10" t="s">
        <v>25</v>
      </c>
      <c r="E47" s="10" t="s">
        <v>18</v>
      </c>
      <c r="F47" s="27">
        <f>'прил 5,'!G562</f>
        <v>351386462.18000001</v>
      </c>
      <c r="G47" s="27">
        <f>'прил 5,'!H562</f>
        <v>355762650.52999997</v>
      </c>
      <c r="H47" s="27">
        <f>'прил 5,'!I562</f>
        <v>364063460.52999997</v>
      </c>
      <c r="I47" s="62"/>
      <c r="J47" s="62"/>
    </row>
    <row r="48" spans="2:11" s="3" customFormat="1">
      <c r="B48" s="55" t="s">
        <v>26</v>
      </c>
      <c r="C48" s="79">
        <v>774</v>
      </c>
      <c r="D48" s="10" t="s">
        <v>25</v>
      </c>
      <c r="E48" s="10" t="s">
        <v>27</v>
      </c>
      <c r="F48" s="27">
        <f>'прил 5,'!G647</f>
        <v>651211286.89999998</v>
      </c>
      <c r="G48" s="27">
        <f>'прил 5,'!H647+'прил 5,'!H2369</f>
        <v>641129419.74000001</v>
      </c>
      <c r="H48" s="27">
        <f>'прил 5,'!I647+'прил 5,'!I2369</f>
        <v>656693693.71000004</v>
      </c>
      <c r="I48" s="62"/>
      <c r="J48" s="62"/>
    </row>
    <row r="49" spans="2:10" s="3" customFormat="1">
      <c r="B49" s="53" t="s">
        <v>93</v>
      </c>
      <c r="C49" s="79"/>
      <c r="D49" s="10" t="s">
        <v>25</v>
      </c>
      <c r="E49" s="10" t="s">
        <v>69</v>
      </c>
      <c r="F49" s="25">
        <f>'прил 5,'!G21+'прил 5,'!G896</f>
        <v>151423205.65000001</v>
      </c>
      <c r="G49" s="25">
        <f>'прил 5,'!H21+'прил 5,'!H896</f>
        <v>147568104.96000001</v>
      </c>
      <c r="H49" s="25">
        <f>'прил 5,'!I21+'прил 5,'!I896</f>
        <v>151702846.39000002</v>
      </c>
      <c r="I49" s="62"/>
      <c r="J49" s="62"/>
    </row>
    <row r="50" spans="2:10" s="3" customFormat="1">
      <c r="B50" s="53" t="s">
        <v>276</v>
      </c>
      <c r="C50" s="79">
        <v>774</v>
      </c>
      <c r="D50" s="10" t="s">
        <v>25</v>
      </c>
      <c r="E50" s="10" t="s">
        <v>25</v>
      </c>
      <c r="F50" s="27">
        <f>'прил 5,'!G1018+'прил 5,'!G107+'прил 5,'!G1912+'прил 5,'!G125</f>
        <v>6871654.9199999999</v>
      </c>
      <c r="G50" s="27">
        <f>'прил 5,'!H1018+'прил 5,'!H107+'прил 5,'!H1912+'прил 5,'!H125</f>
        <v>5870525.4000000004</v>
      </c>
      <c r="H50" s="27">
        <f>'прил 5,'!I1018+'прил 5,'!I107+'прил 5,'!I1912+'прил 5,'!I125</f>
        <v>6077353.2400000002</v>
      </c>
      <c r="I50" s="62"/>
      <c r="J50" s="62"/>
    </row>
    <row r="51" spans="2:10" s="3" customFormat="1">
      <c r="B51" s="53" t="s">
        <v>120</v>
      </c>
      <c r="C51" s="79">
        <v>774</v>
      </c>
      <c r="D51" s="10" t="s">
        <v>25</v>
      </c>
      <c r="E51" s="10" t="s">
        <v>121</v>
      </c>
      <c r="F51" s="27">
        <f>'прил 5,'!G1073</f>
        <v>19154494.359999999</v>
      </c>
      <c r="G51" s="27">
        <f>'прил 5,'!H1073</f>
        <v>19887534.759999998</v>
      </c>
      <c r="H51" s="27">
        <f>'прил 5,'!I1073</f>
        <v>20649896.77</v>
      </c>
      <c r="I51" s="62"/>
      <c r="J51" s="62"/>
    </row>
    <row r="52" spans="2:10" s="3" customFormat="1">
      <c r="B52" s="11" t="s">
        <v>42</v>
      </c>
      <c r="C52" s="79">
        <v>757</v>
      </c>
      <c r="D52" s="7" t="s">
        <v>43</v>
      </c>
      <c r="E52" s="7"/>
      <c r="F52" s="38">
        <f>F53+F54</f>
        <v>192457055.88999993</v>
      </c>
      <c r="G52" s="38">
        <f t="shared" ref="G52:H52" si="7">G53+G54</f>
        <v>181268535.18000001</v>
      </c>
      <c r="H52" s="38">
        <f t="shared" si="7"/>
        <v>181792836.70999998</v>
      </c>
      <c r="I52" s="63">
        <f>'прил 5,'!G138</f>
        <v>192457055.88999993</v>
      </c>
      <c r="J52" s="62"/>
    </row>
    <row r="53" spans="2:10" s="3" customFormat="1">
      <c r="B53" s="53" t="s">
        <v>44</v>
      </c>
      <c r="C53" s="79">
        <v>757</v>
      </c>
      <c r="D53" s="10" t="s">
        <v>43</v>
      </c>
      <c r="E53" s="10" t="s">
        <v>18</v>
      </c>
      <c r="F53" s="25">
        <f>'прил 5,'!G139+'прил 5,'!G1933+'прил 5,'!G533</f>
        <v>180922680.68999994</v>
      </c>
      <c r="G53" s="25">
        <f>'прил 5,'!H139</f>
        <v>169286628.23000002</v>
      </c>
      <c r="H53" s="25">
        <f>'прил 5,'!I139</f>
        <v>169345496.71999997</v>
      </c>
      <c r="I53" s="62"/>
      <c r="J53" s="62"/>
    </row>
    <row r="54" spans="2:10" s="3" customFormat="1" ht="13.5" customHeight="1">
      <c r="B54" s="55" t="s">
        <v>52</v>
      </c>
      <c r="C54" s="79">
        <v>757</v>
      </c>
      <c r="D54" s="10" t="s">
        <v>43</v>
      </c>
      <c r="E54" s="10" t="s">
        <v>53</v>
      </c>
      <c r="F54" s="25">
        <f>'прил 5,'!G383</f>
        <v>11534375.199999999</v>
      </c>
      <c r="G54" s="25">
        <f>'прил 5,'!H383</f>
        <v>11981906.949999999</v>
      </c>
      <c r="H54" s="25">
        <f>'прил 5,'!I383</f>
        <v>12447339.989999998</v>
      </c>
      <c r="I54" s="62"/>
      <c r="J54" s="62"/>
    </row>
    <row r="55" spans="2:10" s="3" customFormat="1">
      <c r="B55" s="11" t="s">
        <v>142</v>
      </c>
      <c r="C55" s="79">
        <v>757</v>
      </c>
      <c r="D55" s="7" t="s">
        <v>68</v>
      </c>
      <c r="E55" s="7"/>
      <c r="F55" s="38">
        <f>F56+F57+F58</f>
        <v>114040236.93000001</v>
      </c>
      <c r="G55" s="38">
        <f>G56+G57+G58</f>
        <v>56121420.5</v>
      </c>
      <c r="H55" s="38">
        <f>H56+H57+H58</f>
        <v>56768402.799999997</v>
      </c>
      <c r="I55" s="63">
        <f>'прил 5,'!G1991+'прил 5,'!G1112+'прил 5,'!G1938</f>
        <v>104454036.48</v>
      </c>
      <c r="J55" s="62"/>
    </row>
    <row r="56" spans="2:10" s="3" customFormat="1">
      <c r="B56" s="53" t="s">
        <v>143</v>
      </c>
      <c r="C56" s="79">
        <v>774</v>
      </c>
      <c r="D56" s="10" t="s">
        <v>68</v>
      </c>
      <c r="E56" s="10" t="s">
        <v>18</v>
      </c>
      <c r="F56" s="25">
        <f>'прил 5,'!G1113+'прил 5,'!G1939+'прил 5,'!G1199+'прил 5,'!G2533</f>
        <v>732355.32000000007</v>
      </c>
      <c r="G56" s="25">
        <f>'прил 5,'!H1113+'прил 5,'!H1939+'прил 5,'!H1199+'прил 5,'!H2533</f>
        <v>732355.32000000007</v>
      </c>
      <c r="H56" s="25">
        <f>'прил 5,'!I1113+'прил 5,'!I1939+'прил 5,'!I1199+'прил 5,'!I2533</f>
        <v>732355.32000000007</v>
      </c>
      <c r="I56" s="62"/>
      <c r="J56" s="62"/>
    </row>
    <row r="57" spans="2:10" s="3" customFormat="1">
      <c r="B57" s="53" t="s">
        <v>67</v>
      </c>
      <c r="C57" s="79">
        <v>757</v>
      </c>
      <c r="D57" s="10" t="s">
        <v>68</v>
      </c>
      <c r="E57" s="10" t="s">
        <v>69</v>
      </c>
      <c r="F57" s="25">
        <f>'прил 5,'!G1944</f>
        <v>68462665.760000005</v>
      </c>
      <c r="G57" s="25">
        <f>'прил 5,'!H1944</f>
        <v>1912025.76</v>
      </c>
      <c r="H57" s="25">
        <f>'прил 5,'!I1944</f>
        <v>1912025.76</v>
      </c>
      <c r="I57" s="63"/>
      <c r="J57" s="62"/>
    </row>
    <row r="58" spans="2:10" s="3" customFormat="1">
      <c r="B58" s="55" t="s">
        <v>150</v>
      </c>
      <c r="C58" s="79">
        <v>774</v>
      </c>
      <c r="D58" s="10" t="s">
        <v>68</v>
      </c>
      <c r="E58" s="10" t="s">
        <v>53</v>
      </c>
      <c r="F58" s="8">
        <f>'прил 5,'!G1118+'прил 5,'!G1990+'прил 5,'!G420</f>
        <v>44845215.850000001</v>
      </c>
      <c r="G58" s="8">
        <f>'прил 5,'!H1118+'прил 5,'!H1990+'прил 5,'!H420</f>
        <v>53477039.420000002</v>
      </c>
      <c r="H58" s="8">
        <f>'прил 5,'!I1118+'прил 5,'!I1990+'прил 5,'!I420</f>
        <v>54124021.719999999</v>
      </c>
      <c r="I58" s="62"/>
      <c r="J58" s="62"/>
    </row>
    <row r="59" spans="2:10" s="3" customFormat="1">
      <c r="B59" s="11" t="s">
        <v>353</v>
      </c>
      <c r="C59" s="6">
        <v>757</v>
      </c>
      <c r="D59" s="7" t="s">
        <v>71</v>
      </c>
      <c r="E59" s="7"/>
      <c r="F59" s="38">
        <f>F61+F60</f>
        <v>550000</v>
      </c>
      <c r="G59" s="38">
        <f t="shared" ref="G59:H59" si="8">G61+G60</f>
        <v>550000</v>
      </c>
      <c r="H59" s="38">
        <f t="shared" si="8"/>
        <v>550000</v>
      </c>
      <c r="I59" s="63">
        <f>'прил 5,'!G398</f>
        <v>0</v>
      </c>
      <c r="J59" s="62"/>
    </row>
    <row r="60" spans="2:10" s="3" customFormat="1" hidden="1">
      <c r="B60" s="115" t="s">
        <v>471</v>
      </c>
      <c r="C60" s="6"/>
      <c r="D60" s="66" t="s">
        <v>71</v>
      </c>
      <c r="E60" s="66" t="s">
        <v>18</v>
      </c>
      <c r="F60" s="29">
        <f>'прил 5,'!G399</f>
        <v>0</v>
      </c>
      <c r="G60" s="29">
        <f>'прил 5,'!H399</f>
        <v>0</v>
      </c>
      <c r="H60" s="29">
        <f>'прил 5,'!I399</f>
        <v>0</v>
      </c>
      <c r="I60" s="63"/>
      <c r="J60" s="62"/>
    </row>
    <row r="61" spans="2:10" s="3" customFormat="1">
      <c r="B61" s="51" t="s">
        <v>70</v>
      </c>
      <c r="C61" s="79">
        <v>757</v>
      </c>
      <c r="D61" s="10" t="s">
        <v>71</v>
      </c>
      <c r="E61" s="10" t="s">
        <v>27</v>
      </c>
      <c r="F61" s="25">
        <f>'прил 5,'!G414+'прил 5,'!G2025+'прил 5,'!G1150+'прил 5,'!G442</f>
        <v>550000</v>
      </c>
      <c r="G61" s="25">
        <f>'прил 5,'!H414+'прил 5,'!H2025+'прил 5,'!H1150+'прил 5,'!H442</f>
        <v>550000</v>
      </c>
      <c r="H61" s="25">
        <f>'прил 5,'!I414+'прил 5,'!I2025+'прил 5,'!I1150+'прил 5,'!I442</f>
        <v>550000</v>
      </c>
      <c r="I61" s="62"/>
      <c r="J61" s="62"/>
    </row>
    <row r="62" spans="2:10" s="3" customFormat="1" ht="25.5">
      <c r="B62" s="54" t="s">
        <v>295</v>
      </c>
      <c r="C62" s="45">
        <v>792</v>
      </c>
      <c r="D62" s="7" t="s">
        <v>22</v>
      </c>
      <c r="E62" s="7"/>
      <c r="F62" s="38">
        <f>F63</f>
        <v>86000</v>
      </c>
      <c r="G62" s="38">
        <f t="shared" ref="G62:H62" si="9">G63</f>
        <v>86000</v>
      </c>
      <c r="H62" s="38">
        <f t="shared" si="9"/>
        <v>86000</v>
      </c>
      <c r="I62" s="63">
        <f>'прил 5,'!G1204+'прил 5,'!G2036</f>
        <v>86000</v>
      </c>
      <c r="J62" s="62"/>
    </row>
    <row r="63" spans="2:10" s="3" customFormat="1" ht="25.5">
      <c r="B63" s="55" t="s">
        <v>296</v>
      </c>
      <c r="C63" s="45">
        <v>792</v>
      </c>
      <c r="D63" s="10" t="s">
        <v>22</v>
      </c>
      <c r="E63" s="10" t="s">
        <v>18</v>
      </c>
      <c r="F63" s="25">
        <f>'прил 5,'!G1205+'прил 5,'!G2042</f>
        <v>86000</v>
      </c>
      <c r="G63" s="25">
        <f>'прил 5,'!H1205+'прил 5,'!H2042</f>
        <v>86000</v>
      </c>
      <c r="H63" s="25">
        <f>'прил 5,'!I1205+'прил 5,'!I2042</f>
        <v>86000</v>
      </c>
      <c r="I63" s="62"/>
      <c r="J63" s="62"/>
    </row>
    <row r="64" spans="2:10" s="3" customFormat="1" ht="38.25" hidden="1">
      <c r="B64" s="54" t="s">
        <v>303</v>
      </c>
      <c r="C64" s="45">
        <v>792</v>
      </c>
      <c r="D64" s="7" t="s">
        <v>304</v>
      </c>
      <c r="E64" s="7"/>
      <c r="F64" s="38">
        <f>F65+F66</f>
        <v>0</v>
      </c>
      <c r="G64" s="38">
        <f t="shared" ref="G64:H64" si="10">G65+G66</f>
        <v>0</v>
      </c>
      <c r="H64" s="38">
        <f t="shared" si="10"/>
        <v>0</v>
      </c>
      <c r="I64" s="63">
        <f>'прил 5,'!G1211</f>
        <v>0</v>
      </c>
      <c r="J64" s="62"/>
    </row>
    <row r="65" spans="2:12" s="3" customFormat="1" ht="25.5" hidden="1">
      <c r="B65" s="132" t="s">
        <v>305</v>
      </c>
      <c r="C65" s="254">
        <v>792</v>
      </c>
      <c r="D65" s="152" t="s">
        <v>304</v>
      </c>
      <c r="E65" s="152" t="s">
        <v>18</v>
      </c>
      <c r="F65" s="95">
        <f>'прил 5,'!G1212</f>
        <v>0</v>
      </c>
      <c r="G65" s="95">
        <f>'прил 5,'!H1212</f>
        <v>0</v>
      </c>
      <c r="H65" s="95">
        <f>'прил 5,'!I1212</f>
        <v>0</v>
      </c>
      <c r="I65" s="197"/>
      <c r="J65" s="197"/>
      <c r="K65" s="150"/>
      <c r="L65" s="150"/>
    </row>
    <row r="66" spans="2:12" s="3" customFormat="1" hidden="1">
      <c r="B66" s="132" t="s">
        <v>310</v>
      </c>
      <c r="C66" s="254">
        <v>792</v>
      </c>
      <c r="D66" s="152" t="s">
        <v>304</v>
      </c>
      <c r="E66" s="152" t="s">
        <v>69</v>
      </c>
      <c r="F66" s="95">
        <f>'прил 5,'!G1221</f>
        <v>0</v>
      </c>
      <c r="G66" s="95">
        <f>'прил 5,'!H1221</f>
        <v>0</v>
      </c>
      <c r="H66" s="95">
        <f>'прил 5,'!I1221</f>
        <v>0</v>
      </c>
      <c r="I66" s="197"/>
      <c r="J66" s="197"/>
      <c r="K66" s="150"/>
      <c r="L66" s="150"/>
    </row>
    <row r="67" spans="2:12" s="3" customFormat="1">
      <c r="B67" s="322" t="s">
        <v>1167</v>
      </c>
      <c r="C67" s="254"/>
      <c r="D67" s="152"/>
      <c r="E67" s="152"/>
      <c r="F67" s="95"/>
      <c r="G67" s="95">
        <f>'прил 5,'!H2547</f>
        <v>20573079.07</v>
      </c>
      <c r="H67" s="95">
        <f>'прил 5,'!I2547</f>
        <v>42736073.420000002</v>
      </c>
      <c r="I67" s="197"/>
      <c r="J67" s="197"/>
      <c r="K67" s="150"/>
      <c r="L67" s="150"/>
    </row>
    <row r="68" spans="2:12" s="22" customFormat="1" ht="24" customHeight="1">
      <c r="B68" s="255" t="s">
        <v>359</v>
      </c>
      <c r="C68" s="255"/>
      <c r="D68" s="255"/>
      <c r="E68" s="255"/>
      <c r="F68" s="256">
        <f>F19+F34+F52+F55+F64+F28+F62+F46+F39+F44+F59+F30+F67</f>
        <v>1876467622.9400001</v>
      </c>
      <c r="G68" s="256">
        <f>G19+G34+G52+G55+G64+G28+G62+G46+G39+G44+G59+G30+G67</f>
        <v>1718104504.5599997</v>
      </c>
      <c r="H68" s="256">
        <f t="shared" ref="H68" si="11">H19+H34+H52+H55+H64+H28+H62+H46+H39+H44+H59+H30+H67</f>
        <v>1754895041.4000001</v>
      </c>
      <c r="I68" s="205"/>
      <c r="J68" s="205"/>
      <c r="K68" s="124"/>
      <c r="L68" s="124"/>
    </row>
    <row r="69" spans="2:12" hidden="1">
      <c r="B69" s="257"/>
      <c r="C69" s="258"/>
      <c r="D69" s="259"/>
      <c r="E69" s="259"/>
      <c r="F69" s="178">
        <v>875721795.65999997</v>
      </c>
      <c r="G69" s="178">
        <v>875721795.65999997</v>
      </c>
      <c r="H69" s="178">
        <v>875721795.65999997</v>
      </c>
      <c r="I69" s="197"/>
      <c r="J69" s="197"/>
      <c r="K69" s="197"/>
      <c r="L69" s="197"/>
    </row>
    <row r="70" spans="2:12" hidden="1">
      <c r="B70" s="197"/>
      <c r="C70" s="260"/>
      <c r="D70" s="260"/>
      <c r="E70" s="260"/>
      <c r="F70" s="178">
        <f>F68-F69</f>
        <v>1000745827.2800001</v>
      </c>
      <c r="G70" s="178">
        <f>G68-G69</f>
        <v>842382708.89999974</v>
      </c>
      <c r="H70" s="178">
        <f>H68-H69</f>
        <v>879173245.74000013</v>
      </c>
      <c r="I70" s="197"/>
      <c r="J70" s="197"/>
      <c r="K70" s="197"/>
      <c r="L70" s="197"/>
    </row>
    <row r="71" spans="2:12">
      <c r="B71" s="322"/>
      <c r="C71" s="260"/>
      <c r="D71" s="260"/>
      <c r="E71" s="260"/>
      <c r="F71" s="178"/>
      <c r="G71" s="178"/>
      <c r="H71" s="178"/>
      <c r="I71" s="197"/>
      <c r="J71" s="197"/>
      <c r="K71" s="197"/>
      <c r="L71" s="197"/>
    </row>
    <row r="72" spans="2:12">
      <c r="B72" s="197"/>
      <c r="C72" s="260"/>
      <c r="D72" s="260"/>
      <c r="E72" s="260"/>
      <c r="F72" s="178">
        <f>'прил 5,'!G2548-'прил 6.'!G1732</f>
        <v>0</v>
      </c>
      <c r="G72" s="178">
        <f>'прил 5,'!H2548-'прил 6.'!H1732</f>
        <v>0</v>
      </c>
      <c r="H72" s="178">
        <f>'прил 5,'!I2548-'прил 6.'!I1732</f>
        <v>0</v>
      </c>
      <c r="I72" s="197"/>
      <c r="J72" s="197"/>
      <c r="K72" s="197"/>
      <c r="L72" s="197"/>
    </row>
    <row r="73" spans="2:12">
      <c r="B73" s="197"/>
      <c r="C73" s="260"/>
      <c r="D73" s="260"/>
      <c r="E73" s="260"/>
      <c r="F73" s="178"/>
      <c r="G73" s="178"/>
      <c r="H73" s="178"/>
      <c r="I73" s="197"/>
      <c r="J73" s="197"/>
      <c r="K73" s="197"/>
      <c r="L73" s="197"/>
    </row>
    <row r="74" spans="2:12" hidden="1"/>
    <row r="75" spans="2:12" hidden="1"/>
    <row r="76" spans="2:12" hidden="1"/>
    <row r="77" spans="2:12" hidden="1"/>
    <row r="78" spans="2:12" hidden="1"/>
    <row r="79" spans="2:12" hidden="1"/>
    <row r="80" spans="2:12" hidden="1"/>
    <row r="81" spans="6:10" hidden="1"/>
    <row r="82" spans="6:10" hidden="1"/>
    <row r="83" spans="6:10" hidden="1"/>
    <row r="84" spans="6:10" hidden="1"/>
    <row r="85" spans="6:10" hidden="1"/>
    <row r="86" spans="6:10" hidden="1"/>
    <row r="87" spans="6:10" hidden="1"/>
    <row r="88" spans="6:10" hidden="1"/>
    <row r="90" spans="6:10">
      <c r="I90" s="64">
        <f t="shared" ref="I90" si="12">I68-I73</f>
        <v>0</v>
      </c>
    </row>
    <row r="92" spans="6:10">
      <c r="F92" s="64">
        <f>'прил 5,'!G2548-'прил 4 '!F68</f>
        <v>0</v>
      </c>
      <c r="G92" s="64">
        <f>'прил 5,'!H2548-'прил 4 '!G68</f>
        <v>0</v>
      </c>
      <c r="H92" s="64">
        <f>'прил 5,'!I2548-'прил 4 '!H68</f>
        <v>0</v>
      </c>
      <c r="I92" s="64">
        <f>'прил 5,'!J2548-'прил 4 '!I68</f>
        <v>0</v>
      </c>
      <c r="J92" s="64">
        <f>'прил 5,'!K2548-'прил 4 '!J68</f>
        <v>0</v>
      </c>
    </row>
    <row r="94" spans="6:10">
      <c r="F94" s="256">
        <v>77614586.489999995</v>
      </c>
      <c r="G94" s="256">
        <v>90796034.480000004</v>
      </c>
      <c r="H94" s="256">
        <v>91201748.140000001</v>
      </c>
    </row>
    <row r="96" spans="6:10">
      <c r="F96" s="256">
        <v>1876394190.0599999</v>
      </c>
      <c r="G96" s="256">
        <v>1701293091.1300001</v>
      </c>
      <c r="H96" s="256">
        <v>1714746569.8900001</v>
      </c>
    </row>
    <row r="98" spans="6:8">
      <c r="F98" s="64">
        <f>F68-F96</f>
        <v>73432.880000114441</v>
      </c>
      <c r="G98" s="64">
        <f t="shared" ref="G98:H98" si="13">G68-G96</f>
        <v>16811413.42999959</v>
      </c>
      <c r="H98" s="64">
        <f t="shared" si="13"/>
        <v>40148471.50999999</v>
      </c>
    </row>
    <row r="102" spans="6:8">
      <c r="F102" s="64">
        <v>1876394190.0599999</v>
      </c>
      <c r="G102" s="64">
        <v>1718366170.2</v>
      </c>
      <c r="H102" s="64">
        <v>1755982643.3099999</v>
      </c>
    </row>
    <row r="104" spans="6:8">
      <c r="F104" s="64">
        <f>F68-F102</f>
        <v>73432.880000114441</v>
      </c>
      <c r="G104" s="64">
        <f>G68-G102</f>
        <v>-261665.64000034332</v>
      </c>
      <c r="H104" s="64">
        <f t="shared" ref="H104" si="14">H68-H102</f>
        <v>-1087601.9099998474</v>
      </c>
    </row>
    <row r="106" spans="6:8">
      <c r="F106" s="64">
        <v>73432.88</v>
      </c>
    </row>
    <row r="108" spans="6:8">
      <c r="F108" s="64">
        <f>F104-F106</f>
        <v>1.1443626135587692E-7</v>
      </c>
    </row>
  </sheetData>
  <mergeCells count="21">
    <mergeCell ref="F11:K11"/>
    <mergeCell ref="F12:G12"/>
    <mergeCell ref="B14:B16"/>
    <mergeCell ref="B13:H13"/>
    <mergeCell ref="C15:C16"/>
    <mergeCell ref="F15:F16"/>
    <mergeCell ref="G15:G16"/>
    <mergeCell ref="H15:H16"/>
    <mergeCell ref="F14:H14"/>
    <mergeCell ref="E14:E16"/>
    <mergeCell ref="D14:D16"/>
    <mergeCell ref="F6:G6"/>
    <mergeCell ref="F7:K7"/>
    <mergeCell ref="F8:G8"/>
    <mergeCell ref="F9:K9"/>
    <mergeCell ref="F10:G10"/>
    <mergeCell ref="F1:K1"/>
    <mergeCell ref="F2:G2"/>
    <mergeCell ref="F3:K3"/>
    <mergeCell ref="F4:G4"/>
    <mergeCell ref="F5:K5"/>
  </mergeCells>
  <phoneticPr fontId="0" type="noConversion"/>
  <pageMargins left="0.61" right="0.2" top="0.35433070866141736" bottom="0.35433070866141736" header="0.23622047244094491" footer="0.19685039370078741"/>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dimension ref="A1:T2580"/>
  <sheetViews>
    <sheetView zoomScaleSheetLayoutView="75" workbookViewId="0">
      <selection activeCell="A8" sqref="A8:I2565"/>
    </sheetView>
  </sheetViews>
  <sheetFormatPr defaultColWidth="9.140625" defaultRowHeight="12.75"/>
  <cols>
    <col min="1" max="1" width="52" style="1" customWidth="1"/>
    <col min="2" max="2" width="6.85546875" style="59" customWidth="1"/>
    <col min="3" max="3" width="4.5703125" style="59" customWidth="1"/>
    <col min="4" max="4" width="4.7109375" style="59" customWidth="1"/>
    <col min="5" max="5" width="13.5703125" style="59" customWidth="1"/>
    <col min="6" max="6" width="7.85546875" style="59" customWidth="1"/>
    <col min="7" max="7" width="19.28515625" style="60" customWidth="1"/>
    <col min="8" max="9" width="17.5703125" style="60" customWidth="1"/>
    <col min="10" max="10" width="20.28515625" style="178" hidden="1" customWidth="1"/>
    <col min="11" max="11" width="28.140625" style="184" hidden="1" customWidth="1"/>
    <col min="12" max="12" width="17" style="184" hidden="1" customWidth="1"/>
    <col min="13" max="13" width="15" style="184" hidden="1" customWidth="1"/>
    <col min="14" max="14" width="14.5703125" style="184" customWidth="1"/>
    <col min="15" max="15" width="14.85546875" style="184" customWidth="1"/>
    <col min="16" max="16" width="13.85546875" style="184" bestFit="1" customWidth="1"/>
    <col min="17" max="17" width="14.42578125" style="184" bestFit="1" customWidth="1"/>
    <col min="18" max="18" width="15.28515625" style="184" customWidth="1"/>
    <col min="19" max="19" width="16.85546875" style="1" customWidth="1"/>
    <col min="20" max="16384" width="9.140625" style="1"/>
  </cols>
  <sheetData>
    <row r="1" spans="1:18" ht="18.75" customHeight="1">
      <c r="B1" s="181"/>
      <c r="C1" s="181"/>
      <c r="D1" s="181"/>
      <c r="E1" s="181"/>
      <c r="F1" s="387" t="s">
        <v>1176</v>
      </c>
      <c r="G1" s="387"/>
      <c r="H1" s="387"/>
      <c r="I1" s="387"/>
      <c r="J1" s="184"/>
    </row>
    <row r="2" spans="1:18" ht="43.5" customHeight="1">
      <c r="B2" s="181"/>
      <c r="C2" s="181"/>
      <c r="D2" s="181"/>
      <c r="E2" s="181"/>
      <c r="F2" s="387" t="s">
        <v>1236</v>
      </c>
      <c r="G2" s="387"/>
      <c r="H2" s="387"/>
      <c r="I2" s="181"/>
      <c r="J2" s="184"/>
    </row>
    <row r="3" spans="1:18" ht="37.5" customHeight="1">
      <c r="A3" s="380" t="s">
        <v>1162</v>
      </c>
      <c r="B3" s="380"/>
      <c r="C3" s="380"/>
      <c r="D3" s="380"/>
      <c r="E3" s="380"/>
      <c r="F3" s="380"/>
      <c r="G3" s="380"/>
      <c r="H3" s="381"/>
      <c r="I3" s="381"/>
      <c r="J3" s="185"/>
    </row>
    <row r="4" spans="1:18" ht="33.75" customHeight="1">
      <c r="A4" s="388" t="s">
        <v>11</v>
      </c>
      <c r="B4" s="390" t="s">
        <v>12</v>
      </c>
      <c r="C4" s="390" t="s">
        <v>13</v>
      </c>
      <c r="D4" s="390" t="s">
        <v>14</v>
      </c>
      <c r="E4" s="390" t="s">
        <v>15</v>
      </c>
      <c r="F4" s="390" t="s">
        <v>16</v>
      </c>
      <c r="G4" s="384" t="s">
        <v>362</v>
      </c>
      <c r="H4" s="378"/>
      <c r="I4" s="378"/>
      <c r="J4" s="186"/>
    </row>
    <row r="5" spans="1:18" s="3" customFormat="1" ht="23.25" customHeight="1">
      <c r="A5" s="389"/>
      <c r="B5" s="389"/>
      <c r="C5" s="389"/>
      <c r="D5" s="389"/>
      <c r="E5" s="389"/>
      <c r="F5" s="389"/>
      <c r="G5" s="383" t="s">
        <v>634</v>
      </c>
      <c r="H5" s="383" t="s">
        <v>870</v>
      </c>
      <c r="I5" s="383" t="s">
        <v>1134</v>
      </c>
      <c r="J5" s="187"/>
      <c r="K5" s="197"/>
      <c r="L5" s="197"/>
      <c r="M5" s="197"/>
      <c r="N5" s="197"/>
      <c r="O5" s="197"/>
      <c r="P5" s="197"/>
      <c r="Q5" s="197"/>
      <c r="R5" s="197"/>
    </row>
    <row r="6" spans="1:18" s="3" customFormat="1" ht="49.5" customHeight="1">
      <c r="A6" s="389"/>
      <c r="B6" s="389"/>
      <c r="C6" s="389"/>
      <c r="D6" s="389"/>
      <c r="E6" s="389"/>
      <c r="F6" s="389"/>
      <c r="G6" s="383"/>
      <c r="H6" s="383"/>
      <c r="I6" s="383"/>
      <c r="J6" s="187"/>
      <c r="K6" s="197"/>
      <c r="L6" s="197"/>
      <c r="M6" s="197"/>
      <c r="N6" s="197"/>
      <c r="O6" s="197"/>
      <c r="P6" s="197"/>
      <c r="Q6" s="197"/>
      <c r="R6" s="197"/>
    </row>
    <row r="7" spans="1:18" s="3" customFormat="1">
      <c r="A7" s="4">
        <v>1</v>
      </c>
      <c r="B7" s="4">
        <v>2</v>
      </c>
      <c r="C7" s="4">
        <v>3</v>
      </c>
      <c r="D7" s="4">
        <v>4</v>
      </c>
      <c r="E7" s="4">
        <v>5</v>
      </c>
      <c r="F7" s="4">
        <v>6</v>
      </c>
      <c r="G7" s="72">
        <v>7</v>
      </c>
      <c r="H7" s="72">
        <v>8</v>
      </c>
      <c r="I7" s="72">
        <v>9</v>
      </c>
      <c r="J7" s="188"/>
      <c r="K7" s="197"/>
      <c r="L7" s="197"/>
      <c r="M7" s="197"/>
      <c r="N7" s="197"/>
      <c r="O7" s="197"/>
      <c r="P7" s="197"/>
      <c r="Q7" s="197"/>
      <c r="R7" s="197"/>
    </row>
    <row r="8" spans="1:18" s="121" customFormat="1" ht="48.75" customHeight="1">
      <c r="A8" s="334" t="s">
        <v>1168</v>
      </c>
      <c r="B8" s="335">
        <v>757</v>
      </c>
      <c r="C8" s="335"/>
      <c r="D8" s="335"/>
      <c r="E8" s="336"/>
      <c r="F8" s="335"/>
      <c r="G8" s="323"/>
      <c r="H8" s="323"/>
      <c r="I8" s="323"/>
      <c r="J8" s="189"/>
      <c r="K8" s="200"/>
      <c r="L8" s="200"/>
      <c r="M8" s="200"/>
      <c r="N8" s="200"/>
      <c r="O8" s="200"/>
      <c r="P8" s="200"/>
      <c r="Q8" s="200"/>
      <c r="R8" s="200"/>
    </row>
    <row r="9" spans="1:18">
      <c r="A9" s="264" t="s">
        <v>85</v>
      </c>
      <c r="B9" s="265">
        <v>757</v>
      </c>
      <c r="C9" s="266" t="s">
        <v>53</v>
      </c>
      <c r="D9" s="266"/>
      <c r="E9" s="266"/>
      <c r="F9" s="266"/>
      <c r="G9" s="263">
        <f>SUM(G10)</f>
        <v>161100</v>
      </c>
      <c r="H9" s="263">
        <f>SUM(H10)</f>
        <v>161100</v>
      </c>
      <c r="I9" s="263">
        <f>SUM(I10)</f>
        <v>161100</v>
      </c>
      <c r="J9" s="189"/>
    </row>
    <row r="10" spans="1:18">
      <c r="A10" s="82" t="s">
        <v>86</v>
      </c>
      <c r="B10" s="148">
        <v>757</v>
      </c>
      <c r="C10" s="84" t="s">
        <v>53</v>
      </c>
      <c r="D10" s="84" t="s">
        <v>87</v>
      </c>
      <c r="E10" s="84"/>
      <c r="F10" s="84"/>
      <c r="G10" s="87">
        <f>G11</f>
        <v>161100</v>
      </c>
      <c r="H10" s="87">
        <f>H11</f>
        <v>161100</v>
      </c>
      <c r="I10" s="87">
        <f>I11</f>
        <v>161100</v>
      </c>
      <c r="J10" s="176"/>
    </row>
    <row r="11" spans="1:18" s="32" customFormat="1" ht="29.25" customHeight="1">
      <c r="A11" s="30" t="s">
        <v>1146</v>
      </c>
      <c r="B11" s="148">
        <v>757</v>
      </c>
      <c r="C11" s="84" t="s">
        <v>53</v>
      </c>
      <c r="D11" s="84" t="s">
        <v>87</v>
      </c>
      <c r="E11" s="84" t="s">
        <v>197</v>
      </c>
      <c r="F11" s="84"/>
      <c r="G11" s="87">
        <f>G12+G17</f>
        <v>161100</v>
      </c>
      <c r="H11" s="87">
        <f>H12+H17</f>
        <v>161100</v>
      </c>
      <c r="I11" s="87">
        <f>I12+I17</f>
        <v>161100</v>
      </c>
      <c r="J11" s="176"/>
      <c r="K11" s="201"/>
      <c r="L11" s="201"/>
      <c r="M11" s="201"/>
      <c r="N11" s="201"/>
      <c r="O11" s="201"/>
      <c r="P11" s="201"/>
      <c r="Q11" s="201"/>
      <c r="R11" s="201"/>
    </row>
    <row r="12" spans="1:18" s="32" customFormat="1" ht="27.75" customHeight="1">
      <c r="A12" s="30" t="s">
        <v>1203</v>
      </c>
      <c r="B12" s="148">
        <v>757</v>
      </c>
      <c r="C12" s="84" t="s">
        <v>53</v>
      </c>
      <c r="D12" s="84" t="s">
        <v>87</v>
      </c>
      <c r="E12" s="84" t="s">
        <v>198</v>
      </c>
      <c r="F12" s="84"/>
      <c r="G12" s="87">
        <f>G15+G13</f>
        <v>161100</v>
      </c>
      <c r="H12" s="87">
        <f>H15+H13</f>
        <v>161100</v>
      </c>
      <c r="I12" s="87">
        <f>I15+I13</f>
        <v>161100</v>
      </c>
      <c r="J12" s="176"/>
      <c r="K12" s="201"/>
      <c r="L12" s="201"/>
      <c r="M12" s="201"/>
      <c r="N12" s="201"/>
      <c r="O12" s="201"/>
      <c r="P12" s="201"/>
      <c r="Q12" s="201"/>
      <c r="R12" s="201"/>
    </row>
    <row r="13" spans="1:18" ht="33.75" hidden="1" customHeight="1">
      <c r="A13" s="16" t="s">
        <v>35</v>
      </c>
      <c r="B13" s="148">
        <v>757</v>
      </c>
      <c r="C13" s="84" t="s">
        <v>53</v>
      </c>
      <c r="D13" s="84" t="s">
        <v>87</v>
      </c>
      <c r="E13" s="84" t="s">
        <v>198</v>
      </c>
      <c r="F13" s="84" t="s">
        <v>36</v>
      </c>
      <c r="G13" s="87">
        <f>G14</f>
        <v>0</v>
      </c>
      <c r="H13" s="87">
        <f t="shared" ref="H13:I13" si="0">H14</f>
        <v>0</v>
      </c>
      <c r="I13" s="87">
        <f t="shared" si="0"/>
        <v>0</v>
      </c>
      <c r="J13" s="176"/>
    </row>
    <row r="14" spans="1:18" ht="26.25" hidden="1" customHeight="1">
      <c r="A14" s="16" t="s">
        <v>37</v>
      </c>
      <c r="B14" s="148">
        <v>757</v>
      </c>
      <c r="C14" s="84" t="s">
        <v>53</v>
      </c>
      <c r="D14" s="84" t="s">
        <v>87</v>
      </c>
      <c r="E14" s="84" t="s">
        <v>198</v>
      </c>
      <c r="F14" s="84" t="s">
        <v>38</v>
      </c>
      <c r="G14" s="85"/>
      <c r="H14" s="85"/>
      <c r="I14" s="85"/>
      <c r="J14" s="177"/>
    </row>
    <row r="15" spans="1:18" ht="25.5">
      <c r="A15" s="16" t="s">
        <v>29</v>
      </c>
      <c r="B15" s="148">
        <v>757</v>
      </c>
      <c r="C15" s="84" t="s">
        <v>53</v>
      </c>
      <c r="D15" s="84" t="s">
        <v>87</v>
      </c>
      <c r="E15" s="84" t="s">
        <v>198</v>
      </c>
      <c r="F15" s="84" t="s">
        <v>30</v>
      </c>
      <c r="G15" s="85">
        <f t="shared" ref="G15:I15" si="1">G16</f>
        <v>161100</v>
      </c>
      <c r="H15" s="85">
        <f t="shared" si="1"/>
        <v>161100</v>
      </c>
      <c r="I15" s="85">
        <f t="shared" si="1"/>
        <v>161100</v>
      </c>
      <c r="J15" s="177"/>
    </row>
    <row r="16" spans="1:18" ht="18" customHeight="1">
      <c r="A16" s="16" t="s">
        <v>31</v>
      </c>
      <c r="B16" s="148">
        <v>757</v>
      </c>
      <c r="C16" s="84" t="s">
        <v>53</v>
      </c>
      <c r="D16" s="84" t="s">
        <v>87</v>
      </c>
      <c r="E16" s="84" t="s">
        <v>198</v>
      </c>
      <c r="F16" s="84" t="s">
        <v>32</v>
      </c>
      <c r="G16" s="8">
        <v>161100</v>
      </c>
      <c r="H16" s="8">
        <v>161100</v>
      </c>
      <c r="I16" s="8">
        <v>161100</v>
      </c>
      <c r="J16" s="177"/>
    </row>
    <row r="17" spans="1:17" ht="15" hidden="1" customHeight="1">
      <c r="A17" s="16" t="s">
        <v>477</v>
      </c>
      <c r="B17" s="148">
        <v>757</v>
      </c>
      <c r="C17" s="84" t="s">
        <v>53</v>
      </c>
      <c r="D17" s="84" t="s">
        <v>87</v>
      </c>
      <c r="E17" s="84" t="s">
        <v>476</v>
      </c>
      <c r="F17" s="84"/>
      <c r="G17" s="87">
        <f>G18</f>
        <v>0</v>
      </c>
      <c r="H17" s="87">
        <f t="shared" ref="H17:I17" si="2">H18</f>
        <v>0</v>
      </c>
      <c r="I17" s="87">
        <f t="shared" si="2"/>
        <v>0</v>
      </c>
      <c r="J17" s="176"/>
    </row>
    <row r="18" spans="1:17" ht="35.25" hidden="1" customHeight="1">
      <c r="A18" s="16" t="s">
        <v>35</v>
      </c>
      <c r="B18" s="148">
        <v>757</v>
      </c>
      <c r="C18" s="84" t="s">
        <v>53</v>
      </c>
      <c r="D18" s="84" t="s">
        <v>87</v>
      </c>
      <c r="E18" s="84" t="s">
        <v>476</v>
      </c>
      <c r="F18" s="84" t="s">
        <v>36</v>
      </c>
      <c r="G18" s="87">
        <f>G19</f>
        <v>0</v>
      </c>
      <c r="H18" s="87">
        <f t="shared" ref="H18:I18" si="3">H19</f>
        <v>0</v>
      </c>
      <c r="I18" s="87">
        <f t="shared" si="3"/>
        <v>0</v>
      </c>
      <c r="J18" s="176"/>
    </row>
    <row r="19" spans="1:17" ht="30" hidden="1" customHeight="1">
      <c r="A19" s="16" t="s">
        <v>37</v>
      </c>
      <c r="B19" s="148">
        <v>757</v>
      </c>
      <c r="C19" s="84" t="s">
        <v>53</v>
      </c>
      <c r="D19" s="84" t="s">
        <v>87</v>
      </c>
      <c r="E19" s="84" t="s">
        <v>476</v>
      </c>
      <c r="F19" s="84" t="s">
        <v>38</v>
      </c>
      <c r="G19" s="87"/>
      <c r="H19" s="87">
        <v>0</v>
      </c>
      <c r="I19" s="87">
        <v>0</v>
      </c>
      <c r="J19" s="176"/>
    </row>
    <row r="20" spans="1:17" ht="16.5" customHeight="1">
      <c r="A20" s="11" t="s">
        <v>24</v>
      </c>
      <c r="B20" s="266">
        <v>757</v>
      </c>
      <c r="C20" s="266" t="s">
        <v>25</v>
      </c>
      <c r="D20" s="266"/>
      <c r="E20" s="266"/>
      <c r="F20" s="266"/>
      <c r="G20" s="96">
        <f>G107+G21++G125</f>
        <v>39802771.939999998</v>
      </c>
      <c r="H20" s="96">
        <f t="shared" ref="H20:I20" si="4">H107+H21++H125</f>
        <v>35777781.82</v>
      </c>
      <c r="I20" s="96">
        <f t="shared" si="4"/>
        <v>37575128.719999999</v>
      </c>
      <c r="J20" s="190"/>
    </row>
    <row r="21" spans="1:17" ht="18.75" customHeight="1">
      <c r="A21" s="16" t="s">
        <v>93</v>
      </c>
      <c r="B21" s="148">
        <v>757</v>
      </c>
      <c r="C21" s="84" t="s">
        <v>25</v>
      </c>
      <c r="D21" s="84" t="s">
        <v>69</v>
      </c>
      <c r="E21" s="84"/>
      <c r="F21" s="148"/>
      <c r="G21" s="87">
        <f>G22+G90+G59+G80+G95</f>
        <v>39402721.939999998</v>
      </c>
      <c r="H21" s="87">
        <f>H22+H90+H59</f>
        <v>35577731.82</v>
      </c>
      <c r="I21" s="87">
        <f>I22+I90+I59</f>
        <v>37375078.719999999</v>
      </c>
      <c r="J21" s="176"/>
    </row>
    <row r="22" spans="1:17" ht="35.25" customHeight="1">
      <c r="A22" s="16" t="s">
        <v>1148</v>
      </c>
      <c r="B22" s="148">
        <v>757</v>
      </c>
      <c r="C22" s="84" t="s">
        <v>25</v>
      </c>
      <c r="D22" s="84" t="s">
        <v>69</v>
      </c>
      <c r="E22" s="84" t="s">
        <v>188</v>
      </c>
      <c r="F22" s="84"/>
      <c r="G22" s="87">
        <f>+G23+G56+G53+G41+G47+G44+G50+G74+G77+G38+G63+G66+G69+G29+G35+G32+G26+G84+G87</f>
        <v>37402721.939999998</v>
      </c>
      <c r="H22" s="87">
        <f t="shared" ref="H22:I22" si="5">+H23+H56+H53+H41+H47+H44+H50+H74+H77+H38+H63+H66+H69+H29+H35+H32+H26</f>
        <v>33477731.82</v>
      </c>
      <c r="I22" s="87">
        <f t="shared" si="5"/>
        <v>35175078.719999999</v>
      </c>
      <c r="J22" s="176"/>
      <c r="Q22" s="207"/>
    </row>
    <row r="23" spans="1:17" ht="25.5">
      <c r="A23" s="82" t="s">
        <v>28</v>
      </c>
      <c r="B23" s="148">
        <v>757</v>
      </c>
      <c r="C23" s="84" t="s">
        <v>25</v>
      </c>
      <c r="D23" s="84" t="s">
        <v>69</v>
      </c>
      <c r="E23" s="84" t="s">
        <v>189</v>
      </c>
      <c r="F23" s="84"/>
      <c r="G23" s="87">
        <f>G24</f>
        <v>34045661.939999998</v>
      </c>
      <c r="H23" s="87">
        <f t="shared" ref="H23:I23" si="6">H24</f>
        <v>33224731.82</v>
      </c>
      <c r="I23" s="87">
        <f t="shared" si="6"/>
        <v>34922078.719999999</v>
      </c>
      <c r="J23" s="176"/>
    </row>
    <row r="24" spans="1:17" ht="25.5">
      <c r="A24" s="82" t="s">
        <v>29</v>
      </c>
      <c r="B24" s="148">
        <v>757</v>
      </c>
      <c r="C24" s="84" t="s">
        <v>25</v>
      </c>
      <c r="D24" s="84" t="s">
        <v>69</v>
      </c>
      <c r="E24" s="84" t="s">
        <v>189</v>
      </c>
      <c r="F24" s="84" t="s">
        <v>30</v>
      </c>
      <c r="G24" s="87">
        <f>G25</f>
        <v>34045661.939999998</v>
      </c>
      <c r="H24" s="87">
        <f>H25</f>
        <v>33224731.82</v>
      </c>
      <c r="I24" s="87">
        <f>I25</f>
        <v>34922078.719999999</v>
      </c>
      <c r="J24" s="176"/>
    </row>
    <row r="25" spans="1:17" ht="19.5" customHeight="1">
      <c r="A25" s="82" t="s">
        <v>31</v>
      </c>
      <c r="B25" s="148">
        <v>757</v>
      </c>
      <c r="C25" s="84" t="s">
        <v>25</v>
      </c>
      <c r="D25" s="84" t="s">
        <v>69</v>
      </c>
      <c r="E25" s="84" t="s">
        <v>189</v>
      </c>
      <c r="F25" s="84" t="s">
        <v>32</v>
      </c>
      <c r="G25" s="70">
        <v>34045661.939999998</v>
      </c>
      <c r="H25" s="70">
        <v>33224731.82</v>
      </c>
      <c r="I25" s="70">
        <v>34922078.719999999</v>
      </c>
      <c r="J25" s="176"/>
    </row>
    <row r="26" spans="1:17">
      <c r="A26" s="82" t="s">
        <v>821</v>
      </c>
      <c r="B26" s="148">
        <v>757</v>
      </c>
      <c r="C26" s="84" t="s">
        <v>25</v>
      </c>
      <c r="D26" s="84" t="s">
        <v>69</v>
      </c>
      <c r="E26" s="84" t="s">
        <v>820</v>
      </c>
      <c r="F26" s="84"/>
      <c r="G26" s="70">
        <f>G27</f>
        <v>108000</v>
      </c>
      <c r="H26" s="70">
        <f t="shared" ref="H26:I26" si="7">H27</f>
        <v>108000</v>
      </c>
      <c r="I26" s="70">
        <f t="shared" si="7"/>
        <v>108000</v>
      </c>
      <c r="J26" s="176"/>
    </row>
    <row r="27" spans="1:17" ht="25.5">
      <c r="A27" s="82" t="s">
        <v>29</v>
      </c>
      <c r="B27" s="148">
        <v>757</v>
      </c>
      <c r="C27" s="84" t="s">
        <v>25</v>
      </c>
      <c r="D27" s="84" t="s">
        <v>69</v>
      </c>
      <c r="E27" s="84" t="s">
        <v>820</v>
      </c>
      <c r="F27" s="84" t="s">
        <v>30</v>
      </c>
      <c r="G27" s="70">
        <f>G28</f>
        <v>108000</v>
      </c>
      <c r="H27" s="70">
        <f>H28</f>
        <v>108000</v>
      </c>
      <c r="I27" s="70">
        <f>I28</f>
        <v>108000</v>
      </c>
      <c r="J27" s="176"/>
    </row>
    <row r="28" spans="1:17" ht="19.5" customHeight="1">
      <c r="A28" s="82" t="s">
        <v>31</v>
      </c>
      <c r="B28" s="148">
        <v>757</v>
      </c>
      <c r="C28" s="84" t="s">
        <v>25</v>
      </c>
      <c r="D28" s="84" t="s">
        <v>69</v>
      </c>
      <c r="E28" s="84" t="s">
        <v>820</v>
      </c>
      <c r="F28" s="84" t="s">
        <v>32</v>
      </c>
      <c r="G28" s="70">
        <v>108000</v>
      </c>
      <c r="H28" s="70">
        <v>108000</v>
      </c>
      <c r="I28" s="70">
        <v>108000</v>
      </c>
      <c r="J28" s="176"/>
    </row>
    <row r="29" spans="1:17" ht="25.5">
      <c r="A29" s="82" t="s">
        <v>817</v>
      </c>
      <c r="B29" s="148">
        <v>757</v>
      </c>
      <c r="C29" s="84" t="s">
        <v>25</v>
      </c>
      <c r="D29" s="84" t="s">
        <v>69</v>
      </c>
      <c r="E29" s="84" t="s">
        <v>816</v>
      </c>
      <c r="F29" s="84"/>
      <c r="G29" s="87">
        <f>G30</f>
        <v>108000</v>
      </c>
      <c r="H29" s="87">
        <f t="shared" ref="H29:I29" si="8">H30</f>
        <v>100000</v>
      </c>
      <c r="I29" s="87">
        <f t="shared" si="8"/>
        <v>100000</v>
      </c>
      <c r="J29" s="176"/>
    </row>
    <row r="30" spans="1:17" ht="25.5">
      <c r="A30" s="82" t="s">
        <v>29</v>
      </c>
      <c r="B30" s="148">
        <v>757</v>
      </c>
      <c r="C30" s="84" t="s">
        <v>25</v>
      </c>
      <c r="D30" s="84" t="s">
        <v>69</v>
      </c>
      <c r="E30" s="84" t="s">
        <v>816</v>
      </c>
      <c r="F30" s="84" t="s">
        <v>30</v>
      </c>
      <c r="G30" s="87">
        <f>G31</f>
        <v>108000</v>
      </c>
      <c r="H30" s="87">
        <f>H31</f>
        <v>100000</v>
      </c>
      <c r="I30" s="87">
        <f>I31</f>
        <v>100000</v>
      </c>
      <c r="J30" s="176"/>
    </row>
    <row r="31" spans="1:17" ht="19.5" customHeight="1">
      <c r="A31" s="82" t="s">
        <v>31</v>
      </c>
      <c r="B31" s="148">
        <v>757</v>
      </c>
      <c r="C31" s="84" t="s">
        <v>25</v>
      </c>
      <c r="D31" s="84" t="s">
        <v>69</v>
      </c>
      <c r="E31" s="84" t="s">
        <v>816</v>
      </c>
      <c r="F31" s="84" t="s">
        <v>32</v>
      </c>
      <c r="G31" s="70">
        <v>108000</v>
      </c>
      <c r="H31" s="87">
        <v>100000</v>
      </c>
      <c r="I31" s="87">
        <v>100000</v>
      </c>
      <c r="J31" s="176"/>
    </row>
    <row r="32" spans="1:17" ht="25.5">
      <c r="A32" s="82" t="s">
        <v>1204</v>
      </c>
      <c r="B32" s="148">
        <v>757</v>
      </c>
      <c r="C32" s="84" t="s">
        <v>25</v>
      </c>
      <c r="D32" s="84" t="s">
        <v>69</v>
      </c>
      <c r="E32" s="84" t="s">
        <v>831</v>
      </c>
      <c r="F32" s="84"/>
      <c r="G32" s="70">
        <f>G33</f>
        <v>45000</v>
      </c>
      <c r="H32" s="87">
        <f t="shared" ref="H32:I32" si="9">H33</f>
        <v>45000</v>
      </c>
      <c r="I32" s="87">
        <f t="shared" si="9"/>
        <v>45000</v>
      </c>
      <c r="J32" s="176"/>
    </row>
    <row r="33" spans="1:12" ht="25.5">
      <c r="A33" s="82" t="s">
        <v>29</v>
      </c>
      <c r="B33" s="148">
        <v>757</v>
      </c>
      <c r="C33" s="84" t="s">
        <v>25</v>
      </c>
      <c r="D33" s="84" t="s">
        <v>69</v>
      </c>
      <c r="E33" s="84" t="s">
        <v>831</v>
      </c>
      <c r="F33" s="84" t="s">
        <v>30</v>
      </c>
      <c r="G33" s="70">
        <f>G34</f>
        <v>45000</v>
      </c>
      <c r="H33" s="87">
        <f>H34</f>
        <v>45000</v>
      </c>
      <c r="I33" s="87">
        <f>I34</f>
        <v>45000</v>
      </c>
      <c r="J33" s="176"/>
    </row>
    <row r="34" spans="1:12" ht="19.5" customHeight="1">
      <c r="A34" s="82" t="s">
        <v>31</v>
      </c>
      <c r="B34" s="148">
        <v>757</v>
      </c>
      <c r="C34" s="84" t="s">
        <v>25</v>
      </c>
      <c r="D34" s="84" t="s">
        <v>69</v>
      </c>
      <c r="E34" s="84" t="s">
        <v>831</v>
      </c>
      <c r="F34" s="84" t="s">
        <v>32</v>
      </c>
      <c r="G34" s="70">
        <v>45000</v>
      </c>
      <c r="H34" s="87">
        <v>45000</v>
      </c>
      <c r="I34" s="87">
        <v>45000</v>
      </c>
      <c r="J34" s="176"/>
    </row>
    <row r="35" spans="1:12" ht="38.25" hidden="1">
      <c r="A35" s="82" t="s">
        <v>643</v>
      </c>
      <c r="B35" s="148">
        <v>757</v>
      </c>
      <c r="C35" s="84" t="s">
        <v>25</v>
      </c>
      <c r="D35" s="84" t="s">
        <v>69</v>
      </c>
      <c r="E35" s="84" t="s">
        <v>819</v>
      </c>
      <c r="F35" s="84"/>
      <c r="G35" s="70">
        <f>G36</f>
        <v>0</v>
      </c>
      <c r="H35" s="87">
        <f t="shared" ref="H35:I35" si="10">H36</f>
        <v>0</v>
      </c>
      <c r="I35" s="87">
        <f t="shared" si="10"/>
        <v>0</v>
      </c>
      <c r="J35" s="176"/>
    </row>
    <row r="36" spans="1:12" ht="25.5" hidden="1">
      <c r="A36" s="82" t="s">
        <v>29</v>
      </c>
      <c r="B36" s="148">
        <v>757</v>
      </c>
      <c r="C36" s="84" t="s">
        <v>25</v>
      </c>
      <c r="D36" s="84" t="s">
        <v>69</v>
      </c>
      <c r="E36" s="84" t="s">
        <v>819</v>
      </c>
      <c r="F36" s="84" t="s">
        <v>30</v>
      </c>
      <c r="G36" s="70">
        <f>G37</f>
        <v>0</v>
      </c>
      <c r="H36" s="87">
        <f>H37</f>
        <v>0</v>
      </c>
      <c r="I36" s="87">
        <f>I37</f>
        <v>0</v>
      </c>
      <c r="J36" s="176"/>
    </row>
    <row r="37" spans="1:12" ht="19.5" hidden="1" customHeight="1">
      <c r="A37" s="82" t="s">
        <v>31</v>
      </c>
      <c r="B37" s="148">
        <v>757</v>
      </c>
      <c r="C37" s="84" t="s">
        <v>25</v>
      </c>
      <c r="D37" s="84" t="s">
        <v>69</v>
      </c>
      <c r="E37" s="84" t="s">
        <v>819</v>
      </c>
      <c r="F37" s="84" t="s">
        <v>32</v>
      </c>
      <c r="G37" s="70"/>
      <c r="H37" s="87"/>
      <c r="I37" s="87"/>
      <c r="J37" s="176"/>
    </row>
    <row r="38" spans="1:12" ht="60" hidden="1" customHeight="1">
      <c r="A38" s="82" t="s">
        <v>643</v>
      </c>
      <c r="B38" s="148">
        <v>757</v>
      </c>
      <c r="C38" s="84" t="s">
        <v>25</v>
      </c>
      <c r="D38" s="84" t="s">
        <v>69</v>
      </c>
      <c r="E38" s="84" t="s">
        <v>644</v>
      </c>
      <c r="F38" s="84"/>
      <c r="G38" s="70">
        <f>G39</f>
        <v>0</v>
      </c>
      <c r="H38" s="87">
        <f t="shared" ref="H38:I39" si="11">H39</f>
        <v>0</v>
      </c>
      <c r="I38" s="87">
        <f t="shared" si="11"/>
        <v>0</v>
      </c>
      <c r="J38" s="176"/>
    </row>
    <row r="39" spans="1:12" ht="47.25" hidden="1" customHeight="1">
      <c r="A39" s="82" t="s">
        <v>29</v>
      </c>
      <c r="B39" s="148">
        <v>757</v>
      </c>
      <c r="C39" s="84" t="s">
        <v>25</v>
      </c>
      <c r="D39" s="84" t="s">
        <v>69</v>
      </c>
      <c r="E39" s="84" t="s">
        <v>644</v>
      </c>
      <c r="F39" s="84" t="s">
        <v>30</v>
      </c>
      <c r="G39" s="70">
        <f>G40</f>
        <v>0</v>
      </c>
      <c r="H39" s="87">
        <f t="shared" si="11"/>
        <v>0</v>
      </c>
      <c r="I39" s="87">
        <f t="shared" si="11"/>
        <v>0</v>
      </c>
      <c r="J39" s="176"/>
      <c r="K39" s="176"/>
      <c r="L39" s="176"/>
    </row>
    <row r="40" spans="1:12" ht="41.25" hidden="1" customHeight="1">
      <c r="A40" s="82" t="s">
        <v>31</v>
      </c>
      <c r="B40" s="148">
        <v>757</v>
      </c>
      <c r="C40" s="84" t="s">
        <v>25</v>
      </c>
      <c r="D40" s="84" t="s">
        <v>69</v>
      </c>
      <c r="E40" s="84" t="s">
        <v>644</v>
      </c>
      <c r="F40" s="84" t="s">
        <v>32</v>
      </c>
      <c r="G40" s="70"/>
      <c r="H40" s="87"/>
      <c r="I40" s="87"/>
      <c r="J40" s="176"/>
    </row>
    <row r="41" spans="1:12" ht="36" hidden="1" customHeight="1">
      <c r="A41" s="82" t="s">
        <v>520</v>
      </c>
      <c r="B41" s="148">
        <v>757</v>
      </c>
      <c r="C41" s="84" t="s">
        <v>25</v>
      </c>
      <c r="D41" s="84" t="s">
        <v>69</v>
      </c>
      <c r="E41" s="84" t="s">
        <v>521</v>
      </c>
      <c r="F41" s="84"/>
      <c r="G41" s="70">
        <f>G43</f>
        <v>0</v>
      </c>
      <c r="H41" s="87">
        <v>0</v>
      </c>
      <c r="I41" s="87">
        <v>0</v>
      </c>
      <c r="J41" s="176"/>
    </row>
    <row r="42" spans="1:12" ht="36" hidden="1" customHeight="1">
      <c r="A42" s="82" t="s">
        <v>29</v>
      </c>
      <c r="B42" s="148">
        <v>757</v>
      </c>
      <c r="C42" s="84" t="s">
        <v>25</v>
      </c>
      <c r="D42" s="84" t="s">
        <v>69</v>
      </c>
      <c r="E42" s="84" t="s">
        <v>521</v>
      </c>
      <c r="F42" s="84" t="s">
        <v>30</v>
      </c>
      <c r="G42" s="70">
        <f>G43</f>
        <v>0</v>
      </c>
      <c r="H42" s="87">
        <v>0</v>
      </c>
      <c r="I42" s="87">
        <v>0</v>
      </c>
      <c r="J42" s="176"/>
    </row>
    <row r="43" spans="1:12" ht="19.5" hidden="1" customHeight="1">
      <c r="A43" s="82" t="s">
        <v>31</v>
      </c>
      <c r="B43" s="148">
        <v>757</v>
      </c>
      <c r="C43" s="84" t="s">
        <v>25</v>
      </c>
      <c r="D43" s="84" t="s">
        <v>69</v>
      </c>
      <c r="E43" s="84" t="s">
        <v>521</v>
      </c>
      <c r="F43" s="84" t="s">
        <v>32</v>
      </c>
      <c r="G43" s="70"/>
      <c r="H43" s="87">
        <v>0</v>
      </c>
      <c r="I43" s="87">
        <v>0</v>
      </c>
      <c r="J43" s="176"/>
    </row>
    <row r="44" spans="1:12" ht="66" hidden="1" customHeight="1">
      <c r="A44" s="82" t="s">
        <v>516</v>
      </c>
      <c r="B44" s="148">
        <v>757</v>
      </c>
      <c r="C44" s="84" t="s">
        <v>25</v>
      </c>
      <c r="D44" s="84" t="s">
        <v>69</v>
      </c>
      <c r="E44" s="84" t="s">
        <v>603</v>
      </c>
      <c r="F44" s="84"/>
      <c r="G44" s="70">
        <f>G45</f>
        <v>0</v>
      </c>
      <c r="H44" s="87">
        <f t="shared" ref="H44:I45" si="12">H45</f>
        <v>0</v>
      </c>
      <c r="I44" s="87">
        <f t="shared" si="12"/>
        <v>0</v>
      </c>
      <c r="J44" s="176"/>
    </row>
    <row r="45" spans="1:12" ht="33.75" hidden="1" customHeight="1">
      <c r="A45" s="82" t="s">
        <v>29</v>
      </c>
      <c r="B45" s="148">
        <v>757</v>
      </c>
      <c r="C45" s="84" t="s">
        <v>25</v>
      </c>
      <c r="D45" s="84" t="s">
        <v>69</v>
      </c>
      <c r="E45" s="84" t="s">
        <v>603</v>
      </c>
      <c r="F45" s="84" t="s">
        <v>30</v>
      </c>
      <c r="G45" s="70">
        <f>G46</f>
        <v>0</v>
      </c>
      <c r="H45" s="87">
        <f t="shared" si="12"/>
        <v>0</v>
      </c>
      <c r="I45" s="87">
        <f t="shared" si="12"/>
        <v>0</v>
      </c>
      <c r="J45" s="176"/>
    </row>
    <row r="46" spans="1:12" ht="27.75" hidden="1" customHeight="1">
      <c r="A46" s="82" t="s">
        <v>31</v>
      </c>
      <c r="B46" s="148">
        <v>757</v>
      </c>
      <c r="C46" s="84" t="s">
        <v>25</v>
      </c>
      <c r="D46" s="84" t="s">
        <v>69</v>
      </c>
      <c r="E46" s="84" t="s">
        <v>603</v>
      </c>
      <c r="F46" s="84" t="s">
        <v>32</v>
      </c>
      <c r="G46" s="70"/>
      <c r="H46" s="87"/>
      <c r="I46" s="87"/>
      <c r="J46" s="176"/>
    </row>
    <row r="47" spans="1:12" ht="78.75" hidden="1" customHeight="1">
      <c r="A47" s="82" t="s">
        <v>267</v>
      </c>
      <c r="B47" s="148">
        <v>757</v>
      </c>
      <c r="C47" s="84" t="s">
        <v>25</v>
      </c>
      <c r="D47" s="84" t="s">
        <v>69</v>
      </c>
      <c r="E47" s="84" t="s">
        <v>568</v>
      </c>
      <c r="F47" s="84"/>
      <c r="G47" s="70">
        <f>G49</f>
        <v>0</v>
      </c>
      <c r="H47" s="87">
        <v>0</v>
      </c>
      <c r="I47" s="87">
        <v>0</v>
      </c>
      <c r="J47" s="176"/>
    </row>
    <row r="48" spans="1:12" ht="36" hidden="1" customHeight="1">
      <c r="A48" s="82" t="s">
        <v>29</v>
      </c>
      <c r="B48" s="148">
        <v>757</v>
      </c>
      <c r="C48" s="84" t="s">
        <v>25</v>
      </c>
      <c r="D48" s="84" t="s">
        <v>69</v>
      </c>
      <c r="E48" s="84" t="s">
        <v>568</v>
      </c>
      <c r="F48" s="84" t="s">
        <v>30</v>
      </c>
      <c r="G48" s="70">
        <f>G49</f>
        <v>0</v>
      </c>
      <c r="H48" s="87">
        <v>0</v>
      </c>
      <c r="I48" s="87">
        <v>0</v>
      </c>
      <c r="J48" s="176"/>
    </row>
    <row r="49" spans="1:18" ht="19.5" hidden="1" customHeight="1">
      <c r="A49" s="82" t="s">
        <v>31</v>
      </c>
      <c r="B49" s="148">
        <v>757</v>
      </c>
      <c r="C49" s="84" t="s">
        <v>25</v>
      </c>
      <c r="D49" s="84" t="s">
        <v>69</v>
      </c>
      <c r="E49" s="84" t="s">
        <v>568</v>
      </c>
      <c r="F49" s="84" t="s">
        <v>32</v>
      </c>
      <c r="G49" s="70"/>
      <c r="H49" s="87">
        <v>0</v>
      </c>
      <c r="I49" s="87">
        <v>0</v>
      </c>
      <c r="J49" s="176"/>
    </row>
    <row r="50" spans="1:18" ht="81.75" hidden="1" customHeight="1">
      <c r="A50" s="82" t="s">
        <v>605</v>
      </c>
      <c r="B50" s="148">
        <v>757</v>
      </c>
      <c r="C50" s="84" t="s">
        <v>25</v>
      </c>
      <c r="D50" s="84" t="s">
        <v>69</v>
      </c>
      <c r="E50" s="84" t="s">
        <v>604</v>
      </c>
      <c r="F50" s="84"/>
      <c r="G50" s="70">
        <f>G51</f>
        <v>0</v>
      </c>
      <c r="H50" s="87">
        <f t="shared" ref="H50:I51" si="13">H51</f>
        <v>0</v>
      </c>
      <c r="I50" s="87">
        <f t="shared" si="13"/>
        <v>0</v>
      </c>
      <c r="J50" s="176"/>
    </row>
    <row r="51" spans="1:18" ht="47.25" hidden="1" customHeight="1">
      <c r="A51" s="82" t="s">
        <v>94</v>
      </c>
      <c r="B51" s="148">
        <v>757</v>
      </c>
      <c r="C51" s="84" t="s">
        <v>25</v>
      </c>
      <c r="D51" s="84" t="s">
        <v>69</v>
      </c>
      <c r="E51" s="84" t="s">
        <v>604</v>
      </c>
      <c r="F51" s="84" t="s">
        <v>341</v>
      </c>
      <c r="G51" s="70">
        <f>G52</f>
        <v>0</v>
      </c>
      <c r="H51" s="87">
        <f t="shared" si="13"/>
        <v>0</v>
      </c>
      <c r="I51" s="87"/>
      <c r="J51" s="176"/>
    </row>
    <row r="52" spans="1:18" ht="98.25" hidden="1" customHeight="1">
      <c r="A52" s="133" t="s">
        <v>410</v>
      </c>
      <c r="B52" s="148">
        <v>757</v>
      </c>
      <c r="C52" s="84" t="s">
        <v>25</v>
      </c>
      <c r="D52" s="84" t="s">
        <v>69</v>
      </c>
      <c r="E52" s="84" t="s">
        <v>604</v>
      </c>
      <c r="F52" s="84" t="s">
        <v>409</v>
      </c>
      <c r="G52" s="70"/>
      <c r="H52" s="87">
        <v>0</v>
      </c>
      <c r="I52" s="87"/>
      <c r="J52" s="176"/>
    </row>
    <row r="53" spans="1:18" ht="19.5" hidden="1" customHeight="1">
      <c r="A53" s="82" t="s">
        <v>383</v>
      </c>
      <c r="B53" s="148">
        <v>757</v>
      </c>
      <c r="C53" s="84" t="s">
        <v>25</v>
      </c>
      <c r="D53" s="84" t="s">
        <v>69</v>
      </c>
      <c r="E53" s="84" t="s">
        <v>124</v>
      </c>
      <c r="F53" s="84"/>
      <c r="G53" s="70">
        <f>G54</f>
        <v>0</v>
      </c>
      <c r="H53" s="87">
        <v>0</v>
      </c>
      <c r="I53" s="87">
        <v>0</v>
      </c>
      <c r="J53" s="176"/>
    </row>
    <row r="54" spans="1:18" ht="39.75" hidden="1" customHeight="1">
      <c r="A54" s="82" t="s">
        <v>29</v>
      </c>
      <c r="B54" s="148">
        <v>757</v>
      </c>
      <c r="C54" s="84" t="s">
        <v>25</v>
      </c>
      <c r="D54" s="84" t="s">
        <v>69</v>
      </c>
      <c r="E54" s="84" t="s">
        <v>124</v>
      </c>
      <c r="F54" s="84" t="s">
        <v>30</v>
      </c>
      <c r="G54" s="70">
        <f>G55</f>
        <v>0</v>
      </c>
      <c r="H54" s="87">
        <v>0</v>
      </c>
      <c r="I54" s="87">
        <v>0</v>
      </c>
      <c r="J54" s="176"/>
    </row>
    <row r="55" spans="1:18" ht="20.25" hidden="1" customHeight="1">
      <c r="A55" s="82" t="s">
        <v>31</v>
      </c>
      <c r="B55" s="148">
        <v>757</v>
      </c>
      <c r="C55" s="84" t="s">
        <v>25</v>
      </c>
      <c r="D55" s="84" t="s">
        <v>69</v>
      </c>
      <c r="E55" s="84" t="s">
        <v>124</v>
      </c>
      <c r="F55" s="84" t="s">
        <v>32</v>
      </c>
      <c r="G55" s="70"/>
      <c r="H55" s="87">
        <v>0</v>
      </c>
      <c r="I55" s="87">
        <v>0</v>
      </c>
      <c r="J55" s="176"/>
    </row>
    <row r="56" spans="1:18" ht="87.75" hidden="1" customHeight="1">
      <c r="A56" s="82" t="s">
        <v>487</v>
      </c>
      <c r="B56" s="148">
        <v>757</v>
      </c>
      <c r="C56" s="84" t="s">
        <v>25</v>
      </c>
      <c r="D56" s="84" t="s">
        <v>69</v>
      </c>
      <c r="E56" s="84" t="s">
        <v>488</v>
      </c>
      <c r="F56" s="84"/>
      <c r="G56" s="70">
        <f>G57</f>
        <v>0</v>
      </c>
      <c r="H56" s="87">
        <f t="shared" ref="H56:I56" si="14">H57</f>
        <v>0</v>
      </c>
      <c r="I56" s="87">
        <f t="shared" si="14"/>
        <v>0</v>
      </c>
      <c r="J56" s="176"/>
    </row>
    <row r="57" spans="1:18" ht="45" hidden="1" customHeight="1">
      <c r="A57" s="82" t="s">
        <v>29</v>
      </c>
      <c r="B57" s="148">
        <v>757</v>
      </c>
      <c r="C57" s="84" t="s">
        <v>25</v>
      </c>
      <c r="D57" s="84" t="s">
        <v>69</v>
      </c>
      <c r="E57" s="84" t="s">
        <v>488</v>
      </c>
      <c r="F57" s="84" t="s">
        <v>30</v>
      </c>
      <c r="G57" s="70">
        <f>G58</f>
        <v>0</v>
      </c>
      <c r="H57" s="87">
        <f t="shared" ref="H57:I57" si="15">H58</f>
        <v>0</v>
      </c>
      <c r="I57" s="87">
        <f t="shared" si="15"/>
        <v>0</v>
      </c>
      <c r="J57" s="176"/>
      <c r="K57" s="176"/>
      <c r="L57" s="176"/>
    </row>
    <row r="58" spans="1:18" ht="19.5" hidden="1" customHeight="1">
      <c r="A58" s="82" t="s">
        <v>31</v>
      </c>
      <c r="B58" s="148">
        <v>757</v>
      </c>
      <c r="C58" s="84" t="s">
        <v>25</v>
      </c>
      <c r="D58" s="84" t="s">
        <v>69</v>
      </c>
      <c r="E58" s="84" t="s">
        <v>488</v>
      </c>
      <c r="F58" s="84" t="s">
        <v>32</v>
      </c>
      <c r="G58" s="70">
        <v>0</v>
      </c>
      <c r="H58" s="87"/>
      <c r="I58" s="87">
        <v>0</v>
      </c>
      <c r="J58" s="176"/>
    </row>
    <row r="59" spans="1:18" s="18" customFormat="1" ht="51" hidden="1">
      <c r="A59" s="82" t="s">
        <v>489</v>
      </c>
      <c r="B59" s="148">
        <v>757</v>
      </c>
      <c r="C59" s="84" t="s">
        <v>25</v>
      </c>
      <c r="D59" s="84" t="s">
        <v>69</v>
      </c>
      <c r="E59" s="84" t="s">
        <v>209</v>
      </c>
      <c r="F59" s="84"/>
      <c r="G59" s="70">
        <f>G60</f>
        <v>0</v>
      </c>
      <c r="H59" s="87">
        <f>H60</f>
        <v>0</v>
      </c>
      <c r="I59" s="87">
        <f t="shared" ref="H59:I61" si="16">I60</f>
        <v>0</v>
      </c>
      <c r="J59" s="176"/>
      <c r="K59" s="198"/>
      <c r="L59" s="198"/>
      <c r="M59" s="198"/>
      <c r="N59" s="198"/>
      <c r="O59" s="198"/>
      <c r="P59" s="198"/>
      <c r="Q59" s="198"/>
      <c r="R59" s="198"/>
    </row>
    <row r="60" spans="1:18" s="18" customFormat="1" ht="38.25" hidden="1">
      <c r="A60" s="82" t="s">
        <v>578</v>
      </c>
      <c r="B60" s="148">
        <v>757</v>
      </c>
      <c r="C60" s="84" t="s">
        <v>25</v>
      </c>
      <c r="D60" s="84" t="s">
        <v>69</v>
      </c>
      <c r="E60" s="84" t="s">
        <v>560</v>
      </c>
      <c r="F60" s="84"/>
      <c r="G60" s="70">
        <f>G61</f>
        <v>0</v>
      </c>
      <c r="H60" s="87">
        <f t="shared" si="16"/>
        <v>0</v>
      </c>
      <c r="I60" s="87">
        <f t="shared" si="16"/>
        <v>0</v>
      </c>
      <c r="J60" s="176"/>
      <c r="K60" s="198"/>
      <c r="L60" s="198"/>
      <c r="M60" s="198"/>
      <c r="N60" s="198"/>
      <c r="O60" s="198"/>
      <c r="P60" s="198"/>
      <c r="Q60" s="198"/>
      <c r="R60" s="198"/>
    </row>
    <row r="61" spans="1:18" s="18" customFormat="1" ht="36" hidden="1" customHeight="1">
      <c r="A61" s="82" t="s">
        <v>94</v>
      </c>
      <c r="B61" s="148">
        <v>757</v>
      </c>
      <c r="C61" s="84" t="s">
        <v>25</v>
      </c>
      <c r="D61" s="84" t="s">
        <v>69</v>
      </c>
      <c r="E61" s="84" t="s">
        <v>560</v>
      </c>
      <c r="F61" s="84" t="s">
        <v>341</v>
      </c>
      <c r="G61" s="70">
        <f>G62</f>
        <v>0</v>
      </c>
      <c r="H61" s="87">
        <f t="shared" si="16"/>
        <v>0</v>
      </c>
      <c r="I61" s="87">
        <f t="shared" si="16"/>
        <v>0</v>
      </c>
      <c r="J61" s="176"/>
      <c r="K61" s="198"/>
      <c r="L61" s="198"/>
      <c r="M61" s="198"/>
      <c r="N61" s="198"/>
      <c r="O61" s="198"/>
      <c r="P61" s="198"/>
      <c r="Q61" s="198"/>
      <c r="R61" s="198"/>
    </row>
    <row r="62" spans="1:18" s="18" customFormat="1" ht="99" hidden="1" customHeight="1">
      <c r="A62" s="133" t="s">
        <v>410</v>
      </c>
      <c r="B62" s="148">
        <v>757</v>
      </c>
      <c r="C62" s="84" t="s">
        <v>25</v>
      </c>
      <c r="D62" s="84" t="s">
        <v>69</v>
      </c>
      <c r="E62" s="84" t="s">
        <v>560</v>
      </c>
      <c r="F62" s="84" t="s">
        <v>409</v>
      </c>
      <c r="G62" s="70">
        <v>0</v>
      </c>
      <c r="H62" s="87"/>
      <c r="I62" s="87">
        <v>0</v>
      </c>
      <c r="J62" s="176"/>
      <c r="K62" s="198"/>
      <c r="L62" s="198"/>
      <c r="M62" s="198"/>
      <c r="N62" s="198"/>
      <c r="O62" s="198"/>
      <c r="P62" s="198"/>
      <c r="Q62" s="198"/>
      <c r="R62" s="198"/>
    </row>
    <row r="63" spans="1:18" ht="27.75" hidden="1" customHeight="1">
      <c r="A63" s="82" t="s">
        <v>719</v>
      </c>
      <c r="B63" s="148">
        <v>757</v>
      </c>
      <c r="C63" s="84" t="s">
        <v>25</v>
      </c>
      <c r="D63" s="84" t="s">
        <v>69</v>
      </c>
      <c r="E63" s="84" t="s">
        <v>718</v>
      </c>
      <c r="F63" s="84"/>
      <c r="G63" s="70">
        <f>G64</f>
        <v>0</v>
      </c>
      <c r="H63" s="87">
        <f t="shared" ref="H63:I64" si="17">H64</f>
        <v>0</v>
      </c>
      <c r="I63" s="87">
        <f t="shared" si="17"/>
        <v>0</v>
      </c>
      <c r="J63" s="176"/>
    </row>
    <row r="64" spans="1:18" ht="45.75" hidden="1" customHeight="1">
      <c r="A64" s="82" t="s">
        <v>29</v>
      </c>
      <c r="B64" s="148">
        <v>757</v>
      </c>
      <c r="C64" s="84" t="s">
        <v>25</v>
      </c>
      <c r="D64" s="84" t="s">
        <v>69</v>
      </c>
      <c r="E64" s="84" t="s">
        <v>718</v>
      </c>
      <c r="F64" s="84" t="s">
        <v>30</v>
      </c>
      <c r="G64" s="70">
        <f>G65</f>
        <v>0</v>
      </c>
      <c r="H64" s="87">
        <f t="shared" si="17"/>
        <v>0</v>
      </c>
      <c r="I64" s="87">
        <f t="shared" si="17"/>
        <v>0</v>
      </c>
      <c r="J64" s="176"/>
      <c r="K64" s="176"/>
      <c r="L64" s="176"/>
    </row>
    <row r="65" spans="1:18" ht="45.75" hidden="1" customHeight="1">
      <c r="A65" s="82" t="s">
        <v>31</v>
      </c>
      <c r="B65" s="148">
        <v>757</v>
      </c>
      <c r="C65" s="84" t="s">
        <v>25</v>
      </c>
      <c r="D65" s="84" t="s">
        <v>69</v>
      </c>
      <c r="E65" s="84" t="s">
        <v>718</v>
      </c>
      <c r="F65" s="84" t="s">
        <v>32</v>
      </c>
      <c r="G65" s="70"/>
      <c r="H65" s="87"/>
      <c r="I65" s="87"/>
      <c r="J65" s="176"/>
    </row>
    <row r="66" spans="1:18" ht="101.25" hidden="1" customHeight="1">
      <c r="A66" s="82" t="s">
        <v>267</v>
      </c>
      <c r="B66" s="148">
        <v>757</v>
      </c>
      <c r="C66" s="84" t="s">
        <v>25</v>
      </c>
      <c r="D66" s="84" t="s">
        <v>69</v>
      </c>
      <c r="E66" s="84" t="s">
        <v>738</v>
      </c>
      <c r="F66" s="84"/>
      <c r="G66" s="70">
        <f>G67</f>
        <v>0</v>
      </c>
      <c r="H66" s="87">
        <f t="shared" ref="H66:I72" si="18">H67</f>
        <v>0</v>
      </c>
      <c r="I66" s="87">
        <f t="shared" si="18"/>
        <v>0</v>
      </c>
      <c r="J66" s="176"/>
    </row>
    <row r="67" spans="1:18" ht="47.25" hidden="1" customHeight="1">
      <c r="A67" s="82" t="s">
        <v>29</v>
      </c>
      <c r="B67" s="148">
        <v>757</v>
      </c>
      <c r="C67" s="84" t="s">
        <v>25</v>
      </c>
      <c r="D67" s="84" t="s">
        <v>69</v>
      </c>
      <c r="E67" s="84" t="s">
        <v>738</v>
      </c>
      <c r="F67" s="84" t="s">
        <v>30</v>
      </c>
      <c r="G67" s="70">
        <f>G68</f>
        <v>0</v>
      </c>
      <c r="H67" s="87">
        <f t="shared" si="18"/>
        <v>0</v>
      </c>
      <c r="I67" s="87">
        <f t="shared" si="18"/>
        <v>0</v>
      </c>
      <c r="J67" s="176"/>
      <c r="K67" s="176"/>
      <c r="L67" s="176"/>
    </row>
    <row r="68" spans="1:18" ht="41.25" hidden="1" customHeight="1">
      <c r="A68" s="82" t="s">
        <v>31</v>
      </c>
      <c r="B68" s="148">
        <v>757</v>
      </c>
      <c r="C68" s="84" t="s">
        <v>25</v>
      </c>
      <c r="D68" s="84" t="s">
        <v>69</v>
      </c>
      <c r="E68" s="84" t="s">
        <v>738</v>
      </c>
      <c r="F68" s="84" t="s">
        <v>32</v>
      </c>
      <c r="G68" s="70"/>
      <c r="H68" s="87">
        <v>0</v>
      </c>
      <c r="I68" s="87"/>
      <c r="J68" s="176"/>
    </row>
    <row r="69" spans="1:18" ht="101.25" hidden="1" customHeight="1">
      <c r="A69" s="82" t="s">
        <v>267</v>
      </c>
      <c r="B69" s="148">
        <v>757</v>
      </c>
      <c r="C69" s="84" t="s">
        <v>25</v>
      </c>
      <c r="D69" s="84" t="s">
        <v>69</v>
      </c>
      <c r="E69" s="84" t="s">
        <v>568</v>
      </c>
      <c r="F69" s="84"/>
      <c r="G69" s="70">
        <f>G70+G72</f>
        <v>0</v>
      </c>
      <c r="H69" s="87">
        <f t="shared" si="18"/>
        <v>0</v>
      </c>
      <c r="I69" s="87">
        <f t="shared" si="18"/>
        <v>0</v>
      </c>
      <c r="J69" s="176"/>
    </row>
    <row r="70" spans="1:18" ht="47.25" hidden="1" customHeight="1">
      <c r="A70" s="82" t="s">
        <v>29</v>
      </c>
      <c r="B70" s="148">
        <v>757</v>
      </c>
      <c r="C70" s="84" t="s">
        <v>25</v>
      </c>
      <c r="D70" s="84" t="s">
        <v>69</v>
      </c>
      <c r="E70" s="84" t="s">
        <v>568</v>
      </c>
      <c r="F70" s="84" t="s">
        <v>30</v>
      </c>
      <c r="G70" s="70">
        <f>G71</f>
        <v>0</v>
      </c>
      <c r="H70" s="87">
        <f t="shared" si="18"/>
        <v>0</v>
      </c>
      <c r="I70" s="87">
        <f t="shared" si="18"/>
        <v>0</v>
      </c>
      <c r="J70" s="176"/>
      <c r="K70" s="176"/>
      <c r="L70" s="176"/>
    </row>
    <row r="71" spans="1:18" ht="41.25" hidden="1" customHeight="1">
      <c r="A71" s="82" t="s">
        <v>31</v>
      </c>
      <c r="B71" s="148">
        <v>757</v>
      </c>
      <c r="C71" s="84" t="s">
        <v>25</v>
      </c>
      <c r="D71" s="84" t="s">
        <v>69</v>
      </c>
      <c r="E71" s="84" t="s">
        <v>568</v>
      </c>
      <c r="F71" s="84" t="s">
        <v>32</v>
      </c>
      <c r="G71" s="70"/>
      <c r="H71" s="87"/>
      <c r="I71" s="87"/>
      <c r="J71" s="176"/>
    </row>
    <row r="72" spans="1:18" ht="47.25" hidden="1" customHeight="1">
      <c r="A72" s="82" t="s">
        <v>62</v>
      </c>
      <c r="B72" s="148">
        <v>757</v>
      </c>
      <c r="C72" s="84" t="s">
        <v>25</v>
      </c>
      <c r="D72" s="84" t="s">
        <v>69</v>
      </c>
      <c r="E72" s="84" t="s">
        <v>568</v>
      </c>
      <c r="F72" s="84" t="s">
        <v>63</v>
      </c>
      <c r="G72" s="70">
        <f>G73</f>
        <v>0</v>
      </c>
      <c r="H72" s="87">
        <f t="shared" si="18"/>
        <v>0</v>
      </c>
      <c r="I72" s="87">
        <f t="shared" si="18"/>
        <v>0</v>
      </c>
      <c r="J72" s="176"/>
      <c r="K72" s="176"/>
      <c r="L72" s="176"/>
    </row>
    <row r="73" spans="1:18" ht="41.25" hidden="1" customHeight="1">
      <c r="A73" s="82" t="s">
        <v>175</v>
      </c>
      <c r="B73" s="148">
        <v>757</v>
      </c>
      <c r="C73" s="84" t="s">
        <v>25</v>
      </c>
      <c r="D73" s="84" t="s">
        <v>69</v>
      </c>
      <c r="E73" s="84" t="s">
        <v>568</v>
      </c>
      <c r="F73" s="84" t="s">
        <v>176</v>
      </c>
      <c r="G73" s="70"/>
      <c r="H73" s="87"/>
      <c r="I73" s="87"/>
      <c r="J73" s="176"/>
    </row>
    <row r="74" spans="1:18" ht="84" hidden="1" customHeight="1">
      <c r="A74" s="82" t="s">
        <v>487</v>
      </c>
      <c r="B74" s="148">
        <v>757</v>
      </c>
      <c r="C74" s="84" t="s">
        <v>25</v>
      </c>
      <c r="D74" s="84" t="s">
        <v>69</v>
      </c>
      <c r="E74" s="84" t="s">
        <v>657</v>
      </c>
      <c r="F74" s="84"/>
      <c r="G74" s="70">
        <f>G75</f>
        <v>0</v>
      </c>
      <c r="H74" s="87">
        <v>0</v>
      </c>
      <c r="I74" s="87">
        <v>0</v>
      </c>
      <c r="J74" s="176"/>
    </row>
    <row r="75" spans="1:18" ht="60" hidden="1" customHeight="1">
      <c r="A75" s="82" t="s">
        <v>29</v>
      </c>
      <c r="B75" s="148">
        <v>757</v>
      </c>
      <c r="C75" s="84" t="s">
        <v>25</v>
      </c>
      <c r="D75" s="84" t="s">
        <v>69</v>
      </c>
      <c r="E75" s="84" t="s">
        <v>657</v>
      </c>
      <c r="F75" s="84" t="s">
        <v>30</v>
      </c>
      <c r="G75" s="70">
        <f>G76</f>
        <v>0</v>
      </c>
      <c r="H75" s="87">
        <v>0</v>
      </c>
      <c r="I75" s="87">
        <v>0</v>
      </c>
      <c r="J75" s="176"/>
      <c r="K75" s="176"/>
      <c r="L75" s="176"/>
    </row>
    <row r="76" spans="1:18" ht="60" hidden="1" customHeight="1">
      <c r="A76" s="82" t="s">
        <v>31</v>
      </c>
      <c r="B76" s="148">
        <v>757</v>
      </c>
      <c r="C76" s="84" t="s">
        <v>25</v>
      </c>
      <c r="D76" s="84" t="s">
        <v>69</v>
      </c>
      <c r="E76" s="84" t="s">
        <v>657</v>
      </c>
      <c r="F76" s="84" t="s">
        <v>32</v>
      </c>
      <c r="G76" s="70"/>
      <c r="H76" s="87"/>
      <c r="I76" s="87"/>
      <c r="J76" s="176"/>
    </row>
    <row r="77" spans="1:18" ht="84" hidden="1" customHeight="1">
      <c r="A77" s="82" t="s">
        <v>659</v>
      </c>
      <c r="B77" s="148">
        <v>757</v>
      </c>
      <c r="C77" s="84" t="s">
        <v>25</v>
      </c>
      <c r="D77" s="84" t="s">
        <v>69</v>
      </c>
      <c r="E77" s="84" t="s">
        <v>658</v>
      </c>
      <c r="F77" s="84"/>
      <c r="G77" s="70">
        <f>G78</f>
        <v>0</v>
      </c>
      <c r="H77" s="87">
        <f>H78</f>
        <v>0</v>
      </c>
      <c r="I77" s="87">
        <f>I78</f>
        <v>0</v>
      </c>
      <c r="J77" s="176"/>
    </row>
    <row r="78" spans="1:18" ht="60" hidden="1" customHeight="1">
      <c r="A78" s="82" t="s">
        <v>29</v>
      </c>
      <c r="B78" s="148">
        <v>757</v>
      </c>
      <c r="C78" s="84" t="s">
        <v>25</v>
      </c>
      <c r="D78" s="84" t="s">
        <v>69</v>
      </c>
      <c r="E78" s="84" t="s">
        <v>658</v>
      </c>
      <c r="F78" s="84" t="s">
        <v>30</v>
      </c>
      <c r="G78" s="70">
        <f>G79</f>
        <v>0</v>
      </c>
      <c r="H78" s="87">
        <f t="shared" ref="H78:I78" si="19">H79</f>
        <v>0</v>
      </c>
      <c r="I78" s="87">
        <f t="shared" si="19"/>
        <v>0</v>
      </c>
      <c r="J78" s="176"/>
      <c r="K78" s="176"/>
      <c r="L78" s="176"/>
    </row>
    <row r="79" spans="1:18" ht="60" hidden="1" customHeight="1">
      <c r="A79" s="82" t="s">
        <v>31</v>
      </c>
      <c r="B79" s="148">
        <v>757</v>
      </c>
      <c r="C79" s="84" t="s">
        <v>25</v>
      </c>
      <c r="D79" s="84" t="s">
        <v>69</v>
      </c>
      <c r="E79" s="84" t="s">
        <v>658</v>
      </c>
      <c r="F79" s="84" t="s">
        <v>32</v>
      </c>
      <c r="G79" s="70"/>
      <c r="H79" s="87"/>
      <c r="I79" s="87"/>
      <c r="J79" s="176"/>
    </row>
    <row r="80" spans="1:18" s="28" customFormat="1" ht="28.5" hidden="1" customHeight="1">
      <c r="A80" s="139" t="s">
        <v>463</v>
      </c>
      <c r="B80" s="148">
        <v>757</v>
      </c>
      <c r="C80" s="84" t="s">
        <v>25</v>
      </c>
      <c r="D80" s="84" t="s">
        <v>69</v>
      </c>
      <c r="E80" s="84" t="s">
        <v>190</v>
      </c>
      <c r="F80" s="84"/>
      <c r="G80" s="70">
        <f>G81</f>
        <v>0</v>
      </c>
      <c r="H80" s="87">
        <f>H81</f>
        <v>0</v>
      </c>
      <c r="I80" s="87">
        <f>I81</f>
        <v>0</v>
      </c>
      <c r="J80" s="176"/>
      <c r="K80" s="202"/>
      <c r="L80" s="202"/>
      <c r="M80" s="202"/>
      <c r="N80" s="202"/>
      <c r="O80" s="202"/>
      <c r="P80" s="202"/>
      <c r="Q80" s="202"/>
      <c r="R80" s="202"/>
    </row>
    <row r="81" spans="1:18" s="28" customFormat="1" ht="27.75" hidden="1" customHeight="1">
      <c r="A81" s="139" t="s">
        <v>670</v>
      </c>
      <c r="B81" s="148">
        <v>757</v>
      </c>
      <c r="C81" s="84" t="s">
        <v>25</v>
      </c>
      <c r="D81" s="84" t="s">
        <v>69</v>
      </c>
      <c r="E81" s="84" t="s">
        <v>669</v>
      </c>
      <c r="F81" s="84"/>
      <c r="G81" s="70">
        <f>G82</f>
        <v>0</v>
      </c>
      <c r="H81" s="87">
        <f t="shared" ref="H81:I81" si="20">H82</f>
        <v>0</v>
      </c>
      <c r="I81" s="87">
        <f t="shared" si="20"/>
        <v>0</v>
      </c>
      <c r="J81" s="176"/>
      <c r="K81" s="202"/>
      <c r="L81" s="202"/>
      <c r="M81" s="202"/>
      <c r="N81" s="202"/>
      <c r="O81" s="202"/>
      <c r="P81" s="202"/>
      <c r="Q81" s="202"/>
      <c r="R81" s="202"/>
    </row>
    <row r="82" spans="1:18" s="32" customFormat="1" ht="28.5" hidden="1" customHeight="1">
      <c r="A82" s="82" t="s">
        <v>29</v>
      </c>
      <c r="B82" s="148">
        <v>757</v>
      </c>
      <c r="C82" s="84" t="s">
        <v>25</v>
      </c>
      <c r="D82" s="84" t="s">
        <v>69</v>
      </c>
      <c r="E82" s="84" t="s">
        <v>669</v>
      </c>
      <c r="F82" s="84" t="s">
        <v>30</v>
      </c>
      <c r="G82" s="70">
        <f>G83</f>
        <v>0</v>
      </c>
      <c r="H82" s="87">
        <f>H83</f>
        <v>0</v>
      </c>
      <c r="I82" s="87">
        <f>I83</f>
        <v>0</v>
      </c>
      <c r="J82" s="176"/>
      <c r="K82" s="201"/>
      <c r="L82" s="201"/>
      <c r="M82" s="201"/>
      <c r="N82" s="201"/>
      <c r="O82" s="201"/>
      <c r="P82" s="201"/>
      <c r="Q82" s="201"/>
      <c r="R82" s="201"/>
    </row>
    <row r="83" spans="1:18" s="32" customFormat="1" hidden="1">
      <c r="A83" s="82" t="s">
        <v>31</v>
      </c>
      <c r="B83" s="148">
        <v>757</v>
      </c>
      <c r="C83" s="84" t="s">
        <v>25</v>
      </c>
      <c r="D83" s="84" t="s">
        <v>69</v>
      </c>
      <c r="E83" s="84" t="s">
        <v>669</v>
      </c>
      <c r="F83" s="84" t="s">
        <v>32</v>
      </c>
      <c r="G83" s="70"/>
      <c r="H83" s="87"/>
      <c r="I83" s="87"/>
      <c r="J83" s="176"/>
      <c r="K83" s="203"/>
      <c r="L83" s="201"/>
      <c r="M83" s="201"/>
      <c r="N83" s="201"/>
      <c r="O83" s="201"/>
      <c r="P83" s="201"/>
      <c r="Q83" s="201"/>
      <c r="R83" s="201"/>
    </row>
    <row r="84" spans="1:18" ht="25.5">
      <c r="A84" s="82" t="s">
        <v>1077</v>
      </c>
      <c r="B84" s="148">
        <v>757</v>
      </c>
      <c r="C84" s="84" t="s">
        <v>25</v>
      </c>
      <c r="D84" s="84" t="s">
        <v>69</v>
      </c>
      <c r="E84" s="84" t="s">
        <v>1078</v>
      </c>
      <c r="F84" s="84"/>
      <c r="G84" s="70">
        <f>G85</f>
        <v>60000</v>
      </c>
      <c r="H84" s="87">
        <f t="shared" ref="H84:I84" si="21">H85</f>
        <v>0</v>
      </c>
      <c r="I84" s="87">
        <f t="shared" si="21"/>
        <v>0</v>
      </c>
      <c r="J84" s="176"/>
    </row>
    <row r="85" spans="1:18" ht="25.5">
      <c r="A85" s="82" t="s">
        <v>29</v>
      </c>
      <c r="B85" s="148">
        <v>757</v>
      </c>
      <c r="C85" s="84" t="s">
        <v>25</v>
      </c>
      <c r="D85" s="84" t="s">
        <v>69</v>
      </c>
      <c r="E85" s="84" t="s">
        <v>1078</v>
      </c>
      <c r="F85" s="84" t="s">
        <v>30</v>
      </c>
      <c r="G85" s="70">
        <f>G86</f>
        <v>60000</v>
      </c>
      <c r="H85" s="87">
        <f>H86</f>
        <v>0</v>
      </c>
      <c r="I85" s="87">
        <f>I86</f>
        <v>0</v>
      </c>
      <c r="J85" s="176"/>
    </row>
    <row r="86" spans="1:18" ht="19.5" customHeight="1">
      <c r="A86" s="82" t="s">
        <v>31</v>
      </c>
      <c r="B86" s="148">
        <v>757</v>
      </c>
      <c r="C86" s="84" t="s">
        <v>25</v>
      </c>
      <c r="D86" s="84" t="s">
        <v>69</v>
      </c>
      <c r="E86" s="84" t="s">
        <v>1078</v>
      </c>
      <c r="F86" s="84" t="s">
        <v>32</v>
      </c>
      <c r="G86" s="70">
        <v>60000</v>
      </c>
      <c r="H86" s="87">
        <v>0</v>
      </c>
      <c r="I86" s="87">
        <v>0</v>
      </c>
      <c r="J86" s="176"/>
    </row>
    <row r="87" spans="1:18" s="3" customFormat="1" ht="25.5">
      <c r="A87" s="82" t="s">
        <v>1075</v>
      </c>
      <c r="B87" s="148">
        <v>757</v>
      </c>
      <c r="C87" s="84" t="s">
        <v>25</v>
      </c>
      <c r="D87" s="84" t="s">
        <v>69</v>
      </c>
      <c r="E87" s="84" t="s">
        <v>1090</v>
      </c>
      <c r="F87" s="84"/>
      <c r="G87" s="87">
        <f t="shared" ref="G87:I88" si="22">G88</f>
        <v>3036060</v>
      </c>
      <c r="H87" s="87">
        <f t="shared" si="22"/>
        <v>0</v>
      </c>
      <c r="I87" s="87">
        <f t="shared" si="22"/>
        <v>0</v>
      </c>
      <c r="J87" s="176"/>
      <c r="K87" s="197"/>
      <c r="L87" s="197"/>
      <c r="M87" s="197"/>
      <c r="N87" s="197"/>
      <c r="O87" s="197"/>
      <c r="P87" s="197"/>
      <c r="Q87" s="197"/>
      <c r="R87" s="197"/>
    </row>
    <row r="88" spans="1:18" s="3" customFormat="1" ht="25.5">
      <c r="A88" s="82" t="s">
        <v>29</v>
      </c>
      <c r="B88" s="148">
        <v>757</v>
      </c>
      <c r="C88" s="84" t="s">
        <v>25</v>
      </c>
      <c r="D88" s="84" t="s">
        <v>69</v>
      </c>
      <c r="E88" s="84" t="s">
        <v>1090</v>
      </c>
      <c r="F88" s="84" t="s">
        <v>30</v>
      </c>
      <c r="G88" s="87">
        <f t="shared" si="22"/>
        <v>3036060</v>
      </c>
      <c r="H88" s="87">
        <f t="shared" si="22"/>
        <v>0</v>
      </c>
      <c r="I88" s="87">
        <f t="shared" si="22"/>
        <v>0</v>
      </c>
      <c r="J88" s="176"/>
      <c r="K88" s="197"/>
      <c r="L88" s="197"/>
      <c r="M88" s="197"/>
      <c r="N88" s="197"/>
      <c r="O88" s="197"/>
      <c r="P88" s="197"/>
      <c r="Q88" s="197"/>
      <c r="R88" s="197"/>
    </row>
    <row r="89" spans="1:18" s="3" customFormat="1">
      <c r="A89" s="82" t="s">
        <v>31</v>
      </c>
      <c r="B89" s="148">
        <v>757</v>
      </c>
      <c r="C89" s="84" t="s">
        <v>25</v>
      </c>
      <c r="D89" s="84" t="s">
        <v>69</v>
      </c>
      <c r="E89" s="84" t="s">
        <v>1090</v>
      </c>
      <c r="F89" s="84" t="s">
        <v>32</v>
      </c>
      <c r="G89" s="87">
        <v>3036060</v>
      </c>
      <c r="H89" s="87">
        <v>0</v>
      </c>
      <c r="I89" s="87">
        <v>0</v>
      </c>
      <c r="J89" s="176"/>
      <c r="K89" s="197"/>
      <c r="L89" s="197"/>
      <c r="M89" s="197"/>
      <c r="N89" s="197"/>
      <c r="O89" s="197"/>
      <c r="P89" s="197"/>
      <c r="Q89" s="197"/>
      <c r="R89" s="197"/>
    </row>
    <row r="90" spans="1:18" ht="32.25" customHeight="1">
      <c r="A90" s="16" t="s">
        <v>1145</v>
      </c>
      <c r="B90" s="148">
        <v>757</v>
      </c>
      <c r="C90" s="84" t="s">
        <v>25</v>
      </c>
      <c r="D90" s="84" t="s">
        <v>69</v>
      </c>
      <c r="E90" s="84" t="s">
        <v>387</v>
      </c>
      <c r="F90" s="84"/>
      <c r="G90" s="87">
        <f>G92</f>
        <v>2000000</v>
      </c>
      <c r="H90" s="87">
        <f>H92</f>
        <v>2100000</v>
      </c>
      <c r="I90" s="87">
        <f>I92</f>
        <v>2200000</v>
      </c>
      <c r="J90" s="176"/>
    </row>
    <row r="91" spans="1:18" ht="49.5" customHeight="1">
      <c r="A91" s="16" t="s">
        <v>1192</v>
      </c>
      <c r="B91" s="148">
        <v>757</v>
      </c>
      <c r="C91" s="84" t="s">
        <v>25</v>
      </c>
      <c r="D91" s="84" t="s">
        <v>69</v>
      </c>
      <c r="E91" s="84" t="s">
        <v>871</v>
      </c>
      <c r="F91" s="84"/>
      <c r="G91" s="87">
        <f t="shared" ref="G91:I93" si="23">G92</f>
        <v>2000000</v>
      </c>
      <c r="H91" s="87">
        <f t="shared" si="23"/>
        <v>2100000</v>
      </c>
      <c r="I91" s="87">
        <f t="shared" si="23"/>
        <v>2200000</v>
      </c>
      <c r="J91" s="176"/>
    </row>
    <row r="92" spans="1:18" ht="76.5">
      <c r="A92" s="332" t="s">
        <v>1061</v>
      </c>
      <c r="B92" s="148">
        <v>757</v>
      </c>
      <c r="C92" s="84" t="s">
        <v>25</v>
      </c>
      <c r="D92" s="84" t="s">
        <v>69</v>
      </c>
      <c r="E92" s="84" t="s">
        <v>871</v>
      </c>
      <c r="F92" s="84"/>
      <c r="G92" s="87">
        <f t="shared" si="23"/>
        <v>2000000</v>
      </c>
      <c r="H92" s="87">
        <f t="shared" si="23"/>
        <v>2100000</v>
      </c>
      <c r="I92" s="87">
        <f t="shared" si="23"/>
        <v>2200000</v>
      </c>
      <c r="J92" s="176"/>
    </row>
    <row r="93" spans="1:18" ht="25.5">
      <c r="A93" s="16" t="s">
        <v>29</v>
      </c>
      <c r="B93" s="148">
        <v>757</v>
      </c>
      <c r="C93" s="84" t="s">
        <v>25</v>
      </c>
      <c r="D93" s="84" t="s">
        <v>69</v>
      </c>
      <c r="E93" s="84" t="s">
        <v>871</v>
      </c>
      <c r="F93" s="84" t="s">
        <v>30</v>
      </c>
      <c r="G93" s="87">
        <f t="shared" si="23"/>
        <v>2000000</v>
      </c>
      <c r="H93" s="87">
        <f t="shared" si="23"/>
        <v>2100000</v>
      </c>
      <c r="I93" s="87">
        <f t="shared" si="23"/>
        <v>2200000</v>
      </c>
      <c r="J93" s="176"/>
    </row>
    <row r="94" spans="1:18" ht="19.5" customHeight="1">
      <c r="A94" s="16" t="s">
        <v>31</v>
      </c>
      <c r="B94" s="148">
        <v>757</v>
      </c>
      <c r="C94" s="84" t="s">
        <v>25</v>
      </c>
      <c r="D94" s="84" t="s">
        <v>69</v>
      </c>
      <c r="E94" s="84" t="s">
        <v>871</v>
      </c>
      <c r="F94" s="84" t="s">
        <v>32</v>
      </c>
      <c r="G94" s="87">
        <v>2000000</v>
      </c>
      <c r="H94" s="87">
        <v>2100000</v>
      </c>
      <c r="I94" s="87">
        <v>2200000</v>
      </c>
      <c r="J94" s="176"/>
    </row>
    <row r="95" spans="1:18" s="164" customFormat="1" ht="30.75" hidden="1" customHeight="1">
      <c r="A95" s="37" t="s">
        <v>268</v>
      </c>
      <c r="B95" s="267">
        <v>757</v>
      </c>
      <c r="C95" s="84" t="s">
        <v>25</v>
      </c>
      <c r="D95" s="84" t="s">
        <v>69</v>
      </c>
      <c r="E95" s="84" t="s">
        <v>546</v>
      </c>
      <c r="F95" s="84"/>
      <c r="G95" s="87">
        <f>G96</f>
        <v>0</v>
      </c>
      <c r="H95" s="268">
        <v>0</v>
      </c>
      <c r="I95" s="268">
        <v>0</v>
      </c>
      <c r="J95" s="191"/>
      <c r="K95" s="204"/>
      <c r="L95" s="204"/>
      <c r="M95" s="204"/>
      <c r="N95" s="204"/>
      <c r="O95" s="204"/>
      <c r="P95" s="204"/>
      <c r="Q95" s="204"/>
      <c r="R95" s="204"/>
    </row>
    <row r="96" spans="1:18" ht="30.75" hidden="1" customHeight="1">
      <c r="A96" s="16" t="s">
        <v>268</v>
      </c>
      <c r="B96" s="148">
        <v>793</v>
      </c>
      <c r="C96" s="84" t="s">
        <v>25</v>
      </c>
      <c r="D96" s="84" t="s">
        <v>69</v>
      </c>
      <c r="E96" s="84" t="s">
        <v>547</v>
      </c>
      <c r="F96" s="84"/>
      <c r="G96" s="87"/>
      <c r="H96" s="87"/>
      <c r="I96" s="87"/>
      <c r="J96" s="176"/>
    </row>
    <row r="97" spans="1:10" ht="30.75" hidden="1" customHeight="1">
      <c r="A97" s="16" t="s">
        <v>35</v>
      </c>
      <c r="B97" s="83">
        <v>795</v>
      </c>
      <c r="C97" s="84" t="s">
        <v>25</v>
      </c>
      <c r="D97" s="84" t="s">
        <v>69</v>
      </c>
      <c r="E97" s="84" t="s">
        <v>547</v>
      </c>
      <c r="F97" s="84" t="s">
        <v>36</v>
      </c>
      <c r="G97" s="87">
        <f>G98</f>
        <v>1787576</v>
      </c>
      <c r="H97" s="87">
        <v>0</v>
      </c>
      <c r="I97" s="87">
        <v>0</v>
      </c>
      <c r="J97" s="176"/>
    </row>
    <row r="98" spans="1:10" ht="30.75" hidden="1" customHeight="1">
      <c r="A98" s="16" t="s">
        <v>37</v>
      </c>
      <c r="B98" s="83">
        <v>795</v>
      </c>
      <c r="C98" s="84" t="s">
        <v>25</v>
      </c>
      <c r="D98" s="84" t="s">
        <v>69</v>
      </c>
      <c r="E98" s="84" t="s">
        <v>547</v>
      </c>
      <c r="F98" s="84" t="s">
        <v>38</v>
      </c>
      <c r="G98" s="87">
        <f>'прил 5,'!G693</f>
        <v>1787576</v>
      </c>
      <c r="H98" s="87">
        <v>0</v>
      </c>
      <c r="I98" s="87">
        <v>0</v>
      </c>
      <c r="J98" s="176"/>
    </row>
    <row r="99" spans="1:10" ht="23.25" hidden="1" customHeight="1">
      <c r="A99" s="16" t="s">
        <v>145</v>
      </c>
      <c r="B99" s="148">
        <v>793</v>
      </c>
      <c r="C99" s="84" t="s">
        <v>25</v>
      </c>
      <c r="D99" s="84" t="s">
        <v>69</v>
      </c>
      <c r="E99" s="84" t="s">
        <v>547</v>
      </c>
      <c r="F99" s="84" t="s">
        <v>146</v>
      </c>
      <c r="G99" s="87">
        <f>G100</f>
        <v>0</v>
      </c>
      <c r="H99" s="87">
        <v>0</v>
      </c>
      <c r="I99" s="87">
        <v>0</v>
      </c>
      <c r="J99" s="176"/>
    </row>
    <row r="100" spans="1:10" ht="30.75" hidden="1" customHeight="1">
      <c r="A100" s="16" t="s">
        <v>147</v>
      </c>
      <c r="B100" s="148">
        <v>793</v>
      </c>
      <c r="C100" s="84" t="s">
        <v>25</v>
      </c>
      <c r="D100" s="84" t="s">
        <v>69</v>
      </c>
      <c r="E100" s="84" t="s">
        <v>547</v>
      </c>
      <c r="F100" s="84" t="s">
        <v>148</v>
      </c>
      <c r="G100" s="87">
        <f>'прил 5,'!G60</f>
        <v>0</v>
      </c>
      <c r="H100" s="87">
        <v>0</v>
      </c>
      <c r="I100" s="87">
        <v>0</v>
      </c>
      <c r="J100" s="176"/>
    </row>
    <row r="101" spans="1:10" ht="21.75" hidden="1" customHeight="1">
      <c r="A101" s="16" t="s">
        <v>153</v>
      </c>
      <c r="B101" s="148">
        <v>793</v>
      </c>
      <c r="C101" s="84" t="s">
        <v>25</v>
      </c>
      <c r="D101" s="84" t="s">
        <v>69</v>
      </c>
      <c r="E101" s="84" t="s">
        <v>547</v>
      </c>
      <c r="F101" s="84" t="s">
        <v>154</v>
      </c>
      <c r="G101" s="87">
        <f>G102</f>
        <v>0</v>
      </c>
      <c r="H101" s="87">
        <v>0</v>
      </c>
      <c r="I101" s="87">
        <v>0</v>
      </c>
      <c r="J101" s="176"/>
    </row>
    <row r="102" spans="1:10" ht="22.5" hidden="1" customHeight="1">
      <c r="A102" s="16" t="s">
        <v>173</v>
      </c>
      <c r="B102" s="148">
        <v>793</v>
      </c>
      <c r="C102" s="84" t="s">
        <v>25</v>
      </c>
      <c r="D102" s="84" t="s">
        <v>69</v>
      </c>
      <c r="E102" s="84" t="s">
        <v>547</v>
      </c>
      <c r="F102" s="84" t="s">
        <v>174</v>
      </c>
      <c r="G102" s="87"/>
      <c r="H102" s="87">
        <v>0</v>
      </c>
      <c r="I102" s="87">
        <v>0</v>
      </c>
      <c r="J102" s="176"/>
    </row>
    <row r="103" spans="1:10" hidden="1">
      <c r="A103" s="16"/>
      <c r="B103" s="83"/>
      <c r="C103" s="84"/>
      <c r="D103" s="84"/>
      <c r="E103" s="84"/>
      <c r="F103" s="84"/>
      <c r="G103" s="85"/>
      <c r="H103" s="85"/>
      <c r="I103" s="85"/>
      <c r="J103" s="177"/>
    </row>
    <row r="104" spans="1:10" hidden="1">
      <c r="A104" s="16"/>
      <c r="B104" s="83"/>
      <c r="C104" s="84"/>
      <c r="D104" s="84"/>
      <c r="E104" s="84"/>
      <c r="F104" s="84"/>
      <c r="G104" s="85"/>
      <c r="H104" s="85"/>
      <c r="I104" s="85"/>
      <c r="J104" s="177"/>
    </row>
    <row r="105" spans="1:10" ht="25.5" hidden="1">
      <c r="A105" s="16" t="s">
        <v>29</v>
      </c>
      <c r="B105" s="148">
        <v>757</v>
      </c>
      <c r="C105" s="84" t="s">
        <v>25</v>
      </c>
      <c r="D105" s="84" t="s">
        <v>69</v>
      </c>
      <c r="E105" s="84" t="s">
        <v>547</v>
      </c>
      <c r="F105" s="84" t="s">
        <v>30</v>
      </c>
      <c r="G105" s="85">
        <f t="shared" ref="G105:I105" si="24">G106</f>
        <v>0</v>
      </c>
      <c r="H105" s="85">
        <f t="shared" si="24"/>
        <v>0</v>
      </c>
      <c r="I105" s="85">
        <f t="shared" si="24"/>
        <v>0</v>
      </c>
      <c r="J105" s="177"/>
    </row>
    <row r="106" spans="1:10" hidden="1">
      <c r="A106" s="16" t="s">
        <v>31</v>
      </c>
      <c r="B106" s="148">
        <v>757</v>
      </c>
      <c r="C106" s="84" t="s">
        <v>25</v>
      </c>
      <c r="D106" s="84" t="s">
        <v>69</v>
      </c>
      <c r="E106" s="84" t="s">
        <v>547</v>
      </c>
      <c r="F106" s="84" t="s">
        <v>32</v>
      </c>
      <c r="G106" s="85"/>
      <c r="H106" s="85"/>
      <c r="I106" s="85"/>
      <c r="J106" s="177"/>
    </row>
    <row r="107" spans="1:10" ht="14.25" hidden="1" customHeight="1">
      <c r="A107" s="16" t="s">
        <v>276</v>
      </c>
      <c r="B107" s="148">
        <v>757</v>
      </c>
      <c r="C107" s="84" t="s">
        <v>25</v>
      </c>
      <c r="D107" s="84" t="s">
        <v>25</v>
      </c>
      <c r="E107" s="84"/>
      <c r="F107" s="148"/>
      <c r="G107" s="87">
        <f>G116+G108</f>
        <v>0</v>
      </c>
      <c r="H107" s="87">
        <f t="shared" ref="H107:I107" si="25">H116+H108</f>
        <v>0</v>
      </c>
      <c r="I107" s="87">
        <f t="shared" si="25"/>
        <v>0</v>
      </c>
      <c r="J107" s="176"/>
    </row>
    <row r="108" spans="1:10" ht="32.25" hidden="1" customHeight="1">
      <c r="A108" s="16" t="s">
        <v>459</v>
      </c>
      <c r="B108" s="148">
        <v>757</v>
      </c>
      <c r="C108" s="84" t="s">
        <v>25</v>
      </c>
      <c r="D108" s="84" t="s">
        <v>25</v>
      </c>
      <c r="E108" s="84" t="s">
        <v>387</v>
      </c>
      <c r="F108" s="84"/>
      <c r="G108" s="87">
        <f>G109</f>
        <v>0</v>
      </c>
      <c r="H108" s="87">
        <f>H110</f>
        <v>0</v>
      </c>
      <c r="I108" s="87">
        <f>I110</f>
        <v>0</v>
      </c>
      <c r="J108" s="176"/>
    </row>
    <row r="109" spans="1:10" ht="22.5" hidden="1" customHeight="1">
      <c r="A109" s="16" t="s">
        <v>117</v>
      </c>
      <c r="B109" s="148">
        <v>757</v>
      </c>
      <c r="C109" s="84" t="s">
        <v>25</v>
      </c>
      <c r="D109" s="84" t="s">
        <v>25</v>
      </c>
      <c r="E109" s="84" t="s">
        <v>582</v>
      </c>
      <c r="F109" s="84"/>
      <c r="G109" s="87">
        <f>G110+G113</f>
        <v>0</v>
      </c>
      <c r="H109" s="87">
        <f t="shared" ref="H109:I109" si="26">H110+H113</f>
        <v>0</v>
      </c>
      <c r="I109" s="87">
        <f t="shared" si="26"/>
        <v>0</v>
      </c>
      <c r="J109" s="176"/>
    </row>
    <row r="110" spans="1:10" ht="51" hidden="1">
      <c r="A110" s="16" t="s">
        <v>125</v>
      </c>
      <c r="B110" s="148">
        <v>757</v>
      </c>
      <c r="C110" s="84" t="s">
        <v>25</v>
      </c>
      <c r="D110" s="84" t="s">
        <v>25</v>
      </c>
      <c r="E110" s="84" t="s">
        <v>186</v>
      </c>
      <c r="F110" s="84"/>
      <c r="G110" s="87">
        <f t="shared" ref="G110:I111" si="27">G111</f>
        <v>0</v>
      </c>
      <c r="H110" s="87">
        <f t="shared" si="27"/>
        <v>0</v>
      </c>
      <c r="I110" s="87">
        <f t="shared" si="27"/>
        <v>0</v>
      </c>
      <c r="J110" s="176"/>
    </row>
    <row r="111" spans="1:10" ht="25.5" hidden="1">
      <c r="A111" s="16" t="s">
        <v>29</v>
      </c>
      <c r="B111" s="148">
        <v>757</v>
      </c>
      <c r="C111" s="84" t="s">
        <v>25</v>
      </c>
      <c r="D111" s="84" t="s">
        <v>25</v>
      </c>
      <c r="E111" s="84" t="s">
        <v>186</v>
      </c>
      <c r="F111" s="84" t="s">
        <v>30</v>
      </c>
      <c r="G111" s="87">
        <f t="shared" si="27"/>
        <v>0</v>
      </c>
      <c r="H111" s="87">
        <f t="shared" si="27"/>
        <v>0</v>
      </c>
      <c r="I111" s="87">
        <f t="shared" si="27"/>
        <v>0</v>
      </c>
      <c r="J111" s="176"/>
    </row>
    <row r="112" spans="1:10" ht="19.5" hidden="1" customHeight="1">
      <c r="A112" s="16" t="s">
        <v>31</v>
      </c>
      <c r="B112" s="148">
        <v>757</v>
      </c>
      <c r="C112" s="84" t="s">
        <v>25</v>
      </c>
      <c r="D112" s="84" t="s">
        <v>25</v>
      </c>
      <c r="E112" s="84" t="s">
        <v>186</v>
      </c>
      <c r="F112" s="84" t="s">
        <v>32</v>
      </c>
      <c r="G112" s="87"/>
      <c r="H112" s="87">
        <v>0</v>
      </c>
      <c r="I112" s="87">
        <v>0</v>
      </c>
      <c r="J112" s="176"/>
    </row>
    <row r="113" spans="1:20" s="18" customFormat="1" ht="61.5" hidden="1" customHeight="1">
      <c r="A113" s="13" t="s">
        <v>344</v>
      </c>
      <c r="B113" s="84" t="s">
        <v>50</v>
      </c>
      <c r="C113" s="84" t="s">
        <v>25</v>
      </c>
      <c r="D113" s="84" t="s">
        <v>25</v>
      </c>
      <c r="E113" s="84" t="s">
        <v>187</v>
      </c>
      <c r="F113" s="84"/>
      <c r="G113" s="87">
        <f>G114</f>
        <v>0</v>
      </c>
      <c r="H113" s="87">
        <f t="shared" ref="H113:I113" si="28">H114</f>
        <v>0</v>
      </c>
      <c r="I113" s="87">
        <f t="shared" si="28"/>
        <v>0</v>
      </c>
      <c r="J113" s="176"/>
      <c r="K113" s="198"/>
      <c r="L113" s="198"/>
      <c r="M113" s="198"/>
      <c r="N113" s="198"/>
      <c r="O113" s="198"/>
      <c r="P113" s="198"/>
      <c r="Q113" s="198"/>
      <c r="R113" s="198"/>
    </row>
    <row r="114" spans="1:20" s="18" customFormat="1" ht="25.5" hidden="1">
      <c r="A114" s="16" t="s">
        <v>29</v>
      </c>
      <c r="B114" s="84" t="s">
        <v>50</v>
      </c>
      <c r="C114" s="84" t="s">
        <v>25</v>
      </c>
      <c r="D114" s="84" t="s">
        <v>25</v>
      </c>
      <c r="E114" s="84" t="s">
        <v>187</v>
      </c>
      <c r="F114" s="84" t="s">
        <v>30</v>
      </c>
      <c r="G114" s="87">
        <f>G115</f>
        <v>0</v>
      </c>
      <c r="H114" s="87">
        <f>H115</f>
        <v>0</v>
      </c>
      <c r="I114" s="87">
        <f>I115</f>
        <v>0</v>
      </c>
      <c r="J114" s="176"/>
      <c r="K114" s="198"/>
      <c r="L114" s="198"/>
      <c r="M114" s="198"/>
      <c r="N114" s="198"/>
      <c r="O114" s="198"/>
      <c r="P114" s="198"/>
      <c r="Q114" s="198"/>
      <c r="R114" s="198"/>
    </row>
    <row r="115" spans="1:20" s="18" customFormat="1" hidden="1">
      <c r="A115" s="16" t="s">
        <v>31</v>
      </c>
      <c r="B115" s="84" t="s">
        <v>50</v>
      </c>
      <c r="C115" s="84" t="s">
        <v>25</v>
      </c>
      <c r="D115" s="84" t="s">
        <v>25</v>
      </c>
      <c r="E115" s="84" t="s">
        <v>187</v>
      </c>
      <c r="F115" s="84" t="s">
        <v>32</v>
      </c>
      <c r="G115" s="87"/>
      <c r="H115" s="87"/>
      <c r="I115" s="87"/>
      <c r="J115" s="176"/>
      <c r="K115" s="198"/>
      <c r="L115" s="198"/>
      <c r="M115" s="198"/>
      <c r="N115" s="198"/>
      <c r="O115" s="198"/>
      <c r="P115" s="198"/>
      <c r="Q115" s="198"/>
      <c r="R115" s="198"/>
    </row>
    <row r="116" spans="1:20" s="18" customFormat="1" ht="25.5" hidden="1">
      <c r="A116" s="16" t="s">
        <v>461</v>
      </c>
      <c r="B116" s="148">
        <v>757</v>
      </c>
      <c r="C116" s="84" t="s">
        <v>25</v>
      </c>
      <c r="D116" s="84" t="s">
        <v>25</v>
      </c>
      <c r="E116" s="84" t="s">
        <v>192</v>
      </c>
      <c r="F116" s="84"/>
      <c r="G116" s="87">
        <f>G117+G122</f>
        <v>0</v>
      </c>
      <c r="H116" s="87">
        <f t="shared" ref="H116:I116" si="29">H117</f>
        <v>0</v>
      </c>
      <c r="I116" s="87">
        <f t="shared" si="29"/>
        <v>0</v>
      </c>
      <c r="J116" s="176"/>
      <c r="K116" s="176"/>
      <c r="L116" s="176"/>
      <c r="M116" s="176"/>
      <c r="N116" s="176"/>
      <c r="O116" s="198"/>
      <c r="P116" s="198"/>
      <c r="Q116" s="198"/>
      <c r="R116" s="198"/>
    </row>
    <row r="117" spans="1:20" s="18" customFormat="1" hidden="1">
      <c r="A117" s="16" t="s">
        <v>333</v>
      </c>
      <c r="B117" s="148">
        <v>757</v>
      </c>
      <c r="C117" s="84" t="s">
        <v>25</v>
      </c>
      <c r="D117" s="84" t="s">
        <v>25</v>
      </c>
      <c r="E117" s="84" t="s">
        <v>193</v>
      </c>
      <c r="F117" s="84"/>
      <c r="G117" s="87">
        <f>G118+G120</f>
        <v>0</v>
      </c>
      <c r="H117" s="87">
        <f>H118+H120</f>
        <v>0</v>
      </c>
      <c r="I117" s="87">
        <f>I118+I120</f>
        <v>0</v>
      </c>
      <c r="J117" s="176"/>
      <c r="K117" s="198"/>
      <c r="L117" s="198"/>
      <c r="M117" s="198"/>
      <c r="N117" s="198"/>
      <c r="O117" s="198"/>
      <c r="P117" s="198"/>
      <c r="Q117" s="198"/>
      <c r="R117" s="198"/>
    </row>
    <row r="118" spans="1:20" s="18" customFormat="1" ht="25.5" hidden="1">
      <c r="A118" s="16" t="s">
        <v>35</v>
      </c>
      <c r="B118" s="148">
        <v>757</v>
      </c>
      <c r="C118" s="84" t="s">
        <v>25</v>
      </c>
      <c r="D118" s="84" t="s">
        <v>25</v>
      </c>
      <c r="E118" s="84" t="s">
        <v>193</v>
      </c>
      <c r="F118" s="84" t="s">
        <v>36</v>
      </c>
      <c r="G118" s="87">
        <f>G119</f>
        <v>0</v>
      </c>
      <c r="H118" s="87">
        <f>H119</f>
        <v>0</v>
      </c>
      <c r="I118" s="87">
        <f>I119</f>
        <v>0</v>
      </c>
      <c r="J118" s="176"/>
      <c r="K118" s="198"/>
      <c r="L118" s="198"/>
      <c r="M118" s="198"/>
      <c r="N118" s="198"/>
      <c r="O118" s="198"/>
      <c r="P118" s="198"/>
      <c r="Q118" s="198"/>
      <c r="R118" s="198"/>
    </row>
    <row r="119" spans="1:20" s="18" customFormat="1" ht="25.5" hidden="1">
      <c r="A119" s="16" t="s">
        <v>37</v>
      </c>
      <c r="B119" s="148">
        <v>757</v>
      </c>
      <c r="C119" s="84" t="s">
        <v>25</v>
      </c>
      <c r="D119" s="84" t="s">
        <v>25</v>
      </c>
      <c r="E119" s="84" t="s">
        <v>193</v>
      </c>
      <c r="F119" s="84" t="s">
        <v>38</v>
      </c>
      <c r="G119" s="87"/>
      <c r="H119" s="87"/>
      <c r="I119" s="87"/>
      <c r="J119" s="176"/>
      <c r="K119" s="198"/>
      <c r="L119" s="198"/>
      <c r="M119" s="198"/>
      <c r="N119" s="198"/>
      <c r="O119" s="198"/>
      <c r="P119" s="198"/>
      <c r="Q119" s="198"/>
      <c r="R119" s="198"/>
    </row>
    <row r="120" spans="1:20" s="18" customFormat="1" ht="25.5" hidden="1">
      <c r="A120" s="16" t="s">
        <v>29</v>
      </c>
      <c r="B120" s="84" t="s">
        <v>50</v>
      </c>
      <c r="C120" s="84" t="s">
        <v>25</v>
      </c>
      <c r="D120" s="84" t="s">
        <v>25</v>
      </c>
      <c r="E120" s="84" t="s">
        <v>193</v>
      </c>
      <c r="F120" s="84" t="s">
        <v>30</v>
      </c>
      <c r="G120" s="87">
        <f>G121</f>
        <v>0</v>
      </c>
      <c r="H120" s="87">
        <f>H121</f>
        <v>0</v>
      </c>
      <c r="I120" s="87">
        <f>I121</f>
        <v>0</v>
      </c>
      <c r="J120" s="176"/>
      <c r="K120" s="198"/>
      <c r="L120" s="198"/>
      <c r="M120" s="198"/>
      <c r="N120" s="198"/>
      <c r="O120" s="198"/>
      <c r="P120" s="198"/>
      <c r="Q120" s="198"/>
      <c r="R120" s="198"/>
    </row>
    <row r="121" spans="1:20" s="18" customFormat="1" hidden="1">
      <c r="A121" s="16" t="s">
        <v>31</v>
      </c>
      <c r="B121" s="84" t="s">
        <v>50</v>
      </c>
      <c r="C121" s="84" t="s">
        <v>25</v>
      </c>
      <c r="D121" s="84" t="s">
        <v>25</v>
      </c>
      <c r="E121" s="84" t="s">
        <v>193</v>
      </c>
      <c r="F121" s="84" t="s">
        <v>32</v>
      </c>
      <c r="G121" s="87">
        <v>0</v>
      </c>
      <c r="H121" s="87"/>
      <c r="I121" s="87"/>
      <c r="J121" s="176"/>
      <c r="K121" s="198"/>
      <c r="L121" s="198"/>
      <c r="M121" s="198"/>
      <c r="N121" s="198"/>
      <c r="O121" s="198"/>
      <c r="P121" s="198"/>
      <c r="Q121" s="198"/>
      <c r="R121" s="198"/>
    </row>
    <row r="122" spans="1:20" s="18" customFormat="1" ht="25.5" hidden="1">
      <c r="A122" s="16" t="s">
        <v>293</v>
      </c>
      <c r="B122" s="148">
        <v>757</v>
      </c>
      <c r="C122" s="84" t="s">
        <v>25</v>
      </c>
      <c r="D122" s="84" t="s">
        <v>25</v>
      </c>
      <c r="E122" s="84" t="s">
        <v>769</v>
      </c>
      <c r="F122" s="84"/>
      <c r="G122" s="87">
        <f>G123</f>
        <v>0</v>
      </c>
      <c r="H122" s="87">
        <v>0</v>
      </c>
      <c r="I122" s="87">
        <v>0</v>
      </c>
      <c r="J122" s="176"/>
      <c r="K122" s="198"/>
      <c r="L122" s="198"/>
      <c r="M122" s="198"/>
      <c r="N122" s="198"/>
      <c r="O122" s="198"/>
      <c r="P122" s="198"/>
      <c r="Q122" s="198"/>
      <c r="R122" s="198"/>
    </row>
    <row r="123" spans="1:20" s="18" customFormat="1" ht="25.5" hidden="1">
      <c r="A123" s="16" t="s">
        <v>35</v>
      </c>
      <c r="B123" s="148">
        <v>757</v>
      </c>
      <c r="C123" s="84" t="s">
        <v>25</v>
      </c>
      <c r="D123" s="84" t="s">
        <v>25</v>
      </c>
      <c r="E123" s="84" t="s">
        <v>769</v>
      </c>
      <c r="F123" s="84" t="s">
        <v>36</v>
      </c>
      <c r="G123" s="87">
        <f>G124</f>
        <v>0</v>
      </c>
      <c r="H123" s="87">
        <v>0</v>
      </c>
      <c r="I123" s="87">
        <v>0</v>
      </c>
      <c r="J123" s="176"/>
      <c r="K123" s="198"/>
      <c r="L123" s="198"/>
      <c r="M123" s="198"/>
      <c r="N123" s="198"/>
      <c r="O123" s="198"/>
      <c r="P123" s="198"/>
      <c r="Q123" s="198"/>
      <c r="R123" s="198"/>
    </row>
    <row r="124" spans="1:20" s="18" customFormat="1" ht="25.5" hidden="1">
      <c r="A124" s="16" t="s">
        <v>37</v>
      </c>
      <c r="B124" s="148">
        <v>757</v>
      </c>
      <c r="C124" s="84" t="s">
        <v>25</v>
      </c>
      <c r="D124" s="84" t="s">
        <v>25</v>
      </c>
      <c r="E124" s="84" t="s">
        <v>769</v>
      </c>
      <c r="F124" s="84" t="s">
        <v>38</v>
      </c>
      <c r="G124" s="87"/>
      <c r="H124" s="87"/>
      <c r="I124" s="87"/>
      <c r="J124" s="176"/>
      <c r="K124" s="198"/>
      <c r="L124" s="198"/>
      <c r="M124" s="198"/>
      <c r="N124" s="198"/>
      <c r="O124" s="198"/>
      <c r="P124" s="198"/>
      <c r="Q124" s="198"/>
      <c r="R124" s="198"/>
    </row>
    <row r="125" spans="1:20" ht="14.25" customHeight="1">
      <c r="A125" s="16" t="s">
        <v>276</v>
      </c>
      <c r="B125" s="148">
        <v>757</v>
      </c>
      <c r="C125" s="84" t="s">
        <v>25</v>
      </c>
      <c r="D125" s="84" t="s">
        <v>25</v>
      </c>
      <c r="E125" s="84"/>
      <c r="F125" s="148"/>
      <c r="G125" s="87">
        <f>G134+G126+G141</f>
        <v>400050</v>
      </c>
      <c r="H125" s="87">
        <f t="shared" ref="H125:I125" si="30">H134+H126</f>
        <v>200050</v>
      </c>
      <c r="I125" s="87">
        <f t="shared" si="30"/>
        <v>200050</v>
      </c>
      <c r="J125" s="176"/>
      <c r="S125" s="69"/>
      <c r="T125" s="69"/>
    </row>
    <row r="126" spans="1:20" ht="32.25" hidden="1" customHeight="1">
      <c r="A126" s="16" t="s">
        <v>459</v>
      </c>
      <c r="B126" s="148">
        <v>757</v>
      </c>
      <c r="C126" s="84" t="s">
        <v>25</v>
      </c>
      <c r="D126" s="84" t="s">
        <v>25</v>
      </c>
      <c r="E126" s="84" t="s">
        <v>387</v>
      </c>
      <c r="F126" s="84"/>
      <c r="G126" s="87">
        <f>G127</f>
        <v>0</v>
      </c>
      <c r="H126" s="87">
        <f>H128</f>
        <v>0</v>
      </c>
      <c r="I126" s="87">
        <f>I128</f>
        <v>0</v>
      </c>
      <c r="J126" s="176"/>
      <c r="S126" s="69"/>
      <c r="T126" s="69"/>
    </row>
    <row r="127" spans="1:20" ht="22.5" hidden="1" customHeight="1">
      <c r="A127" s="16" t="s">
        <v>117</v>
      </c>
      <c r="B127" s="148">
        <v>757</v>
      </c>
      <c r="C127" s="84" t="s">
        <v>25</v>
      </c>
      <c r="D127" s="84" t="s">
        <v>25</v>
      </c>
      <c r="E127" s="84" t="s">
        <v>582</v>
      </c>
      <c r="F127" s="84"/>
      <c r="G127" s="87">
        <f>G128+G131</f>
        <v>0</v>
      </c>
      <c r="H127" s="87">
        <f t="shared" ref="H127:I127" si="31">H128+H131</f>
        <v>0</v>
      </c>
      <c r="I127" s="87">
        <f t="shared" si="31"/>
        <v>0</v>
      </c>
      <c r="J127" s="176"/>
      <c r="S127" s="69"/>
      <c r="T127" s="69"/>
    </row>
    <row r="128" spans="1:20" ht="51" hidden="1">
      <c r="A128" s="16" t="s">
        <v>125</v>
      </c>
      <c r="B128" s="148">
        <v>757</v>
      </c>
      <c r="C128" s="84" t="s">
        <v>25</v>
      </c>
      <c r="D128" s="84" t="s">
        <v>25</v>
      </c>
      <c r="E128" s="84" t="s">
        <v>186</v>
      </c>
      <c r="F128" s="84"/>
      <c r="G128" s="87">
        <f t="shared" ref="G128:I129" si="32">G129</f>
        <v>0</v>
      </c>
      <c r="H128" s="87">
        <f t="shared" si="32"/>
        <v>0</v>
      </c>
      <c r="I128" s="87">
        <f t="shared" si="32"/>
        <v>0</v>
      </c>
      <c r="J128" s="176"/>
      <c r="S128" s="69"/>
      <c r="T128" s="69"/>
    </row>
    <row r="129" spans="1:20" ht="25.5" hidden="1">
      <c r="A129" s="16" t="s">
        <v>29</v>
      </c>
      <c r="B129" s="148">
        <v>757</v>
      </c>
      <c r="C129" s="84" t="s">
        <v>25</v>
      </c>
      <c r="D129" s="84" t="s">
        <v>25</v>
      </c>
      <c r="E129" s="84" t="s">
        <v>186</v>
      </c>
      <c r="F129" s="84" t="s">
        <v>30</v>
      </c>
      <c r="G129" s="87">
        <f t="shared" si="32"/>
        <v>0</v>
      </c>
      <c r="H129" s="87">
        <f t="shared" si="32"/>
        <v>0</v>
      </c>
      <c r="I129" s="87">
        <f t="shared" si="32"/>
        <v>0</v>
      </c>
      <c r="J129" s="176"/>
      <c r="S129" s="69"/>
      <c r="T129" s="69"/>
    </row>
    <row r="130" spans="1:20" ht="19.5" hidden="1" customHeight="1">
      <c r="A130" s="16" t="s">
        <v>31</v>
      </c>
      <c r="B130" s="148">
        <v>757</v>
      </c>
      <c r="C130" s="84" t="s">
        <v>25</v>
      </c>
      <c r="D130" s="84" t="s">
        <v>25</v>
      </c>
      <c r="E130" s="84" t="s">
        <v>186</v>
      </c>
      <c r="F130" s="84" t="s">
        <v>32</v>
      </c>
      <c r="G130" s="87"/>
      <c r="H130" s="87">
        <v>0</v>
      </c>
      <c r="I130" s="87">
        <v>0</v>
      </c>
      <c r="J130" s="176"/>
      <c r="S130" s="69"/>
      <c r="T130" s="69"/>
    </row>
    <row r="131" spans="1:20" s="18" customFormat="1" ht="61.5" hidden="1" customHeight="1">
      <c r="A131" s="13" t="s">
        <v>344</v>
      </c>
      <c r="B131" s="148">
        <v>757</v>
      </c>
      <c r="C131" s="84" t="s">
        <v>25</v>
      </c>
      <c r="D131" s="84" t="s">
        <v>25</v>
      </c>
      <c r="E131" s="84" t="s">
        <v>187</v>
      </c>
      <c r="F131" s="84"/>
      <c r="G131" s="87">
        <f>G132</f>
        <v>0</v>
      </c>
      <c r="H131" s="87">
        <f t="shared" ref="H131:I131" si="33">H132</f>
        <v>0</v>
      </c>
      <c r="I131" s="87">
        <f t="shared" si="33"/>
        <v>0</v>
      </c>
      <c r="J131" s="176"/>
      <c r="K131" s="198"/>
      <c r="L131" s="198"/>
      <c r="M131" s="198"/>
      <c r="N131" s="198"/>
      <c r="O131" s="198"/>
      <c r="P131" s="198"/>
      <c r="Q131" s="198"/>
      <c r="R131" s="198"/>
      <c r="S131" s="183"/>
      <c r="T131" s="183"/>
    </row>
    <row r="132" spans="1:20" s="18" customFormat="1" ht="25.5" hidden="1">
      <c r="A132" s="16" t="s">
        <v>29</v>
      </c>
      <c r="B132" s="148">
        <v>757</v>
      </c>
      <c r="C132" s="84" t="s">
        <v>25</v>
      </c>
      <c r="D132" s="84" t="s">
        <v>25</v>
      </c>
      <c r="E132" s="84" t="s">
        <v>187</v>
      </c>
      <c r="F132" s="84" t="s">
        <v>30</v>
      </c>
      <c r="G132" s="87">
        <f>G133</f>
        <v>0</v>
      </c>
      <c r="H132" s="87">
        <f>H133</f>
        <v>0</v>
      </c>
      <c r="I132" s="87">
        <f>I133</f>
        <v>0</v>
      </c>
      <c r="J132" s="176"/>
      <c r="K132" s="198"/>
      <c r="L132" s="198"/>
      <c r="M132" s="198"/>
      <c r="N132" s="198"/>
      <c r="O132" s="198"/>
      <c r="P132" s="198"/>
      <c r="Q132" s="198"/>
      <c r="R132" s="198"/>
      <c r="S132" s="183"/>
      <c r="T132" s="183"/>
    </row>
    <row r="133" spans="1:20" s="18" customFormat="1" hidden="1">
      <c r="A133" s="16" t="s">
        <v>31</v>
      </c>
      <c r="B133" s="148">
        <v>757</v>
      </c>
      <c r="C133" s="84" t="s">
        <v>25</v>
      </c>
      <c r="D133" s="84" t="s">
        <v>25</v>
      </c>
      <c r="E133" s="84" t="s">
        <v>187</v>
      </c>
      <c r="F133" s="84" t="s">
        <v>32</v>
      </c>
      <c r="G133" s="87"/>
      <c r="H133" s="87"/>
      <c r="I133" s="87"/>
      <c r="J133" s="176"/>
      <c r="K133" s="198"/>
      <c r="L133" s="198"/>
      <c r="M133" s="198"/>
      <c r="N133" s="198"/>
      <c r="O133" s="198"/>
      <c r="P133" s="198"/>
      <c r="Q133" s="198"/>
      <c r="R133" s="198"/>
      <c r="S133" s="183"/>
      <c r="T133" s="183"/>
    </row>
    <row r="134" spans="1:20" s="18" customFormat="1" ht="29.25" customHeight="1">
      <c r="A134" s="16" t="s">
        <v>1151</v>
      </c>
      <c r="B134" s="148">
        <v>757</v>
      </c>
      <c r="C134" s="84" t="s">
        <v>25</v>
      </c>
      <c r="D134" s="84" t="s">
        <v>25</v>
      </c>
      <c r="E134" s="84" t="s">
        <v>192</v>
      </c>
      <c r="F134" s="84"/>
      <c r="G134" s="87">
        <f>G135</f>
        <v>400050</v>
      </c>
      <c r="H134" s="87">
        <f t="shared" ref="H134:I134" si="34">H135</f>
        <v>200050</v>
      </c>
      <c r="I134" s="87">
        <f t="shared" si="34"/>
        <v>200050</v>
      </c>
      <c r="J134" s="176"/>
      <c r="K134" s="176"/>
      <c r="L134" s="176"/>
      <c r="M134" s="176"/>
      <c r="N134" s="176"/>
      <c r="O134" s="198"/>
      <c r="P134" s="198"/>
      <c r="Q134" s="198"/>
      <c r="R134" s="198"/>
      <c r="S134" s="183"/>
      <c r="T134" s="183"/>
    </row>
    <row r="135" spans="1:20" s="18" customFormat="1">
      <c r="A135" s="16" t="s">
        <v>333</v>
      </c>
      <c r="B135" s="148">
        <v>757</v>
      </c>
      <c r="C135" s="84" t="s">
        <v>25</v>
      </c>
      <c r="D135" s="84" t="s">
        <v>25</v>
      </c>
      <c r="E135" s="84" t="s">
        <v>193</v>
      </c>
      <c r="F135" s="84"/>
      <c r="G135" s="87">
        <f>G136</f>
        <v>400050</v>
      </c>
      <c r="H135" s="87">
        <f t="shared" ref="H135:I135" si="35">H136</f>
        <v>200050</v>
      </c>
      <c r="I135" s="87">
        <f t="shared" si="35"/>
        <v>200050</v>
      </c>
      <c r="J135" s="176"/>
      <c r="K135" s="198"/>
      <c r="L135" s="198"/>
      <c r="M135" s="198"/>
      <c r="N135" s="198"/>
      <c r="O135" s="198"/>
      <c r="P135" s="198"/>
      <c r="Q135" s="198"/>
      <c r="R135" s="198"/>
      <c r="S135" s="183"/>
      <c r="T135" s="183"/>
    </row>
    <row r="136" spans="1:20" s="18" customFormat="1" ht="25.5">
      <c r="A136" s="16" t="s">
        <v>35</v>
      </c>
      <c r="B136" s="148">
        <v>757</v>
      </c>
      <c r="C136" s="84" t="s">
        <v>25</v>
      </c>
      <c r="D136" s="84" t="s">
        <v>25</v>
      </c>
      <c r="E136" s="84" t="s">
        <v>193</v>
      </c>
      <c r="F136" s="84" t="s">
        <v>36</v>
      </c>
      <c r="G136" s="87">
        <f>G137</f>
        <v>400050</v>
      </c>
      <c r="H136" s="87">
        <f>H137</f>
        <v>200050</v>
      </c>
      <c r="I136" s="87">
        <f>I137</f>
        <v>200050</v>
      </c>
      <c r="J136" s="176"/>
      <c r="K136" s="198"/>
      <c r="L136" s="198"/>
      <c r="M136" s="198"/>
      <c r="N136" s="198"/>
      <c r="O136" s="198"/>
      <c r="P136" s="198"/>
      <c r="Q136" s="198"/>
      <c r="R136" s="198"/>
      <c r="S136" s="183"/>
      <c r="T136" s="183"/>
    </row>
    <row r="137" spans="1:20" s="18" customFormat="1" ht="25.5">
      <c r="A137" s="16" t="s">
        <v>37</v>
      </c>
      <c r="B137" s="148">
        <v>757</v>
      </c>
      <c r="C137" s="84" t="s">
        <v>25</v>
      </c>
      <c r="D137" s="84" t="s">
        <v>25</v>
      </c>
      <c r="E137" s="15" t="s">
        <v>193</v>
      </c>
      <c r="F137" s="15" t="s">
        <v>38</v>
      </c>
      <c r="G137" s="70">
        <v>400050</v>
      </c>
      <c r="H137" s="87">
        <f>400050-200000</f>
        <v>200050</v>
      </c>
      <c r="I137" s="87">
        <f>400050-200000</f>
        <v>200050</v>
      </c>
      <c r="J137" s="176"/>
      <c r="K137" s="198"/>
      <c r="L137" s="198"/>
      <c r="M137" s="198"/>
      <c r="N137" s="198"/>
      <c r="O137" s="198"/>
      <c r="P137" s="198"/>
      <c r="Q137" s="198"/>
      <c r="R137" s="198"/>
    </row>
    <row r="138" spans="1:20" s="22" customFormat="1">
      <c r="A138" s="357" t="s">
        <v>42</v>
      </c>
      <c r="B138" s="269">
        <v>757</v>
      </c>
      <c r="C138" s="161" t="s">
        <v>43</v>
      </c>
      <c r="D138" s="161"/>
      <c r="E138" s="20"/>
      <c r="F138" s="20"/>
      <c r="G138" s="12">
        <f>G139+G383</f>
        <v>192457055.88999993</v>
      </c>
      <c r="H138" s="96">
        <f>H139+H383</f>
        <v>181268535.18000001</v>
      </c>
      <c r="I138" s="96">
        <f>I139+I383</f>
        <v>181792836.70999998</v>
      </c>
      <c r="J138" s="190"/>
      <c r="K138" s="205"/>
      <c r="L138" s="205"/>
      <c r="M138" s="206"/>
      <c r="N138" s="205"/>
      <c r="O138" s="205"/>
      <c r="P138" s="205"/>
      <c r="Q138" s="205"/>
      <c r="R138" s="205"/>
    </row>
    <row r="139" spans="1:20">
      <c r="A139" s="16" t="s">
        <v>44</v>
      </c>
      <c r="B139" s="148">
        <v>757</v>
      </c>
      <c r="C139" s="84" t="s">
        <v>43</v>
      </c>
      <c r="D139" s="84" t="s">
        <v>18</v>
      </c>
      <c r="E139" s="15"/>
      <c r="F139" s="15"/>
      <c r="G139" s="70">
        <f>G140+G157+G380</f>
        <v>180922680.68999994</v>
      </c>
      <c r="H139" s="87">
        <f t="shared" ref="H139:I139" si="36">H140+H157</f>
        <v>169286628.23000002</v>
      </c>
      <c r="I139" s="87">
        <f t="shared" si="36"/>
        <v>169345496.71999997</v>
      </c>
      <c r="J139" s="176"/>
      <c r="M139" s="207"/>
    </row>
    <row r="140" spans="1:20" ht="38.25" hidden="1">
      <c r="A140" s="16" t="s">
        <v>796</v>
      </c>
      <c r="B140" s="148">
        <v>757</v>
      </c>
      <c r="C140" s="84" t="s">
        <v>43</v>
      </c>
      <c r="D140" s="84" t="s">
        <v>18</v>
      </c>
      <c r="E140" s="15" t="s">
        <v>258</v>
      </c>
      <c r="F140" s="15"/>
      <c r="G140" s="8">
        <f>G150</f>
        <v>0</v>
      </c>
      <c r="H140" s="85">
        <f t="shared" ref="H140:I140" si="37">H150</f>
        <v>0</v>
      </c>
      <c r="I140" s="85">
        <f t="shared" si="37"/>
        <v>0</v>
      </c>
      <c r="J140" s="177"/>
      <c r="M140" s="207"/>
    </row>
    <row r="141" spans="1:20" ht="40.5" hidden="1" customHeight="1">
      <c r="A141" s="16" t="s">
        <v>575</v>
      </c>
      <c r="B141" s="84" t="s">
        <v>50</v>
      </c>
      <c r="C141" s="84" t="s">
        <v>43</v>
      </c>
      <c r="D141" s="84" t="s">
        <v>18</v>
      </c>
      <c r="E141" s="15" t="s">
        <v>517</v>
      </c>
      <c r="F141" s="15"/>
      <c r="G141" s="8">
        <f>G142</f>
        <v>0</v>
      </c>
      <c r="H141" s="87">
        <v>0</v>
      </c>
      <c r="I141" s="87">
        <v>0</v>
      </c>
      <c r="J141" s="176"/>
    </row>
    <row r="142" spans="1:20" ht="30" hidden="1" customHeight="1">
      <c r="A142" s="16" t="s">
        <v>94</v>
      </c>
      <c r="B142" s="84" t="s">
        <v>50</v>
      </c>
      <c r="C142" s="84" t="s">
        <v>43</v>
      </c>
      <c r="D142" s="84" t="s">
        <v>18</v>
      </c>
      <c r="E142" s="15" t="s">
        <v>517</v>
      </c>
      <c r="F142" s="15" t="s">
        <v>341</v>
      </c>
      <c r="G142" s="8">
        <f>G143</f>
        <v>0</v>
      </c>
      <c r="H142" s="87">
        <v>0</v>
      </c>
      <c r="I142" s="87">
        <v>0</v>
      </c>
      <c r="J142" s="176"/>
    </row>
    <row r="143" spans="1:20" ht="91.5" hidden="1" customHeight="1">
      <c r="A143" s="50" t="s">
        <v>410</v>
      </c>
      <c r="B143" s="84" t="s">
        <v>50</v>
      </c>
      <c r="C143" s="84" t="s">
        <v>43</v>
      </c>
      <c r="D143" s="84" t="s">
        <v>18</v>
      </c>
      <c r="E143" s="15" t="s">
        <v>517</v>
      </c>
      <c r="F143" s="15" t="s">
        <v>409</v>
      </c>
      <c r="G143" s="8"/>
      <c r="H143" s="87">
        <v>0</v>
      </c>
      <c r="I143" s="87">
        <v>0</v>
      </c>
      <c r="J143" s="176"/>
    </row>
    <row r="144" spans="1:20" ht="43.5" hidden="1" customHeight="1">
      <c r="A144" s="50" t="s">
        <v>576</v>
      </c>
      <c r="B144" s="84" t="s">
        <v>50</v>
      </c>
      <c r="C144" s="84" t="s">
        <v>43</v>
      </c>
      <c r="D144" s="84" t="s">
        <v>18</v>
      </c>
      <c r="E144" s="15" t="s">
        <v>519</v>
      </c>
      <c r="F144" s="15"/>
      <c r="G144" s="8">
        <f>G145</f>
        <v>0</v>
      </c>
      <c r="H144" s="87">
        <v>0</v>
      </c>
      <c r="I144" s="87">
        <v>0</v>
      </c>
      <c r="J144" s="176"/>
    </row>
    <row r="145" spans="1:18" ht="39.75" hidden="1" customHeight="1">
      <c r="A145" s="16" t="s">
        <v>94</v>
      </c>
      <c r="B145" s="84" t="s">
        <v>50</v>
      </c>
      <c r="C145" s="84" t="s">
        <v>43</v>
      </c>
      <c r="D145" s="84" t="s">
        <v>18</v>
      </c>
      <c r="E145" s="15" t="s">
        <v>519</v>
      </c>
      <c r="F145" s="15" t="s">
        <v>341</v>
      </c>
      <c r="G145" s="8">
        <f>G146</f>
        <v>0</v>
      </c>
      <c r="H145" s="87">
        <v>0</v>
      </c>
      <c r="I145" s="87">
        <v>0</v>
      </c>
      <c r="J145" s="176"/>
    </row>
    <row r="146" spans="1:18" ht="86.25" hidden="1" customHeight="1">
      <c r="A146" s="50" t="s">
        <v>410</v>
      </c>
      <c r="B146" s="84" t="s">
        <v>50</v>
      </c>
      <c r="C146" s="84" t="s">
        <v>43</v>
      </c>
      <c r="D146" s="84" t="s">
        <v>18</v>
      </c>
      <c r="E146" s="15" t="s">
        <v>519</v>
      </c>
      <c r="F146" s="15" t="s">
        <v>409</v>
      </c>
      <c r="G146" s="8"/>
      <c r="H146" s="87">
        <v>0</v>
      </c>
      <c r="I146" s="87">
        <v>0</v>
      </c>
      <c r="J146" s="176"/>
    </row>
    <row r="147" spans="1:18" ht="48" hidden="1" customHeight="1">
      <c r="A147" s="80" t="s">
        <v>584</v>
      </c>
      <c r="B147" s="148">
        <v>757</v>
      </c>
      <c r="C147" s="84" t="s">
        <v>43</v>
      </c>
      <c r="D147" s="84" t="s">
        <v>18</v>
      </c>
      <c r="E147" s="15" t="s">
        <v>583</v>
      </c>
      <c r="F147" s="14"/>
      <c r="G147" s="70">
        <f t="shared" ref="G147:I148" si="38">G148</f>
        <v>0</v>
      </c>
      <c r="H147" s="87">
        <f t="shared" si="38"/>
        <v>0</v>
      </c>
      <c r="I147" s="87">
        <f t="shared" si="38"/>
        <v>0</v>
      </c>
      <c r="J147" s="176"/>
    </row>
    <row r="148" spans="1:18" ht="25.5" hidden="1">
      <c r="A148" s="16" t="s">
        <v>29</v>
      </c>
      <c r="B148" s="148">
        <v>757</v>
      </c>
      <c r="C148" s="84" t="s">
        <v>43</v>
      </c>
      <c r="D148" s="84" t="s">
        <v>18</v>
      </c>
      <c r="E148" s="15" t="s">
        <v>583</v>
      </c>
      <c r="F148" s="15" t="s">
        <v>30</v>
      </c>
      <c r="G148" s="25">
        <f t="shared" si="38"/>
        <v>0</v>
      </c>
      <c r="H148" s="95">
        <f t="shared" si="38"/>
        <v>0</v>
      </c>
      <c r="I148" s="95">
        <f t="shared" si="38"/>
        <v>0</v>
      </c>
    </row>
    <row r="149" spans="1:18" hidden="1">
      <c r="A149" s="16" t="s">
        <v>31</v>
      </c>
      <c r="B149" s="148">
        <v>757</v>
      </c>
      <c r="C149" s="84" t="s">
        <v>43</v>
      </c>
      <c r="D149" s="84" t="s">
        <v>18</v>
      </c>
      <c r="E149" s="15" t="s">
        <v>583</v>
      </c>
      <c r="F149" s="15" t="s">
        <v>32</v>
      </c>
      <c r="G149" s="25"/>
      <c r="H149" s="95"/>
      <c r="I149" s="95"/>
    </row>
    <row r="150" spans="1:18" s="171" customFormat="1" ht="42.75" hidden="1" customHeight="1">
      <c r="A150" s="80" t="s">
        <v>859</v>
      </c>
      <c r="B150" s="148">
        <v>757</v>
      </c>
      <c r="C150" s="84" t="s">
        <v>43</v>
      </c>
      <c r="D150" s="84" t="s">
        <v>18</v>
      </c>
      <c r="E150" s="15" t="s">
        <v>860</v>
      </c>
      <c r="F150" s="14"/>
      <c r="G150" s="70">
        <f t="shared" ref="G150:I151" si="39">G151</f>
        <v>0</v>
      </c>
      <c r="H150" s="87">
        <f t="shared" si="39"/>
        <v>0</v>
      </c>
      <c r="I150" s="87">
        <f t="shared" si="39"/>
        <v>0</v>
      </c>
      <c r="J150" s="176"/>
      <c r="K150" s="184"/>
      <c r="L150" s="184"/>
      <c r="M150" s="184"/>
      <c r="N150" s="184"/>
      <c r="O150" s="184"/>
      <c r="P150" s="184"/>
      <c r="Q150" s="184"/>
      <c r="R150" s="184"/>
    </row>
    <row r="151" spans="1:18" s="171" customFormat="1" ht="25.5" hidden="1">
      <c r="A151" s="16" t="s">
        <v>29</v>
      </c>
      <c r="B151" s="148">
        <v>757</v>
      </c>
      <c r="C151" s="84" t="s">
        <v>43</v>
      </c>
      <c r="D151" s="84" t="s">
        <v>18</v>
      </c>
      <c r="E151" s="15" t="s">
        <v>860</v>
      </c>
      <c r="F151" s="15" t="s">
        <v>30</v>
      </c>
      <c r="G151" s="25">
        <f t="shared" si="39"/>
        <v>0</v>
      </c>
      <c r="H151" s="95">
        <f t="shared" si="39"/>
        <v>0</v>
      </c>
      <c r="I151" s="95">
        <f t="shared" si="39"/>
        <v>0</v>
      </c>
      <c r="J151" s="178"/>
      <c r="K151" s="184"/>
      <c r="L151" s="184"/>
      <c r="M151" s="184"/>
      <c r="N151" s="184"/>
      <c r="O151" s="184"/>
      <c r="P151" s="184"/>
      <c r="Q151" s="184"/>
      <c r="R151" s="184"/>
    </row>
    <row r="152" spans="1:18" s="171" customFormat="1" hidden="1">
      <c r="A152" s="16" t="s">
        <v>31</v>
      </c>
      <c r="B152" s="148">
        <v>757</v>
      </c>
      <c r="C152" s="84" t="s">
        <v>43</v>
      </c>
      <c r="D152" s="84" t="s">
        <v>18</v>
      </c>
      <c r="E152" s="15" t="s">
        <v>860</v>
      </c>
      <c r="F152" s="15" t="s">
        <v>32</v>
      </c>
      <c r="G152" s="25">
        <f>320000-320000</f>
        <v>0</v>
      </c>
      <c r="H152" s="95">
        <v>0</v>
      </c>
      <c r="I152" s="95">
        <v>0</v>
      </c>
      <c r="J152" s="178"/>
      <c r="K152" s="184"/>
      <c r="L152" s="184"/>
      <c r="M152" s="184"/>
      <c r="N152" s="184"/>
      <c r="O152" s="184"/>
      <c r="P152" s="184"/>
      <c r="Q152" s="184"/>
      <c r="R152" s="184"/>
    </row>
    <row r="153" spans="1:18" ht="27.75" hidden="1" customHeight="1">
      <c r="A153" s="16"/>
      <c r="B153" s="148"/>
      <c r="C153" s="84"/>
      <c r="D153" s="84"/>
      <c r="E153" s="15"/>
      <c r="F153" s="15"/>
      <c r="G153" s="70"/>
      <c r="H153" s="87"/>
      <c r="I153" s="87"/>
      <c r="J153" s="176"/>
    </row>
    <row r="154" spans="1:18" ht="28.5" hidden="1" customHeight="1">
      <c r="A154" s="50"/>
      <c r="B154" s="148">
        <v>757</v>
      </c>
      <c r="C154" s="84" t="s">
        <v>43</v>
      </c>
      <c r="D154" s="84" t="s">
        <v>18</v>
      </c>
      <c r="E154" s="15" t="s">
        <v>497</v>
      </c>
      <c r="F154" s="15"/>
      <c r="G154" s="70">
        <f>G155</f>
        <v>0</v>
      </c>
      <c r="H154" s="87">
        <f t="shared" ref="H154:I155" si="40">H155</f>
        <v>0</v>
      </c>
      <c r="I154" s="87">
        <f t="shared" si="40"/>
        <v>0</v>
      </c>
      <c r="J154" s="176"/>
    </row>
    <row r="155" spans="1:18" ht="21" hidden="1" customHeight="1">
      <c r="A155" s="16" t="s">
        <v>145</v>
      </c>
      <c r="B155" s="148">
        <v>757</v>
      </c>
      <c r="C155" s="84" t="s">
        <v>43</v>
      </c>
      <c r="D155" s="84" t="s">
        <v>18</v>
      </c>
      <c r="E155" s="15" t="s">
        <v>497</v>
      </c>
      <c r="F155" s="15" t="s">
        <v>146</v>
      </c>
      <c r="G155" s="70">
        <f>G156</f>
        <v>0</v>
      </c>
      <c r="H155" s="87">
        <f t="shared" si="40"/>
        <v>0</v>
      </c>
      <c r="I155" s="87">
        <f t="shared" si="40"/>
        <v>0</v>
      </c>
      <c r="J155" s="176"/>
    </row>
    <row r="156" spans="1:18" ht="30.75" hidden="1" customHeight="1">
      <c r="A156" s="16" t="s">
        <v>147</v>
      </c>
      <c r="B156" s="148">
        <v>757</v>
      </c>
      <c r="C156" s="84" t="s">
        <v>43</v>
      </c>
      <c r="D156" s="84" t="s">
        <v>18</v>
      </c>
      <c r="E156" s="15" t="s">
        <v>497</v>
      </c>
      <c r="F156" s="15" t="s">
        <v>148</v>
      </c>
      <c r="G156" s="70"/>
      <c r="H156" s="87"/>
      <c r="I156" s="87"/>
      <c r="J156" s="176"/>
    </row>
    <row r="157" spans="1:18" ht="36" customHeight="1">
      <c r="A157" s="16" t="s">
        <v>1148</v>
      </c>
      <c r="B157" s="148">
        <v>757</v>
      </c>
      <c r="C157" s="84" t="s">
        <v>43</v>
      </c>
      <c r="D157" s="84" t="s">
        <v>18</v>
      </c>
      <c r="E157" s="15" t="s">
        <v>188</v>
      </c>
      <c r="F157" s="15"/>
      <c r="G157" s="8">
        <f>G161+G173+G177+G180+G218+G228+G231+G234+G236+G245+G164+G270+G267+G273+G206+G203+G209+G280+G212+G283+G221+G286+G290+G294+G297+G300++G303+G306+G309+G312+G318+G315+G357+G224+G276+G354+G217+G353+G360+G264++G321+G324+G327+G348+G330+G333+G338++G341++G344+G347++G379</f>
        <v>180922680.68999994</v>
      </c>
      <c r="H157" s="85">
        <f t="shared" ref="H157:I157" si="41">H161+H173+H177+H180+H218+H228+H231+H234+H236+H245+H164+H270+H267+H273+H206+H203+H209+H280+H212+H283+H221+H286+H290+H294+H297+H300++H303+H306+H309+H312+H318+H315+H357+H224+H276+H354+H217+H353+H360+H264++H321+H324+H327+H348+H330+H333+H338</f>
        <v>169286628.23000002</v>
      </c>
      <c r="I157" s="85">
        <f t="shared" si="41"/>
        <v>169345496.71999997</v>
      </c>
      <c r="J157" s="177"/>
      <c r="M157" s="207"/>
    </row>
    <row r="158" spans="1:18" ht="40.5" hidden="1" customHeight="1">
      <c r="A158" s="82" t="s">
        <v>575</v>
      </c>
      <c r="B158" s="84" t="s">
        <v>50</v>
      </c>
      <c r="C158" s="84" t="s">
        <v>43</v>
      </c>
      <c r="D158" s="84" t="s">
        <v>18</v>
      </c>
      <c r="E158" s="15" t="s">
        <v>517</v>
      </c>
      <c r="F158" s="15"/>
      <c r="G158" s="8">
        <f>G159</f>
        <v>0</v>
      </c>
      <c r="H158" s="87">
        <v>0</v>
      </c>
      <c r="I158" s="87">
        <v>0</v>
      </c>
      <c r="J158" s="176"/>
    </row>
    <row r="159" spans="1:18" ht="30" hidden="1" customHeight="1">
      <c r="A159" s="82" t="s">
        <v>94</v>
      </c>
      <c r="B159" s="84" t="s">
        <v>50</v>
      </c>
      <c r="C159" s="84" t="s">
        <v>43</v>
      </c>
      <c r="D159" s="84" t="s">
        <v>18</v>
      </c>
      <c r="E159" s="15" t="s">
        <v>517</v>
      </c>
      <c r="F159" s="15" t="s">
        <v>341</v>
      </c>
      <c r="G159" s="8">
        <f>G160</f>
        <v>0</v>
      </c>
      <c r="H159" s="87">
        <v>0</v>
      </c>
      <c r="I159" s="87">
        <v>0</v>
      </c>
      <c r="J159" s="176"/>
    </row>
    <row r="160" spans="1:18" ht="91.5" hidden="1" customHeight="1">
      <c r="A160" s="133" t="s">
        <v>410</v>
      </c>
      <c r="B160" s="84" t="s">
        <v>50</v>
      </c>
      <c r="C160" s="84" t="s">
        <v>43</v>
      </c>
      <c r="D160" s="84" t="s">
        <v>18</v>
      </c>
      <c r="E160" s="15" t="s">
        <v>517</v>
      </c>
      <c r="F160" s="15" t="s">
        <v>409</v>
      </c>
      <c r="G160" s="8"/>
      <c r="H160" s="87">
        <v>0</v>
      </c>
      <c r="I160" s="87">
        <v>0</v>
      </c>
      <c r="J160" s="176"/>
    </row>
    <row r="161" spans="1:10" ht="59.25" customHeight="1">
      <c r="A161" s="104" t="s">
        <v>1056</v>
      </c>
      <c r="B161" s="84" t="s">
        <v>50</v>
      </c>
      <c r="C161" s="84" t="s">
        <v>43</v>
      </c>
      <c r="D161" s="84" t="s">
        <v>18</v>
      </c>
      <c r="E161" s="15" t="s">
        <v>889</v>
      </c>
      <c r="F161" s="15"/>
      <c r="G161" s="8">
        <f>G162</f>
        <v>515876.05000000005</v>
      </c>
      <c r="H161" s="85">
        <f t="shared" ref="H161:I161" si="42">H162</f>
        <v>515876.05000000005</v>
      </c>
      <c r="I161" s="85">
        <f t="shared" si="42"/>
        <v>0</v>
      </c>
      <c r="J161" s="176"/>
    </row>
    <row r="162" spans="1:10" ht="39.75" customHeight="1">
      <c r="A162" s="82" t="s">
        <v>29</v>
      </c>
      <c r="B162" s="84" t="s">
        <v>50</v>
      </c>
      <c r="C162" s="84" t="s">
        <v>43</v>
      </c>
      <c r="D162" s="84" t="s">
        <v>18</v>
      </c>
      <c r="E162" s="15" t="s">
        <v>889</v>
      </c>
      <c r="F162" s="15" t="s">
        <v>30</v>
      </c>
      <c r="G162" s="8">
        <f>G163</f>
        <v>515876.05000000005</v>
      </c>
      <c r="H162" s="85">
        <f t="shared" ref="H162:I162" si="43">H163</f>
        <v>515876.05000000005</v>
      </c>
      <c r="I162" s="85">
        <f t="shared" si="43"/>
        <v>0</v>
      </c>
      <c r="J162" s="176"/>
    </row>
    <row r="163" spans="1:10" ht="19.5" customHeight="1">
      <c r="A163" s="133" t="s">
        <v>31</v>
      </c>
      <c r="B163" s="84" t="s">
        <v>50</v>
      </c>
      <c r="C163" s="84" t="s">
        <v>43</v>
      </c>
      <c r="D163" s="84" t="s">
        <v>18</v>
      </c>
      <c r="E163" s="15" t="s">
        <v>889</v>
      </c>
      <c r="F163" s="15" t="s">
        <v>32</v>
      </c>
      <c r="G163" s="8">
        <f>448772.27+67103.78</f>
        <v>515876.05000000005</v>
      </c>
      <c r="H163" s="87">
        <f>448772.27+67103.78</f>
        <v>515876.05000000005</v>
      </c>
      <c r="I163" s="87">
        <v>0</v>
      </c>
      <c r="J163" s="176"/>
    </row>
    <row r="164" spans="1:10" ht="25.5" hidden="1" customHeight="1">
      <c r="A164" s="142" t="s">
        <v>888</v>
      </c>
      <c r="B164" s="148">
        <v>757</v>
      </c>
      <c r="C164" s="84" t="s">
        <v>43</v>
      </c>
      <c r="D164" s="84" t="s">
        <v>18</v>
      </c>
      <c r="E164" s="84" t="s">
        <v>887</v>
      </c>
      <c r="F164" s="148"/>
      <c r="G164" s="87">
        <f>G167+G170</f>
        <v>0</v>
      </c>
      <c r="H164" s="87">
        <f t="shared" ref="H164:I164" si="44">H165</f>
        <v>0</v>
      </c>
      <c r="I164" s="87">
        <f t="shared" si="44"/>
        <v>0</v>
      </c>
      <c r="J164" s="176"/>
    </row>
    <row r="165" spans="1:10" ht="25.5" hidden="1">
      <c r="A165" s="82" t="s">
        <v>29</v>
      </c>
      <c r="B165" s="148">
        <v>757</v>
      </c>
      <c r="C165" s="84" t="s">
        <v>43</v>
      </c>
      <c r="D165" s="84" t="s">
        <v>18</v>
      </c>
      <c r="E165" s="84" t="s">
        <v>887</v>
      </c>
      <c r="F165" s="84" t="s">
        <v>30</v>
      </c>
      <c r="G165" s="95">
        <f>G166</f>
        <v>0</v>
      </c>
      <c r="H165" s="95">
        <f>H166</f>
        <v>0</v>
      </c>
      <c r="I165" s="95">
        <f>I166</f>
        <v>0</v>
      </c>
    </row>
    <row r="166" spans="1:10" hidden="1">
      <c r="A166" s="82" t="s">
        <v>31</v>
      </c>
      <c r="B166" s="148">
        <v>757</v>
      </c>
      <c r="C166" s="84" t="s">
        <v>43</v>
      </c>
      <c r="D166" s="84" t="s">
        <v>18</v>
      </c>
      <c r="E166" s="84" t="s">
        <v>887</v>
      </c>
      <c r="F166" s="84" t="s">
        <v>32</v>
      </c>
      <c r="G166" s="95"/>
      <c r="H166" s="95"/>
      <c r="I166" s="95"/>
    </row>
    <row r="167" spans="1:10" ht="25.5" hidden="1">
      <c r="A167" s="82" t="s">
        <v>931</v>
      </c>
      <c r="B167" s="148">
        <v>757</v>
      </c>
      <c r="C167" s="84" t="s">
        <v>43</v>
      </c>
      <c r="D167" s="84" t="s">
        <v>18</v>
      </c>
      <c r="E167" s="84" t="s">
        <v>930</v>
      </c>
      <c r="F167" s="84"/>
      <c r="G167" s="95">
        <f>G168</f>
        <v>0</v>
      </c>
      <c r="H167" s="95">
        <f t="shared" ref="H167:I167" si="45">H168</f>
        <v>0</v>
      </c>
      <c r="I167" s="95">
        <f t="shared" si="45"/>
        <v>0</v>
      </c>
    </row>
    <row r="168" spans="1:10" ht="25.5" hidden="1">
      <c r="A168" s="82" t="s">
        <v>29</v>
      </c>
      <c r="B168" s="148">
        <v>757</v>
      </c>
      <c r="C168" s="84" t="s">
        <v>43</v>
      </c>
      <c r="D168" s="84" t="s">
        <v>18</v>
      </c>
      <c r="E168" s="84" t="s">
        <v>930</v>
      </c>
      <c r="F168" s="84" t="s">
        <v>30</v>
      </c>
      <c r="G168" s="95">
        <f>G169</f>
        <v>0</v>
      </c>
      <c r="H168" s="95">
        <f>H169</f>
        <v>0</v>
      </c>
      <c r="I168" s="95">
        <f>I169</f>
        <v>0</v>
      </c>
    </row>
    <row r="169" spans="1:10" hidden="1">
      <c r="A169" s="82" t="s">
        <v>31</v>
      </c>
      <c r="B169" s="148">
        <v>757</v>
      </c>
      <c r="C169" s="84" t="s">
        <v>43</v>
      </c>
      <c r="D169" s="84" t="s">
        <v>18</v>
      </c>
      <c r="E169" s="84" t="s">
        <v>930</v>
      </c>
      <c r="F169" s="84" t="s">
        <v>32</v>
      </c>
      <c r="G169" s="95"/>
      <c r="H169" s="95"/>
      <c r="I169" s="95"/>
    </row>
    <row r="170" spans="1:10" ht="25.5" hidden="1">
      <c r="A170" s="82" t="s">
        <v>933</v>
      </c>
      <c r="B170" s="148">
        <v>757</v>
      </c>
      <c r="C170" s="84" t="s">
        <v>43</v>
      </c>
      <c r="D170" s="84" t="s">
        <v>18</v>
      </c>
      <c r="E170" s="84" t="s">
        <v>932</v>
      </c>
      <c r="F170" s="84"/>
      <c r="G170" s="95">
        <f>G171</f>
        <v>0</v>
      </c>
      <c r="H170" s="95">
        <f t="shared" ref="H170:I170" si="46">H171</f>
        <v>0</v>
      </c>
      <c r="I170" s="95">
        <f t="shared" si="46"/>
        <v>0</v>
      </c>
    </row>
    <row r="171" spans="1:10" ht="25.5" hidden="1">
      <c r="A171" s="82" t="s">
        <v>29</v>
      </c>
      <c r="B171" s="148">
        <v>757</v>
      </c>
      <c r="C171" s="84" t="s">
        <v>43</v>
      </c>
      <c r="D171" s="84" t="s">
        <v>18</v>
      </c>
      <c r="E171" s="84" t="s">
        <v>932</v>
      </c>
      <c r="F171" s="84" t="s">
        <v>30</v>
      </c>
      <c r="G171" s="95">
        <f>G172</f>
        <v>0</v>
      </c>
      <c r="H171" s="95">
        <f>H172</f>
        <v>0</v>
      </c>
      <c r="I171" s="95">
        <f>I172</f>
        <v>0</v>
      </c>
    </row>
    <row r="172" spans="1:10" hidden="1">
      <c r="A172" s="82" t="s">
        <v>31</v>
      </c>
      <c r="B172" s="148">
        <v>757</v>
      </c>
      <c r="C172" s="84" t="s">
        <v>43</v>
      </c>
      <c r="D172" s="84" t="s">
        <v>18</v>
      </c>
      <c r="E172" s="84" t="s">
        <v>932</v>
      </c>
      <c r="F172" s="84" t="s">
        <v>32</v>
      </c>
      <c r="G172" s="95"/>
      <c r="H172" s="95"/>
      <c r="I172" s="95"/>
    </row>
    <row r="173" spans="1:10" ht="92.25" customHeight="1">
      <c r="A173" s="104" t="s">
        <v>1062</v>
      </c>
      <c r="B173" s="148">
        <v>757</v>
      </c>
      <c r="C173" s="84" t="s">
        <v>43</v>
      </c>
      <c r="D173" s="84" t="s">
        <v>18</v>
      </c>
      <c r="E173" s="84" t="s">
        <v>639</v>
      </c>
      <c r="F173" s="148"/>
      <c r="G173" s="87">
        <f>G174</f>
        <v>1289542.03</v>
      </c>
      <c r="H173" s="87">
        <f t="shared" ref="H173:I173" si="47">H174</f>
        <v>1408557.6</v>
      </c>
      <c r="I173" s="87">
        <f t="shared" si="47"/>
        <v>1408557.6</v>
      </c>
      <c r="J173" s="176"/>
    </row>
    <row r="174" spans="1:10" ht="25.5">
      <c r="A174" s="82" t="s">
        <v>29</v>
      </c>
      <c r="B174" s="148">
        <v>757</v>
      </c>
      <c r="C174" s="84" t="s">
        <v>43</v>
      </c>
      <c r="D174" s="84" t="s">
        <v>18</v>
      </c>
      <c r="E174" s="84" t="s">
        <v>639</v>
      </c>
      <c r="F174" s="84" t="s">
        <v>30</v>
      </c>
      <c r="G174" s="95">
        <f>G175+G176</f>
        <v>1289542.03</v>
      </c>
      <c r="H174" s="95">
        <f t="shared" ref="H174:I174" si="48">H175+H176</f>
        <v>1408557.6</v>
      </c>
      <c r="I174" s="95">
        <f t="shared" si="48"/>
        <v>1408557.6</v>
      </c>
    </row>
    <row r="175" spans="1:10">
      <c r="A175" s="82" t="s">
        <v>31</v>
      </c>
      <c r="B175" s="148">
        <v>757</v>
      </c>
      <c r="C175" s="84" t="s">
        <v>43</v>
      </c>
      <c r="D175" s="84" t="s">
        <v>18</v>
      </c>
      <c r="E175" s="15" t="s">
        <v>639</v>
      </c>
      <c r="F175" s="15" t="s">
        <v>32</v>
      </c>
      <c r="G175" s="25">
        <f>1244542.03</f>
        <v>1244542.03</v>
      </c>
      <c r="H175" s="95">
        <v>1363557.6</v>
      </c>
      <c r="I175" s="95">
        <v>1363557.6</v>
      </c>
    </row>
    <row r="176" spans="1:10">
      <c r="A176" s="82" t="s">
        <v>609</v>
      </c>
      <c r="B176" s="148">
        <v>757</v>
      </c>
      <c r="C176" s="84" t="s">
        <v>43</v>
      </c>
      <c r="D176" s="84" t="s">
        <v>18</v>
      </c>
      <c r="E176" s="15" t="s">
        <v>639</v>
      </c>
      <c r="F176" s="15" t="s">
        <v>608</v>
      </c>
      <c r="G176" s="25">
        <v>45000</v>
      </c>
      <c r="H176" s="95">
        <v>45000</v>
      </c>
      <c r="I176" s="95">
        <v>45000</v>
      </c>
    </row>
    <row r="177" spans="1:10">
      <c r="A177" s="143" t="s">
        <v>46</v>
      </c>
      <c r="B177" s="148">
        <v>757</v>
      </c>
      <c r="C177" s="84" t="s">
        <v>43</v>
      </c>
      <c r="D177" s="84" t="s">
        <v>18</v>
      </c>
      <c r="E177" s="15" t="s">
        <v>194</v>
      </c>
      <c r="F177" s="14"/>
      <c r="G177" s="8">
        <f>G178+G201</f>
        <v>107603109.87</v>
      </c>
      <c r="H177" s="85">
        <f t="shared" ref="H177:I177" si="49">H178+H201</f>
        <v>108357222.24000001</v>
      </c>
      <c r="I177" s="85">
        <f t="shared" si="49"/>
        <v>108883808.34</v>
      </c>
      <c r="J177" s="177"/>
    </row>
    <row r="178" spans="1:10" ht="37.5" customHeight="1">
      <c r="A178" s="82" t="s">
        <v>29</v>
      </c>
      <c r="B178" s="148">
        <v>757</v>
      </c>
      <c r="C178" s="84" t="s">
        <v>43</v>
      </c>
      <c r="D178" s="84" t="s">
        <v>18</v>
      </c>
      <c r="E178" s="15" t="s">
        <v>194</v>
      </c>
      <c r="F178" s="15" t="s">
        <v>30</v>
      </c>
      <c r="G178" s="8">
        <f>G179+G200</f>
        <v>107603109.87</v>
      </c>
      <c r="H178" s="85">
        <f t="shared" ref="H178:I178" si="50">H179+H200</f>
        <v>108357222.24000001</v>
      </c>
      <c r="I178" s="85">
        <f t="shared" si="50"/>
        <v>108883808.34</v>
      </c>
      <c r="J178" s="177"/>
    </row>
    <row r="179" spans="1:10">
      <c r="A179" s="82" t="s">
        <v>31</v>
      </c>
      <c r="B179" s="148">
        <v>757</v>
      </c>
      <c r="C179" s="84" t="s">
        <v>43</v>
      </c>
      <c r="D179" s="84" t="s">
        <v>18</v>
      </c>
      <c r="E179" s="15" t="s">
        <v>194</v>
      </c>
      <c r="F179" s="15" t="s">
        <v>32</v>
      </c>
      <c r="G179" s="8">
        <f>96911216.7</f>
        <v>96911216.700000003</v>
      </c>
      <c r="H179" s="85">
        <f>97615329.98</f>
        <v>97615329.980000004</v>
      </c>
      <c r="I179" s="85">
        <f>98089053.03</f>
        <v>98089053.030000001</v>
      </c>
      <c r="J179" s="177"/>
    </row>
    <row r="180" spans="1:10" ht="82.5" hidden="1" customHeight="1">
      <c r="A180" s="82" t="s">
        <v>551</v>
      </c>
      <c r="B180" s="148">
        <v>757</v>
      </c>
      <c r="C180" s="84" t="s">
        <v>43</v>
      </c>
      <c r="D180" s="84" t="s">
        <v>18</v>
      </c>
      <c r="E180" s="15" t="s">
        <v>550</v>
      </c>
      <c r="F180" s="15"/>
      <c r="G180" s="8">
        <f>G181+G186+G189+G192</f>
        <v>0</v>
      </c>
      <c r="H180" s="85">
        <f t="shared" ref="H180:I180" si="51">H181</f>
        <v>0</v>
      </c>
      <c r="I180" s="85">
        <f t="shared" si="51"/>
        <v>0</v>
      </c>
      <c r="J180" s="177"/>
    </row>
    <row r="181" spans="1:10" ht="91.5" hidden="1" customHeight="1">
      <c r="A181" s="143" t="s">
        <v>549</v>
      </c>
      <c r="B181" s="148">
        <v>757</v>
      </c>
      <c r="C181" s="84" t="s">
        <v>43</v>
      </c>
      <c r="D181" s="84" t="s">
        <v>18</v>
      </c>
      <c r="E181" s="15" t="s">
        <v>548</v>
      </c>
      <c r="F181" s="14"/>
      <c r="G181" s="8">
        <f>G182+G184</f>
        <v>0</v>
      </c>
      <c r="H181" s="87">
        <v>0</v>
      </c>
      <c r="I181" s="87">
        <v>0</v>
      </c>
      <c r="J181" s="176"/>
    </row>
    <row r="182" spans="1:10" ht="25.5" hidden="1" customHeight="1">
      <c r="A182" s="82" t="s">
        <v>29</v>
      </c>
      <c r="B182" s="148">
        <v>757</v>
      </c>
      <c r="C182" s="84" t="s">
        <v>43</v>
      </c>
      <c r="D182" s="84" t="s">
        <v>18</v>
      </c>
      <c r="E182" s="15" t="s">
        <v>548</v>
      </c>
      <c r="F182" s="15" t="s">
        <v>30</v>
      </c>
      <c r="G182" s="8">
        <f>G183</f>
        <v>0</v>
      </c>
      <c r="H182" s="85">
        <f>H183</f>
        <v>0</v>
      </c>
      <c r="I182" s="85">
        <f>I183</f>
        <v>0</v>
      </c>
      <c r="J182" s="177"/>
    </row>
    <row r="183" spans="1:10" ht="12.75" hidden="1" customHeight="1">
      <c r="A183" s="82" t="s">
        <v>31</v>
      </c>
      <c r="B183" s="148">
        <v>757</v>
      </c>
      <c r="C183" s="84" t="s">
        <v>43</v>
      </c>
      <c r="D183" s="84" t="s">
        <v>18</v>
      </c>
      <c r="E183" s="15" t="s">
        <v>548</v>
      </c>
      <c r="F183" s="15" t="s">
        <v>32</v>
      </c>
      <c r="G183" s="8"/>
      <c r="H183" s="87">
        <v>0</v>
      </c>
      <c r="I183" s="87">
        <v>0</v>
      </c>
      <c r="J183" s="176"/>
    </row>
    <row r="184" spans="1:10" ht="12.75" hidden="1" customHeight="1">
      <c r="A184" s="82" t="s">
        <v>153</v>
      </c>
      <c r="B184" s="148">
        <v>757</v>
      </c>
      <c r="C184" s="84" t="s">
        <v>43</v>
      </c>
      <c r="D184" s="84" t="s">
        <v>18</v>
      </c>
      <c r="E184" s="15" t="s">
        <v>548</v>
      </c>
      <c r="F184" s="15" t="s">
        <v>154</v>
      </c>
      <c r="G184" s="8">
        <f>G185</f>
        <v>0</v>
      </c>
      <c r="H184" s="87">
        <v>0</v>
      </c>
      <c r="I184" s="87">
        <v>0</v>
      </c>
      <c r="J184" s="176"/>
    </row>
    <row r="185" spans="1:10" ht="12.75" hidden="1" customHeight="1">
      <c r="A185" s="82" t="s">
        <v>165</v>
      </c>
      <c r="B185" s="148">
        <v>757</v>
      </c>
      <c r="C185" s="84" t="s">
        <v>43</v>
      </c>
      <c r="D185" s="84" t="s">
        <v>18</v>
      </c>
      <c r="E185" s="15" t="s">
        <v>548</v>
      </c>
      <c r="F185" s="15" t="s">
        <v>166</v>
      </c>
      <c r="G185" s="8"/>
      <c r="H185" s="87">
        <v>0</v>
      </c>
      <c r="I185" s="87">
        <v>0</v>
      </c>
      <c r="J185" s="176"/>
    </row>
    <row r="186" spans="1:10" ht="77.25" hidden="1" customHeight="1">
      <c r="A186" s="143" t="s">
        <v>553</v>
      </c>
      <c r="B186" s="148">
        <v>757</v>
      </c>
      <c r="C186" s="84" t="s">
        <v>43</v>
      </c>
      <c r="D186" s="84" t="s">
        <v>18</v>
      </c>
      <c r="E186" s="15" t="s">
        <v>552</v>
      </c>
      <c r="F186" s="14"/>
      <c r="G186" s="8">
        <f>G187</f>
        <v>0</v>
      </c>
      <c r="H186" s="87">
        <v>0</v>
      </c>
      <c r="I186" s="87">
        <v>0</v>
      </c>
      <c r="J186" s="176"/>
    </row>
    <row r="187" spans="1:10" ht="25.5" hidden="1" customHeight="1">
      <c r="A187" s="82" t="s">
        <v>29</v>
      </c>
      <c r="B187" s="148">
        <v>757</v>
      </c>
      <c r="C187" s="84" t="s">
        <v>43</v>
      </c>
      <c r="D187" s="84" t="s">
        <v>18</v>
      </c>
      <c r="E187" s="15" t="s">
        <v>552</v>
      </c>
      <c r="F187" s="15" t="s">
        <v>30</v>
      </c>
      <c r="G187" s="8">
        <f>G188</f>
        <v>0</v>
      </c>
      <c r="H187" s="85">
        <f>H188</f>
        <v>0</v>
      </c>
      <c r="I187" s="85">
        <f>I188</f>
        <v>0</v>
      </c>
      <c r="J187" s="177"/>
    </row>
    <row r="188" spans="1:10" ht="12.75" hidden="1" customHeight="1">
      <c r="A188" s="82" t="s">
        <v>31</v>
      </c>
      <c r="B188" s="148">
        <v>757</v>
      </c>
      <c r="C188" s="84" t="s">
        <v>43</v>
      </c>
      <c r="D188" s="84" t="s">
        <v>18</v>
      </c>
      <c r="E188" s="15" t="s">
        <v>552</v>
      </c>
      <c r="F188" s="15" t="s">
        <v>32</v>
      </c>
      <c r="G188" s="8"/>
      <c r="H188" s="87">
        <v>0</v>
      </c>
      <c r="I188" s="87">
        <v>0</v>
      </c>
      <c r="J188" s="176"/>
    </row>
    <row r="189" spans="1:10" ht="73.5" hidden="1" customHeight="1">
      <c r="A189" s="143" t="s">
        <v>554</v>
      </c>
      <c r="B189" s="148">
        <v>757</v>
      </c>
      <c r="C189" s="84" t="s">
        <v>43</v>
      </c>
      <c r="D189" s="84" t="s">
        <v>18</v>
      </c>
      <c r="E189" s="15" t="s">
        <v>555</v>
      </c>
      <c r="F189" s="14"/>
      <c r="G189" s="8">
        <f>G190</f>
        <v>0</v>
      </c>
      <c r="H189" s="87">
        <v>0</v>
      </c>
      <c r="I189" s="87">
        <v>0</v>
      </c>
      <c r="J189" s="176"/>
    </row>
    <row r="190" spans="1:10" ht="25.5" hidden="1" customHeight="1">
      <c r="A190" s="82" t="s">
        <v>29</v>
      </c>
      <c r="B190" s="148">
        <v>757</v>
      </c>
      <c r="C190" s="84" t="s">
        <v>43</v>
      </c>
      <c r="D190" s="84" t="s">
        <v>18</v>
      </c>
      <c r="E190" s="15" t="s">
        <v>555</v>
      </c>
      <c r="F190" s="15" t="s">
        <v>30</v>
      </c>
      <c r="G190" s="8">
        <f>G191</f>
        <v>0</v>
      </c>
      <c r="H190" s="85">
        <f>H191</f>
        <v>0</v>
      </c>
      <c r="I190" s="85">
        <f>I191</f>
        <v>0</v>
      </c>
      <c r="J190" s="177"/>
    </row>
    <row r="191" spans="1:10" ht="12.75" hidden="1" customHeight="1">
      <c r="A191" s="82" t="s">
        <v>31</v>
      </c>
      <c r="B191" s="148">
        <v>757</v>
      </c>
      <c r="C191" s="84" t="s">
        <v>43</v>
      </c>
      <c r="D191" s="84" t="s">
        <v>18</v>
      </c>
      <c r="E191" s="15" t="s">
        <v>555</v>
      </c>
      <c r="F191" s="15" t="s">
        <v>32</v>
      </c>
      <c r="G191" s="8"/>
      <c r="H191" s="87">
        <v>0</v>
      </c>
      <c r="I191" s="87">
        <v>0</v>
      </c>
      <c r="J191" s="176"/>
    </row>
    <row r="192" spans="1:10" ht="68.25" hidden="1" customHeight="1">
      <c r="A192" s="143" t="s">
        <v>557</v>
      </c>
      <c r="B192" s="148">
        <v>757</v>
      </c>
      <c r="C192" s="84" t="s">
        <v>43</v>
      </c>
      <c r="D192" s="84" t="s">
        <v>18</v>
      </c>
      <c r="E192" s="15" t="s">
        <v>556</v>
      </c>
      <c r="F192" s="14"/>
      <c r="G192" s="8">
        <f>G198+G193</f>
        <v>0</v>
      </c>
      <c r="H192" s="85">
        <f t="shared" ref="H192:I192" si="52">H198+H193</f>
        <v>0</v>
      </c>
      <c r="I192" s="85">
        <f t="shared" si="52"/>
        <v>0</v>
      </c>
      <c r="J192" s="177"/>
    </row>
    <row r="193" spans="1:10" ht="19.5" hidden="1" customHeight="1">
      <c r="A193" s="270" t="s">
        <v>153</v>
      </c>
      <c r="B193" s="148">
        <v>757</v>
      </c>
      <c r="C193" s="84" t="s">
        <v>43</v>
      </c>
      <c r="D193" s="84" t="s">
        <v>18</v>
      </c>
      <c r="E193" s="15" t="s">
        <v>556</v>
      </c>
      <c r="F193" s="14">
        <v>500</v>
      </c>
      <c r="G193" s="8">
        <f>G195</f>
        <v>0</v>
      </c>
      <c r="H193" s="87"/>
      <c r="I193" s="87"/>
      <c r="J193" s="176"/>
    </row>
    <row r="194" spans="1:10" ht="49.5" hidden="1" customHeight="1">
      <c r="A194" s="82"/>
      <c r="B194" s="148"/>
      <c r="C194" s="84"/>
      <c r="D194" s="84"/>
      <c r="E194" s="15"/>
      <c r="F194" s="15"/>
      <c r="G194" s="8"/>
      <c r="H194" s="85"/>
      <c r="I194" s="85"/>
      <c r="J194" s="177"/>
    </row>
    <row r="195" spans="1:10" ht="21.75" hidden="1" customHeight="1">
      <c r="A195" s="270" t="s">
        <v>173</v>
      </c>
      <c r="B195" s="148">
        <v>757</v>
      </c>
      <c r="C195" s="84" t="s">
        <v>43</v>
      </c>
      <c r="D195" s="84" t="s">
        <v>18</v>
      </c>
      <c r="E195" s="15" t="s">
        <v>556</v>
      </c>
      <c r="F195" s="14">
        <v>520</v>
      </c>
      <c r="G195" s="8"/>
      <c r="H195" s="87"/>
      <c r="I195" s="87"/>
      <c r="J195" s="176"/>
    </row>
    <row r="196" spans="1:10" ht="49.5" hidden="1" customHeight="1">
      <c r="A196" s="82"/>
      <c r="B196" s="148"/>
      <c r="C196" s="84"/>
      <c r="D196" s="84"/>
      <c r="E196" s="15"/>
      <c r="F196" s="15"/>
      <c r="G196" s="8"/>
      <c r="H196" s="85"/>
      <c r="I196" s="85"/>
      <c r="J196" s="177"/>
    </row>
    <row r="197" spans="1:10" ht="12.75" hidden="1" customHeight="1">
      <c r="A197" s="82"/>
      <c r="B197" s="148"/>
      <c r="C197" s="84"/>
      <c r="D197" s="84"/>
      <c r="E197" s="15"/>
      <c r="F197" s="15"/>
      <c r="G197" s="8"/>
      <c r="H197" s="85"/>
      <c r="I197" s="85"/>
      <c r="J197" s="177"/>
    </row>
    <row r="198" spans="1:10" ht="12.75" hidden="1" customHeight="1">
      <c r="A198" s="82" t="s">
        <v>62</v>
      </c>
      <c r="B198" s="148">
        <v>757</v>
      </c>
      <c r="C198" s="84" t="s">
        <v>43</v>
      </c>
      <c r="D198" s="84" t="s">
        <v>18</v>
      </c>
      <c r="E198" s="15" t="s">
        <v>556</v>
      </c>
      <c r="F198" s="15" t="s">
        <v>63</v>
      </c>
      <c r="G198" s="8">
        <f>G199</f>
        <v>0</v>
      </c>
      <c r="H198" s="85">
        <f>H199</f>
        <v>0</v>
      </c>
      <c r="I198" s="85">
        <f>I199</f>
        <v>0</v>
      </c>
      <c r="J198" s="177"/>
    </row>
    <row r="199" spans="1:10" ht="12.75" hidden="1" customHeight="1">
      <c r="A199" s="82" t="s">
        <v>175</v>
      </c>
      <c r="B199" s="148">
        <v>757</v>
      </c>
      <c r="C199" s="84" t="s">
        <v>43</v>
      </c>
      <c r="D199" s="84" t="s">
        <v>18</v>
      </c>
      <c r="E199" s="15" t="s">
        <v>556</v>
      </c>
      <c r="F199" s="15" t="s">
        <v>176</v>
      </c>
      <c r="G199" s="8"/>
      <c r="H199" s="87">
        <v>0</v>
      </c>
      <c r="I199" s="87">
        <v>0</v>
      </c>
      <c r="J199" s="176"/>
    </row>
    <row r="200" spans="1:10">
      <c r="A200" s="82" t="s">
        <v>609</v>
      </c>
      <c r="B200" s="148">
        <v>757</v>
      </c>
      <c r="C200" s="84" t="s">
        <v>43</v>
      </c>
      <c r="D200" s="84" t="s">
        <v>18</v>
      </c>
      <c r="E200" s="15" t="s">
        <v>194</v>
      </c>
      <c r="F200" s="15" t="s">
        <v>608</v>
      </c>
      <c r="G200" s="8">
        <v>10691893.17</v>
      </c>
      <c r="H200" s="85">
        <v>10741892.26</v>
      </c>
      <c r="I200" s="85">
        <v>10794755.310000001</v>
      </c>
      <c r="J200" s="177"/>
    </row>
    <row r="201" spans="1:10" hidden="1">
      <c r="A201" s="82" t="s">
        <v>62</v>
      </c>
      <c r="B201" s="148">
        <v>757</v>
      </c>
      <c r="C201" s="84" t="s">
        <v>43</v>
      </c>
      <c r="D201" s="84" t="s">
        <v>18</v>
      </c>
      <c r="E201" s="84" t="s">
        <v>194</v>
      </c>
      <c r="F201" s="84" t="s">
        <v>63</v>
      </c>
      <c r="G201" s="8">
        <f>G202</f>
        <v>0</v>
      </c>
      <c r="H201" s="8">
        <f t="shared" ref="H201:I201" si="53">H202</f>
        <v>0</v>
      </c>
      <c r="I201" s="8">
        <f t="shared" si="53"/>
        <v>0</v>
      </c>
      <c r="J201" s="177"/>
    </row>
    <row r="202" spans="1:10" hidden="1">
      <c r="A202" s="82" t="s">
        <v>175</v>
      </c>
      <c r="B202" s="148">
        <v>757</v>
      </c>
      <c r="C202" s="84" t="s">
        <v>43</v>
      </c>
      <c r="D202" s="84" t="s">
        <v>18</v>
      </c>
      <c r="E202" s="84" t="s">
        <v>194</v>
      </c>
      <c r="F202" s="84" t="s">
        <v>176</v>
      </c>
      <c r="G202" s="8"/>
      <c r="H202" s="85">
        <v>0</v>
      </c>
      <c r="I202" s="85">
        <v>0</v>
      </c>
      <c r="J202" s="177"/>
    </row>
    <row r="203" spans="1:10" ht="31.5" hidden="1" customHeight="1">
      <c r="A203" s="143" t="s">
        <v>786</v>
      </c>
      <c r="B203" s="148">
        <v>757</v>
      </c>
      <c r="C203" s="84" t="s">
        <v>43</v>
      </c>
      <c r="D203" s="84" t="s">
        <v>18</v>
      </c>
      <c r="E203" s="84" t="s">
        <v>717</v>
      </c>
      <c r="F203" s="148"/>
      <c r="G203" s="85">
        <f>G204</f>
        <v>0</v>
      </c>
      <c r="H203" s="85">
        <f t="shared" ref="H203:I203" si="54">H204</f>
        <v>0</v>
      </c>
      <c r="I203" s="85">
        <f t="shared" si="54"/>
        <v>0</v>
      </c>
      <c r="J203" s="177"/>
    </row>
    <row r="204" spans="1:10" ht="38.25" hidden="1" customHeight="1">
      <c r="A204" s="82" t="s">
        <v>29</v>
      </c>
      <c r="B204" s="148">
        <v>757</v>
      </c>
      <c r="C204" s="84" t="s">
        <v>43</v>
      </c>
      <c r="D204" s="84" t="s">
        <v>18</v>
      </c>
      <c r="E204" s="84" t="s">
        <v>717</v>
      </c>
      <c r="F204" s="84" t="s">
        <v>30</v>
      </c>
      <c r="G204" s="85">
        <f>G205</f>
        <v>0</v>
      </c>
      <c r="H204" s="85">
        <f>H205</f>
        <v>0</v>
      </c>
      <c r="I204" s="85">
        <f>I205</f>
        <v>0</v>
      </c>
      <c r="J204" s="177"/>
    </row>
    <row r="205" spans="1:10" hidden="1">
      <c r="A205" s="82" t="s">
        <v>31</v>
      </c>
      <c r="B205" s="148">
        <v>757</v>
      </c>
      <c r="C205" s="84" t="s">
        <v>43</v>
      </c>
      <c r="D205" s="84" t="s">
        <v>18</v>
      </c>
      <c r="E205" s="84" t="s">
        <v>717</v>
      </c>
      <c r="F205" s="84" t="s">
        <v>32</v>
      </c>
      <c r="G205" s="85"/>
      <c r="H205" s="85"/>
      <c r="I205" s="85"/>
      <c r="J205" s="177"/>
    </row>
    <row r="206" spans="1:10" ht="31.5" hidden="1" customHeight="1">
      <c r="A206" s="143" t="s">
        <v>722</v>
      </c>
      <c r="B206" s="148">
        <v>757</v>
      </c>
      <c r="C206" s="84" t="s">
        <v>43</v>
      </c>
      <c r="D206" s="84" t="s">
        <v>18</v>
      </c>
      <c r="E206" s="84" t="s">
        <v>716</v>
      </c>
      <c r="F206" s="148"/>
      <c r="G206" s="85">
        <f>G207</f>
        <v>0</v>
      </c>
      <c r="H206" s="85">
        <f t="shared" ref="H206:I206" si="55">H207</f>
        <v>0</v>
      </c>
      <c r="I206" s="85">
        <f t="shared" si="55"/>
        <v>0</v>
      </c>
      <c r="J206" s="177"/>
    </row>
    <row r="207" spans="1:10" ht="49.5" hidden="1" customHeight="1">
      <c r="A207" s="82" t="s">
        <v>29</v>
      </c>
      <c r="B207" s="148">
        <v>757</v>
      </c>
      <c r="C207" s="84" t="s">
        <v>43</v>
      </c>
      <c r="D207" s="84" t="s">
        <v>18</v>
      </c>
      <c r="E207" s="84" t="s">
        <v>716</v>
      </c>
      <c r="F207" s="84" t="s">
        <v>30</v>
      </c>
      <c r="G207" s="85">
        <f>G208</f>
        <v>0</v>
      </c>
      <c r="H207" s="85">
        <f>H208</f>
        <v>0</v>
      </c>
      <c r="I207" s="85">
        <f>I208</f>
        <v>0</v>
      </c>
      <c r="J207" s="177"/>
    </row>
    <row r="208" spans="1:10" hidden="1">
      <c r="A208" s="82" t="s">
        <v>31</v>
      </c>
      <c r="B208" s="148">
        <v>757</v>
      </c>
      <c r="C208" s="84" t="s">
        <v>43</v>
      </c>
      <c r="D208" s="84" t="s">
        <v>18</v>
      </c>
      <c r="E208" s="84" t="s">
        <v>716</v>
      </c>
      <c r="F208" s="84" t="s">
        <v>32</v>
      </c>
      <c r="G208" s="85"/>
      <c r="H208" s="85"/>
      <c r="I208" s="85"/>
      <c r="J208" s="177"/>
    </row>
    <row r="209" spans="1:18" ht="38.25" hidden="1" customHeight="1">
      <c r="A209" s="143" t="s">
        <v>721</v>
      </c>
      <c r="B209" s="148">
        <v>757</v>
      </c>
      <c r="C209" s="84" t="s">
        <v>43</v>
      </c>
      <c r="D209" s="84" t="s">
        <v>18</v>
      </c>
      <c r="E209" s="84" t="s">
        <v>720</v>
      </c>
      <c r="F209" s="148"/>
      <c r="G209" s="85">
        <f>G210</f>
        <v>0</v>
      </c>
      <c r="H209" s="85">
        <f t="shared" ref="H209:I209" si="56">H210</f>
        <v>0</v>
      </c>
      <c r="I209" s="85">
        <f t="shared" si="56"/>
        <v>0</v>
      </c>
      <c r="J209" s="177"/>
    </row>
    <row r="210" spans="1:18" ht="37.5" hidden="1" customHeight="1">
      <c r="A210" s="82" t="s">
        <v>29</v>
      </c>
      <c r="B210" s="148">
        <v>757</v>
      </c>
      <c r="C210" s="84" t="s">
        <v>43</v>
      </c>
      <c r="D210" s="84" t="s">
        <v>18</v>
      </c>
      <c r="E210" s="84" t="s">
        <v>720</v>
      </c>
      <c r="F210" s="84" t="s">
        <v>30</v>
      </c>
      <c r="G210" s="85">
        <f>G211</f>
        <v>0</v>
      </c>
      <c r="H210" s="85">
        <f>H211</f>
        <v>0</v>
      </c>
      <c r="I210" s="85">
        <f>I211</f>
        <v>0</v>
      </c>
      <c r="J210" s="177"/>
    </row>
    <row r="211" spans="1:18" hidden="1">
      <c r="A211" s="82" t="s">
        <v>31</v>
      </c>
      <c r="B211" s="148">
        <v>757</v>
      </c>
      <c r="C211" s="84" t="s">
        <v>43</v>
      </c>
      <c r="D211" s="84" t="s">
        <v>18</v>
      </c>
      <c r="E211" s="84" t="s">
        <v>720</v>
      </c>
      <c r="F211" s="84" t="s">
        <v>32</v>
      </c>
      <c r="G211" s="85"/>
      <c r="H211" s="85"/>
      <c r="I211" s="85"/>
      <c r="J211" s="177"/>
    </row>
    <row r="212" spans="1:18" ht="54.75" hidden="1" customHeight="1">
      <c r="A212" s="143" t="s">
        <v>752</v>
      </c>
      <c r="B212" s="148">
        <v>757</v>
      </c>
      <c r="C212" s="84" t="s">
        <v>43</v>
      </c>
      <c r="D212" s="84" t="s">
        <v>18</v>
      </c>
      <c r="E212" s="84" t="s">
        <v>751</v>
      </c>
      <c r="F212" s="148"/>
      <c r="G212" s="85">
        <f>G213</f>
        <v>0</v>
      </c>
      <c r="H212" s="85">
        <f t="shared" ref="H212:I212" si="57">H213</f>
        <v>0</v>
      </c>
      <c r="I212" s="85">
        <f t="shared" si="57"/>
        <v>0</v>
      </c>
      <c r="J212" s="177"/>
    </row>
    <row r="213" spans="1:18" ht="49.5" hidden="1" customHeight="1">
      <c r="A213" s="82" t="s">
        <v>29</v>
      </c>
      <c r="B213" s="148">
        <v>757</v>
      </c>
      <c r="C213" s="84" t="s">
        <v>43</v>
      </c>
      <c r="D213" s="84" t="s">
        <v>18</v>
      </c>
      <c r="E213" s="84" t="s">
        <v>751</v>
      </c>
      <c r="F213" s="84" t="s">
        <v>30</v>
      </c>
      <c r="G213" s="85">
        <f>G214</f>
        <v>0</v>
      </c>
      <c r="H213" s="85">
        <f>H214</f>
        <v>0</v>
      </c>
      <c r="I213" s="85">
        <f>I214</f>
        <v>0</v>
      </c>
      <c r="J213" s="177"/>
    </row>
    <row r="214" spans="1:18" hidden="1">
      <c r="A214" s="82" t="s">
        <v>31</v>
      </c>
      <c r="B214" s="148">
        <v>757</v>
      </c>
      <c r="C214" s="84" t="s">
        <v>43</v>
      </c>
      <c r="D214" s="84" t="s">
        <v>18</v>
      </c>
      <c r="E214" s="84" t="s">
        <v>751</v>
      </c>
      <c r="F214" s="84" t="s">
        <v>32</v>
      </c>
      <c r="G214" s="85"/>
      <c r="H214" s="85"/>
      <c r="I214" s="85"/>
      <c r="J214" s="177"/>
    </row>
    <row r="215" spans="1:18" ht="21" customHeight="1">
      <c r="A215" s="135" t="s">
        <v>929</v>
      </c>
      <c r="B215" s="148">
        <v>757</v>
      </c>
      <c r="C215" s="84" t="s">
        <v>43</v>
      </c>
      <c r="D215" s="84" t="s">
        <v>18</v>
      </c>
      <c r="E215" s="84" t="s">
        <v>928</v>
      </c>
      <c r="F215" s="148"/>
      <c r="G215" s="85">
        <f>G216</f>
        <v>38205.480000000003</v>
      </c>
      <c r="H215" s="85">
        <f t="shared" ref="H215:I215" si="58">H216</f>
        <v>0</v>
      </c>
      <c r="I215" s="85">
        <f t="shared" si="58"/>
        <v>0</v>
      </c>
      <c r="J215" s="177"/>
    </row>
    <row r="216" spans="1:18" ht="33" customHeight="1">
      <c r="A216" s="82" t="s">
        <v>29</v>
      </c>
      <c r="B216" s="148">
        <v>757</v>
      </c>
      <c r="C216" s="84" t="s">
        <v>43</v>
      </c>
      <c r="D216" s="84" t="s">
        <v>18</v>
      </c>
      <c r="E216" s="84" t="s">
        <v>928</v>
      </c>
      <c r="F216" s="84" t="s">
        <v>30</v>
      </c>
      <c r="G216" s="85">
        <f>G217</f>
        <v>38205.480000000003</v>
      </c>
      <c r="H216" s="85">
        <f>H217</f>
        <v>0</v>
      </c>
      <c r="I216" s="85">
        <f>I217</f>
        <v>0</v>
      </c>
      <c r="J216" s="177"/>
    </row>
    <row r="217" spans="1:18">
      <c r="A217" s="82" t="s">
        <v>31</v>
      </c>
      <c r="B217" s="148">
        <v>757</v>
      </c>
      <c r="C217" s="84" t="s">
        <v>43</v>
      </c>
      <c r="D217" s="84" t="s">
        <v>18</v>
      </c>
      <c r="E217" s="84" t="s">
        <v>928</v>
      </c>
      <c r="F217" s="84" t="s">
        <v>32</v>
      </c>
      <c r="G217" s="8">
        <v>38205.480000000003</v>
      </c>
      <c r="H217" s="85">
        <v>0</v>
      </c>
      <c r="I217" s="85">
        <v>0</v>
      </c>
      <c r="J217" s="177"/>
    </row>
    <row r="218" spans="1:18" s="3" customFormat="1" ht="15" customHeight="1">
      <c r="A218" s="140" t="s">
        <v>47</v>
      </c>
      <c r="B218" s="148">
        <v>757</v>
      </c>
      <c r="C218" s="84" t="s">
        <v>43</v>
      </c>
      <c r="D218" s="84" t="s">
        <v>18</v>
      </c>
      <c r="E218" s="84" t="s">
        <v>195</v>
      </c>
      <c r="F218" s="84"/>
      <c r="G218" s="25">
        <f>G219</f>
        <v>9529214.7100000009</v>
      </c>
      <c r="H218" s="95">
        <f t="shared" ref="G218:I226" si="59">H219</f>
        <v>9564691.3900000006</v>
      </c>
      <c r="I218" s="95">
        <f t="shared" si="59"/>
        <v>9589718.25</v>
      </c>
      <c r="J218" s="178"/>
      <c r="K218" s="197"/>
      <c r="L218" s="197"/>
      <c r="M218" s="197"/>
      <c r="N218" s="197"/>
      <c r="O218" s="197"/>
      <c r="P218" s="197"/>
      <c r="Q218" s="197"/>
      <c r="R218" s="197"/>
    </row>
    <row r="219" spans="1:18" ht="25.5">
      <c r="A219" s="82" t="s">
        <v>29</v>
      </c>
      <c r="B219" s="148">
        <v>757</v>
      </c>
      <c r="C219" s="84" t="s">
        <v>43</v>
      </c>
      <c r="D219" s="84" t="s">
        <v>18</v>
      </c>
      <c r="E219" s="84" t="s">
        <v>195</v>
      </c>
      <c r="F219" s="84" t="s">
        <v>30</v>
      </c>
      <c r="G219" s="8">
        <f t="shared" si="59"/>
        <v>9529214.7100000009</v>
      </c>
      <c r="H219" s="85">
        <f t="shared" si="59"/>
        <v>9564691.3900000006</v>
      </c>
      <c r="I219" s="85">
        <f t="shared" si="59"/>
        <v>9589718.25</v>
      </c>
      <c r="J219" s="177"/>
    </row>
    <row r="220" spans="1:18">
      <c r="A220" s="82" t="s">
        <v>31</v>
      </c>
      <c r="B220" s="148">
        <v>757</v>
      </c>
      <c r="C220" s="84" t="s">
        <v>43</v>
      </c>
      <c r="D220" s="84" t="s">
        <v>18</v>
      </c>
      <c r="E220" s="84" t="s">
        <v>195</v>
      </c>
      <c r="F220" s="84" t="s">
        <v>32</v>
      </c>
      <c r="G220" s="8">
        <v>9529214.7100000009</v>
      </c>
      <c r="H220" s="85">
        <v>9564691.3900000006</v>
      </c>
      <c r="I220" s="85">
        <v>9589718.25</v>
      </c>
      <c r="J220" s="177"/>
    </row>
    <row r="221" spans="1:18" s="3" customFormat="1" ht="49.5" hidden="1" customHeight="1">
      <c r="A221" s="140" t="s">
        <v>853</v>
      </c>
      <c r="B221" s="148">
        <v>757</v>
      </c>
      <c r="C221" s="84" t="s">
        <v>43</v>
      </c>
      <c r="D221" s="84" t="s">
        <v>18</v>
      </c>
      <c r="E221" s="84" t="s">
        <v>852</v>
      </c>
      <c r="F221" s="84"/>
      <c r="G221" s="25">
        <f>G222</f>
        <v>0</v>
      </c>
      <c r="H221" s="95">
        <f t="shared" si="59"/>
        <v>0</v>
      </c>
      <c r="I221" s="95">
        <f t="shared" si="59"/>
        <v>0</v>
      </c>
      <c r="J221" s="178"/>
      <c r="K221" s="197"/>
      <c r="L221" s="197"/>
      <c r="M221" s="197"/>
      <c r="N221" s="197"/>
      <c r="O221" s="197"/>
      <c r="P221" s="197"/>
      <c r="Q221" s="197"/>
      <c r="R221" s="197"/>
    </row>
    <row r="222" spans="1:18" ht="25.5" hidden="1">
      <c r="A222" s="82" t="s">
        <v>29</v>
      </c>
      <c r="B222" s="148">
        <v>757</v>
      </c>
      <c r="C222" s="84" t="s">
        <v>43</v>
      </c>
      <c r="D222" s="84" t="s">
        <v>18</v>
      </c>
      <c r="E222" s="84" t="s">
        <v>852</v>
      </c>
      <c r="F222" s="84" t="s">
        <v>30</v>
      </c>
      <c r="G222" s="8">
        <f t="shared" si="59"/>
        <v>0</v>
      </c>
      <c r="H222" s="85">
        <f t="shared" si="59"/>
        <v>0</v>
      </c>
      <c r="I222" s="85">
        <f t="shared" si="59"/>
        <v>0</v>
      </c>
      <c r="J222" s="177"/>
    </row>
    <row r="223" spans="1:18" hidden="1">
      <c r="A223" s="82" t="s">
        <v>31</v>
      </c>
      <c r="B223" s="148">
        <v>757</v>
      </c>
      <c r="C223" s="84" t="s">
        <v>43</v>
      </c>
      <c r="D223" s="84" t="s">
        <v>18</v>
      </c>
      <c r="E223" s="84" t="s">
        <v>852</v>
      </c>
      <c r="F223" s="84" t="s">
        <v>32</v>
      </c>
      <c r="G223" s="8">
        <v>0</v>
      </c>
      <c r="H223" s="85"/>
      <c r="I223" s="85">
        <v>0</v>
      </c>
      <c r="J223" s="177"/>
    </row>
    <row r="224" spans="1:18" ht="27.75" hidden="1" customHeight="1">
      <c r="A224" s="82" t="s">
        <v>883</v>
      </c>
      <c r="B224" s="148">
        <v>757</v>
      </c>
      <c r="C224" s="84" t="s">
        <v>43</v>
      </c>
      <c r="D224" s="84" t="s">
        <v>18</v>
      </c>
      <c r="E224" s="84" t="s">
        <v>884</v>
      </c>
      <c r="F224" s="84"/>
      <c r="G224" s="8">
        <f>G225</f>
        <v>0</v>
      </c>
      <c r="H224" s="85">
        <f t="shared" ref="H224:I224" si="60">H225</f>
        <v>0</v>
      </c>
      <c r="I224" s="85">
        <f t="shared" si="60"/>
        <v>0</v>
      </c>
      <c r="J224" s="177"/>
    </row>
    <row r="225" spans="1:18" s="3" customFormat="1" ht="27.75" hidden="1" customHeight="1">
      <c r="A225" s="140" t="s">
        <v>854</v>
      </c>
      <c r="B225" s="148">
        <v>757</v>
      </c>
      <c r="C225" s="84" t="s">
        <v>43</v>
      </c>
      <c r="D225" s="84" t="s">
        <v>18</v>
      </c>
      <c r="E225" s="84" t="s">
        <v>882</v>
      </c>
      <c r="F225" s="84"/>
      <c r="G225" s="25">
        <f>G226</f>
        <v>0</v>
      </c>
      <c r="H225" s="95">
        <f t="shared" si="59"/>
        <v>0</v>
      </c>
      <c r="I225" s="95">
        <f t="shared" si="59"/>
        <v>0</v>
      </c>
      <c r="J225" s="178"/>
      <c r="K225" s="197"/>
      <c r="L225" s="197"/>
      <c r="M225" s="197"/>
      <c r="N225" s="197"/>
      <c r="O225" s="197"/>
      <c r="P225" s="197"/>
      <c r="Q225" s="197"/>
      <c r="R225" s="197"/>
    </row>
    <row r="226" spans="1:18" ht="25.5" hidden="1">
      <c r="A226" s="82" t="s">
        <v>29</v>
      </c>
      <c r="B226" s="148">
        <v>757</v>
      </c>
      <c r="C226" s="84" t="s">
        <v>43</v>
      </c>
      <c r="D226" s="84" t="s">
        <v>18</v>
      </c>
      <c r="E226" s="84" t="s">
        <v>882</v>
      </c>
      <c r="F226" s="84" t="s">
        <v>30</v>
      </c>
      <c r="G226" s="8">
        <f t="shared" si="59"/>
        <v>0</v>
      </c>
      <c r="H226" s="85">
        <f t="shared" si="59"/>
        <v>0</v>
      </c>
      <c r="I226" s="85">
        <f t="shared" si="59"/>
        <v>0</v>
      </c>
      <c r="J226" s="177"/>
    </row>
    <row r="227" spans="1:18" hidden="1">
      <c r="A227" s="82" t="s">
        <v>31</v>
      </c>
      <c r="B227" s="148">
        <v>757</v>
      </c>
      <c r="C227" s="84" t="s">
        <v>43</v>
      </c>
      <c r="D227" s="84" t="s">
        <v>18</v>
      </c>
      <c r="E227" s="84" t="s">
        <v>882</v>
      </c>
      <c r="F227" s="84" t="s">
        <v>32</v>
      </c>
      <c r="G227" s="8"/>
      <c r="H227" s="85"/>
      <c r="I227" s="85"/>
      <c r="J227" s="177"/>
    </row>
    <row r="228" spans="1:18" s="3" customFormat="1" ht="15" customHeight="1">
      <c r="A228" s="141" t="s">
        <v>48</v>
      </c>
      <c r="B228" s="148">
        <v>757</v>
      </c>
      <c r="C228" s="84" t="s">
        <v>43</v>
      </c>
      <c r="D228" s="84" t="s">
        <v>18</v>
      </c>
      <c r="E228" s="84" t="s">
        <v>196</v>
      </c>
      <c r="F228" s="84"/>
      <c r="G228" s="25">
        <f>G229+G243</f>
        <v>48104453.57</v>
      </c>
      <c r="H228" s="95">
        <f t="shared" ref="H228:I228" si="61">H229</f>
        <v>47968600</v>
      </c>
      <c r="I228" s="95">
        <f t="shared" si="61"/>
        <v>48135357.950000003</v>
      </c>
      <c r="J228" s="178"/>
      <c r="K228" s="197"/>
      <c r="L228" s="197"/>
      <c r="M228" s="197"/>
      <c r="N228" s="197"/>
      <c r="O228" s="197"/>
      <c r="P228" s="197"/>
      <c r="Q228" s="197"/>
      <c r="R228" s="197"/>
    </row>
    <row r="229" spans="1:18" ht="25.5">
      <c r="A229" s="82" t="s">
        <v>29</v>
      </c>
      <c r="B229" s="148">
        <v>757</v>
      </c>
      <c r="C229" s="84" t="s">
        <v>43</v>
      </c>
      <c r="D229" s="84" t="s">
        <v>18</v>
      </c>
      <c r="E229" s="84" t="s">
        <v>196</v>
      </c>
      <c r="F229" s="84" t="s">
        <v>30</v>
      </c>
      <c r="G229" s="8">
        <f>G230+G242</f>
        <v>47803117.399999999</v>
      </c>
      <c r="H229" s="85">
        <f t="shared" ref="H229:I229" si="62">H230+H242</f>
        <v>47968600</v>
      </c>
      <c r="I229" s="85">
        <f t="shared" si="62"/>
        <v>48135357.950000003</v>
      </c>
      <c r="J229" s="177"/>
    </row>
    <row r="230" spans="1:18">
      <c r="A230" s="82" t="s">
        <v>31</v>
      </c>
      <c r="B230" s="148">
        <v>757</v>
      </c>
      <c r="C230" s="84" t="s">
        <v>43</v>
      </c>
      <c r="D230" s="84" t="s">
        <v>18</v>
      </c>
      <c r="E230" s="84" t="s">
        <v>196</v>
      </c>
      <c r="F230" s="84" t="s">
        <v>32</v>
      </c>
      <c r="G230" s="8">
        <v>47803117.399999999</v>
      </c>
      <c r="H230" s="85">
        <v>47968600</v>
      </c>
      <c r="I230" s="85">
        <v>48135357.950000003</v>
      </c>
      <c r="J230" s="177"/>
    </row>
    <row r="231" spans="1:18" ht="36" hidden="1" customHeight="1">
      <c r="A231" s="82" t="s">
        <v>520</v>
      </c>
      <c r="B231" s="148">
        <v>757</v>
      </c>
      <c r="C231" s="84" t="s">
        <v>43</v>
      </c>
      <c r="D231" s="84" t="s">
        <v>18</v>
      </c>
      <c r="E231" s="84" t="s">
        <v>521</v>
      </c>
      <c r="F231" s="84"/>
      <c r="G231" s="87">
        <f>G233</f>
        <v>0</v>
      </c>
      <c r="H231" s="87">
        <v>0</v>
      </c>
      <c r="I231" s="87">
        <v>0</v>
      </c>
      <c r="J231" s="176"/>
    </row>
    <row r="232" spans="1:18" ht="36" hidden="1" customHeight="1">
      <c r="A232" s="82" t="s">
        <v>29</v>
      </c>
      <c r="B232" s="148">
        <v>757</v>
      </c>
      <c r="C232" s="84" t="s">
        <v>43</v>
      </c>
      <c r="D232" s="84" t="s">
        <v>18</v>
      </c>
      <c r="E232" s="84" t="s">
        <v>521</v>
      </c>
      <c r="F232" s="84" t="s">
        <v>30</v>
      </c>
      <c r="G232" s="87">
        <f>G233</f>
        <v>0</v>
      </c>
      <c r="H232" s="87">
        <v>0</v>
      </c>
      <c r="I232" s="87">
        <v>0</v>
      </c>
      <c r="J232" s="176"/>
    </row>
    <row r="233" spans="1:18" ht="19.5" hidden="1" customHeight="1">
      <c r="A233" s="82" t="s">
        <v>31</v>
      </c>
      <c r="B233" s="148">
        <v>757</v>
      </c>
      <c r="C233" s="84" t="s">
        <v>43</v>
      </c>
      <c r="D233" s="84" t="s">
        <v>18</v>
      </c>
      <c r="E233" s="84" t="s">
        <v>521</v>
      </c>
      <c r="F233" s="84" t="s">
        <v>32</v>
      </c>
      <c r="G233" s="87"/>
      <c r="H233" s="87">
        <v>0</v>
      </c>
      <c r="I233" s="87">
        <v>0</v>
      </c>
      <c r="J233" s="176"/>
    </row>
    <row r="234" spans="1:18" ht="76.5" hidden="1">
      <c r="A234" s="82" t="s">
        <v>385</v>
      </c>
      <c r="B234" s="148">
        <v>757</v>
      </c>
      <c r="C234" s="84" t="s">
        <v>43</v>
      </c>
      <c r="D234" s="84" t="s">
        <v>18</v>
      </c>
      <c r="E234" s="84" t="s">
        <v>384</v>
      </c>
      <c r="F234" s="84"/>
      <c r="G234" s="85">
        <f>G235</f>
        <v>0</v>
      </c>
      <c r="H234" s="85">
        <f>H235</f>
        <v>0</v>
      </c>
      <c r="I234" s="85">
        <f>I235</f>
        <v>0</v>
      </c>
      <c r="J234" s="177"/>
    </row>
    <row r="235" spans="1:18" hidden="1">
      <c r="A235" s="82" t="s">
        <v>31</v>
      </c>
      <c r="B235" s="148">
        <v>757</v>
      </c>
      <c r="C235" s="84" t="s">
        <v>43</v>
      </c>
      <c r="D235" s="84" t="s">
        <v>18</v>
      </c>
      <c r="E235" s="84" t="s">
        <v>384</v>
      </c>
      <c r="F235" s="84" t="s">
        <v>32</v>
      </c>
      <c r="G235" s="85"/>
      <c r="H235" s="85"/>
      <c r="I235" s="85"/>
      <c r="J235" s="177"/>
    </row>
    <row r="236" spans="1:18" ht="19.5" hidden="1" customHeight="1">
      <c r="A236" s="82" t="s">
        <v>383</v>
      </c>
      <c r="B236" s="148">
        <v>757</v>
      </c>
      <c r="C236" s="84" t="s">
        <v>43</v>
      </c>
      <c r="D236" s="84" t="s">
        <v>18</v>
      </c>
      <c r="E236" s="84" t="s">
        <v>124</v>
      </c>
      <c r="F236" s="84"/>
      <c r="G236" s="87">
        <f>G237</f>
        <v>0</v>
      </c>
      <c r="H236" s="87">
        <v>0</v>
      </c>
      <c r="I236" s="87">
        <v>0</v>
      </c>
      <c r="J236" s="176"/>
    </row>
    <row r="237" spans="1:18" ht="39.75" hidden="1" customHeight="1">
      <c r="A237" s="82" t="s">
        <v>29</v>
      </c>
      <c r="B237" s="148">
        <v>757</v>
      </c>
      <c r="C237" s="84" t="s">
        <v>43</v>
      </c>
      <c r="D237" s="84" t="s">
        <v>18</v>
      </c>
      <c r="E237" s="84" t="s">
        <v>124</v>
      </c>
      <c r="F237" s="84" t="s">
        <v>30</v>
      </c>
      <c r="G237" s="87">
        <f>G238</f>
        <v>0</v>
      </c>
      <c r="H237" s="87">
        <v>0</v>
      </c>
      <c r="I237" s="87">
        <v>0</v>
      </c>
      <c r="J237" s="176"/>
    </row>
    <row r="238" spans="1:18" ht="20.25" hidden="1" customHeight="1">
      <c r="A238" s="82" t="s">
        <v>31</v>
      </c>
      <c r="B238" s="148">
        <v>757</v>
      </c>
      <c r="C238" s="84" t="s">
        <v>43</v>
      </c>
      <c r="D238" s="84" t="s">
        <v>18</v>
      </c>
      <c r="E238" s="84" t="s">
        <v>124</v>
      </c>
      <c r="F238" s="84" t="s">
        <v>32</v>
      </c>
      <c r="G238" s="87"/>
      <c r="H238" s="87">
        <v>0</v>
      </c>
      <c r="I238" s="87">
        <v>0</v>
      </c>
      <c r="J238" s="176"/>
    </row>
    <row r="239" spans="1:18" ht="39" hidden="1" customHeight="1">
      <c r="A239" s="82" t="s">
        <v>179</v>
      </c>
      <c r="B239" s="148">
        <v>757</v>
      </c>
      <c r="C239" s="84" t="s">
        <v>43</v>
      </c>
      <c r="D239" s="84" t="s">
        <v>18</v>
      </c>
      <c r="E239" s="84" t="s">
        <v>178</v>
      </c>
      <c r="F239" s="84"/>
      <c r="G239" s="87">
        <f>G240</f>
        <v>0</v>
      </c>
      <c r="H239" s="87">
        <f t="shared" ref="H239:I239" si="63">H240</f>
        <v>0</v>
      </c>
      <c r="I239" s="87">
        <f t="shared" si="63"/>
        <v>0</v>
      </c>
      <c r="J239" s="176"/>
    </row>
    <row r="240" spans="1:18" ht="39.75" hidden="1" customHeight="1">
      <c r="A240" s="82" t="s">
        <v>29</v>
      </c>
      <c r="B240" s="148">
        <v>757</v>
      </c>
      <c r="C240" s="84" t="s">
        <v>43</v>
      </c>
      <c r="D240" s="84" t="s">
        <v>18</v>
      </c>
      <c r="E240" s="84" t="s">
        <v>178</v>
      </c>
      <c r="F240" s="84" t="s">
        <v>30</v>
      </c>
      <c r="G240" s="87">
        <f>G241</f>
        <v>0</v>
      </c>
      <c r="H240" s="87">
        <f t="shared" ref="H240:I240" si="64">H241</f>
        <v>0</v>
      </c>
      <c r="I240" s="87">
        <f t="shared" si="64"/>
        <v>0</v>
      </c>
      <c r="J240" s="176"/>
    </row>
    <row r="241" spans="1:10" ht="20.25" hidden="1" customHeight="1">
      <c r="A241" s="82" t="s">
        <v>31</v>
      </c>
      <c r="B241" s="148">
        <v>757</v>
      </c>
      <c r="C241" s="84" t="s">
        <v>43</v>
      </c>
      <c r="D241" s="84" t="s">
        <v>18</v>
      </c>
      <c r="E241" s="84" t="s">
        <v>178</v>
      </c>
      <c r="F241" s="84" t="s">
        <v>32</v>
      </c>
      <c r="G241" s="87">
        <v>0</v>
      </c>
      <c r="H241" s="87"/>
      <c r="I241" s="87">
        <v>0</v>
      </c>
      <c r="J241" s="176"/>
    </row>
    <row r="242" spans="1:10" ht="20.25" hidden="1" customHeight="1">
      <c r="A242" s="308"/>
      <c r="B242" s="148"/>
      <c r="C242" s="84"/>
      <c r="D242" s="84"/>
      <c r="E242" s="84"/>
      <c r="F242" s="84"/>
      <c r="G242" s="70"/>
      <c r="H242" s="87"/>
      <c r="I242" s="87"/>
      <c r="J242" s="176"/>
    </row>
    <row r="243" spans="1:10">
      <c r="A243" s="82" t="s">
        <v>62</v>
      </c>
      <c r="B243" s="148">
        <v>757</v>
      </c>
      <c r="C243" s="84" t="s">
        <v>43</v>
      </c>
      <c r="D243" s="84" t="s">
        <v>18</v>
      </c>
      <c r="E243" s="84" t="s">
        <v>196</v>
      </c>
      <c r="F243" s="84" t="s">
        <v>63</v>
      </c>
      <c r="G243" s="8">
        <f>G244</f>
        <v>301336.17</v>
      </c>
      <c r="H243" s="8">
        <f t="shared" ref="H243" si="65">H244</f>
        <v>0</v>
      </c>
      <c r="I243" s="8">
        <f t="shared" ref="I243" si="66">I244</f>
        <v>0</v>
      </c>
      <c r="J243" s="177"/>
    </row>
    <row r="244" spans="1:10">
      <c r="A244" s="82" t="s">
        <v>175</v>
      </c>
      <c r="B244" s="148">
        <v>757</v>
      </c>
      <c r="C244" s="84" t="s">
        <v>43</v>
      </c>
      <c r="D244" s="84" t="s">
        <v>18</v>
      </c>
      <c r="E244" s="84" t="s">
        <v>196</v>
      </c>
      <c r="F244" s="84" t="s">
        <v>176</v>
      </c>
      <c r="G244" s="8">
        <v>301336.17</v>
      </c>
      <c r="H244" s="85">
        <v>0</v>
      </c>
      <c r="I244" s="85">
        <v>0</v>
      </c>
      <c r="J244" s="177"/>
    </row>
    <row r="245" spans="1:10" ht="37.5" customHeight="1">
      <c r="A245" s="104" t="s">
        <v>424</v>
      </c>
      <c r="B245" s="148">
        <v>757</v>
      </c>
      <c r="C245" s="84" t="s">
        <v>43</v>
      </c>
      <c r="D245" s="84" t="s">
        <v>18</v>
      </c>
      <c r="E245" s="84" t="s">
        <v>397</v>
      </c>
      <c r="F245" s="84"/>
      <c r="G245" s="85">
        <f t="shared" ref="G245:I246" si="67">G246</f>
        <v>119880.88</v>
      </c>
      <c r="H245" s="85">
        <f t="shared" si="67"/>
        <v>119880.88</v>
      </c>
      <c r="I245" s="85">
        <f t="shared" si="67"/>
        <v>119880.88</v>
      </c>
      <c r="J245" s="177"/>
    </row>
    <row r="246" spans="1:10" ht="25.5">
      <c r="A246" s="82" t="s">
        <v>29</v>
      </c>
      <c r="B246" s="148">
        <v>757</v>
      </c>
      <c r="C246" s="84" t="s">
        <v>43</v>
      </c>
      <c r="D246" s="84" t="s">
        <v>18</v>
      </c>
      <c r="E246" s="84" t="s">
        <v>397</v>
      </c>
      <c r="F246" s="84" t="s">
        <v>30</v>
      </c>
      <c r="G246" s="85">
        <f t="shared" si="67"/>
        <v>119880.88</v>
      </c>
      <c r="H246" s="85">
        <f t="shared" si="67"/>
        <v>119880.88</v>
      </c>
      <c r="I246" s="85">
        <f t="shared" si="67"/>
        <v>119880.88</v>
      </c>
      <c r="J246" s="177"/>
    </row>
    <row r="247" spans="1:10">
      <c r="A247" s="82" t="s">
        <v>31</v>
      </c>
      <c r="B247" s="148">
        <v>757</v>
      </c>
      <c r="C247" s="84" t="s">
        <v>43</v>
      </c>
      <c r="D247" s="84" t="s">
        <v>18</v>
      </c>
      <c r="E247" s="84" t="s">
        <v>397</v>
      </c>
      <c r="F247" s="84" t="s">
        <v>32</v>
      </c>
      <c r="G247" s="85">
        <f>109090.88+10790</f>
        <v>119880.88</v>
      </c>
      <c r="H247" s="85">
        <f>109090.88+10790</f>
        <v>119880.88</v>
      </c>
      <c r="I247" s="85">
        <f>109090.88+10790</f>
        <v>119880.88</v>
      </c>
      <c r="J247" s="177"/>
    </row>
    <row r="248" spans="1:10" hidden="1">
      <c r="A248" s="82" t="s">
        <v>417</v>
      </c>
      <c r="B248" s="148">
        <v>757</v>
      </c>
      <c r="C248" s="84" t="s">
        <v>43</v>
      </c>
      <c r="D248" s="84" t="s">
        <v>18</v>
      </c>
      <c r="E248" s="84" t="s">
        <v>416</v>
      </c>
      <c r="F248" s="84"/>
      <c r="G248" s="85"/>
      <c r="H248" s="85">
        <f>H249</f>
        <v>0</v>
      </c>
      <c r="I248" s="85">
        <f>I249</f>
        <v>0</v>
      </c>
      <c r="J248" s="177"/>
    </row>
    <row r="249" spans="1:10" hidden="1">
      <c r="A249" s="82" t="s">
        <v>268</v>
      </c>
      <c r="B249" s="148">
        <v>757</v>
      </c>
      <c r="C249" s="84" t="s">
        <v>43</v>
      </c>
      <c r="D249" s="84" t="s">
        <v>18</v>
      </c>
      <c r="E249" s="84" t="s">
        <v>546</v>
      </c>
      <c r="F249" s="84"/>
      <c r="G249" s="85">
        <f>G250</f>
        <v>0</v>
      </c>
      <c r="H249" s="85"/>
      <c r="I249" s="85"/>
      <c r="J249" s="177"/>
    </row>
    <row r="250" spans="1:10" hidden="1">
      <c r="A250" s="82" t="s">
        <v>268</v>
      </c>
      <c r="B250" s="148">
        <v>757</v>
      </c>
      <c r="C250" s="84" t="s">
        <v>43</v>
      </c>
      <c r="D250" s="84" t="s">
        <v>18</v>
      </c>
      <c r="E250" s="84" t="s">
        <v>547</v>
      </c>
      <c r="F250" s="84"/>
      <c r="G250" s="85">
        <f t="shared" ref="G250:I251" si="68">G251</f>
        <v>0</v>
      </c>
      <c r="H250" s="85">
        <f t="shared" si="68"/>
        <v>0</v>
      </c>
      <c r="I250" s="85">
        <f t="shared" si="68"/>
        <v>0</v>
      </c>
      <c r="J250" s="177"/>
    </row>
    <row r="251" spans="1:10" ht="25.5" hidden="1">
      <c r="A251" s="82" t="s">
        <v>29</v>
      </c>
      <c r="B251" s="148">
        <v>757</v>
      </c>
      <c r="C251" s="84" t="s">
        <v>43</v>
      </c>
      <c r="D251" s="84" t="s">
        <v>18</v>
      </c>
      <c r="E251" s="84" t="s">
        <v>547</v>
      </c>
      <c r="F251" s="84" t="s">
        <v>30</v>
      </c>
      <c r="G251" s="85">
        <f t="shared" si="68"/>
        <v>0</v>
      </c>
      <c r="H251" s="85">
        <f t="shared" si="68"/>
        <v>0</v>
      </c>
      <c r="I251" s="85">
        <f t="shared" si="68"/>
        <v>0</v>
      </c>
      <c r="J251" s="177"/>
    </row>
    <row r="252" spans="1:10" hidden="1">
      <c r="A252" s="82" t="s">
        <v>31</v>
      </c>
      <c r="B252" s="148">
        <v>757</v>
      </c>
      <c r="C252" s="84" t="s">
        <v>43</v>
      </c>
      <c r="D252" s="84" t="s">
        <v>18</v>
      </c>
      <c r="E252" s="84" t="s">
        <v>547</v>
      </c>
      <c r="F252" s="84" t="s">
        <v>32</v>
      </c>
      <c r="G252" s="85"/>
      <c r="H252" s="85"/>
      <c r="I252" s="85"/>
      <c r="J252" s="177"/>
    </row>
    <row r="253" spans="1:10" ht="25.5" hidden="1">
      <c r="A253" s="82" t="s">
        <v>164</v>
      </c>
      <c r="B253" s="148">
        <v>757</v>
      </c>
      <c r="C253" s="84" t="s">
        <v>43</v>
      </c>
      <c r="D253" s="84" t="s">
        <v>18</v>
      </c>
      <c r="E253" s="84" t="s">
        <v>399</v>
      </c>
      <c r="F253" s="84"/>
      <c r="G253" s="85">
        <f>G255</f>
        <v>0</v>
      </c>
      <c r="H253" s="85">
        <f>H255</f>
        <v>0</v>
      </c>
      <c r="I253" s="85">
        <f>I255</f>
        <v>0</v>
      </c>
      <c r="J253" s="177"/>
    </row>
    <row r="254" spans="1:10" ht="25.5" hidden="1">
      <c r="A254" s="82" t="s">
        <v>164</v>
      </c>
      <c r="B254" s="148">
        <v>757</v>
      </c>
      <c r="C254" s="84" t="s">
        <v>43</v>
      </c>
      <c r="D254" s="84" t="s">
        <v>18</v>
      </c>
      <c r="E254" s="84" t="s">
        <v>398</v>
      </c>
      <c r="F254" s="84"/>
      <c r="G254" s="85">
        <f t="shared" ref="G254:I255" si="69">G255</f>
        <v>0</v>
      </c>
      <c r="H254" s="85">
        <f t="shared" si="69"/>
        <v>0</v>
      </c>
      <c r="I254" s="85">
        <f t="shared" si="69"/>
        <v>0</v>
      </c>
      <c r="J254" s="177"/>
    </row>
    <row r="255" spans="1:10" ht="25.5" hidden="1">
      <c r="A255" s="82" t="s">
        <v>29</v>
      </c>
      <c r="B255" s="148">
        <v>757</v>
      </c>
      <c r="C255" s="84" t="s">
        <v>43</v>
      </c>
      <c r="D255" s="84" t="s">
        <v>18</v>
      </c>
      <c r="E255" s="84" t="s">
        <v>398</v>
      </c>
      <c r="F255" s="84" t="s">
        <v>30</v>
      </c>
      <c r="G255" s="85">
        <f t="shared" si="69"/>
        <v>0</v>
      </c>
      <c r="H255" s="85">
        <f t="shared" si="69"/>
        <v>0</v>
      </c>
      <c r="I255" s="85">
        <f t="shared" si="69"/>
        <v>0</v>
      </c>
      <c r="J255" s="177"/>
    </row>
    <row r="256" spans="1:10" hidden="1">
      <c r="A256" s="82" t="s">
        <v>31</v>
      </c>
      <c r="B256" s="148">
        <v>757</v>
      </c>
      <c r="C256" s="84" t="s">
        <v>43</v>
      </c>
      <c r="D256" s="84" t="s">
        <v>18</v>
      </c>
      <c r="E256" s="84" t="s">
        <v>398</v>
      </c>
      <c r="F256" s="84" t="s">
        <v>32</v>
      </c>
      <c r="G256" s="85"/>
      <c r="H256" s="85"/>
      <c r="I256" s="85"/>
      <c r="J256" s="177"/>
    </row>
    <row r="257" spans="1:18" s="18" customFormat="1" ht="25.5" hidden="1">
      <c r="A257" s="82" t="s">
        <v>457</v>
      </c>
      <c r="B257" s="148">
        <v>757</v>
      </c>
      <c r="C257" s="84" t="s">
        <v>43</v>
      </c>
      <c r="D257" s="84" t="s">
        <v>18</v>
      </c>
      <c r="E257" s="84" t="s">
        <v>258</v>
      </c>
      <c r="F257" s="84"/>
      <c r="G257" s="87">
        <f>G258</f>
        <v>0</v>
      </c>
      <c r="H257" s="87">
        <f t="shared" ref="H257:I257" si="70">H258</f>
        <v>0</v>
      </c>
      <c r="I257" s="87">
        <f t="shared" si="70"/>
        <v>0</v>
      </c>
      <c r="J257" s="176"/>
      <c r="K257" s="198"/>
      <c r="L257" s="198"/>
      <c r="M257" s="198"/>
      <c r="N257" s="198"/>
      <c r="O257" s="198"/>
      <c r="P257" s="198"/>
      <c r="Q257" s="198"/>
      <c r="R257" s="198"/>
    </row>
    <row r="258" spans="1:18" s="18" customFormat="1" ht="61.5" hidden="1" customHeight="1">
      <c r="A258" s="82" t="s">
        <v>572</v>
      </c>
      <c r="B258" s="148">
        <v>757</v>
      </c>
      <c r="C258" s="84" t="s">
        <v>43</v>
      </c>
      <c r="D258" s="84" t="s">
        <v>18</v>
      </c>
      <c r="E258" s="84" t="s">
        <v>571</v>
      </c>
      <c r="F258" s="84"/>
      <c r="G258" s="87">
        <f>G259</f>
        <v>0</v>
      </c>
      <c r="H258" s="87">
        <f t="shared" ref="H258:I259" si="71">H259</f>
        <v>0</v>
      </c>
      <c r="I258" s="87">
        <f t="shared" si="71"/>
        <v>0</v>
      </c>
      <c r="J258" s="176"/>
      <c r="K258" s="198"/>
      <c r="L258" s="198"/>
      <c r="M258" s="198"/>
      <c r="N258" s="198"/>
      <c r="O258" s="198"/>
      <c r="P258" s="198"/>
      <c r="Q258" s="198"/>
      <c r="R258" s="198"/>
    </row>
    <row r="259" spans="1:18" s="18" customFormat="1" ht="25.5" hidden="1">
      <c r="A259" s="82" t="s">
        <v>29</v>
      </c>
      <c r="B259" s="148">
        <v>757</v>
      </c>
      <c r="C259" s="84" t="s">
        <v>43</v>
      </c>
      <c r="D259" s="84" t="s">
        <v>18</v>
      </c>
      <c r="E259" s="84" t="s">
        <v>571</v>
      </c>
      <c r="F259" s="84" t="s">
        <v>30</v>
      </c>
      <c r="G259" s="87">
        <f>G260</f>
        <v>0</v>
      </c>
      <c r="H259" s="87">
        <f t="shared" si="71"/>
        <v>0</v>
      </c>
      <c r="I259" s="87">
        <f t="shared" si="71"/>
        <v>0</v>
      </c>
      <c r="J259" s="176"/>
      <c r="K259" s="198"/>
      <c r="L259" s="198"/>
      <c r="M259" s="198"/>
      <c r="N259" s="198"/>
      <c r="O259" s="198"/>
      <c r="P259" s="198"/>
      <c r="Q259" s="198"/>
      <c r="R259" s="198"/>
    </row>
    <row r="260" spans="1:18" s="18" customFormat="1" hidden="1">
      <c r="A260" s="82" t="s">
        <v>31</v>
      </c>
      <c r="B260" s="148">
        <v>757</v>
      </c>
      <c r="C260" s="84" t="s">
        <v>43</v>
      </c>
      <c r="D260" s="84" t="s">
        <v>18</v>
      </c>
      <c r="E260" s="84" t="s">
        <v>571</v>
      </c>
      <c r="F260" s="84" t="s">
        <v>32</v>
      </c>
      <c r="G260" s="87"/>
      <c r="H260" s="87">
        <v>0</v>
      </c>
      <c r="I260" s="87">
        <v>0</v>
      </c>
      <c r="J260" s="176"/>
      <c r="K260" s="198"/>
      <c r="L260" s="198"/>
      <c r="M260" s="198"/>
      <c r="N260" s="198"/>
      <c r="O260" s="198"/>
      <c r="P260" s="198"/>
      <c r="Q260" s="198"/>
      <c r="R260" s="198"/>
    </row>
    <row r="261" spans="1:18" ht="41.25" hidden="1" customHeight="1">
      <c r="A261" s="82" t="s">
        <v>499</v>
      </c>
      <c r="B261" s="148">
        <v>757</v>
      </c>
      <c r="C261" s="84" t="s">
        <v>43</v>
      </c>
      <c r="D261" s="84" t="s">
        <v>18</v>
      </c>
      <c r="E261" s="84" t="s">
        <v>498</v>
      </c>
      <c r="F261" s="84"/>
      <c r="G261" s="87">
        <f>G262</f>
        <v>0</v>
      </c>
      <c r="H261" s="87">
        <f t="shared" ref="H261:I262" si="72">H262</f>
        <v>0</v>
      </c>
      <c r="I261" s="87">
        <f t="shared" si="72"/>
        <v>0</v>
      </c>
      <c r="J261" s="176"/>
    </row>
    <row r="262" spans="1:18" ht="45" hidden="1" customHeight="1">
      <c r="A262" s="82" t="s">
        <v>29</v>
      </c>
      <c r="B262" s="148">
        <v>757</v>
      </c>
      <c r="C262" s="84" t="s">
        <v>43</v>
      </c>
      <c r="D262" s="84" t="s">
        <v>18</v>
      </c>
      <c r="E262" s="84" t="s">
        <v>498</v>
      </c>
      <c r="F262" s="84" t="s">
        <v>30</v>
      </c>
      <c r="G262" s="87">
        <f>G263</f>
        <v>0</v>
      </c>
      <c r="H262" s="87">
        <f t="shared" si="72"/>
        <v>0</v>
      </c>
      <c r="I262" s="87">
        <f t="shared" si="72"/>
        <v>0</v>
      </c>
      <c r="J262" s="176"/>
      <c r="K262" s="176"/>
      <c r="L262" s="176"/>
    </row>
    <row r="263" spans="1:18" ht="19.5" hidden="1" customHeight="1">
      <c r="A263" s="82" t="s">
        <v>31</v>
      </c>
      <c r="B263" s="148">
        <v>757</v>
      </c>
      <c r="C263" s="84" t="s">
        <v>43</v>
      </c>
      <c r="D263" s="84" t="s">
        <v>18</v>
      </c>
      <c r="E263" s="84" t="s">
        <v>498</v>
      </c>
      <c r="F263" s="84" t="s">
        <v>32</v>
      </c>
      <c r="G263" s="87">
        <v>0</v>
      </c>
      <c r="H263" s="87"/>
      <c r="I263" s="87"/>
      <c r="J263" s="176"/>
    </row>
    <row r="264" spans="1:18" ht="69" hidden="1" customHeight="1">
      <c r="A264" s="82" t="s">
        <v>995</v>
      </c>
      <c r="B264" s="148">
        <v>757</v>
      </c>
      <c r="C264" s="84" t="s">
        <v>43</v>
      </c>
      <c r="D264" s="84" t="s">
        <v>18</v>
      </c>
      <c r="E264" s="84" t="s">
        <v>994</v>
      </c>
      <c r="F264" s="84"/>
      <c r="G264" s="85">
        <f t="shared" ref="G264:I265" si="73">G265</f>
        <v>0</v>
      </c>
      <c r="H264" s="85">
        <f t="shared" si="73"/>
        <v>0</v>
      </c>
      <c r="I264" s="85">
        <f t="shared" si="73"/>
        <v>0</v>
      </c>
      <c r="J264" s="177"/>
    </row>
    <row r="265" spans="1:18" ht="25.5" hidden="1">
      <c r="A265" s="82" t="s">
        <v>29</v>
      </c>
      <c r="B265" s="148">
        <v>757</v>
      </c>
      <c r="C265" s="84" t="s">
        <v>43</v>
      </c>
      <c r="D265" s="84" t="s">
        <v>18</v>
      </c>
      <c r="E265" s="84" t="s">
        <v>994</v>
      </c>
      <c r="F265" s="84" t="s">
        <v>30</v>
      </c>
      <c r="G265" s="85">
        <f t="shared" si="73"/>
        <v>0</v>
      </c>
      <c r="H265" s="85">
        <f t="shared" si="73"/>
        <v>0</v>
      </c>
      <c r="I265" s="85">
        <f t="shared" si="73"/>
        <v>0</v>
      </c>
      <c r="J265" s="177"/>
    </row>
    <row r="266" spans="1:18" hidden="1">
      <c r="A266" s="82" t="s">
        <v>31</v>
      </c>
      <c r="B266" s="148">
        <v>757</v>
      </c>
      <c r="C266" s="84" t="s">
        <v>43</v>
      </c>
      <c r="D266" s="84" t="s">
        <v>18</v>
      </c>
      <c r="E266" s="84" t="s">
        <v>994</v>
      </c>
      <c r="F266" s="84" t="s">
        <v>32</v>
      </c>
      <c r="G266" s="85"/>
      <c r="H266" s="85"/>
      <c r="I266" s="85"/>
      <c r="J266" s="177"/>
    </row>
    <row r="267" spans="1:18" ht="37.5" customHeight="1">
      <c r="A267" s="82" t="s">
        <v>179</v>
      </c>
      <c r="B267" s="148">
        <v>757</v>
      </c>
      <c r="C267" s="84" t="s">
        <v>43</v>
      </c>
      <c r="D267" s="84" t="s">
        <v>18</v>
      </c>
      <c r="E267" s="84" t="s">
        <v>178</v>
      </c>
      <c r="F267" s="84"/>
      <c r="G267" s="85">
        <f>G268</f>
        <v>220600</v>
      </c>
      <c r="H267" s="85">
        <f t="shared" ref="H267:I267" si="74">H268</f>
        <v>123626.37</v>
      </c>
      <c r="I267" s="85">
        <f t="shared" si="74"/>
        <v>0</v>
      </c>
      <c r="J267" s="177"/>
    </row>
    <row r="268" spans="1:18" ht="25.5">
      <c r="A268" s="82" t="s">
        <v>29</v>
      </c>
      <c r="B268" s="148">
        <v>757</v>
      </c>
      <c r="C268" s="84" t="s">
        <v>43</v>
      </c>
      <c r="D268" s="84" t="s">
        <v>18</v>
      </c>
      <c r="E268" s="84" t="s">
        <v>178</v>
      </c>
      <c r="F268" s="84" t="s">
        <v>30</v>
      </c>
      <c r="G268" s="85">
        <f>G269</f>
        <v>220600</v>
      </c>
      <c r="H268" s="85">
        <f t="shared" ref="H268:I268" si="75">H269</f>
        <v>123626.37</v>
      </c>
      <c r="I268" s="85">
        <f t="shared" si="75"/>
        <v>0</v>
      </c>
      <c r="J268" s="177"/>
    </row>
    <row r="269" spans="1:18">
      <c r="A269" s="82" t="s">
        <v>31</v>
      </c>
      <c r="B269" s="148">
        <v>757</v>
      </c>
      <c r="C269" s="84" t="s">
        <v>43</v>
      </c>
      <c r="D269" s="84" t="s">
        <v>18</v>
      </c>
      <c r="E269" s="84" t="s">
        <v>178</v>
      </c>
      <c r="F269" s="84" t="s">
        <v>32</v>
      </c>
      <c r="G269" s="8">
        <v>220600</v>
      </c>
      <c r="H269" s="85">
        <v>123626.37</v>
      </c>
      <c r="I269" s="85">
        <v>0</v>
      </c>
      <c r="J269" s="177"/>
    </row>
    <row r="270" spans="1:18" ht="26.25" hidden="1" customHeight="1">
      <c r="A270" s="82" t="s">
        <v>886</v>
      </c>
      <c r="B270" s="148">
        <v>757</v>
      </c>
      <c r="C270" s="84" t="s">
        <v>43</v>
      </c>
      <c r="D270" s="84" t="s">
        <v>18</v>
      </c>
      <c r="E270" s="84" t="s">
        <v>885</v>
      </c>
      <c r="F270" s="84"/>
      <c r="G270" s="87">
        <f>G271</f>
        <v>0</v>
      </c>
      <c r="H270" s="87">
        <f t="shared" ref="H270:I270" si="76">H271</f>
        <v>0</v>
      </c>
      <c r="I270" s="87">
        <f t="shared" si="76"/>
        <v>0</v>
      </c>
      <c r="J270" s="176"/>
    </row>
    <row r="271" spans="1:18" ht="43.5" hidden="1" customHeight="1">
      <c r="A271" s="82" t="s">
        <v>29</v>
      </c>
      <c r="B271" s="148">
        <v>757</v>
      </c>
      <c r="C271" s="84" t="s">
        <v>43</v>
      </c>
      <c r="D271" s="84" t="s">
        <v>18</v>
      </c>
      <c r="E271" s="84" t="s">
        <v>885</v>
      </c>
      <c r="F271" s="84" t="s">
        <v>30</v>
      </c>
      <c r="G271" s="87">
        <f>G272</f>
        <v>0</v>
      </c>
      <c r="H271" s="87">
        <f t="shared" ref="H271:I271" si="77">H272</f>
        <v>0</v>
      </c>
      <c r="I271" s="87">
        <f t="shared" si="77"/>
        <v>0</v>
      </c>
      <c r="J271" s="176"/>
      <c r="K271" s="176"/>
      <c r="L271" s="176"/>
    </row>
    <row r="272" spans="1:18" ht="20.25" hidden="1" customHeight="1">
      <c r="A272" s="82" t="s">
        <v>31</v>
      </c>
      <c r="B272" s="148">
        <v>757</v>
      </c>
      <c r="C272" s="84" t="s">
        <v>43</v>
      </c>
      <c r="D272" s="84" t="s">
        <v>18</v>
      </c>
      <c r="E272" s="84" t="s">
        <v>885</v>
      </c>
      <c r="F272" s="84" t="s">
        <v>32</v>
      </c>
      <c r="G272" s="87"/>
      <c r="H272" s="87"/>
      <c r="I272" s="87"/>
      <c r="J272" s="176"/>
    </row>
    <row r="273" spans="1:12" ht="65.25" customHeight="1">
      <c r="A273" s="104" t="s">
        <v>853</v>
      </c>
      <c r="B273" s="148">
        <v>757</v>
      </c>
      <c r="C273" s="84" t="s">
        <v>43</v>
      </c>
      <c r="D273" s="84" t="s">
        <v>18</v>
      </c>
      <c r="E273" s="84" t="s">
        <v>660</v>
      </c>
      <c r="F273" s="84"/>
      <c r="G273" s="87">
        <f>G274</f>
        <v>4472402.3899999997</v>
      </c>
      <c r="H273" s="87">
        <f t="shared" ref="H273:H284" si="78">H274</f>
        <v>0</v>
      </c>
      <c r="I273" s="87">
        <f t="shared" ref="I273:I284" si="79">I274</f>
        <v>0</v>
      </c>
      <c r="J273" s="176"/>
    </row>
    <row r="274" spans="1:12" ht="45" customHeight="1">
      <c r="A274" s="82" t="s">
        <v>29</v>
      </c>
      <c r="B274" s="148">
        <v>757</v>
      </c>
      <c r="C274" s="84" t="s">
        <v>43</v>
      </c>
      <c r="D274" s="84" t="s">
        <v>18</v>
      </c>
      <c r="E274" s="84" t="s">
        <v>660</v>
      </c>
      <c r="F274" s="84" t="s">
        <v>30</v>
      </c>
      <c r="G274" s="87">
        <f>G275</f>
        <v>4472402.3899999997</v>
      </c>
      <c r="H274" s="87">
        <f t="shared" si="78"/>
        <v>0</v>
      </c>
      <c r="I274" s="87">
        <f t="shared" si="79"/>
        <v>0</v>
      </c>
      <c r="J274" s="176"/>
      <c r="K274" s="176"/>
      <c r="L274" s="176"/>
    </row>
    <row r="275" spans="1:12" ht="28.5" customHeight="1">
      <c r="A275" s="82" t="s">
        <v>31</v>
      </c>
      <c r="B275" s="148">
        <v>757</v>
      </c>
      <c r="C275" s="84" t="s">
        <v>43</v>
      </c>
      <c r="D275" s="84" t="s">
        <v>18</v>
      </c>
      <c r="E275" s="84" t="s">
        <v>660</v>
      </c>
      <c r="F275" s="84" t="s">
        <v>32</v>
      </c>
      <c r="G275" s="87">
        <v>4472402.3899999997</v>
      </c>
      <c r="H275" s="87">
        <v>0</v>
      </c>
      <c r="I275" s="87">
        <v>0</v>
      </c>
      <c r="J275" s="176"/>
    </row>
    <row r="276" spans="1:12" ht="28.5" hidden="1" customHeight="1">
      <c r="A276" s="82" t="s">
        <v>892</v>
      </c>
      <c r="B276" s="148">
        <v>757</v>
      </c>
      <c r="C276" s="84" t="s">
        <v>43</v>
      </c>
      <c r="D276" s="84" t="s">
        <v>18</v>
      </c>
      <c r="E276" s="84" t="s">
        <v>891</v>
      </c>
      <c r="F276" s="84"/>
      <c r="G276" s="87">
        <f>G277</f>
        <v>0</v>
      </c>
      <c r="H276" s="87">
        <f t="shared" ref="H276:I276" si="80">H277</f>
        <v>0</v>
      </c>
      <c r="I276" s="87">
        <f t="shared" si="80"/>
        <v>0</v>
      </c>
      <c r="J276" s="176"/>
    </row>
    <row r="277" spans="1:12" ht="36" hidden="1" customHeight="1">
      <c r="A277" s="82" t="s">
        <v>893</v>
      </c>
      <c r="B277" s="148">
        <v>757</v>
      </c>
      <c r="C277" s="84" t="s">
        <v>43</v>
      </c>
      <c r="D277" s="84" t="s">
        <v>18</v>
      </c>
      <c r="E277" s="84" t="s">
        <v>890</v>
      </c>
      <c r="F277" s="84"/>
      <c r="G277" s="87">
        <f>G278</f>
        <v>0</v>
      </c>
      <c r="H277" s="87">
        <f t="shared" si="78"/>
        <v>0</v>
      </c>
      <c r="I277" s="87">
        <f t="shared" si="79"/>
        <v>0</v>
      </c>
      <c r="J277" s="176"/>
    </row>
    <row r="278" spans="1:12" ht="41.25" hidden="1" customHeight="1">
      <c r="A278" s="82" t="s">
        <v>29</v>
      </c>
      <c r="B278" s="148">
        <v>757</v>
      </c>
      <c r="C278" s="84" t="s">
        <v>43</v>
      </c>
      <c r="D278" s="84" t="s">
        <v>18</v>
      </c>
      <c r="E278" s="84" t="s">
        <v>890</v>
      </c>
      <c r="F278" s="84" t="s">
        <v>30</v>
      </c>
      <c r="G278" s="87">
        <f>G279</f>
        <v>0</v>
      </c>
      <c r="H278" s="87">
        <f t="shared" si="78"/>
        <v>0</v>
      </c>
      <c r="I278" s="87">
        <f t="shared" si="79"/>
        <v>0</v>
      </c>
      <c r="J278" s="176"/>
      <c r="K278" s="176"/>
      <c r="L278" s="176"/>
    </row>
    <row r="279" spans="1:12" ht="22.5" hidden="1" customHeight="1">
      <c r="A279" s="82" t="s">
        <v>31</v>
      </c>
      <c r="B279" s="148">
        <v>757</v>
      </c>
      <c r="C279" s="84" t="s">
        <v>43</v>
      </c>
      <c r="D279" s="84" t="s">
        <v>18</v>
      </c>
      <c r="E279" s="84" t="s">
        <v>890</v>
      </c>
      <c r="F279" s="84" t="s">
        <v>32</v>
      </c>
      <c r="G279" s="87"/>
      <c r="H279" s="87"/>
      <c r="I279" s="87"/>
      <c r="J279" s="176"/>
    </row>
    <row r="280" spans="1:12" ht="48" hidden="1" customHeight="1">
      <c r="A280" s="82" t="s">
        <v>740</v>
      </c>
      <c r="B280" s="148">
        <v>757</v>
      </c>
      <c r="C280" s="84" t="s">
        <v>43</v>
      </c>
      <c r="D280" s="84" t="s">
        <v>18</v>
      </c>
      <c r="E280" s="84" t="s">
        <v>739</v>
      </c>
      <c r="F280" s="84"/>
      <c r="G280" s="87">
        <f>G281</f>
        <v>0</v>
      </c>
      <c r="H280" s="87">
        <f t="shared" si="78"/>
        <v>0</v>
      </c>
      <c r="I280" s="87">
        <f t="shared" si="79"/>
        <v>0</v>
      </c>
      <c r="J280" s="176"/>
    </row>
    <row r="281" spans="1:12" ht="24" hidden="1" customHeight="1">
      <c r="A281" s="82" t="s">
        <v>62</v>
      </c>
      <c r="B281" s="148">
        <v>757</v>
      </c>
      <c r="C281" s="84" t="s">
        <v>43</v>
      </c>
      <c r="D281" s="84" t="s">
        <v>18</v>
      </c>
      <c r="E281" s="84" t="s">
        <v>739</v>
      </c>
      <c r="F281" s="84" t="s">
        <v>63</v>
      </c>
      <c r="G281" s="87">
        <f>G282</f>
        <v>0</v>
      </c>
      <c r="H281" s="87">
        <f t="shared" si="78"/>
        <v>0</v>
      </c>
      <c r="I281" s="87">
        <f t="shared" si="79"/>
        <v>0</v>
      </c>
      <c r="J281" s="176"/>
      <c r="K281" s="176"/>
      <c r="L281" s="176"/>
    </row>
    <row r="282" spans="1:12" ht="29.25" hidden="1" customHeight="1">
      <c r="A282" s="82" t="s">
        <v>175</v>
      </c>
      <c r="B282" s="148">
        <v>757</v>
      </c>
      <c r="C282" s="84" t="s">
        <v>43</v>
      </c>
      <c r="D282" s="84" t="s">
        <v>18</v>
      </c>
      <c r="E282" s="84" t="s">
        <v>739</v>
      </c>
      <c r="F282" s="84" t="s">
        <v>176</v>
      </c>
      <c r="G282" s="87"/>
      <c r="H282" s="87"/>
      <c r="I282" s="87"/>
      <c r="J282" s="176"/>
    </row>
    <row r="283" spans="1:12" ht="30" hidden="1" customHeight="1">
      <c r="A283" s="82" t="s">
        <v>740</v>
      </c>
      <c r="B283" s="148">
        <v>757</v>
      </c>
      <c r="C283" s="84" t="s">
        <v>43</v>
      </c>
      <c r="D283" s="84" t="s">
        <v>18</v>
      </c>
      <c r="E283" s="84" t="s">
        <v>550</v>
      </c>
      <c r="F283" s="84"/>
      <c r="G283" s="87">
        <f>G284</f>
        <v>0</v>
      </c>
      <c r="H283" s="87">
        <f t="shared" si="78"/>
        <v>0</v>
      </c>
      <c r="I283" s="87">
        <f t="shared" si="79"/>
        <v>0</v>
      </c>
      <c r="J283" s="176"/>
    </row>
    <row r="284" spans="1:12" ht="41.25" hidden="1" customHeight="1">
      <c r="A284" s="82" t="s">
        <v>29</v>
      </c>
      <c r="B284" s="148">
        <v>757</v>
      </c>
      <c r="C284" s="84" t="s">
        <v>43</v>
      </c>
      <c r="D284" s="84" t="s">
        <v>18</v>
      </c>
      <c r="E284" s="84" t="s">
        <v>550</v>
      </c>
      <c r="F284" s="84" t="s">
        <v>30</v>
      </c>
      <c r="G284" s="87">
        <f>G285</f>
        <v>0</v>
      </c>
      <c r="H284" s="87">
        <f t="shared" si="78"/>
        <v>0</v>
      </c>
      <c r="I284" s="87">
        <f t="shared" si="79"/>
        <v>0</v>
      </c>
      <c r="J284" s="176"/>
      <c r="K284" s="176"/>
      <c r="L284" s="176"/>
    </row>
    <row r="285" spans="1:12" ht="16.5" hidden="1" customHeight="1">
      <c r="A285" s="82" t="s">
        <v>31</v>
      </c>
      <c r="B285" s="148">
        <v>757</v>
      </c>
      <c r="C285" s="84" t="s">
        <v>43</v>
      </c>
      <c r="D285" s="84" t="s">
        <v>18</v>
      </c>
      <c r="E285" s="84" t="s">
        <v>550</v>
      </c>
      <c r="F285" s="84" t="s">
        <v>32</v>
      </c>
      <c r="G285" s="87"/>
      <c r="H285" s="87"/>
      <c r="I285" s="87"/>
      <c r="J285" s="176"/>
    </row>
    <row r="286" spans="1:12" ht="25.5">
      <c r="A286" s="82" t="s">
        <v>1204</v>
      </c>
      <c r="B286" s="148">
        <v>757</v>
      </c>
      <c r="C286" s="84" t="s">
        <v>43</v>
      </c>
      <c r="D286" s="84" t="s">
        <v>18</v>
      </c>
      <c r="E286" s="84" t="s">
        <v>831</v>
      </c>
      <c r="F286" s="84"/>
      <c r="G286" s="87">
        <f>G287</f>
        <v>670000</v>
      </c>
      <c r="H286" s="87">
        <f t="shared" ref="H286:I286" si="81">H287</f>
        <v>670000</v>
      </c>
      <c r="I286" s="87">
        <f t="shared" si="81"/>
        <v>670000</v>
      </c>
      <c r="J286" s="176"/>
    </row>
    <row r="287" spans="1:12" ht="25.5">
      <c r="A287" s="82" t="s">
        <v>29</v>
      </c>
      <c r="B287" s="148">
        <v>757</v>
      </c>
      <c r="C287" s="84" t="s">
        <v>43</v>
      </c>
      <c r="D287" s="84" t="s">
        <v>18</v>
      </c>
      <c r="E287" s="84" t="s">
        <v>831</v>
      </c>
      <c r="F287" s="84" t="s">
        <v>30</v>
      </c>
      <c r="G287" s="87">
        <f>G288+G289</f>
        <v>670000</v>
      </c>
      <c r="H287" s="87">
        <f t="shared" ref="H287:I287" si="82">H288+H289</f>
        <v>670000</v>
      </c>
      <c r="I287" s="87">
        <f t="shared" si="82"/>
        <v>670000</v>
      </c>
      <c r="J287" s="176"/>
    </row>
    <row r="288" spans="1:12" ht="19.5" customHeight="1">
      <c r="A288" s="82" t="s">
        <v>31</v>
      </c>
      <c r="B288" s="148">
        <v>757</v>
      </c>
      <c r="C288" s="84" t="s">
        <v>43</v>
      </c>
      <c r="D288" s="84" t="s">
        <v>18</v>
      </c>
      <c r="E288" s="84" t="s">
        <v>831</v>
      </c>
      <c r="F288" s="84" t="s">
        <v>32</v>
      </c>
      <c r="G288" s="70">
        <v>640000</v>
      </c>
      <c r="H288" s="70">
        <v>640000</v>
      </c>
      <c r="I288" s="70">
        <v>640000</v>
      </c>
      <c r="J288" s="176"/>
    </row>
    <row r="289" spans="1:10" ht="19.5" customHeight="1">
      <c r="A289" s="82" t="s">
        <v>609</v>
      </c>
      <c r="B289" s="148">
        <v>757</v>
      </c>
      <c r="C289" s="84" t="s">
        <v>43</v>
      </c>
      <c r="D289" s="84" t="s">
        <v>18</v>
      </c>
      <c r="E289" s="84" t="s">
        <v>831</v>
      </c>
      <c r="F289" s="84" t="s">
        <v>608</v>
      </c>
      <c r="G289" s="70">
        <v>30000</v>
      </c>
      <c r="H289" s="70">
        <v>30000</v>
      </c>
      <c r="I289" s="70">
        <v>30000</v>
      </c>
      <c r="J289" s="176"/>
    </row>
    <row r="290" spans="1:10">
      <c r="A290" s="82" t="s">
        <v>821</v>
      </c>
      <c r="B290" s="148">
        <v>757</v>
      </c>
      <c r="C290" s="84" t="s">
        <v>43</v>
      </c>
      <c r="D290" s="84" t="s">
        <v>18</v>
      </c>
      <c r="E290" s="84" t="s">
        <v>820</v>
      </c>
      <c r="F290" s="84"/>
      <c r="G290" s="70">
        <f>G291</f>
        <v>392000</v>
      </c>
      <c r="H290" s="70">
        <f t="shared" ref="H290:I290" si="83">H291</f>
        <v>392000</v>
      </c>
      <c r="I290" s="70">
        <f t="shared" si="83"/>
        <v>392000</v>
      </c>
      <c r="J290" s="176"/>
    </row>
    <row r="291" spans="1:10" ht="25.5">
      <c r="A291" s="82" t="s">
        <v>29</v>
      </c>
      <c r="B291" s="148">
        <v>757</v>
      </c>
      <c r="C291" s="84" t="s">
        <v>43</v>
      </c>
      <c r="D291" s="84" t="s">
        <v>18</v>
      </c>
      <c r="E291" s="84" t="s">
        <v>820</v>
      </c>
      <c r="F291" s="84" t="s">
        <v>30</v>
      </c>
      <c r="G291" s="70">
        <f>G292+G293</f>
        <v>392000</v>
      </c>
      <c r="H291" s="70">
        <f t="shared" ref="H291:I291" si="84">H292+H293</f>
        <v>392000</v>
      </c>
      <c r="I291" s="70">
        <f t="shared" si="84"/>
        <v>392000</v>
      </c>
      <c r="J291" s="176"/>
    </row>
    <row r="292" spans="1:10" ht="19.5" customHeight="1">
      <c r="A292" s="82" t="s">
        <v>31</v>
      </c>
      <c r="B292" s="148">
        <v>757</v>
      </c>
      <c r="C292" s="84" t="s">
        <v>43</v>
      </c>
      <c r="D292" s="84" t="s">
        <v>18</v>
      </c>
      <c r="E292" s="84" t="s">
        <v>820</v>
      </c>
      <c r="F292" s="84" t="s">
        <v>32</v>
      </c>
      <c r="G292" s="70">
        <v>374000</v>
      </c>
      <c r="H292" s="70">
        <v>374000</v>
      </c>
      <c r="I292" s="70">
        <v>374000</v>
      </c>
      <c r="J292" s="176"/>
    </row>
    <row r="293" spans="1:10" ht="19.5" customHeight="1">
      <c r="A293" s="82" t="s">
        <v>609</v>
      </c>
      <c r="B293" s="148">
        <v>757</v>
      </c>
      <c r="C293" s="84" t="s">
        <v>43</v>
      </c>
      <c r="D293" s="84" t="s">
        <v>18</v>
      </c>
      <c r="E293" s="84" t="s">
        <v>820</v>
      </c>
      <c r="F293" s="84" t="s">
        <v>608</v>
      </c>
      <c r="G293" s="70">
        <v>18000</v>
      </c>
      <c r="H293" s="70">
        <v>18000</v>
      </c>
      <c r="I293" s="70">
        <v>18000</v>
      </c>
      <c r="J293" s="176"/>
    </row>
    <row r="294" spans="1:10" ht="25.5">
      <c r="A294" s="82" t="s">
        <v>817</v>
      </c>
      <c r="B294" s="148">
        <v>757</v>
      </c>
      <c r="C294" s="84" t="s">
        <v>43</v>
      </c>
      <c r="D294" s="84" t="s">
        <v>18</v>
      </c>
      <c r="E294" s="84" t="s">
        <v>816</v>
      </c>
      <c r="F294" s="84"/>
      <c r="G294" s="70">
        <f>G295</f>
        <v>30000</v>
      </c>
      <c r="H294" s="70">
        <f t="shared" ref="H294:I294" si="85">H295</f>
        <v>30000</v>
      </c>
      <c r="I294" s="70">
        <f t="shared" si="85"/>
        <v>30000</v>
      </c>
      <c r="J294" s="176"/>
    </row>
    <row r="295" spans="1:10" ht="25.5">
      <c r="A295" s="82" t="s">
        <v>29</v>
      </c>
      <c r="B295" s="148">
        <v>757</v>
      </c>
      <c r="C295" s="84" t="s">
        <v>43</v>
      </c>
      <c r="D295" s="84" t="s">
        <v>18</v>
      </c>
      <c r="E295" s="84" t="s">
        <v>816</v>
      </c>
      <c r="F295" s="84" t="s">
        <v>30</v>
      </c>
      <c r="G295" s="70">
        <f>G296</f>
        <v>30000</v>
      </c>
      <c r="H295" s="70">
        <f>H296</f>
        <v>30000</v>
      </c>
      <c r="I295" s="70">
        <f>I296</f>
        <v>30000</v>
      </c>
      <c r="J295" s="176"/>
    </row>
    <row r="296" spans="1:10" ht="19.5" customHeight="1">
      <c r="A296" s="82" t="s">
        <v>31</v>
      </c>
      <c r="B296" s="148">
        <v>757</v>
      </c>
      <c r="C296" s="84" t="s">
        <v>43</v>
      </c>
      <c r="D296" s="84" t="s">
        <v>18</v>
      </c>
      <c r="E296" s="84" t="s">
        <v>816</v>
      </c>
      <c r="F296" s="84" t="s">
        <v>32</v>
      </c>
      <c r="G296" s="70">
        <v>30000</v>
      </c>
      <c r="H296" s="70">
        <v>30000</v>
      </c>
      <c r="I296" s="70">
        <v>30000</v>
      </c>
      <c r="J296" s="176"/>
    </row>
    <row r="297" spans="1:10" ht="38.25">
      <c r="A297" s="82" t="s">
        <v>823</v>
      </c>
      <c r="B297" s="148">
        <v>757</v>
      </c>
      <c r="C297" s="84" t="s">
        <v>43</v>
      </c>
      <c r="D297" s="84" t="s">
        <v>18</v>
      </c>
      <c r="E297" s="84" t="s">
        <v>822</v>
      </c>
      <c r="F297" s="84"/>
      <c r="G297" s="70">
        <f>G298</f>
        <v>21600</v>
      </c>
      <c r="H297" s="70">
        <f t="shared" ref="H297:I297" si="86">H298</f>
        <v>0</v>
      </c>
      <c r="I297" s="70">
        <f t="shared" si="86"/>
        <v>0</v>
      </c>
      <c r="J297" s="176"/>
    </row>
    <row r="298" spans="1:10" ht="25.5">
      <c r="A298" s="82" t="s">
        <v>29</v>
      </c>
      <c r="B298" s="148">
        <v>757</v>
      </c>
      <c r="C298" s="84" t="s">
        <v>43</v>
      </c>
      <c r="D298" s="84" t="s">
        <v>18</v>
      </c>
      <c r="E298" s="84" t="s">
        <v>822</v>
      </c>
      <c r="F298" s="84" t="s">
        <v>30</v>
      </c>
      <c r="G298" s="87">
        <f>G299</f>
        <v>21600</v>
      </c>
      <c r="H298" s="87">
        <f>H299</f>
        <v>0</v>
      </c>
      <c r="I298" s="87">
        <f>I299</f>
        <v>0</v>
      </c>
      <c r="J298" s="176"/>
    </row>
    <row r="299" spans="1:10" ht="19.5" customHeight="1">
      <c r="A299" s="82" t="s">
        <v>31</v>
      </c>
      <c r="B299" s="148">
        <v>757</v>
      </c>
      <c r="C299" s="84" t="s">
        <v>43</v>
      </c>
      <c r="D299" s="84" t="s">
        <v>18</v>
      </c>
      <c r="E299" s="84" t="s">
        <v>822</v>
      </c>
      <c r="F299" s="84" t="s">
        <v>32</v>
      </c>
      <c r="G299" s="70">
        <v>21600</v>
      </c>
      <c r="H299" s="87">
        <v>0</v>
      </c>
      <c r="I299" s="87">
        <v>0</v>
      </c>
      <c r="J299" s="176"/>
    </row>
    <row r="300" spans="1:10" ht="25.5" hidden="1">
      <c r="A300" s="82" t="s">
        <v>825</v>
      </c>
      <c r="B300" s="148">
        <v>757</v>
      </c>
      <c r="C300" s="84" t="s">
        <v>43</v>
      </c>
      <c r="D300" s="84" t="s">
        <v>18</v>
      </c>
      <c r="E300" s="84" t="s">
        <v>824</v>
      </c>
      <c r="F300" s="84"/>
      <c r="G300" s="70">
        <f>G301</f>
        <v>0</v>
      </c>
      <c r="H300" s="87">
        <f t="shared" ref="H300:I300" si="87">H301</f>
        <v>0</v>
      </c>
      <c r="I300" s="87">
        <f t="shared" si="87"/>
        <v>0</v>
      </c>
      <c r="J300" s="176"/>
    </row>
    <row r="301" spans="1:10" ht="25.5" hidden="1">
      <c r="A301" s="82" t="s">
        <v>29</v>
      </c>
      <c r="B301" s="148">
        <v>757</v>
      </c>
      <c r="C301" s="84" t="s">
        <v>43</v>
      </c>
      <c r="D301" s="84" t="s">
        <v>18</v>
      </c>
      <c r="E301" s="84" t="s">
        <v>824</v>
      </c>
      <c r="F301" s="84" t="s">
        <v>30</v>
      </c>
      <c r="G301" s="70">
        <f>G302</f>
        <v>0</v>
      </c>
      <c r="H301" s="87">
        <f>H302</f>
        <v>0</v>
      </c>
      <c r="I301" s="87">
        <f>I302</f>
        <v>0</v>
      </c>
      <c r="J301" s="176"/>
    </row>
    <row r="302" spans="1:10" ht="19.5" hidden="1" customHeight="1">
      <c r="A302" s="82" t="s">
        <v>31</v>
      </c>
      <c r="B302" s="148">
        <v>757</v>
      </c>
      <c r="C302" s="84" t="s">
        <v>43</v>
      </c>
      <c r="D302" s="84" t="s">
        <v>18</v>
      </c>
      <c r="E302" s="84" t="s">
        <v>824</v>
      </c>
      <c r="F302" s="84" t="s">
        <v>32</v>
      </c>
      <c r="G302" s="70"/>
      <c r="H302" s="87"/>
      <c r="I302" s="87"/>
      <c r="J302" s="176"/>
    </row>
    <row r="303" spans="1:10" ht="38.25" hidden="1">
      <c r="A303" s="82" t="s">
        <v>827</v>
      </c>
      <c r="B303" s="148">
        <v>757</v>
      </c>
      <c r="C303" s="84" t="s">
        <v>43</v>
      </c>
      <c r="D303" s="84" t="s">
        <v>18</v>
      </c>
      <c r="E303" s="84" t="s">
        <v>826</v>
      </c>
      <c r="F303" s="84"/>
      <c r="G303" s="70">
        <f>G304</f>
        <v>0</v>
      </c>
      <c r="H303" s="87">
        <f t="shared" ref="H303:I303" si="88">H304</f>
        <v>0</v>
      </c>
      <c r="I303" s="87">
        <f t="shared" si="88"/>
        <v>0</v>
      </c>
      <c r="J303" s="176"/>
    </row>
    <row r="304" spans="1:10" ht="25.5" hidden="1">
      <c r="A304" s="82" t="s">
        <v>29</v>
      </c>
      <c r="B304" s="148">
        <v>757</v>
      </c>
      <c r="C304" s="84" t="s">
        <v>43</v>
      </c>
      <c r="D304" s="84" t="s">
        <v>18</v>
      </c>
      <c r="E304" s="84" t="s">
        <v>826</v>
      </c>
      <c r="F304" s="84" t="s">
        <v>30</v>
      </c>
      <c r="G304" s="70">
        <f>G305</f>
        <v>0</v>
      </c>
      <c r="H304" s="87">
        <f>H305</f>
        <v>0</v>
      </c>
      <c r="I304" s="87">
        <f>I305</f>
        <v>0</v>
      </c>
      <c r="J304" s="176"/>
    </row>
    <row r="305" spans="1:18" ht="19.5" hidden="1" customHeight="1">
      <c r="A305" s="82" t="s">
        <v>31</v>
      </c>
      <c r="B305" s="148">
        <v>757</v>
      </c>
      <c r="C305" s="84" t="s">
        <v>43</v>
      </c>
      <c r="D305" s="84" t="s">
        <v>18</v>
      </c>
      <c r="E305" s="84" t="s">
        <v>826</v>
      </c>
      <c r="F305" s="84" t="s">
        <v>32</v>
      </c>
      <c r="G305" s="70"/>
      <c r="H305" s="87"/>
      <c r="I305" s="87"/>
      <c r="J305" s="176"/>
    </row>
    <row r="306" spans="1:18" ht="38.25">
      <c r="A306" s="82" t="s">
        <v>984</v>
      </c>
      <c r="B306" s="148">
        <v>757</v>
      </c>
      <c r="C306" s="84" t="s">
        <v>43</v>
      </c>
      <c r="D306" s="84" t="s">
        <v>18</v>
      </c>
      <c r="E306" s="84" t="s">
        <v>828</v>
      </c>
      <c r="F306" s="84"/>
      <c r="G306" s="70">
        <f>G307</f>
        <v>0</v>
      </c>
      <c r="H306" s="87">
        <f t="shared" ref="H306:I306" si="89">H307</f>
        <v>20000</v>
      </c>
      <c r="I306" s="87">
        <f t="shared" si="89"/>
        <v>0</v>
      </c>
      <c r="J306" s="176"/>
    </row>
    <row r="307" spans="1:18" ht="25.5">
      <c r="A307" s="82" t="s">
        <v>29</v>
      </c>
      <c r="B307" s="148">
        <v>757</v>
      </c>
      <c r="C307" s="84" t="s">
        <v>43</v>
      </c>
      <c r="D307" s="84" t="s">
        <v>18</v>
      </c>
      <c r="E307" s="84" t="s">
        <v>828</v>
      </c>
      <c r="F307" s="84" t="s">
        <v>30</v>
      </c>
      <c r="G307" s="70">
        <f>G308</f>
        <v>0</v>
      </c>
      <c r="H307" s="87">
        <f>H308</f>
        <v>20000</v>
      </c>
      <c r="I307" s="87">
        <f>I308</f>
        <v>0</v>
      </c>
      <c r="J307" s="176"/>
    </row>
    <row r="308" spans="1:18" ht="19.5" customHeight="1">
      <c r="A308" s="82" t="s">
        <v>31</v>
      </c>
      <c r="B308" s="148">
        <v>757</v>
      </c>
      <c r="C308" s="84" t="s">
        <v>43</v>
      </c>
      <c r="D308" s="84" t="s">
        <v>18</v>
      </c>
      <c r="E308" s="84" t="s">
        <v>828</v>
      </c>
      <c r="F308" s="84" t="s">
        <v>32</v>
      </c>
      <c r="G308" s="70">
        <v>0</v>
      </c>
      <c r="H308" s="87">
        <v>20000</v>
      </c>
      <c r="I308" s="87">
        <v>0</v>
      </c>
      <c r="J308" s="176"/>
    </row>
    <row r="309" spans="1:18" ht="25.5">
      <c r="A309" s="82" t="s">
        <v>830</v>
      </c>
      <c r="B309" s="148">
        <v>757</v>
      </c>
      <c r="C309" s="84" t="s">
        <v>43</v>
      </c>
      <c r="D309" s="84" t="s">
        <v>18</v>
      </c>
      <c r="E309" s="84" t="s">
        <v>829</v>
      </c>
      <c r="F309" s="84"/>
      <c r="G309" s="70">
        <f>G310</f>
        <v>16173.7</v>
      </c>
      <c r="H309" s="87">
        <f t="shared" ref="H309:I309" si="90">H310</f>
        <v>16173.7</v>
      </c>
      <c r="I309" s="87">
        <f t="shared" si="90"/>
        <v>16173.7</v>
      </c>
      <c r="J309" s="176"/>
    </row>
    <row r="310" spans="1:18" ht="25.5">
      <c r="A310" s="82" t="s">
        <v>29</v>
      </c>
      <c r="B310" s="148">
        <v>757</v>
      </c>
      <c r="C310" s="84" t="s">
        <v>43</v>
      </c>
      <c r="D310" s="84" t="s">
        <v>18</v>
      </c>
      <c r="E310" s="84" t="s">
        <v>829</v>
      </c>
      <c r="F310" s="84" t="s">
        <v>30</v>
      </c>
      <c r="G310" s="70">
        <f>G311</f>
        <v>16173.7</v>
      </c>
      <c r="H310" s="87">
        <f>H311</f>
        <v>16173.7</v>
      </c>
      <c r="I310" s="87">
        <f>I311</f>
        <v>16173.7</v>
      </c>
      <c r="J310" s="176"/>
    </row>
    <row r="311" spans="1:18" ht="19.5" customHeight="1">
      <c r="A311" s="82" t="s">
        <v>31</v>
      </c>
      <c r="B311" s="148">
        <v>757</v>
      </c>
      <c r="C311" s="84" t="s">
        <v>43</v>
      </c>
      <c r="D311" s="84" t="s">
        <v>18</v>
      </c>
      <c r="E311" s="84" t="s">
        <v>829</v>
      </c>
      <c r="F311" s="84" t="s">
        <v>32</v>
      </c>
      <c r="G311" s="70">
        <v>16173.7</v>
      </c>
      <c r="H311" s="87">
        <v>16173.7</v>
      </c>
      <c r="I311" s="87">
        <v>16173.7</v>
      </c>
      <c r="J311" s="176"/>
    </row>
    <row r="312" spans="1:18">
      <c r="A312" s="82" t="s">
        <v>832</v>
      </c>
      <c r="B312" s="148">
        <v>757</v>
      </c>
      <c r="C312" s="84" t="s">
        <v>43</v>
      </c>
      <c r="D312" s="84" t="s">
        <v>18</v>
      </c>
      <c r="E312" s="84" t="s">
        <v>818</v>
      </c>
      <c r="F312" s="84"/>
      <c r="G312" s="70">
        <f>G313</f>
        <v>200000</v>
      </c>
      <c r="H312" s="87">
        <f t="shared" ref="H312:I312" si="91">H313</f>
        <v>100000</v>
      </c>
      <c r="I312" s="87">
        <f t="shared" si="91"/>
        <v>100000</v>
      </c>
      <c r="J312" s="176"/>
    </row>
    <row r="313" spans="1:18" ht="25.5">
      <c r="A313" s="82" t="s">
        <v>29</v>
      </c>
      <c r="B313" s="148">
        <v>757</v>
      </c>
      <c r="C313" s="84" t="s">
        <v>43</v>
      </c>
      <c r="D313" s="84" t="s">
        <v>18</v>
      </c>
      <c r="E313" s="84" t="s">
        <v>818</v>
      </c>
      <c r="F313" s="84" t="s">
        <v>30</v>
      </c>
      <c r="G313" s="70">
        <f>G314</f>
        <v>200000</v>
      </c>
      <c r="H313" s="87">
        <f>H314</f>
        <v>100000</v>
      </c>
      <c r="I313" s="87">
        <f>I314</f>
        <v>100000</v>
      </c>
      <c r="J313" s="176"/>
    </row>
    <row r="314" spans="1:18" ht="19.5" customHeight="1">
      <c r="A314" s="82" t="s">
        <v>31</v>
      </c>
      <c r="B314" s="148">
        <v>757</v>
      </c>
      <c r="C314" s="84" t="s">
        <v>43</v>
      </c>
      <c r="D314" s="84" t="s">
        <v>18</v>
      </c>
      <c r="E314" s="84" t="s">
        <v>818</v>
      </c>
      <c r="F314" s="84" t="s">
        <v>32</v>
      </c>
      <c r="G314" s="70">
        <v>200000</v>
      </c>
      <c r="H314" s="87">
        <f>200000-100000</f>
        <v>100000</v>
      </c>
      <c r="I314" s="87">
        <f>200000-100000</f>
        <v>100000</v>
      </c>
      <c r="J314" s="176"/>
    </row>
    <row r="315" spans="1:18" ht="25.5" hidden="1">
      <c r="A315" s="82" t="s">
        <v>834</v>
      </c>
      <c r="B315" s="148">
        <v>757</v>
      </c>
      <c r="C315" s="84" t="s">
        <v>43</v>
      </c>
      <c r="D315" s="84" t="s">
        <v>18</v>
      </c>
      <c r="E315" s="84" t="s">
        <v>833</v>
      </c>
      <c r="F315" s="84"/>
      <c r="G315" s="70">
        <f>G316</f>
        <v>0</v>
      </c>
      <c r="H315" s="87">
        <f t="shared" ref="H315:I315" si="92">H316</f>
        <v>0</v>
      </c>
      <c r="I315" s="87">
        <f t="shared" si="92"/>
        <v>0</v>
      </c>
      <c r="J315" s="176"/>
    </row>
    <row r="316" spans="1:18" ht="25.5" hidden="1">
      <c r="A316" s="82" t="s">
        <v>29</v>
      </c>
      <c r="B316" s="148">
        <v>757</v>
      </c>
      <c r="C316" s="84" t="s">
        <v>43</v>
      </c>
      <c r="D316" s="84" t="s">
        <v>18</v>
      </c>
      <c r="E316" s="84" t="s">
        <v>833</v>
      </c>
      <c r="F316" s="84" t="s">
        <v>30</v>
      </c>
      <c r="G316" s="70">
        <f>G317</f>
        <v>0</v>
      </c>
      <c r="H316" s="87">
        <f>H317</f>
        <v>0</v>
      </c>
      <c r="I316" s="87">
        <f>I317</f>
        <v>0</v>
      </c>
      <c r="J316" s="176"/>
    </row>
    <row r="317" spans="1:18" ht="19.5" hidden="1" customHeight="1">
      <c r="A317" s="82" t="s">
        <v>31</v>
      </c>
      <c r="B317" s="148">
        <v>757</v>
      </c>
      <c r="C317" s="84" t="s">
        <v>43</v>
      </c>
      <c r="D317" s="84" t="s">
        <v>18</v>
      </c>
      <c r="E317" s="84" t="s">
        <v>833</v>
      </c>
      <c r="F317" s="84" t="s">
        <v>32</v>
      </c>
      <c r="G317" s="70"/>
      <c r="H317" s="87"/>
      <c r="I317" s="87"/>
      <c r="J317" s="176"/>
    </row>
    <row r="318" spans="1:18" s="90" customFormat="1" ht="32.25" hidden="1" customHeight="1">
      <c r="A318" s="82" t="s">
        <v>1039</v>
      </c>
      <c r="B318" s="148">
        <v>757</v>
      </c>
      <c r="C318" s="84" t="s">
        <v>43</v>
      </c>
      <c r="D318" s="84" t="s">
        <v>18</v>
      </c>
      <c r="E318" s="84" t="s">
        <v>1038</v>
      </c>
      <c r="F318" s="84"/>
      <c r="G318" s="70">
        <f>G319</f>
        <v>0</v>
      </c>
      <c r="H318" s="87">
        <f t="shared" ref="H318:I318" si="93">H319</f>
        <v>0</v>
      </c>
      <c r="I318" s="87">
        <f t="shared" si="93"/>
        <v>0</v>
      </c>
      <c r="J318" s="176"/>
      <c r="K318" s="184"/>
      <c r="L318" s="184"/>
      <c r="M318" s="184"/>
      <c r="N318" s="184"/>
      <c r="O318" s="184"/>
      <c r="P318" s="184"/>
      <c r="Q318" s="184"/>
      <c r="R318" s="184"/>
    </row>
    <row r="319" spans="1:18" s="90" customFormat="1" ht="25.5" hidden="1">
      <c r="A319" s="82" t="s">
        <v>29</v>
      </c>
      <c r="B319" s="148">
        <v>757</v>
      </c>
      <c r="C319" s="84" t="s">
        <v>43</v>
      </c>
      <c r="D319" s="84" t="s">
        <v>18</v>
      </c>
      <c r="E319" s="84" t="s">
        <v>1038</v>
      </c>
      <c r="F319" s="84" t="s">
        <v>30</v>
      </c>
      <c r="G319" s="70">
        <f>G320</f>
        <v>0</v>
      </c>
      <c r="H319" s="87">
        <f>H320</f>
        <v>0</v>
      </c>
      <c r="I319" s="87">
        <f>I320</f>
        <v>0</v>
      </c>
      <c r="J319" s="176"/>
      <c r="K319" s="184"/>
      <c r="L319" s="184"/>
      <c r="M319" s="184"/>
      <c r="N319" s="184"/>
      <c r="O319" s="184"/>
      <c r="P319" s="184"/>
      <c r="Q319" s="184"/>
      <c r="R319" s="184"/>
    </row>
    <row r="320" spans="1:18" s="90" customFormat="1" ht="19.5" hidden="1" customHeight="1">
      <c r="A320" s="82" t="s">
        <v>31</v>
      </c>
      <c r="B320" s="148">
        <v>757</v>
      </c>
      <c r="C320" s="84" t="s">
        <v>43</v>
      </c>
      <c r="D320" s="84" t="s">
        <v>18</v>
      </c>
      <c r="E320" s="84" t="s">
        <v>1038</v>
      </c>
      <c r="F320" s="84" t="s">
        <v>32</v>
      </c>
      <c r="G320" s="70"/>
      <c r="H320" s="87"/>
      <c r="I320" s="87"/>
      <c r="J320" s="176"/>
      <c r="K320" s="184"/>
      <c r="L320" s="184"/>
      <c r="M320" s="184"/>
      <c r="N320" s="184"/>
      <c r="O320" s="184"/>
      <c r="P320" s="184"/>
      <c r="Q320" s="184"/>
      <c r="R320" s="184"/>
    </row>
    <row r="321" spans="1:18" s="90" customFormat="1" ht="36.75" hidden="1" customHeight="1">
      <c r="A321" s="300" t="s">
        <v>1041</v>
      </c>
      <c r="B321" s="148">
        <v>757</v>
      </c>
      <c r="C321" s="84" t="s">
        <v>43</v>
      </c>
      <c r="D321" s="84" t="s">
        <v>18</v>
      </c>
      <c r="E321" s="84" t="s">
        <v>1040</v>
      </c>
      <c r="F321" s="84"/>
      <c r="G321" s="70">
        <f>G322</f>
        <v>0</v>
      </c>
      <c r="H321" s="87">
        <f t="shared" ref="H321:I321" si="94">H322</f>
        <v>0</v>
      </c>
      <c r="I321" s="87">
        <f t="shared" si="94"/>
        <v>0</v>
      </c>
      <c r="J321" s="176"/>
      <c r="K321" s="184"/>
      <c r="L321" s="184"/>
      <c r="M321" s="184"/>
      <c r="N321" s="184"/>
      <c r="O321" s="184"/>
      <c r="P321" s="184"/>
      <c r="Q321" s="184"/>
      <c r="R321" s="184"/>
    </row>
    <row r="322" spans="1:18" s="90" customFormat="1" ht="25.5" hidden="1">
      <c r="A322" s="82" t="s">
        <v>29</v>
      </c>
      <c r="B322" s="148">
        <v>757</v>
      </c>
      <c r="C322" s="84" t="s">
        <v>43</v>
      </c>
      <c r="D322" s="84" t="s">
        <v>18</v>
      </c>
      <c r="E322" s="84" t="s">
        <v>1040</v>
      </c>
      <c r="F322" s="84" t="s">
        <v>30</v>
      </c>
      <c r="G322" s="70">
        <f>G323</f>
        <v>0</v>
      </c>
      <c r="H322" s="87">
        <f>H323</f>
        <v>0</v>
      </c>
      <c r="I322" s="87">
        <f>I323</f>
        <v>0</v>
      </c>
      <c r="J322" s="176"/>
      <c r="K322" s="184"/>
      <c r="L322" s="184"/>
      <c r="M322" s="184"/>
      <c r="N322" s="184"/>
      <c r="O322" s="184"/>
      <c r="P322" s="184"/>
      <c r="Q322" s="184"/>
      <c r="R322" s="184"/>
    </row>
    <row r="323" spans="1:18" s="90" customFormat="1" ht="19.5" hidden="1" customHeight="1">
      <c r="A323" s="82" t="s">
        <v>31</v>
      </c>
      <c r="B323" s="148">
        <v>757</v>
      </c>
      <c r="C323" s="84" t="s">
        <v>43</v>
      </c>
      <c r="D323" s="84" t="s">
        <v>18</v>
      </c>
      <c r="E323" s="84" t="s">
        <v>1040</v>
      </c>
      <c r="F323" s="84" t="s">
        <v>32</v>
      </c>
      <c r="G323" s="70"/>
      <c r="H323" s="87">
        <v>0</v>
      </c>
      <c r="I323" s="87">
        <v>0</v>
      </c>
      <c r="J323" s="176"/>
      <c r="K323" s="184"/>
      <c r="L323" s="184"/>
      <c r="M323" s="184"/>
      <c r="N323" s="184"/>
      <c r="O323" s="184"/>
      <c r="P323" s="184"/>
      <c r="Q323" s="184"/>
      <c r="R323" s="184"/>
    </row>
    <row r="324" spans="1:18" s="90" customFormat="1" ht="42" hidden="1" customHeight="1">
      <c r="A324" s="300" t="s">
        <v>1048</v>
      </c>
      <c r="B324" s="148">
        <v>757</v>
      </c>
      <c r="C324" s="84" t="s">
        <v>43</v>
      </c>
      <c r="D324" s="84" t="s">
        <v>18</v>
      </c>
      <c r="E324" s="84" t="s">
        <v>1042</v>
      </c>
      <c r="F324" s="84"/>
      <c r="G324" s="70">
        <f>G325</f>
        <v>0</v>
      </c>
      <c r="H324" s="87">
        <f t="shared" ref="H324:I324" si="95">H325</f>
        <v>0</v>
      </c>
      <c r="I324" s="87">
        <f t="shared" si="95"/>
        <v>0</v>
      </c>
      <c r="J324" s="176"/>
      <c r="K324" s="184"/>
      <c r="L324" s="184"/>
      <c r="M324" s="184"/>
      <c r="N324" s="184"/>
      <c r="O324" s="184"/>
      <c r="P324" s="184"/>
      <c r="Q324" s="184"/>
      <c r="R324" s="184"/>
    </row>
    <row r="325" spans="1:18" s="90" customFormat="1" ht="25.5" hidden="1">
      <c r="A325" s="82" t="s">
        <v>29</v>
      </c>
      <c r="B325" s="148">
        <v>757</v>
      </c>
      <c r="C325" s="84" t="s">
        <v>43</v>
      </c>
      <c r="D325" s="84" t="s">
        <v>18</v>
      </c>
      <c r="E325" s="84" t="s">
        <v>1042</v>
      </c>
      <c r="F325" s="84" t="s">
        <v>30</v>
      </c>
      <c r="G325" s="70">
        <f>G326</f>
        <v>0</v>
      </c>
      <c r="H325" s="87">
        <f>H326</f>
        <v>0</v>
      </c>
      <c r="I325" s="87">
        <f>I326</f>
        <v>0</v>
      </c>
      <c r="J325" s="176"/>
      <c r="K325" s="184"/>
      <c r="L325" s="184"/>
      <c r="M325" s="184"/>
      <c r="N325" s="184"/>
      <c r="O325" s="184"/>
      <c r="P325" s="184"/>
      <c r="Q325" s="184"/>
      <c r="R325" s="184"/>
    </row>
    <row r="326" spans="1:18" s="90" customFormat="1" ht="19.5" hidden="1" customHeight="1">
      <c r="A326" s="82" t="s">
        <v>31</v>
      </c>
      <c r="B326" s="148">
        <v>757</v>
      </c>
      <c r="C326" s="84" t="s">
        <v>43</v>
      </c>
      <c r="D326" s="84" t="s">
        <v>18</v>
      </c>
      <c r="E326" s="84" t="s">
        <v>1042</v>
      </c>
      <c r="F326" s="84" t="s">
        <v>32</v>
      </c>
      <c r="G326" s="70"/>
      <c r="H326" s="87">
        <v>0</v>
      </c>
      <c r="I326" s="87">
        <v>0</v>
      </c>
      <c r="J326" s="176"/>
      <c r="K326" s="184"/>
      <c r="L326" s="184"/>
      <c r="M326" s="184"/>
      <c r="N326" s="184"/>
      <c r="O326" s="184"/>
      <c r="P326" s="184"/>
      <c r="Q326" s="184"/>
      <c r="R326" s="184"/>
    </row>
    <row r="327" spans="1:18" s="90" customFormat="1" ht="21.75" hidden="1" customHeight="1">
      <c r="A327" s="82" t="s">
        <v>1044</v>
      </c>
      <c r="B327" s="148">
        <v>757</v>
      </c>
      <c r="C327" s="84" t="s">
        <v>43</v>
      </c>
      <c r="D327" s="84" t="s">
        <v>18</v>
      </c>
      <c r="E327" s="84" t="s">
        <v>1043</v>
      </c>
      <c r="F327" s="84"/>
      <c r="G327" s="70">
        <f>G328</f>
        <v>0</v>
      </c>
      <c r="H327" s="87">
        <f t="shared" ref="H327:I327" si="96">H328</f>
        <v>0</v>
      </c>
      <c r="I327" s="87">
        <f t="shared" si="96"/>
        <v>0</v>
      </c>
      <c r="J327" s="176"/>
      <c r="K327" s="184"/>
      <c r="L327" s="184"/>
      <c r="M327" s="184"/>
      <c r="N327" s="184"/>
      <c r="O327" s="184"/>
      <c r="P327" s="184"/>
      <c r="Q327" s="184"/>
      <c r="R327" s="184"/>
    </row>
    <row r="328" spans="1:18" s="90" customFormat="1" ht="25.5" hidden="1">
      <c r="A328" s="82" t="s">
        <v>29</v>
      </c>
      <c r="B328" s="148">
        <v>757</v>
      </c>
      <c r="C328" s="84" t="s">
        <v>43</v>
      </c>
      <c r="D328" s="84" t="s">
        <v>18</v>
      </c>
      <c r="E328" s="84" t="s">
        <v>1043</v>
      </c>
      <c r="F328" s="84" t="s">
        <v>30</v>
      </c>
      <c r="G328" s="70">
        <f>G329</f>
        <v>0</v>
      </c>
      <c r="H328" s="87">
        <f>H329</f>
        <v>0</v>
      </c>
      <c r="I328" s="87">
        <f>I329</f>
        <v>0</v>
      </c>
      <c r="J328" s="176"/>
      <c r="K328" s="184"/>
      <c r="L328" s="184"/>
      <c r="M328" s="184"/>
      <c r="N328" s="184"/>
      <c r="O328" s="184"/>
      <c r="P328" s="184"/>
      <c r="Q328" s="184"/>
      <c r="R328" s="184"/>
    </row>
    <row r="329" spans="1:18" s="90" customFormat="1" ht="19.5" hidden="1" customHeight="1">
      <c r="A329" s="82" t="s">
        <v>31</v>
      </c>
      <c r="B329" s="148">
        <v>757</v>
      </c>
      <c r="C329" s="84" t="s">
        <v>43</v>
      </c>
      <c r="D329" s="84" t="s">
        <v>18</v>
      </c>
      <c r="E329" s="84" t="s">
        <v>1043</v>
      </c>
      <c r="F329" s="84" t="s">
        <v>32</v>
      </c>
      <c r="G329" s="70"/>
      <c r="H329" s="87">
        <v>0</v>
      </c>
      <c r="I329" s="87">
        <v>0</v>
      </c>
      <c r="J329" s="176"/>
      <c r="K329" s="184"/>
      <c r="L329" s="184"/>
      <c r="M329" s="184"/>
      <c r="N329" s="184"/>
      <c r="O329" s="184"/>
      <c r="P329" s="184"/>
      <c r="Q329" s="184"/>
      <c r="R329" s="184"/>
    </row>
    <row r="330" spans="1:18" s="90" customFormat="1" ht="33" customHeight="1">
      <c r="A330" s="82" t="s">
        <v>1193</v>
      </c>
      <c r="B330" s="148">
        <v>757</v>
      </c>
      <c r="C330" s="84" t="s">
        <v>43</v>
      </c>
      <c r="D330" s="84" t="s">
        <v>18</v>
      </c>
      <c r="E330" s="84" t="s">
        <v>1079</v>
      </c>
      <c r="F330" s="84"/>
      <c r="G330" s="70">
        <f>G331</f>
        <v>697260</v>
      </c>
      <c r="H330" s="87">
        <f t="shared" ref="H330:I330" si="97">H331</f>
        <v>0</v>
      </c>
      <c r="I330" s="87">
        <f t="shared" si="97"/>
        <v>0</v>
      </c>
      <c r="J330" s="176"/>
      <c r="K330" s="184"/>
      <c r="L330" s="184"/>
      <c r="M330" s="184"/>
      <c r="N330" s="184"/>
      <c r="O330" s="184"/>
      <c r="P330" s="184"/>
      <c r="Q330" s="184"/>
      <c r="R330" s="184"/>
    </row>
    <row r="331" spans="1:18" s="90" customFormat="1" ht="25.5">
      <c r="A331" s="82" t="s">
        <v>29</v>
      </c>
      <c r="B331" s="148">
        <v>757</v>
      </c>
      <c r="C331" s="84" t="s">
        <v>43</v>
      </c>
      <c r="D331" s="84" t="s">
        <v>18</v>
      </c>
      <c r="E331" s="84" t="s">
        <v>1079</v>
      </c>
      <c r="F331" s="84" t="s">
        <v>30</v>
      </c>
      <c r="G331" s="87">
        <f>G332</f>
        <v>697260</v>
      </c>
      <c r="H331" s="87">
        <f>H332</f>
        <v>0</v>
      </c>
      <c r="I331" s="87">
        <f>I332</f>
        <v>0</v>
      </c>
      <c r="J331" s="176"/>
      <c r="K331" s="184"/>
      <c r="L331" s="184"/>
      <c r="M331" s="184"/>
      <c r="N331" s="184"/>
      <c r="O331" s="184"/>
      <c r="P331" s="184"/>
      <c r="Q331" s="184"/>
      <c r="R331" s="184"/>
    </row>
    <row r="332" spans="1:18" s="90" customFormat="1" ht="19.5" customHeight="1">
      <c r="A332" s="82" t="s">
        <v>31</v>
      </c>
      <c r="B332" s="148">
        <v>757</v>
      </c>
      <c r="C332" s="84" t="s">
        <v>43</v>
      </c>
      <c r="D332" s="84" t="s">
        <v>18</v>
      </c>
      <c r="E332" s="84" t="s">
        <v>1079</v>
      </c>
      <c r="F332" s="84" t="s">
        <v>32</v>
      </c>
      <c r="G332" s="70">
        <v>697260</v>
      </c>
      <c r="H332" s="87">
        <v>0</v>
      </c>
      <c r="I332" s="87">
        <v>0</v>
      </c>
      <c r="J332" s="176"/>
      <c r="K332" s="184"/>
      <c r="L332" s="184"/>
      <c r="M332" s="184"/>
      <c r="N332" s="184"/>
      <c r="O332" s="184"/>
      <c r="P332" s="184"/>
      <c r="Q332" s="184"/>
      <c r="R332" s="184"/>
    </row>
    <row r="333" spans="1:18" s="90" customFormat="1" ht="33.75" customHeight="1">
      <c r="A333" s="82" t="s">
        <v>1194</v>
      </c>
      <c r="B333" s="148">
        <v>757</v>
      </c>
      <c r="C333" s="84" t="s">
        <v>43</v>
      </c>
      <c r="D333" s="84" t="s">
        <v>18</v>
      </c>
      <c r="E333" s="84" t="s">
        <v>1080</v>
      </c>
      <c r="F333" s="84"/>
      <c r="G333" s="70">
        <f>G334</f>
        <v>600000</v>
      </c>
      <c r="H333" s="87">
        <f t="shared" ref="H333:I333" si="98">H334</f>
        <v>0</v>
      </c>
      <c r="I333" s="87">
        <f t="shared" si="98"/>
        <v>0</v>
      </c>
      <c r="J333" s="176"/>
      <c r="K333" s="184"/>
      <c r="L333" s="184"/>
      <c r="M333" s="184"/>
      <c r="N333" s="184"/>
      <c r="O333" s="184"/>
      <c r="P333" s="184"/>
      <c r="Q333" s="184"/>
      <c r="R333" s="184"/>
    </row>
    <row r="334" spans="1:18" s="90" customFormat="1" ht="25.5">
      <c r="A334" s="82" t="s">
        <v>29</v>
      </c>
      <c r="B334" s="148">
        <v>757</v>
      </c>
      <c r="C334" s="84" t="s">
        <v>43</v>
      </c>
      <c r="D334" s="84" t="s">
        <v>18</v>
      </c>
      <c r="E334" s="84" t="s">
        <v>1080</v>
      </c>
      <c r="F334" s="84" t="s">
        <v>30</v>
      </c>
      <c r="G334" s="70">
        <f>G335</f>
        <v>600000</v>
      </c>
      <c r="H334" s="87">
        <f>H335</f>
        <v>0</v>
      </c>
      <c r="I334" s="87">
        <f>I335</f>
        <v>0</v>
      </c>
      <c r="J334" s="176"/>
      <c r="K334" s="184"/>
      <c r="L334" s="184"/>
      <c r="M334" s="184"/>
      <c r="N334" s="184"/>
      <c r="O334" s="184"/>
      <c r="P334" s="184"/>
      <c r="Q334" s="184"/>
      <c r="R334" s="184"/>
    </row>
    <row r="335" spans="1:18" s="90" customFormat="1" ht="19.5" customHeight="1">
      <c r="A335" s="82" t="s">
        <v>31</v>
      </c>
      <c r="B335" s="148">
        <v>757</v>
      </c>
      <c r="C335" s="84" t="s">
        <v>43</v>
      </c>
      <c r="D335" s="84" t="s">
        <v>18</v>
      </c>
      <c r="E335" s="84" t="s">
        <v>1080</v>
      </c>
      <c r="F335" s="84" t="s">
        <v>32</v>
      </c>
      <c r="G335" s="70">
        <v>600000</v>
      </c>
      <c r="H335" s="87">
        <v>0</v>
      </c>
      <c r="I335" s="87">
        <v>0</v>
      </c>
      <c r="J335" s="176"/>
      <c r="K335" s="184"/>
      <c r="L335" s="184"/>
      <c r="M335" s="184"/>
      <c r="N335" s="184"/>
      <c r="O335" s="184"/>
      <c r="P335" s="184"/>
      <c r="Q335" s="184"/>
      <c r="R335" s="184"/>
    </row>
    <row r="336" spans="1:18" s="90" customFormat="1" ht="33.75" customHeight="1">
      <c r="A336" s="309" t="s">
        <v>1230</v>
      </c>
      <c r="B336" s="148">
        <v>757</v>
      </c>
      <c r="C336" s="84" t="s">
        <v>43</v>
      </c>
      <c r="D336" s="84" t="s">
        <v>18</v>
      </c>
      <c r="E336" s="84" t="s">
        <v>1081</v>
      </c>
      <c r="F336" s="84"/>
      <c r="G336" s="70">
        <f>G337</f>
        <v>1069476</v>
      </c>
      <c r="H336" s="87">
        <f t="shared" ref="H336:I336" si="99">H337</f>
        <v>0</v>
      </c>
      <c r="I336" s="87">
        <f t="shared" si="99"/>
        <v>0</v>
      </c>
      <c r="J336" s="176"/>
      <c r="K336" s="184"/>
      <c r="L336" s="184"/>
      <c r="M336" s="184"/>
      <c r="N336" s="184"/>
      <c r="O336" s="184"/>
      <c r="P336" s="184"/>
      <c r="Q336" s="184"/>
      <c r="R336" s="184"/>
    </row>
    <row r="337" spans="1:18" s="90" customFormat="1" ht="25.5">
      <c r="A337" s="82" t="s">
        <v>29</v>
      </c>
      <c r="B337" s="148">
        <v>757</v>
      </c>
      <c r="C337" s="84" t="s">
        <v>43</v>
      </c>
      <c r="D337" s="84" t="s">
        <v>18</v>
      </c>
      <c r="E337" s="84" t="s">
        <v>1081</v>
      </c>
      <c r="F337" s="84" t="s">
        <v>30</v>
      </c>
      <c r="G337" s="70">
        <f>G338</f>
        <v>1069476</v>
      </c>
      <c r="H337" s="87">
        <f>H338</f>
        <v>0</v>
      </c>
      <c r="I337" s="87">
        <f>I338</f>
        <v>0</v>
      </c>
      <c r="J337" s="176"/>
      <c r="K337" s="184"/>
      <c r="L337" s="184"/>
      <c r="M337" s="184"/>
      <c r="N337" s="184"/>
      <c r="O337" s="184"/>
      <c r="P337" s="184"/>
      <c r="Q337" s="184"/>
      <c r="R337" s="184"/>
    </row>
    <row r="338" spans="1:18" s="90" customFormat="1" ht="19.5" customHeight="1">
      <c r="A338" s="82" t="s">
        <v>31</v>
      </c>
      <c r="B338" s="148">
        <v>757</v>
      </c>
      <c r="C338" s="84" t="s">
        <v>43</v>
      </c>
      <c r="D338" s="84" t="s">
        <v>18</v>
      </c>
      <c r="E338" s="84" t="s">
        <v>1081</v>
      </c>
      <c r="F338" s="84" t="s">
        <v>32</v>
      </c>
      <c r="G338" s="70">
        <v>1069476</v>
      </c>
      <c r="H338" s="87">
        <v>0</v>
      </c>
      <c r="I338" s="87">
        <v>0</v>
      </c>
      <c r="J338" s="176"/>
      <c r="K338" s="184"/>
      <c r="L338" s="184"/>
      <c r="M338" s="184"/>
      <c r="N338" s="184"/>
      <c r="O338" s="184"/>
      <c r="P338" s="184"/>
      <c r="Q338" s="184"/>
      <c r="R338" s="184"/>
    </row>
    <row r="339" spans="1:18" s="90" customFormat="1" ht="33.75" hidden="1" customHeight="1">
      <c r="A339" s="309" t="s">
        <v>1083</v>
      </c>
      <c r="B339" s="148">
        <v>757</v>
      </c>
      <c r="C339" s="84" t="s">
        <v>43</v>
      </c>
      <c r="D339" s="84" t="s">
        <v>18</v>
      </c>
      <c r="E339" s="84" t="s">
        <v>1082</v>
      </c>
      <c r="F339" s="84"/>
      <c r="G339" s="70">
        <f>G340</f>
        <v>0</v>
      </c>
      <c r="H339" s="87">
        <f t="shared" ref="H339:I339" si="100">H340</f>
        <v>0</v>
      </c>
      <c r="I339" s="87">
        <f t="shared" si="100"/>
        <v>0</v>
      </c>
      <c r="J339" s="176"/>
      <c r="K339" s="184"/>
      <c r="L339" s="184"/>
      <c r="M339" s="184"/>
      <c r="N339" s="184"/>
      <c r="O339" s="184"/>
      <c r="P339" s="184"/>
      <c r="Q339" s="184"/>
      <c r="R339" s="184"/>
    </row>
    <row r="340" spans="1:18" s="90" customFormat="1" ht="25.5" hidden="1">
      <c r="A340" s="82" t="s">
        <v>29</v>
      </c>
      <c r="B340" s="148">
        <v>757</v>
      </c>
      <c r="C340" s="84" t="s">
        <v>43</v>
      </c>
      <c r="D340" s="84" t="s">
        <v>18</v>
      </c>
      <c r="E340" s="84" t="s">
        <v>1082</v>
      </c>
      <c r="F340" s="84" t="s">
        <v>30</v>
      </c>
      <c r="G340" s="70">
        <f>G341</f>
        <v>0</v>
      </c>
      <c r="H340" s="87">
        <f>H341</f>
        <v>0</v>
      </c>
      <c r="I340" s="87">
        <f>I341</f>
        <v>0</v>
      </c>
      <c r="J340" s="176"/>
      <c r="K340" s="184"/>
      <c r="L340" s="184"/>
      <c r="M340" s="184"/>
      <c r="N340" s="184"/>
      <c r="O340" s="184"/>
      <c r="P340" s="184"/>
      <c r="Q340" s="184"/>
      <c r="R340" s="184"/>
    </row>
    <row r="341" spans="1:18" s="90" customFormat="1" ht="19.5" hidden="1" customHeight="1">
      <c r="A341" s="82" t="s">
        <v>31</v>
      </c>
      <c r="B341" s="148">
        <v>757</v>
      </c>
      <c r="C341" s="84" t="s">
        <v>43</v>
      </c>
      <c r="D341" s="84" t="s">
        <v>18</v>
      </c>
      <c r="E341" s="84" t="s">
        <v>1082</v>
      </c>
      <c r="F341" s="84" t="s">
        <v>32</v>
      </c>
      <c r="G341" s="70"/>
      <c r="H341" s="87">
        <v>0</v>
      </c>
      <c r="I341" s="87">
        <v>0</v>
      </c>
      <c r="J341" s="176"/>
      <c r="K341" s="184"/>
      <c r="L341" s="184"/>
      <c r="M341" s="184"/>
      <c r="N341" s="184"/>
      <c r="O341" s="184"/>
      <c r="P341" s="184"/>
      <c r="Q341" s="184"/>
      <c r="R341" s="184"/>
    </row>
    <row r="342" spans="1:18" s="90" customFormat="1" ht="33.75" customHeight="1">
      <c r="A342" s="309" t="s">
        <v>1085</v>
      </c>
      <c r="B342" s="148">
        <v>757</v>
      </c>
      <c r="C342" s="84" t="s">
        <v>43</v>
      </c>
      <c r="D342" s="84" t="s">
        <v>18</v>
      </c>
      <c r="E342" s="84" t="s">
        <v>1084</v>
      </c>
      <c r="F342" s="84"/>
      <c r="G342" s="70">
        <f>G343</f>
        <v>13606.2</v>
      </c>
      <c r="H342" s="87">
        <f t="shared" ref="H342:I342" si="101">H343</f>
        <v>0</v>
      </c>
      <c r="I342" s="87">
        <f t="shared" si="101"/>
        <v>0</v>
      </c>
      <c r="J342" s="176"/>
      <c r="K342" s="184"/>
      <c r="L342" s="184"/>
      <c r="M342" s="184"/>
      <c r="N342" s="184"/>
      <c r="O342" s="184"/>
      <c r="P342" s="184"/>
      <c r="Q342" s="184"/>
      <c r="R342" s="184"/>
    </row>
    <row r="343" spans="1:18" s="90" customFormat="1" ht="25.5">
      <c r="A343" s="82" t="s">
        <v>29</v>
      </c>
      <c r="B343" s="148">
        <v>757</v>
      </c>
      <c r="C343" s="84" t="s">
        <v>43</v>
      </c>
      <c r="D343" s="84" t="s">
        <v>18</v>
      </c>
      <c r="E343" s="84" t="s">
        <v>1084</v>
      </c>
      <c r="F343" s="84" t="s">
        <v>30</v>
      </c>
      <c r="G343" s="87">
        <f>G344</f>
        <v>13606.2</v>
      </c>
      <c r="H343" s="87">
        <f>H344</f>
        <v>0</v>
      </c>
      <c r="I343" s="87">
        <f>I344</f>
        <v>0</v>
      </c>
      <c r="J343" s="176"/>
      <c r="K343" s="184"/>
      <c r="L343" s="184"/>
      <c r="M343" s="184"/>
      <c r="N343" s="184"/>
      <c r="O343" s="184"/>
      <c r="P343" s="184"/>
      <c r="Q343" s="184"/>
      <c r="R343" s="184"/>
    </row>
    <row r="344" spans="1:18" s="90" customFormat="1" ht="19.5" customHeight="1">
      <c r="A344" s="82" t="s">
        <v>31</v>
      </c>
      <c r="B344" s="148">
        <v>757</v>
      </c>
      <c r="C344" s="84" t="s">
        <v>43</v>
      </c>
      <c r="D344" s="84" t="s">
        <v>18</v>
      </c>
      <c r="E344" s="84" t="s">
        <v>1084</v>
      </c>
      <c r="F344" s="84" t="s">
        <v>32</v>
      </c>
      <c r="G344" s="70">
        <v>13606.2</v>
      </c>
      <c r="H344" s="87">
        <v>0</v>
      </c>
      <c r="I344" s="87">
        <v>0</v>
      </c>
      <c r="J344" s="176"/>
      <c r="K344" s="184"/>
      <c r="L344" s="184"/>
      <c r="M344" s="184"/>
      <c r="N344" s="184"/>
      <c r="O344" s="184"/>
      <c r="P344" s="184"/>
      <c r="Q344" s="184"/>
      <c r="R344" s="184"/>
    </row>
    <row r="345" spans="1:18" s="90" customFormat="1" ht="33.75" customHeight="1">
      <c r="A345" s="309" t="s">
        <v>1087</v>
      </c>
      <c r="B345" s="148">
        <v>757</v>
      </c>
      <c r="C345" s="84" t="s">
        <v>43</v>
      </c>
      <c r="D345" s="84" t="s">
        <v>18</v>
      </c>
      <c r="E345" s="84" t="s">
        <v>1086</v>
      </c>
      <c r="F345" s="84"/>
      <c r="G345" s="70">
        <f>G346</f>
        <v>28709.81</v>
      </c>
      <c r="H345" s="87">
        <f t="shared" ref="H345:I345" si="102">H346</f>
        <v>0</v>
      </c>
      <c r="I345" s="87">
        <f t="shared" si="102"/>
        <v>0</v>
      </c>
      <c r="J345" s="176"/>
      <c r="K345" s="184"/>
      <c r="L345" s="184"/>
      <c r="M345" s="184"/>
      <c r="N345" s="184"/>
      <c r="O345" s="184"/>
      <c r="P345" s="184"/>
      <c r="Q345" s="184"/>
      <c r="R345" s="184"/>
    </row>
    <row r="346" spans="1:18" s="90" customFormat="1" ht="25.5">
      <c r="A346" s="82" t="s">
        <v>29</v>
      </c>
      <c r="B346" s="148">
        <v>757</v>
      </c>
      <c r="C346" s="84" t="s">
        <v>43</v>
      </c>
      <c r="D346" s="84" t="s">
        <v>18</v>
      </c>
      <c r="E346" s="84" t="s">
        <v>1086</v>
      </c>
      <c r="F346" s="84" t="s">
        <v>30</v>
      </c>
      <c r="G346" s="70">
        <f>G347</f>
        <v>28709.81</v>
      </c>
      <c r="H346" s="87">
        <f>H347</f>
        <v>0</v>
      </c>
      <c r="I346" s="87">
        <f>I347</f>
        <v>0</v>
      </c>
      <c r="J346" s="176"/>
      <c r="K346" s="184"/>
      <c r="L346" s="184"/>
      <c r="M346" s="184"/>
      <c r="N346" s="184"/>
      <c r="O346" s="184"/>
      <c r="P346" s="184"/>
      <c r="Q346" s="184"/>
      <c r="R346" s="184"/>
    </row>
    <row r="347" spans="1:18" s="90" customFormat="1" ht="19.5" customHeight="1">
      <c r="A347" s="82" t="s">
        <v>31</v>
      </c>
      <c r="B347" s="148">
        <v>757</v>
      </c>
      <c r="C347" s="84" t="s">
        <v>43</v>
      </c>
      <c r="D347" s="84" t="s">
        <v>18</v>
      </c>
      <c r="E347" s="84" t="s">
        <v>1086</v>
      </c>
      <c r="F347" s="84" t="s">
        <v>32</v>
      </c>
      <c r="G347" s="70">
        <v>28709.81</v>
      </c>
      <c r="H347" s="87">
        <v>0</v>
      </c>
      <c r="I347" s="87">
        <v>0</v>
      </c>
      <c r="J347" s="176"/>
      <c r="K347" s="184"/>
      <c r="L347" s="184"/>
      <c r="M347" s="184"/>
      <c r="N347" s="184"/>
      <c r="O347" s="184"/>
      <c r="P347" s="184"/>
      <c r="Q347" s="184"/>
      <c r="R347" s="184"/>
    </row>
    <row r="348" spans="1:18" s="90" customFormat="1" ht="42" customHeight="1">
      <c r="A348" s="82" t="s">
        <v>1046</v>
      </c>
      <c r="B348" s="148">
        <v>757</v>
      </c>
      <c r="C348" s="84" t="s">
        <v>43</v>
      </c>
      <c r="D348" s="84" t="s">
        <v>18</v>
      </c>
      <c r="E348" s="84" t="s">
        <v>1047</v>
      </c>
      <c r="F348" s="84"/>
      <c r="G348" s="70">
        <f>G349</f>
        <v>78000</v>
      </c>
      <c r="H348" s="87">
        <f t="shared" ref="H348:I348" si="103">H349</f>
        <v>0</v>
      </c>
      <c r="I348" s="87">
        <f t="shared" si="103"/>
        <v>0</v>
      </c>
      <c r="J348" s="176"/>
      <c r="K348" s="184"/>
      <c r="L348" s="184"/>
      <c r="M348" s="184"/>
      <c r="N348" s="184"/>
      <c r="O348" s="184"/>
      <c r="P348" s="184"/>
      <c r="Q348" s="184"/>
      <c r="R348" s="184"/>
    </row>
    <row r="349" spans="1:18" s="90" customFormat="1" ht="25.5">
      <c r="A349" s="82" t="s">
        <v>29</v>
      </c>
      <c r="B349" s="148">
        <v>757</v>
      </c>
      <c r="C349" s="84" t="s">
        <v>43</v>
      </c>
      <c r="D349" s="84" t="s">
        <v>18</v>
      </c>
      <c r="E349" s="84" t="s">
        <v>1047</v>
      </c>
      <c r="F349" s="84" t="s">
        <v>30</v>
      </c>
      <c r="G349" s="70">
        <f>G350</f>
        <v>78000</v>
      </c>
      <c r="H349" s="87">
        <f>H350</f>
        <v>0</v>
      </c>
      <c r="I349" s="87">
        <f>I350</f>
        <v>0</v>
      </c>
      <c r="J349" s="176"/>
      <c r="K349" s="184"/>
      <c r="L349" s="184"/>
      <c r="M349" s="184"/>
      <c r="N349" s="184"/>
      <c r="O349" s="184"/>
      <c r="P349" s="184"/>
      <c r="Q349" s="184"/>
      <c r="R349" s="184"/>
    </row>
    <row r="350" spans="1:18" s="90" customFormat="1" ht="19.5" customHeight="1">
      <c r="A350" s="82" t="s">
        <v>31</v>
      </c>
      <c r="B350" s="148">
        <v>757</v>
      </c>
      <c r="C350" s="84" t="s">
        <v>43</v>
      </c>
      <c r="D350" s="84" t="s">
        <v>18</v>
      </c>
      <c r="E350" s="84" t="s">
        <v>1047</v>
      </c>
      <c r="F350" s="84" t="s">
        <v>32</v>
      </c>
      <c r="G350" s="70">
        <v>78000</v>
      </c>
      <c r="H350" s="87">
        <v>0</v>
      </c>
      <c r="I350" s="87">
        <v>0</v>
      </c>
      <c r="J350" s="176"/>
      <c r="K350" s="184"/>
      <c r="L350" s="184"/>
      <c r="M350" s="184"/>
      <c r="N350" s="184"/>
      <c r="O350" s="184"/>
      <c r="P350" s="184"/>
      <c r="Q350" s="184"/>
      <c r="R350" s="184"/>
    </row>
    <row r="351" spans="1:18" s="90" customFormat="1" ht="79.5" hidden="1" customHeight="1">
      <c r="A351" s="82" t="s">
        <v>551</v>
      </c>
      <c r="B351" s="148">
        <v>757</v>
      </c>
      <c r="C351" s="84" t="s">
        <v>43</v>
      </c>
      <c r="D351" s="84" t="s">
        <v>18</v>
      </c>
      <c r="E351" s="84" t="s">
        <v>960</v>
      </c>
      <c r="F351" s="84"/>
      <c r="G351" s="87">
        <f>G352</f>
        <v>0</v>
      </c>
      <c r="H351" s="87">
        <f t="shared" ref="H351:I351" si="104">H352</f>
        <v>0</v>
      </c>
      <c r="I351" s="87">
        <f t="shared" si="104"/>
        <v>0</v>
      </c>
      <c r="J351" s="176"/>
      <c r="K351" s="184"/>
      <c r="L351" s="184"/>
      <c r="M351" s="184"/>
      <c r="N351" s="184"/>
      <c r="O351" s="184"/>
      <c r="P351" s="184"/>
      <c r="Q351" s="184"/>
      <c r="R351" s="184"/>
    </row>
    <row r="352" spans="1:18" s="90" customFormat="1" ht="25.5" hidden="1">
      <c r="A352" s="82" t="s">
        <v>29</v>
      </c>
      <c r="B352" s="148">
        <v>757</v>
      </c>
      <c r="C352" s="84" t="s">
        <v>43</v>
      </c>
      <c r="D352" s="84" t="s">
        <v>18</v>
      </c>
      <c r="E352" s="84" t="s">
        <v>960</v>
      </c>
      <c r="F352" s="84" t="s">
        <v>30</v>
      </c>
      <c r="G352" s="87">
        <f>G353</f>
        <v>0</v>
      </c>
      <c r="H352" s="87">
        <f>H353</f>
        <v>0</v>
      </c>
      <c r="I352" s="87">
        <f>I353</f>
        <v>0</v>
      </c>
      <c r="J352" s="176"/>
      <c r="K352" s="184"/>
      <c r="L352" s="184"/>
      <c r="M352" s="184"/>
      <c r="N352" s="184"/>
      <c r="O352" s="184"/>
      <c r="P352" s="184"/>
      <c r="Q352" s="184"/>
      <c r="R352" s="184"/>
    </row>
    <row r="353" spans="1:20" s="90" customFormat="1" ht="19.5" hidden="1" customHeight="1">
      <c r="A353" s="82" t="s">
        <v>31</v>
      </c>
      <c r="B353" s="148">
        <v>757</v>
      </c>
      <c r="C353" s="84" t="s">
        <v>43</v>
      </c>
      <c r="D353" s="84" t="s">
        <v>18</v>
      </c>
      <c r="E353" s="84" t="s">
        <v>960</v>
      </c>
      <c r="F353" s="84" t="s">
        <v>32</v>
      </c>
      <c r="G353" s="87"/>
      <c r="H353" s="87"/>
      <c r="I353" s="87"/>
      <c r="J353" s="176"/>
      <c r="K353" s="184"/>
      <c r="L353" s="184"/>
      <c r="M353" s="184"/>
      <c r="N353" s="184"/>
      <c r="O353" s="184"/>
      <c r="P353" s="184"/>
      <c r="Q353" s="184"/>
      <c r="R353" s="184"/>
    </row>
    <row r="354" spans="1:20" s="90" customFormat="1" ht="71.25" hidden="1" customHeight="1">
      <c r="A354" s="82" t="s">
        <v>923</v>
      </c>
      <c r="B354" s="148">
        <v>757</v>
      </c>
      <c r="C354" s="84" t="s">
        <v>43</v>
      </c>
      <c r="D354" s="84" t="s">
        <v>18</v>
      </c>
      <c r="E354" s="84" t="s">
        <v>922</v>
      </c>
      <c r="F354" s="84"/>
      <c r="G354" s="87">
        <f>G355</f>
        <v>0</v>
      </c>
      <c r="H354" s="87">
        <f t="shared" ref="H354:I354" si="105">H355</f>
        <v>0</v>
      </c>
      <c r="I354" s="87">
        <f t="shared" si="105"/>
        <v>0</v>
      </c>
      <c r="J354" s="176"/>
      <c r="K354" s="184"/>
      <c r="L354" s="184"/>
      <c r="M354" s="184"/>
      <c r="N354" s="184"/>
      <c r="O354" s="184"/>
      <c r="P354" s="184"/>
      <c r="Q354" s="184"/>
      <c r="R354" s="184"/>
    </row>
    <row r="355" spans="1:20" s="90" customFormat="1" ht="25.5" hidden="1">
      <c r="A355" s="82" t="s">
        <v>29</v>
      </c>
      <c r="B355" s="148">
        <v>757</v>
      </c>
      <c r="C355" s="84" t="s">
        <v>43</v>
      </c>
      <c r="D355" s="84" t="s">
        <v>18</v>
      </c>
      <c r="E355" s="84" t="s">
        <v>922</v>
      </c>
      <c r="F355" s="84" t="s">
        <v>30</v>
      </c>
      <c r="G355" s="87">
        <f>G356</f>
        <v>0</v>
      </c>
      <c r="H355" s="87">
        <f>H356</f>
        <v>0</v>
      </c>
      <c r="I355" s="87">
        <f>I356</f>
        <v>0</v>
      </c>
      <c r="J355" s="176"/>
      <c r="K355" s="184"/>
      <c r="L355" s="184"/>
      <c r="M355" s="184"/>
      <c r="N355" s="184"/>
      <c r="O355" s="184"/>
      <c r="P355" s="184"/>
      <c r="Q355" s="184"/>
      <c r="R355" s="184"/>
    </row>
    <row r="356" spans="1:20" s="90" customFormat="1" ht="19.5" hidden="1" customHeight="1">
      <c r="A356" s="82" t="s">
        <v>31</v>
      </c>
      <c r="B356" s="148">
        <v>757</v>
      </c>
      <c r="C356" s="84" t="s">
        <v>43</v>
      </c>
      <c r="D356" s="84" t="s">
        <v>18</v>
      </c>
      <c r="E356" s="84" t="s">
        <v>922</v>
      </c>
      <c r="F356" s="84" t="s">
        <v>32</v>
      </c>
      <c r="G356" s="87"/>
      <c r="H356" s="87"/>
      <c r="I356" s="87"/>
      <c r="J356" s="176"/>
      <c r="K356" s="184"/>
      <c r="L356" s="184"/>
      <c r="M356" s="184"/>
      <c r="N356" s="184"/>
      <c r="O356" s="184"/>
      <c r="P356" s="184"/>
      <c r="Q356" s="184"/>
      <c r="R356" s="184"/>
    </row>
    <row r="357" spans="1:20" s="90" customFormat="1" ht="42" hidden="1" customHeight="1">
      <c r="A357" s="82" t="s">
        <v>990</v>
      </c>
      <c r="B357" s="148">
        <v>757</v>
      </c>
      <c r="C357" s="84" t="s">
        <v>43</v>
      </c>
      <c r="D357" s="84" t="s">
        <v>18</v>
      </c>
      <c r="E357" s="84" t="s">
        <v>835</v>
      </c>
      <c r="F357" s="84"/>
      <c r="G357" s="87">
        <f>G358</f>
        <v>0</v>
      </c>
      <c r="H357" s="87">
        <f t="shared" ref="H357:I357" si="106">H358</f>
        <v>0</v>
      </c>
      <c r="I357" s="87">
        <f t="shared" si="106"/>
        <v>0</v>
      </c>
      <c r="J357" s="176"/>
      <c r="K357" s="184"/>
      <c r="L357" s="184"/>
      <c r="M357" s="184"/>
      <c r="N357" s="184"/>
      <c r="O357" s="184"/>
      <c r="P357" s="184"/>
      <c r="Q357" s="184"/>
      <c r="R357" s="184"/>
    </row>
    <row r="358" spans="1:20" s="90" customFormat="1" ht="25.5" hidden="1">
      <c r="A358" s="82" t="s">
        <v>29</v>
      </c>
      <c r="B358" s="148">
        <v>757</v>
      </c>
      <c r="C358" s="84" t="s">
        <v>43</v>
      </c>
      <c r="D358" s="84" t="s">
        <v>18</v>
      </c>
      <c r="E358" s="84" t="s">
        <v>835</v>
      </c>
      <c r="F358" s="84" t="s">
        <v>30</v>
      </c>
      <c r="G358" s="87">
        <f>G359</f>
        <v>0</v>
      </c>
      <c r="H358" s="87">
        <f>H359</f>
        <v>0</v>
      </c>
      <c r="I358" s="87">
        <f>I359</f>
        <v>0</v>
      </c>
      <c r="J358" s="176"/>
      <c r="K358" s="184"/>
      <c r="L358" s="184"/>
      <c r="M358" s="184"/>
      <c r="N358" s="184"/>
      <c r="O358" s="184"/>
      <c r="P358" s="184"/>
      <c r="Q358" s="184"/>
      <c r="R358" s="184"/>
    </row>
    <row r="359" spans="1:20" s="90" customFormat="1" ht="19.5" hidden="1" customHeight="1">
      <c r="A359" s="82" t="s">
        <v>31</v>
      </c>
      <c r="B359" s="148">
        <v>757</v>
      </c>
      <c r="C359" s="84" t="s">
        <v>43</v>
      </c>
      <c r="D359" s="84" t="s">
        <v>18</v>
      </c>
      <c r="E359" s="84" t="s">
        <v>835</v>
      </c>
      <c r="F359" s="84" t="s">
        <v>32</v>
      </c>
      <c r="G359" s="87"/>
      <c r="H359" s="87">
        <v>0</v>
      </c>
      <c r="I359" s="87">
        <v>0</v>
      </c>
      <c r="J359" s="176"/>
      <c r="K359" s="184"/>
      <c r="L359" s="184"/>
      <c r="M359" s="184"/>
      <c r="N359" s="184"/>
      <c r="O359" s="184"/>
      <c r="P359" s="184"/>
      <c r="Q359" s="184"/>
      <c r="R359" s="184"/>
    </row>
    <row r="360" spans="1:20" s="90" customFormat="1" ht="39.75" hidden="1" customHeight="1">
      <c r="A360" s="143" t="s">
        <v>721</v>
      </c>
      <c r="B360" s="148">
        <v>757</v>
      </c>
      <c r="C360" s="84" t="s">
        <v>43</v>
      </c>
      <c r="D360" s="84" t="s">
        <v>18</v>
      </c>
      <c r="E360" s="84" t="s">
        <v>991</v>
      </c>
      <c r="F360" s="148"/>
      <c r="G360" s="85">
        <f>G361</f>
        <v>0</v>
      </c>
      <c r="H360" s="85">
        <f t="shared" ref="H360:I360" si="107">H361</f>
        <v>0</v>
      </c>
      <c r="I360" s="85">
        <f t="shared" si="107"/>
        <v>0</v>
      </c>
      <c r="P360" s="126"/>
      <c r="Q360" s="126"/>
      <c r="R360" s="126"/>
      <c r="S360" s="126"/>
      <c r="T360" s="126"/>
    </row>
    <row r="361" spans="1:20" ht="49.5" hidden="1" customHeight="1">
      <c r="A361" s="82" t="s">
        <v>29</v>
      </c>
      <c r="B361" s="148">
        <v>757</v>
      </c>
      <c r="C361" s="84" t="s">
        <v>43</v>
      </c>
      <c r="D361" s="84" t="s">
        <v>18</v>
      </c>
      <c r="E361" s="84" t="s">
        <v>991</v>
      </c>
      <c r="F361" s="84" t="s">
        <v>30</v>
      </c>
      <c r="G361" s="85">
        <f>G362</f>
        <v>0</v>
      </c>
      <c r="H361" s="85">
        <f>H362</f>
        <v>0</v>
      </c>
      <c r="I361" s="85">
        <f>I362</f>
        <v>0</v>
      </c>
      <c r="J361" s="90"/>
      <c r="K361" s="1"/>
      <c r="L361" s="1"/>
      <c r="M361" s="1"/>
      <c r="N361" s="1"/>
      <c r="O361" s="1"/>
      <c r="P361" s="2"/>
      <c r="Q361" s="2"/>
      <c r="R361" s="2"/>
      <c r="S361" s="2"/>
      <c r="T361" s="2"/>
    </row>
    <row r="362" spans="1:20" hidden="1">
      <c r="A362" s="82" t="s">
        <v>31</v>
      </c>
      <c r="B362" s="148">
        <v>757</v>
      </c>
      <c r="C362" s="84" t="s">
        <v>43</v>
      </c>
      <c r="D362" s="84" t="s">
        <v>18</v>
      </c>
      <c r="E362" s="84" t="s">
        <v>991</v>
      </c>
      <c r="F362" s="84" t="s">
        <v>32</v>
      </c>
      <c r="G362" s="85"/>
      <c r="H362" s="85"/>
      <c r="I362" s="85"/>
      <c r="J362" s="90"/>
      <c r="K362" s="1"/>
      <c r="L362" s="1"/>
      <c r="M362" s="1"/>
      <c r="N362" s="1"/>
      <c r="O362" s="1"/>
      <c r="P362" s="2"/>
      <c r="Q362" s="2"/>
      <c r="R362" s="2"/>
      <c r="S362" s="2"/>
      <c r="T362" s="2"/>
    </row>
    <row r="363" spans="1:20" s="164" customFormat="1" ht="30.75" hidden="1" customHeight="1">
      <c r="A363" s="139" t="s">
        <v>268</v>
      </c>
      <c r="B363" s="148">
        <v>757</v>
      </c>
      <c r="C363" s="84" t="s">
        <v>43</v>
      </c>
      <c r="D363" s="84" t="s">
        <v>18</v>
      </c>
      <c r="E363" s="84" t="s">
        <v>546</v>
      </c>
      <c r="F363" s="84"/>
      <c r="G363" s="87">
        <f>G364</f>
        <v>0</v>
      </c>
      <c r="H363" s="268">
        <v>0</v>
      </c>
      <c r="I363" s="268">
        <v>0</v>
      </c>
      <c r="J363" s="191"/>
      <c r="K363" s="204"/>
      <c r="L363" s="204"/>
      <c r="M363" s="204"/>
      <c r="N363" s="204"/>
      <c r="O363" s="204"/>
      <c r="P363" s="204"/>
      <c r="Q363" s="204"/>
      <c r="R363" s="204"/>
    </row>
    <row r="364" spans="1:20" ht="30.75" hidden="1" customHeight="1">
      <c r="A364" s="82" t="s">
        <v>268</v>
      </c>
      <c r="B364" s="148">
        <v>757</v>
      </c>
      <c r="C364" s="84" t="s">
        <v>43</v>
      </c>
      <c r="D364" s="84" t="s">
        <v>18</v>
      </c>
      <c r="E364" s="84" t="s">
        <v>547</v>
      </c>
      <c r="F364" s="84"/>
      <c r="G364" s="87">
        <f>G371</f>
        <v>0</v>
      </c>
      <c r="H364" s="87">
        <v>0</v>
      </c>
      <c r="I364" s="87">
        <v>0</v>
      </c>
      <c r="J364" s="176"/>
    </row>
    <row r="365" spans="1:20" ht="30.75" hidden="1" customHeight="1">
      <c r="A365" s="82" t="s">
        <v>35</v>
      </c>
      <c r="B365" s="83">
        <v>757</v>
      </c>
      <c r="C365" s="84" t="s">
        <v>168</v>
      </c>
      <c r="D365" s="84" t="s">
        <v>27</v>
      </c>
      <c r="E365" s="84" t="s">
        <v>547</v>
      </c>
      <c r="F365" s="84" t="s">
        <v>36</v>
      </c>
      <c r="G365" s="87">
        <f>G366</f>
        <v>0</v>
      </c>
      <c r="H365" s="87">
        <v>0</v>
      </c>
      <c r="I365" s="87">
        <v>0</v>
      </c>
      <c r="J365" s="176"/>
    </row>
    <row r="366" spans="1:20" ht="30.75" hidden="1" customHeight="1">
      <c r="A366" s="82" t="s">
        <v>37</v>
      </c>
      <c r="B366" s="83">
        <v>757</v>
      </c>
      <c r="C366" s="84" t="s">
        <v>168</v>
      </c>
      <c r="D366" s="84" t="s">
        <v>27</v>
      </c>
      <c r="E366" s="84" t="s">
        <v>547</v>
      </c>
      <c r="F366" s="84" t="s">
        <v>38</v>
      </c>
      <c r="G366" s="87">
        <f>'прил 5,'!G845</f>
        <v>0</v>
      </c>
      <c r="H366" s="87">
        <v>0</v>
      </c>
      <c r="I366" s="87">
        <v>0</v>
      </c>
      <c r="J366" s="176"/>
    </row>
    <row r="367" spans="1:20" ht="23.25" hidden="1" customHeight="1">
      <c r="A367" s="82" t="s">
        <v>145</v>
      </c>
      <c r="B367" s="148">
        <v>757</v>
      </c>
      <c r="C367" s="84" t="s">
        <v>69</v>
      </c>
      <c r="D367" s="84" t="s">
        <v>121</v>
      </c>
      <c r="E367" s="84" t="s">
        <v>547</v>
      </c>
      <c r="F367" s="84" t="s">
        <v>146</v>
      </c>
      <c r="G367" s="87">
        <f>G368</f>
        <v>0</v>
      </c>
      <c r="H367" s="87">
        <v>0</v>
      </c>
      <c r="I367" s="87">
        <v>0</v>
      </c>
      <c r="J367" s="176"/>
    </row>
    <row r="368" spans="1:20" ht="30.75" hidden="1" customHeight="1">
      <c r="A368" s="82" t="s">
        <v>147</v>
      </c>
      <c r="B368" s="148">
        <v>757</v>
      </c>
      <c r="C368" s="84" t="s">
        <v>69</v>
      </c>
      <c r="D368" s="84" t="s">
        <v>121</v>
      </c>
      <c r="E368" s="84" t="s">
        <v>547</v>
      </c>
      <c r="F368" s="84" t="s">
        <v>148</v>
      </c>
      <c r="G368" s="87"/>
      <c r="H368" s="87">
        <v>0</v>
      </c>
      <c r="I368" s="87">
        <v>0</v>
      </c>
      <c r="J368" s="176"/>
    </row>
    <row r="369" spans="1:18" ht="21.75" hidden="1" customHeight="1">
      <c r="A369" s="82" t="s">
        <v>153</v>
      </c>
      <c r="B369" s="148">
        <v>757</v>
      </c>
      <c r="C369" s="84" t="s">
        <v>168</v>
      </c>
      <c r="D369" s="84" t="s">
        <v>69</v>
      </c>
      <c r="E369" s="84" t="s">
        <v>547</v>
      </c>
      <c r="F369" s="84" t="s">
        <v>154</v>
      </c>
      <c r="G369" s="87">
        <f>G370</f>
        <v>0</v>
      </c>
      <c r="H369" s="87">
        <v>0</v>
      </c>
      <c r="I369" s="87">
        <v>0</v>
      </c>
      <c r="J369" s="176"/>
    </row>
    <row r="370" spans="1:18" ht="22.5" hidden="1" customHeight="1">
      <c r="A370" s="82" t="s">
        <v>173</v>
      </c>
      <c r="B370" s="148">
        <v>757</v>
      </c>
      <c r="C370" s="84" t="s">
        <v>168</v>
      </c>
      <c r="D370" s="84" t="s">
        <v>69</v>
      </c>
      <c r="E370" s="84" t="s">
        <v>547</v>
      </c>
      <c r="F370" s="84" t="s">
        <v>174</v>
      </c>
      <c r="G370" s="87"/>
      <c r="H370" s="87">
        <v>0</v>
      </c>
      <c r="I370" s="87">
        <v>0</v>
      </c>
      <c r="J370" s="176"/>
    </row>
    <row r="371" spans="1:18" ht="25.5" hidden="1">
      <c r="A371" s="82" t="s">
        <v>29</v>
      </c>
      <c r="B371" s="148">
        <v>757</v>
      </c>
      <c r="C371" s="84" t="s">
        <v>43</v>
      </c>
      <c r="D371" s="84" t="s">
        <v>18</v>
      </c>
      <c r="E371" s="84" t="s">
        <v>547</v>
      </c>
      <c r="F371" s="84" t="s">
        <v>30</v>
      </c>
      <c r="G371" s="85">
        <f t="shared" ref="G371:I371" si="108">G372</f>
        <v>0</v>
      </c>
      <c r="H371" s="85">
        <f t="shared" si="108"/>
        <v>0</v>
      </c>
      <c r="I371" s="85">
        <f t="shared" si="108"/>
        <v>0</v>
      </c>
      <c r="J371" s="177"/>
    </row>
    <row r="372" spans="1:18" hidden="1">
      <c r="A372" s="82" t="s">
        <v>31</v>
      </c>
      <c r="B372" s="148">
        <v>757</v>
      </c>
      <c r="C372" s="84" t="s">
        <v>43</v>
      </c>
      <c r="D372" s="84" t="s">
        <v>18</v>
      </c>
      <c r="E372" s="84" t="s">
        <v>547</v>
      </c>
      <c r="F372" s="84" t="s">
        <v>32</v>
      </c>
      <c r="G372" s="85"/>
      <c r="H372" s="85"/>
      <c r="I372" s="85"/>
      <c r="J372" s="177"/>
    </row>
    <row r="373" spans="1:18" s="168" customFormat="1" ht="34.5" hidden="1" customHeight="1">
      <c r="A373" s="139" t="s">
        <v>164</v>
      </c>
      <c r="B373" s="148">
        <v>757</v>
      </c>
      <c r="C373" s="84" t="s">
        <v>43</v>
      </c>
      <c r="D373" s="84" t="s">
        <v>18</v>
      </c>
      <c r="E373" s="84" t="s">
        <v>229</v>
      </c>
      <c r="F373" s="167"/>
      <c r="G373" s="87">
        <f>G374</f>
        <v>0</v>
      </c>
      <c r="H373" s="87">
        <f t="shared" ref="H373:I374" si="109">H374</f>
        <v>0</v>
      </c>
      <c r="I373" s="87">
        <f t="shared" si="109"/>
        <v>0</v>
      </c>
      <c r="J373" s="176"/>
      <c r="K373" s="208"/>
      <c r="L373" s="202"/>
      <c r="M373" s="202"/>
      <c r="N373" s="202"/>
      <c r="O373" s="202"/>
      <c r="P373" s="202"/>
      <c r="Q373" s="202"/>
      <c r="R373" s="202"/>
    </row>
    <row r="374" spans="1:18" s="90" customFormat="1" ht="25.5" hidden="1">
      <c r="A374" s="139" t="s">
        <v>164</v>
      </c>
      <c r="B374" s="148">
        <v>757</v>
      </c>
      <c r="C374" s="84" t="s">
        <v>43</v>
      </c>
      <c r="D374" s="84" t="s">
        <v>18</v>
      </c>
      <c r="E374" s="84" t="s">
        <v>271</v>
      </c>
      <c r="F374" s="148"/>
      <c r="G374" s="87">
        <f>G375</f>
        <v>0</v>
      </c>
      <c r="H374" s="87">
        <f t="shared" si="109"/>
        <v>0</v>
      </c>
      <c r="I374" s="87">
        <f t="shared" si="109"/>
        <v>0</v>
      </c>
      <c r="J374" s="176"/>
      <c r="K374" s="207"/>
      <c r="L374" s="184"/>
      <c r="M374" s="184"/>
      <c r="N374" s="184"/>
      <c r="O374" s="184"/>
      <c r="P374" s="184"/>
      <c r="Q374" s="184"/>
      <c r="R374" s="184"/>
    </row>
    <row r="375" spans="1:18" ht="24" hidden="1" customHeight="1">
      <c r="A375" s="82" t="s">
        <v>29</v>
      </c>
      <c r="B375" s="148">
        <v>757</v>
      </c>
      <c r="C375" s="84" t="s">
        <v>43</v>
      </c>
      <c r="D375" s="84" t="s">
        <v>18</v>
      </c>
      <c r="E375" s="84" t="s">
        <v>271</v>
      </c>
      <c r="F375" s="84" t="s">
        <v>30</v>
      </c>
      <c r="G375" s="87">
        <f>G376</f>
        <v>0</v>
      </c>
      <c r="H375" s="87">
        <f>H376</f>
        <v>0</v>
      </c>
      <c r="I375" s="87">
        <f>I376</f>
        <v>0</v>
      </c>
      <c r="J375" s="176"/>
    </row>
    <row r="376" spans="1:18" ht="18" hidden="1" customHeight="1">
      <c r="A376" s="82" t="s">
        <v>31</v>
      </c>
      <c r="B376" s="148">
        <v>757</v>
      </c>
      <c r="C376" s="84" t="s">
        <v>43</v>
      </c>
      <c r="D376" s="84" t="s">
        <v>18</v>
      </c>
      <c r="E376" s="84" t="s">
        <v>271</v>
      </c>
      <c r="F376" s="84" t="s">
        <v>32</v>
      </c>
      <c r="G376" s="87"/>
      <c r="H376" s="87"/>
      <c r="I376" s="87"/>
      <c r="J376" s="176"/>
    </row>
    <row r="377" spans="1:18" s="3" customFormat="1" ht="25.5">
      <c r="A377" s="82" t="s">
        <v>1075</v>
      </c>
      <c r="B377" s="148">
        <v>757</v>
      </c>
      <c r="C377" s="84" t="s">
        <v>43</v>
      </c>
      <c r="D377" s="84" t="s">
        <v>18</v>
      </c>
      <c r="E377" s="84" t="s">
        <v>1090</v>
      </c>
      <c r="F377" s="84"/>
      <c r="G377" s="87">
        <f t="shared" ref="G377:I378" si="110">G378</f>
        <v>5212570</v>
      </c>
      <c r="H377" s="87">
        <f t="shared" si="110"/>
        <v>0</v>
      </c>
      <c r="I377" s="87">
        <f t="shared" si="110"/>
        <v>0</v>
      </c>
      <c r="J377" s="176"/>
      <c r="K377" s="197"/>
      <c r="L377" s="197"/>
      <c r="M377" s="197"/>
      <c r="N377" s="197"/>
      <c r="O377" s="197"/>
      <c r="P377" s="197"/>
      <c r="Q377" s="197"/>
      <c r="R377" s="197"/>
    </row>
    <row r="378" spans="1:18" s="3" customFormat="1" ht="25.5">
      <c r="A378" s="82" t="s">
        <v>29</v>
      </c>
      <c r="B378" s="148">
        <v>757</v>
      </c>
      <c r="C378" s="84" t="s">
        <v>43</v>
      </c>
      <c r="D378" s="84" t="s">
        <v>18</v>
      </c>
      <c r="E378" s="84" t="s">
        <v>1090</v>
      </c>
      <c r="F378" s="84" t="s">
        <v>30</v>
      </c>
      <c r="G378" s="87">
        <f t="shared" si="110"/>
        <v>5212570</v>
      </c>
      <c r="H378" s="87">
        <f t="shared" si="110"/>
        <v>0</v>
      </c>
      <c r="I378" s="87">
        <f t="shared" si="110"/>
        <v>0</v>
      </c>
      <c r="J378" s="176"/>
      <c r="K378" s="197"/>
      <c r="L378" s="197"/>
      <c r="M378" s="197"/>
      <c r="N378" s="197"/>
      <c r="O378" s="197"/>
      <c r="P378" s="197"/>
      <c r="Q378" s="197"/>
      <c r="R378" s="197"/>
    </row>
    <row r="379" spans="1:18" s="3" customFormat="1">
      <c r="A379" s="82" t="s">
        <v>31</v>
      </c>
      <c r="B379" s="148">
        <v>757</v>
      </c>
      <c r="C379" s="84" t="s">
        <v>43</v>
      </c>
      <c r="D379" s="84" t="s">
        <v>18</v>
      </c>
      <c r="E379" s="84" t="s">
        <v>1090</v>
      </c>
      <c r="F379" s="84" t="s">
        <v>32</v>
      </c>
      <c r="G379" s="87">
        <f>8212570-3000000</f>
        <v>5212570</v>
      </c>
      <c r="H379" s="87">
        <v>0</v>
      </c>
      <c r="I379" s="87">
        <v>0</v>
      </c>
      <c r="J379" s="176">
        <f>G379+G89</f>
        <v>8248630</v>
      </c>
      <c r="K379" s="197"/>
      <c r="L379" s="197"/>
      <c r="M379" s="197"/>
      <c r="N379" s="197"/>
      <c r="O379" s="197"/>
      <c r="P379" s="197"/>
      <c r="Q379" s="197"/>
      <c r="R379" s="197"/>
    </row>
    <row r="380" spans="1:18" ht="34.9" hidden="1" customHeight="1">
      <c r="A380" s="139" t="s">
        <v>164</v>
      </c>
      <c r="B380" s="148">
        <v>757</v>
      </c>
      <c r="C380" s="84" t="s">
        <v>43</v>
      </c>
      <c r="D380" s="84" t="s">
        <v>18</v>
      </c>
      <c r="E380" s="84" t="s">
        <v>229</v>
      </c>
      <c r="F380" s="167"/>
      <c r="G380" s="87">
        <f>G381</f>
        <v>0</v>
      </c>
      <c r="H380" s="87"/>
      <c r="I380" s="87"/>
      <c r="J380" s="176"/>
    </row>
    <row r="381" spans="1:18" ht="30.6" hidden="1" customHeight="1">
      <c r="A381" s="82" t="s">
        <v>29</v>
      </c>
      <c r="B381" s="148">
        <v>757</v>
      </c>
      <c r="C381" s="84" t="s">
        <v>43</v>
      </c>
      <c r="D381" s="84" t="s">
        <v>18</v>
      </c>
      <c r="E381" s="84" t="s">
        <v>271</v>
      </c>
      <c r="F381" s="148"/>
      <c r="G381" s="87">
        <f>G382</f>
        <v>0</v>
      </c>
      <c r="H381" s="87"/>
      <c r="I381" s="87"/>
      <c r="J381" s="176"/>
    </row>
    <row r="382" spans="1:18" ht="18" hidden="1" customHeight="1">
      <c r="A382" s="82" t="s">
        <v>31</v>
      </c>
      <c r="B382" s="148">
        <v>757</v>
      </c>
      <c r="C382" s="84" t="s">
        <v>43</v>
      </c>
      <c r="D382" s="84" t="s">
        <v>18</v>
      </c>
      <c r="E382" s="84" t="s">
        <v>271</v>
      </c>
      <c r="F382" s="84" t="s">
        <v>32</v>
      </c>
      <c r="G382" s="87"/>
      <c r="H382" s="87"/>
      <c r="I382" s="87"/>
      <c r="J382" s="176"/>
    </row>
    <row r="383" spans="1:18" s="28" customFormat="1" ht="22.5" customHeight="1">
      <c r="A383" s="135" t="s">
        <v>52</v>
      </c>
      <c r="B383" s="148">
        <v>757</v>
      </c>
      <c r="C383" s="84" t="s">
        <v>43</v>
      </c>
      <c r="D383" s="84" t="s">
        <v>53</v>
      </c>
      <c r="E383" s="84"/>
      <c r="F383" s="84"/>
      <c r="G383" s="94">
        <f t="shared" ref="G383:I384" si="111">G384</f>
        <v>11534375.199999999</v>
      </c>
      <c r="H383" s="94">
        <f t="shared" si="111"/>
        <v>11981906.949999999</v>
      </c>
      <c r="I383" s="94">
        <f t="shared" si="111"/>
        <v>12447339.989999998</v>
      </c>
      <c r="J383" s="192"/>
      <c r="K383" s="202"/>
      <c r="L383" s="202"/>
      <c r="M383" s="202"/>
      <c r="N383" s="202"/>
      <c r="O383" s="202"/>
      <c r="P383" s="202"/>
      <c r="Q383" s="202"/>
      <c r="R383" s="202"/>
    </row>
    <row r="384" spans="1:18" ht="37.5" customHeight="1">
      <c r="A384" s="16" t="s">
        <v>1148</v>
      </c>
      <c r="B384" s="148">
        <v>757</v>
      </c>
      <c r="C384" s="84" t="s">
        <v>43</v>
      </c>
      <c r="D384" s="84" t="s">
        <v>53</v>
      </c>
      <c r="E384" s="84" t="s">
        <v>188</v>
      </c>
      <c r="F384" s="84"/>
      <c r="G384" s="93">
        <f t="shared" si="111"/>
        <v>11534375.199999999</v>
      </c>
      <c r="H384" s="93">
        <f t="shared" si="111"/>
        <v>11981906.949999999</v>
      </c>
      <c r="I384" s="93">
        <f t="shared" si="111"/>
        <v>12447339.989999998</v>
      </c>
      <c r="J384" s="193"/>
    </row>
    <row r="385" spans="1:18" s="28" customFormat="1" ht="25.5">
      <c r="A385" s="13" t="s">
        <v>75</v>
      </c>
      <c r="B385" s="148">
        <v>757</v>
      </c>
      <c r="C385" s="84" t="s">
        <v>43</v>
      </c>
      <c r="D385" s="84" t="s">
        <v>53</v>
      </c>
      <c r="E385" s="84" t="s">
        <v>199</v>
      </c>
      <c r="F385" s="84"/>
      <c r="G385" s="93">
        <f>G386+G388+G390</f>
        <v>11534375.199999999</v>
      </c>
      <c r="H385" s="93">
        <f>H386+H388+H390</f>
        <v>11981906.949999999</v>
      </c>
      <c r="I385" s="93">
        <f>I386+I388+I390</f>
        <v>12447339.989999998</v>
      </c>
      <c r="J385" s="193"/>
      <c r="K385" s="202"/>
      <c r="L385" s="202"/>
      <c r="M385" s="202"/>
      <c r="N385" s="202"/>
      <c r="O385" s="202"/>
      <c r="P385" s="202"/>
      <c r="Q385" s="202"/>
      <c r="R385" s="202"/>
    </row>
    <row r="386" spans="1:18" s="32" customFormat="1" ht="63.75">
      <c r="A386" s="16" t="s">
        <v>54</v>
      </c>
      <c r="B386" s="148">
        <v>757</v>
      </c>
      <c r="C386" s="84" t="s">
        <v>43</v>
      </c>
      <c r="D386" s="84" t="s">
        <v>53</v>
      </c>
      <c r="E386" s="84" t="s">
        <v>199</v>
      </c>
      <c r="F386" s="84" t="s">
        <v>57</v>
      </c>
      <c r="G386" s="87">
        <f>G387</f>
        <v>11366214</v>
      </c>
      <c r="H386" s="87">
        <f>H387</f>
        <v>11813745.75</v>
      </c>
      <c r="I386" s="87">
        <f>I387</f>
        <v>12279178.789999999</v>
      </c>
      <c r="J386" s="176"/>
      <c r="K386" s="201"/>
      <c r="L386" s="201"/>
      <c r="M386" s="201"/>
      <c r="N386" s="201"/>
      <c r="O386" s="201"/>
      <c r="P386" s="201"/>
      <c r="Q386" s="201"/>
      <c r="R386" s="201"/>
    </row>
    <row r="387" spans="1:18" s="32" customFormat="1" ht="25.5">
      <c r="A387" s="16" t="s">
        <v>55</v>
      </c>
      <c r="B387" s="148">
        <v>757</v>
      </c>
      <c r="C387" s="84" t="s">
        <v>43</v>
      </c>
      <c r="D387" s="84" t="s">
        <v>53</v>
      </c>
      <c r="E387" s="84" t="s">
        <v>199</v>
      </c>
      <c r="F387" s="84" t="s">
        <v>58</v>
      </c>
      <c r="G387" s="70">
        <v>11366214</v>
      </c>
      <c r="H387" s="87">
        <v>11813745.75</v>
      </c>
      <c r="I387" s="87">
        <v>12279178.789999999</v>
      </c>
      <c r="J387" s="176"/>
      <c r="K387" s="201"/>
      <c r="L387" s="201"/>
      <c r="M387" s="201"/>
      <c r="N387" s="201"/>
      <c r="O387" s="201"/>
      <c r="P387" s="201"/>
      <c r="Q387" s="201"/>
      <c r="R387" s="201"/>
    </row>
    <row r="388" spans="1:18" s="32" customFormat="1" ht="28.5" customHeight="1">
      <c r="A388" s="16" t="s">
        <v>35</v>
      </c>
      <c r="B388" s="148">
        <v>757</v>
      </c>
      <c r="C388" s="84" t="s">
        <v>43</v>
      </c>
      <c r="D388" s="84" t="s">
        <v>53</v>
      </c>
      <c r="E388" s="84" t="s">
        <v>199</v>
      </c>
      <c r="F388" s="84" t="s">
        <v>36</v>
      </c>
      <c r="G388" s="70">
        <f>G389</f>
        <v>168161.2</v>
      </c>
      <c r="H388" s="87">
        <f>H389</f>
        <v>168161.2</v>
      </c>
      <c r="I388" s="87">
        <f>I389</f>
        <v>168161.2</v>
      </c>
      <c r="J388" s="176"/>
      <c r="K388" s="201"/>
      <c r="L388" s="201"/>
      <c r="M388" s="201"/>
      <c r="N388" s="201"/>
      <c r="O388" s="201"/>
      <c r="P388" s="201"/>
      <c r="Q388" s="201"/>
      <c r="R388" s="201"/>
    </row>
    <row r="389" spans="1:18" s="32" customFormat="1" ht="25.5">
      <c r="A389" s="16" t="s">
        <v>37</v>
      </c>
      <c r="B389" s="148">
        <v>757</v>
      </c>
      <c r="C389" s="84" t="s">
        <v>43</v>
      </c>
      <c r="D389" s="84" t="s">
        <v>53</v>
      </c>
      <c r="E389" s="84" t="s">
        <v>199</v>
      </c>
      <c r="F389" s="84" t="s">
        <v>38</v>
      </c>
      <c r="G389" s="70">
        <f>155002+13159.2</f>
        <v>168161.2</v>
      </c>
      <c r="H389" s="87">
        <f>155002+13159.2</f>
        <v>168161.2</v>
      </c>
      <c r="I389" s="87">
        <f>155002+13159.2</f>
        <v>168161.2</v>
      </c>
      <c r="J389" s="176"/>
      <c r="K389" s="201"/>
      <c r="L389" s="201"/>
      <c r="M389" s="201"/>
      <c r="N389" s="201"/>
      <c r="O389" s="201"/>
      <c r="P389" s="201"/>
      <c r="Q389" s="201"/>
      <c r="R389" s="201"/>
    </row>
    <row r="390" spans="1:18">
      <c r="A390" s="16" t="s">
        <v>62</v>
      </c>
      <c r="B390" s="148">
        <v>757</v>
      </c>
      <c r="C390" s="84" t="s">
        <v>43</v>
      </c>
      <c r="D390" s="84" t="s">
        <v>53</v>
      </c>
      <c r="E390" s="84" t="s">
        <v>199</v>
      </c>
      <c r="F390" s="84" t="s">
        <v>63</v>
      </c>
      <c r="G390" s="27">
        <f>G391</f>
        <v>0</v>
      </c>
      <c r="H390" s="94">
        <f>H391</f>
        <v>0</v>
      </c>
      <c r="I390" s="94">
        <f>I391</f>
        <v>0</v>
      </c>
      <c r="J390" s="192"/>
    </row>
    <row r="391" spans="1:18">
      <c r="A391" s="16" t="s">
        <v>65</v>
      </c>
      <c r="B391" s="148">
        <v>757</v>
      </c>
      <c r="C391" s="84" t="s">
        <v>43</v>
      </c>
      <c r="D391" s="84" t="s">
        <v>53</v>
      </c>
      <c r="E391" s="84" t="s">
        <v>199</v>
      </c>
      <c r="F391" s="84" t="s">
        <v>66</v>
      </c>
      <c r="G391" s="27"/>
      <c r="H391" s="94"/>
      <c r="I391" s="94"/>
      <c r="J391" s="192"/>
    </row>
    <row r="392" spans="1:18" ht="33" hidden="1" customHeight="1">
      <c r="A392" s="16" t="s">
        <v>790</v>
      </c>
      <c r="B392" s="148">
        <v>757</v>
      </c>
      <c r="C392" s="84" t="s">
        <v>68</v>
      </c>
      <c r="D392" s="84" t="s">
        <v>53</v>
      </c>
      <c r="E392" s="84" t="s">
        <v>789</v>
      </c>
      <c r="F392" s="84"/>
      <c r="G392" s="70">
        <f t="shared" ref="G392:I393" si="112">G393</f>
        <v>0</v>
      </c>
      <c r="H392" s="87">
        <f t="shared" si="112"/>
        <v>0</v>
      </c>
      <c r="I392" s="87">
        <f t="shared" si="112"/>
        <v>0</v>
      </c>
      <c r="J392" s="176"/>
    </row>
    <row r="393" spans="1:18" ht="33" hidden="1" customHeight="1">
      <c r="A393" s="16" t="s">
        <v>145</v>
      </c>
      <c r="B393" s="148">
        <v>757</v>
      </c>
      <c r="C393" s="84" t="s">
        <v>68</v>
      </c>
      <c r="D393" s="84" t="s">
        <v>53</v>
      </c>
      <c r="E393" s="84" t="s">
        <v>789</v>
      </c>
      <c r="F393" s="84" t="s">
        <v>146</v>
      </c>
      <c r="G393" s="70">
        <f t="shared" si="112"/>
        <v>0</v>
      </c>
      <c r="H393" s="87">
        <f t="shared" si="112"/>
        <v>0</v>
      </c>
      <c r="I393" s="87">
        <f t="shared" si="112"/>
        <v>0</v>
      </c>
      <c r="J393" s="176"/>
    </row>
    <row r="394" spans="1:18" ht="33" hidden="1" customHeight="1">
      <c r="A394" s="16" t="s">
        <v>147</v>
      </c>
      <c r="B394" s="148">
        <v>757</v>
      </c>
      <c r="C394" s="84" t="s">
        <v>68</v>
      </c>
      <c r="D394" s="84" t="s">
        <v>53</v>
      </c>
      <c r="E394" s="84" t="s">
        <v>789</v>
      </c>
      <c r="F394" s="84" t="s">
        <v>148</v>
      </c>
      <c r="G394" s="70">
        <v>0</v>
      </c>
      <c r="H394" s="87">
        <v>0</v>
      </c>
      <c r="I394" s="87">
        <v>0</v>
      </c>
      <c r="J394" s="176"/>
    </row>
    <row r="395" spans="1:18" ht="82.5" hidden="1" customHeight="1">
      <c r="A395" s="50" t="s">
        <v>402</v>
      </c>
      <c r="B395" s="148">
        <v>757</v>
      </c>
      <c r="C395" s="84" t="s">
        <v>68</v>
      </c>
      <c r="D395" s="84" t="s">
        <v>53</v>
      </c>
      <c r="E395" s="84" t="s">
        <v>401</v>
      </c>
      <c r="F395" s="84"/>
      <c r="G395" s="70">
        <f t="shared" ref="G395:I396" si="113">G396</f>
        <v>0</v>
      </c>
      <c r="H395" s="87">
        <f t="shared" si="113"/>
        <v>0</v>
      </c>
      <c r="I395" s="87">
        <f t="shared" si="113"/>
        <v>0</v>
      </c>
      <c r="J395" s="176"/>
    </row>
    <row r="396" spans="1:18" ht="33" hidden="1" customHeight="1">
      <c r="A396" s="16" t="s">
        <v>145</v>
      </c>
      <c r="B396" s="148">
        <v>757</v>
      </c>
      <c r="C396" s="84" t="s">
        <v>68</v>
      </c>
      <c r="D396" s="84" t="s">
        <v>53</v>
      </c>
      <c r="E396" s="84" t="s">
        <v>401</v>
      </c>
      <c r="F396" s="84" t="s">
        <v>146</v>
      </c>
      <c r="G396" s="70">
        <f t="shared" si="113"/>
        <v>0</v>
      </c>
      <c r="H396" s="87">
        <f t="shared" si="113"/>
        <v>0</v>
      </c>
      <c r="I396" s="87">
        <f t="shared" si="113"/>
        <v>0</v>
      </c>
      <c r="J396" s="176"/>
    </row>
    <row r="397" spans="1:18" ht="33" hidden="1" customHeight="1">
      <c r="A397" s="16" t="s">
        <v>147</v>
      </c>
      <c r="B397" s="148">
        <v>757</v>
      </c>
      <c r="C397" s="84" t="s">
        <v>68</v>
      </c>
      <c r="D397" s="84" t="s">
        <v>53</v>
      </c>
      <c r="E397" s="84" t="s">
        <v>401</v>
      </c>
      <c r="F397" s="84" t="s">
        <v>148</v>
      </c>
      <c r="G397" s="70"/>
      <c r="H397" s="87"/>
      <c r="I397" s="87"/>
      <c r="J397" s="176"/>
    </row>
    <row r="398" spans="1:18" s="32" customFormat="1" ht="17.25" hidden="1" customHeight="1">
      <c r="A398" s="5" t="s">
        <v>353</v>
      </c>
      <c r="B398" s="154">
        <v>757</v>
      </c>
      <c r="C398" s="155" t="s">
        <v>71</v>
      </c>
      <c r="D398" s="155"/>
      <c r="E398" s="155"/>
      <c r="F398" s="155"/>
      <c r="G398" s="71">
        <f>G414+G399</f>
        <v>0</v>
      </c>
      <c r="H398" s="156">
        <f>H414+H399</f>
        <v>0</v>
      </c>
      <c r="I398" s="156">
        <f>I414+I399</f>
        <v>0</v>
      </c>
      <c r="J398" s="194"/>
      <c r="K398" s="201"/>
      <c r="L398" s="201"/>
      <c r="M398" s="201"/>
      <c r="N398" s="201"/>
      <c r="O398" s="201"/>
      <c r="P398" s="201"/>
      <c r="Q398" s="201"/>
      <c r="R398" s="201"/>
    </row>
    <row r="399" spans="1:18" s="32" customFormat="1" ht="17.25" hidden="1" customHeight="1">
      <c r="A399" s="115" t="s">
        <v>471</v>
      </c>
      <c r="B399" s="148">
        <v>757</v>
      </c>
      <c r="C399" s="84" t="s">
        <v>71</v>
      </c>
      <c r="D399" s="84" t="s">
        <v>18</v>
      </c>
      <c r="E399" s="155"/>
      <c r="F399" s="155"/>
      <c r="G399" s="71">
        <f>G400+G410</f>
        <v>0</v>
      </c>
      <c r="H399" s="156">
        <f>H400+H410</f>
        <v>0</v>
      </c>
      <c r="I399" s="156">
        <f>I400+I410</f>
        <v>0</v>
      </c>
      <c r="J399" s="194"/>
      <c r="K399" s="201"/>
      <c r="L399" s="201"/>
      <c r="M399" s="201"/>
      <c r="N399" s="201"/>
      <c r="O399" s="201"/>
      <c r="P399" s="201"/>
      <c r="Q399" s="201"/>
      <c r="R399" s="201"/>
    </row>
    <row r="400" spans="1:18" ht="27.75" hidden="1" customHeight="1">
      <c r="A400" s="37" t="s">
        <v>463</v>
      </c>
      <c r="B400" s="148">
        <v>757</v>
      </c>
      <c r="C400" s="84" t="s">
        <v>71</v>
      </c>
      <c r="D400" s="84" t="s">
        <v>18</v>
      </c>
      <c r="E400" s="84" t="s">
        <v>190</v>
      </c>
      <c r="F400" s="84"/>
      <c r="G400" s="70">
        <f>G402+G405+G407</f>
        <v>0</v>
      </c>
      <c r="H400" s="87">
        <f>H402+H405+H407</f>
        <v>0</v>
      </c>
      <c r="I400" s="87">
        <f>I402+I405+I407</f>
        <v>0</v>
      </c>
      <c r="J400" s="176"/>
    </row>
    <row r="401" spans="1:18" ht="19.5" hidden="1" customHeight="1">
      <c r="A401" s="16" t="s">
        <v>31</v>
      </c>
      <c r="B401" s="148">
        <v>757</v>
      </c>
      <c r="C401" s="84" t="s">
        <v>71</v>
      </c>
      <c r="D401" s="84" t="s">
        <v>18</v>
      </c>
      <c r="E401" s="84" t="s">
        <v>39</v>
      </c>
      <c r="F401" s="84" t="s">
        <v>32</v>
      </c>
      <c r="G401" s="70"/>
      <c r="H401" s="87"/>
      <c r="I401" s="87"/>
      <c r="J401" s="176"/>
    </row>
    <row r="402" spans="1:18" ht="39" hidden="1" customHeight="1">
      <c r="A402" s="16" t="s">
        <v>110</v>
      </c>
      <c r="B402" s="148">
        <v>757</v>
      </c>
      <c r="C402" s="84" t="s">
        <v>71</v>
      </c>
      <c r="D402" s="84" t="s">
        <v>18</v>
      </c>
      <c r="E402" s="84" t="s">
        <v>191</v>
      </c>
      <c r="F402" s="84"/>
      <c r="G402" s="70">
        <f>G403</f>
        <v>0</v>
      </c>
      <c r="H402" s="87">
        <f t="shared" ref="H402:I402" si="114">H403</f>
        <v>0</v>
      </c>
      <c r="I402" s="87">
        <f t="shared" si="114"/>
        <v>0</v>
      </c>
      <c r="J402" s="176"/>
    </row>
    <row r="403" spans="1:18" ht="25.5" hidden="1">
      <c r="A403" s="16" t="s">
        <v>29</v>
      </c>
      <c r="B403" s="148">
        <v>757</v>
      </c>
      <c r="C403" s="84" t="s">
        <v>71</v>
      </c>
      <c r="D403" s="84" t="s">
        <v>18</v>
      </c>
      <c r="E403" s="84" t="s">
        <v>191</v>
      </c>
      <c r="F403" s="84" t="s">
        <v>30</v>
      </c>
      <c r="G403" s="70">
        <f>G404</f>
        <v>0</v>
      </c>
      <c r="H403" s="87">
        <f>H404</f>
        <v>0</v>
      </c>
      <c r="I403" s="87">
        <f>I404</f>
        <v>0</v>
      </c>
      <c r="J403" s="176"/>
    </row>
    <row r="404" spans="1:18" ht="19.5" hidden="1" customHeight="1">
      <c r="A404" s="16" t="s">
        <v>31</v>
      </c>
      <c r="B404" s="148">
        <v>757</v>
      </c>
      <c r="C404" s="84" t="s">
        <v>71</v>
      </c>
      <c r="D404" s="84" t="s">
        <v>18</v>
      </c>
      <c r="E404" s="84" t="s">
        <v>191</v>
      </c>
      <c r="F404" s="84" t="s">
        <v>32</v>
      </c>
      <c r="G404" s="70"/>
      <c r="H404" s="87"/>
      <c r="I404" s="87"/>
      <c r="J404" s="176"/>
    </row>
    <row r="405" spans="1:18" s="32" customFormat="1" ht="25.5" hidden="1" customHeight="1">
      <c r="A405" s="16" t="s">
        <v>29</v>
      </c>
      <c r="B405" s="148">
        <v>757</v>
      </c>
      <c r="C405" s="84" t="s">
        <v>71</v>
      </c>
      <c r="D405" s="84" t="s">
        <v>18</v>
      </c>
      <c r="E405" s="84" t="s">
        <v>522</v>
      </c>
      <c r="F405" s="84" t="s">
        <v>30</v>
      </c>
      <c r="G405" s="70">
        <f>G406</f>
        <v>0</v>
      </c>
      <c r="H405" s="87">
        <v>0</v>
      </c>
      <c r="I405" s="87">
        <v>0</v>
      </c>
      <c r="J405" s="176"/>
      <c r="K405" s="201"/>
      <c r="L405" s="201"/>
      <c r="M405" s="201"/>
      <c r="N405" s="201"/>
      <c r="O405" s="201"/>
      <c r="P405" s="201"/>
      <c r="Q405" s="201"/>
      <c r="R405" s="201"/>
    </row>
    <row r="406" spans="1:18" s="32" customFormat="1" ht="17.25" hidden="1" customHeight="1">
      <c r="A406" s="16" t="s">
        <v>31</v>
      </c>
      <c r="B406" s="148">
        <v>757</v>
      </c>
      <c r="C406" s="84" t="s">
        <v>71</v>
      </c>
      <c r="D406" s="84" t="s">
        <v>18</v>
      </c>
      <c r="E406" s="84" t="s">
        <v>522</v>
      </c>
      <c r="F406" s="84" t="s">
        <v>32</v>
      </c>
      <c r="G406" s="70"/>
      <c r="H406" s="87">
        <v>0</v>
      </c>
      <c r="I406" s="87">
        <v>0</v>
      </c>
      <c r="J406" s="176"/>
      <c r="K406" s="201"/>
      <c r="L406" s="201"/>
      <c r="M406" s="201"/>
      <c r="N406" s="201"/>
      <c r="O406" s="201"/>
      <c r="P406" s="201"/>
      <c r="Q406" s="201"/>
      <c r="R406" s="201"/>
    </row>
    <row r="407" spans="1:18" s="32" customFormat="1" ht="65.25" hidden="1" customHeight="1">
      <c r="A407" s="16" t="s">
        <v>590</v>
      </c>
      <c r="B407" s="148">
        <v>757</v>
      </c>
      <c r="C407" s="84" t="s">
        <v>71</v>
      </c>
      <c r="D407" s="84" t="s">
        <v>18</v>
      </c>
      <c r="E407" s="84" t="s">
        <v>589</v>
      </c>
      <c r="F407" s="84"/>
      <c r="G407" s="70">
        <f>G408</f>
        <v>0</v>
      </c>
      <c r="H407" s="87">
        <f t="shared" ref="H407:I407" si="115">H408</f>
        <v>0</v>
      </c>
      <c r="I407" s="87">
        <f t="shared" si="115"/>
        <v>0</v>
      </c>
      <c r="J407" s="176"/>
      <c r="K407" s="201"/>
      <c r="L407" s="201"/>
      <c r="M407" s="201"/>
      <c r="N407" s="201"/>
      <c r="O407" s="201"/>
      <c r="P407" s="201"/>
      <c r="Q407" s="201"/>
      <c r="R407" s="201"/>
    </row>
    <row r="408" spans="1:18" s="32" customFormat="1" ht="25.5" hidden="1" customHeight="1">
      <c r="A408" s="16" t="s">
        <v>29</v>
      </c>
      <c r="B408" s="148">
        <v>757</v>
      </c>
      <c r="C408" s="84" t="s">
        <v>71</v>
      </c>
      <c r="D408" s="84" t="s">
        <v>18</v>
      </c>
      <c r="E408" s="84" t="s">
        <v>589</v>
      </c>
      <c r="F408" s="84" t="s">
        <v>30</v>
      </c>
      <c r="G408" s="70">
        <f>G409</f>
        <v>0</v>
      </c>
      <c r="H408" s="87">
        <v>0</v>
      </c>
      <c r="I408" s="87">
        <v>0</v>
      </c>
      <c r="J408" s="176"/>
      <c r="K408" s="201"/>
      <c r="L408" s="201"/>
      <c r="M408" s="201"/>
      <c r="N408" s="201"/>
      <c r="O408" s="201"/>
      <c r="P408" s="201"/>
      <c r="Q408" s="201"/>
      <c r="R408" s="201"/>
    </row>
    <row r="409" spans="1:18" s="32" customFormat="1" ht="17.25" hidden="1" customHeight="1">
      <c r="A409" s="16" t="s">
        <v>31</v>
      </c>
      <c r="B409" s="148">
        <v>757</v>
      </c>
      <c r="C409" s="84" t="s">
        <v>71</v>
      </c>
      <c r="D409" s="84" t="s">
        <v>18</v>
      </c>
      <c r="E409" s="84" t="s">
        <v>589</v>
      </c>
      <c r="F409" s="84" t="s">
        <v>32</v>
      </c>
      <c r="G409" s="70"/>
      <c r="H409" s="87">
        <v>0</v>
      </c>
      <c r="I409" s="87">
        <v>0</v>
      </c>
      <c r="J409" s="176"/>
      <c r="K409" s="201"/>
      <c r="L409" s="201"/>
      <c r="M409" s="201"/>
      <c r="N409" s="201"/>
      <c r="O409" s="201"/>
      <c r="P409" s="201"/>
      <c r="Q409" s="201"/>
      <c r="R409" s="201"/>
    </row>
    <row r="410" spans="1:18" s="18" customFormat="1" ht="25.5" hidden="1">
      <c r="A410" s="16" t="s">
        <v>457</v>
      </c>
      <c r="B410" s="148">
        <v>757</v>
      </c>
      <c r="C410" s="84" t="s">
        <v>71</v>
      </c>
      <c r="D410" s="84" t="s">
        <v>18</v>
      </c>
      <c r="E410" s="84" t="s">
        <v>258</v>
      </c>
      <c r="F410" s="84"/>
      <c r="G410" s="70">
        <f>G411</f>
        <v>0</v>
      </c>
      <c r="H410" s="87">
        <f t="shared" ref="H410:I412" si="116">H411</f>
        <v>0</v>
      </c>
      <c r="I410" s="87">
        <f t="shared" si="116"/>
        <v>0</v>
      </c>
      <c r="J410" s="176"/>
      <c r="K410" s="198"/>
      <c r="L410" s="198"/>
      <c r="M410" s="198"/>
      <c r="N410" s="198"/>
      <c r="O410" s="198"/>
      <c r="P410" s="198"/>
      <c r="Q410" s="198"/>
      <c r="R410" s="198"/>
    </row>
    <row r="411" spans="1:18" s="18" customFormat="1" ht="25.5" hidden="1">
      <c r="A411" s="16" t="s">
        <v>456</v>
      </c>
      <c r="B411" s="148">
        <v>757</v>
      </c>
      <c r="C411" s="84" t="s">
        <v>71</v>
      </c>
      <c r="D411" s="84" t="s">
        <v>18</v>
      </c>
      <c r="E411" s="84" t="s">
        <v>431</v>
      </c>
      <c r="F411" s="84"/>
      <c r="G411" s="70">
        <f>G412</f>
        <v>0</v>
      </c>
      <c r="H411" s="87">
        <f t="shared" si="116"/>
        <v>0</v>
      </c>
      <c r="I411" s="87">
        <f t="shared" si="116"/>
        <v>0</v>
      </c>
      <c r="J411" s="176"/>
      <c r="K411" s="198"/>
      <c r="L411" s="198"/>
      <c r="M411" s="198"/>
      <c r="N411" s="198"/>
      <c r="O411" s="198"/>
      <c r="P411" s="198"/>
      <c r="Q411" s="198"/>
      <c r="R411" s="198"/>
    </row>
    <row r="412" spans="1:18" s="18" customFormat="1" ht="25.5" hidden="1">
      <c r="A412" s="16" t="s">
        <v>94</v>
      </c>
      <c r="B412" s="148">
        <v>757</v>
      </c>
      <c r="C412" s="84" t="s">
        <v>71</v>
      </c>
      <c r="D412" s="84" t="s">
        <v>18</v>
      </c>
      <c r="E412" s="84" t="s">
        <v>431</v>
      </c>
      <c r="F412" s="84" t="s">
        <v>341</v>
      </c>
      <c r="G412" s="70">
        <f>G413</f>
        <v>0</v>
      </c>
      <c r="H412" s="87">
        <f t="shared" si="116"/>
        <v>0</v>
      </c>
      <c r="I412" s="87">
        <f t="shared" si="116"/>
        <v>0</v>
      </c>
      <c r="J412" s="176"/>
      <c r="K412" s="198"/>
      <c r="L412" s="198"/>
      <c r="M412" s="198"/>
      <c r="N412" s="198"/>
      <c r="O412" s="198"/>
      <c r="P412" s="198"/>
      <c r="Q412" s="198"/>
      <c r="R412" s="198"/>
    </row>
    <row r="413" spans="1:18" s="18" customFormat="1" ht="89.25" hidden="1">
      <c r="A413" s="50" t="s">
        <v>410</v>
      </c>
      <c r="B413" s="148">
        <v>757</v>
      </c>
      <c r="C413" s="84" t="s">
        <v>71</v>
      </c>
      <c r="D413" s="84" t="s">
        <v>18</v>
      </c>
      <c r="E413" s="84" t="s">
        <v>431</v>
      </c>
      <c r="F413" s="84" t="s">
        <v>409</v>
      </c>
      <c r="G413" s="70">
        <f>50000-50000</f>
        <v>0</v>
      </c>
      <c r="H413" s="87"/>
      <c r="I413" s="87"/>
      <c r="J413" s="176"/>
      <c r="K413" s="198"/>
      <c r="L413" s="198"/>
      <c r="M413" s="198"/>
      <c r="N413" s="198"/>
      <c r="O413" s="198"/>
      <c r="P413" s="198"/>
      <c r="Q413" s="198"/>
      <c r="R413" s="198"/>
    </row>
    <row r="414" spans="1:18" s="33" customFormat="1" ht="15" hidden="1" customHeight="1">
      <c r="A414" s="16" t="s">
        <v>70</v>
      </c>
      <c r="B414" s="148">
        <v>757</v>
      </c>
      <c r="C414" s="84" t="s">
        <v>71</v>
      </c>
      <c r="D414" s="84" t="s">
        <v>27</v>
      </c>
      <c r="E414" s="167"/>
      <c r="F414" s="167"/>
      <c r="G414" s="29">
        <f>G415</f>
        <v>0</v>
      </c>
      <c r="H414" s="93">
        <f>H415+H110</f>
        <v>0</v>
      </c>
      <c r="I414" s="93">
        <f>I415+I110</f>
        <v>0</v>
      </c>
      <c r="J414" s="193"/>
      <c r="K414" s="209"/>
      <c r="L414" s="209"/>
      <c r="M414" s="209"/>
      <c r="N414" s="209"/>
      <c r="O414" s="209"/>
      <c r="P414" s="209"/>
      <c r="Q414" s="209"/>
      <c r="R414" s="209"/>
    </row>
    <row r="415" spans="1:18" s="28" customFormat="1" ht="28.5" hidden="1" customHeight="1">
      <c r="A415" s="37" t="s">
        <v>463</v>
      </c>
      <c r="B415" s="148">
        <v>757</v>
      </c>
      <c r="C415" s="84" t="s">
        <v>71</v>
      </c>
      <c r="D415" s="84" t="s">
        <v>27</v>
      </c>
      <c r="E415" s="84" t="s">
        <v>190</v>
      </c>
      <c r="F415" s="84"/>
      <c r="G415" s="70">
        <f>G416</f>
        <v>0</v>
      </c>
      <c r="H415" s="87">
        <f>H416</f>
        <v>0</v>
      </c>
      <c r="I415" s="87">
        <f>I416</f>
        <v>0</v>
      </c>
      <c r="J415" s="176"/>
      <c r="K415" s="202"/>
      <c r="L415" s="202"/>
      <c r="M415" s="202"/>
      <c r="N415" s="202"/>
      <c r="O415" s="202"/>
      <c r="P415" s="202"/>
      <c r="Q415" s="202"/>
      <c r="R415" s="202"/>
    </row>
    <row r="416" spans="1:18" s="28" customFormat="1" ht="27.75" hidden="1" customHeight="1">
      <c r="A416" s="37" t="s">
        <v>72</v>
      </c>
      <c r="B416" s="148">
        <v>757</v>
      </c>
      <c r="C416" s="84" t="s">
        <v>71</v>
      </c>
      <c r="D416" s="84" t="s">
        <v>27</v>
      </c>
      <c r="E416" s="84" t="s">
        <v>201</v>
      </c>
      <c r="F416" s="84"/>
      <c r="G416" s="70">
        <f>G417</f>
        <v>0</v>
      </c>
      <c r="H416" s="87">
        <f t="shared" ref="H416:I416" si="117">H417</f>
        <v>0</v>
      </c>
      <c r="I416" s="87">
        <f t="shared" si="117"/>
        <v>0</v>
      </c>
      <c r="J416" s="176"/>
      <c r="K416" s="202"/>
      <c r="L416" s="202"/>
      <c r="M416" s="202"/>
      <c r="N416" s="202"/>
      <c r="O416" s="202"/>
      <c r="P416" s="202"/>
      <c r="Q416" s="202"/>
      <c r="R416" s="202"/>
    </row>
    <row r="417" spans="1:18" s="32" customFormat="1" ht="28.5" hidden="1" customHeight="1">
      <c r="A417" s="16" t="s">
        <v>35</v>
      </c>
      <c r="B417" s="148">
        <v>757</v>
      </c>
      <c r="C417" s="84" t="s">
        <v>71</v>
      </c>
      <c r="D417" s="84" t="s">
        <v>27</v>
      </c>
      <c r="E417" s="84" t="s">
        <v>201</v>
      </c>
      <c r="F417" s="84" t="s">
        <v>36</v>
      </c>
      <c r="G417" s="70">
        <f>G418</f>
        <v>0</v>
      </c>
      <c r="H417" s="87">
        <f>H418</f>
        <v>0</v>
      </c>
      <c r="I417" s="87">
        <f>I418</f>
        <v>0</v>
      </c>
      <c r="J417" s="176"/>
      <c r="K417" s="201"/>
      <c r="L417" s="201"/>
      <c r="M417" s="201"/>
      <c r="N417" s="201"/>
      <c r="O417" s="201"/>
      <c r="P417" s="201"/>
      <c r="Q417" s="201"/>
      <c r="R417" s="201"/>
    </row>
    <row r="418" spans="1:18" s="32" customFormat="1" ht="25.5" hidden="1">
      <c r="A418" s="16" t="s">
        <v>37</v>
      </c>
      <c r="B418" s="148">
        <v>757</v>
      </c>
      <c r="C418" s="84" t="s">
        <v>71</v>
      </c>
      <c r="D418" s="84" t="s">
        <v>27</v>
      </c>
      <c r="E418" s="84" t="s">
        <v>201</v>
      </c>
      <c r="F418" s="84" t="s">
        <v>38</v>
      </c>
      <c r="G418" s="70"/>
      <c r="H418" s="87"/>
      <c r="I418" s="87"/>
      <c r="J418" s="176"/>
      <c r="K418" s="203"/>
      <c r="L418" s="201"/>
      <c r="M418" s="201"/>
      <c r="N418" s="201"/>
      <c r="O418" s="201"/>
      <c r="P418" s="201"/>
      <c r="Q418" s="201"/>
      <c r="R418" s="201"/>
    </row>
    <row r="419" spans="1:18">
      <c r="A419" s="11" t="s">
        <v>142</v>
      </c>
      <c r="B419" s="269">
        <v>757</v>
      </c>
      <c r="C419" s="266" t="s">
        <v>68</v>
      </c>
      <c r="D419" s="266"/>
      <c r="E419" s="84"/>
      <c r="F419" s="266"/>
      <c r="G419" s="38">
        <f>G420</f>
        <v>9079841.6099999994</v>
      </c>
      <c r="H419" s="263">
        <f t="shared" ref="H419:I419" si="118">H420</f>
        <v>0</v>
      </c>
      <c r="I419" s="263">
        <f t="shared" si="118"/>
        <v>0</v>
      </c>
      <c r="J419" s="189"/>
    </row>
    <row r="420" spans="1:18">
      <c r="A420" s="13" t="s">
        <v>150</v>
      </c>
      <c r="B420" s="148">
        <v>757</v>
      </c>
      <c r="C420" s="84" t="s">
        <v>68</v>
      </c>
      <c r="D420" s="84" t="s">
        <v>53</v>
      </c>
      <c r="E420" s="84"/>
      <c r="F420" s="84"/>
      <c r="G420" s="70">
        <f>G422</f>
        <v>9079841.6099999994</v>
      </c>
      <c r="H420" s="87">
        <f t="shared" ref="H420:I420" si="119">H422</f>
        <v>0</v>
      </c>
      <c r="I420" s="87">
        <f t="shared" si="119"/>
        <v>0</v>
      </c>
      <c r="J420" s="176"/>
    </row>
    <row r="421" spans="1:18" s="32" customFormat="1" ht="12.75" hidden="1" customHeight="1">
      <c r="A421" s="11"/>
      <c r="B421" s="148">
        <v>757</v>
      </c>
      <c r="C421" s="266"/>
      <c r="D421" s="84"/>
      <c r="E421" s="84"/>
      <c r="F421" s="84"/>
      <c r="G421" s="70"/>
      <c r="H421" s="87"/>
      <c r="I421" s="87"/>
      <c r="J421" s="176"/>
      <c r="K421" s="201"/>
      <c r="L421" s="201"/>
      <c r="M421" s="201"/>
      <c r="N421" s="201"/>
      <c r="O421" s="201"/>
      <c r="P421" s="201"/>
      <c r="Q421" s="201"/>
      <c r="R421" s="201"/>
    </row>
    <row r="422" spans="1:18" s="32" customFormat="1" ht="30.75" customHeight="1">
      <c r="A422" s="346" t="s">
        <v>1139</v>
      </c>
      <c r="B422" s="148">
        <v>757</v>
      </c>
      <c r="C422" s="84" t="s">
        <v>68</v>
      </c>
      <c r="D422" s="84" t="s">
        <v>53</v>
      </c>
      <c r="E422" s="84" t="s">
        <v>200</v>
      </c>
      <c r="F422" s="84"/>
      <c r="G422" s="70">
        <f>G423</f>
        <v>9079841.6099999994</v>
      </c>
      <c r="H422" s="87">
        <f t="shared" ref="H422:I422" si="120">H423</f>
        <v>0</v>
      </c>
      <c r="I422" s="87">
        <f t="shared" si="120"/>
        <v>0</v>
      </c>
      <c r="J422" s="176"/>
      <c r="K422" s="201"/>
      <c r="L422" s="201"/>
      <c r="M422" s="201"/>
      <c r="N422" s="201"/>
      <c r="O422" s="201"/>
      <c r="P422" s="201"/>
      <c r="Q422" s="201"/>
      <c r="R422" s="201"/>
    </row>
    <row r="423" spans="1:18" ht="33" customHeight="1">
      <c r="A423" s="16" t="s">
        <v>180</v>
      </c>
      <c r="B423" s="148">
        <v>757</v>
      </c>
      <c r="C423" s="84" t="s">
        <v>68</v>
      </c>
      <c r="D423" s="84" t="s">
        <v>53</v>
      </c>
      <c r="E423" s="84" t="s">
        <v>400</v>
      </c>
      <c r="F423" s="84"/>
      <c r="G423" s="70">
        <f t="shared" ref="G423:I424" si="121">G424</f>
        <v>9079841.6099999994</v>
      </c>
      <c r="H423" s="87">
        <f t="shared" si="121"/>
        <v>0</v>
      </c>
      <c r="I423" s="87">
        <f t="shared" si="121"/>
        <v>0</v>
      </c>
      <c r="J423" s="176"/>
    </row>
    <row r="424" spans="1:18" ht="33" customHeight="1">
      <c r="A424" s="16" t="s">
        <v>145</v>
      </c>
      <c r="B424" s="148">
        <v>757</v>
      </c>
      <c r="C424" s="84" t="s">
        <v>68</v>
      </c>
      <c r="D424" s="84" t="s">
        <v>53</v>
      </c>
      <c r="E424" s="84" t="s">
        <v>400</v>
      </c>
      <c r="F424" s="84" t="s">
        <v>146</v>
      </c>
      <c r="G424" s="70">
        <f t="shared" si="121"/>
        <v>9079841.6099999994</v>
      </c>
      <c r="H424" s="87">
        <f t="shared" si="121"/>
        <v>0</v>
      </c>
      <c r="I424" s="87">
        <f t="shared" si="121"/>
        <v>0</v>
      </c>
      <c r="J424" s="176"/>
    </row>
    <row r="425" spans="1:18" ht="33" customHeight="1">
      <c r="A425" s="16" t="s">
        <v>147</v>
      </c>
      <c r="B425" s="148">
        <v>757</v>
      </c>
      <c r="C425" s="84" t="s">
        <v>68</v>
      </c>
      <c r="D425" s="84" t="s">
        <v>53</v>
      </c>
      <c r="E425" s="84" t="s">
        <v>400</v>
      </c>
      <c r="F425" s="84" t="s">
        <v>148</v>
      </c>
      <c r="G425" s="70">
        <v>9079841.6099999994</v>
      </c>
      <c r="H425" s="87">
        <v>0</v>
      </c>
      <c r="I425" s="87">
        <v>0</v>
      </c>
      <c r="J425" s="176"/>
    </row>
    <row r="426" spans="1:18" s="32" customFormat="1" ht="17.25" customHeight="1">
      <c r="A426" s="5" t="s">
        <v>353</v>
      </c>
      <c r="B426" s="154">
        <v>757</v>
      </c>
      <c r="C426" s="155" t="s">
        <v>71</v>
      </c>
      <c r="D426" s="155"/>
      <c r="E426" s="155"/>
      <c r="F426" s="155"/>
      <c r="G426" s="71">
        <f>G442+G427</f>
        <v>550000</v>
      </c>
      <c r="H426" s="156">
        <f>H442+H427</f>
        <v>550000</v>
      </c>
      <c r="I426" s="156">
        <f>I442+I427</f>
        <v>550000</v>
      </c>
      <c r="J426" s="194"/>
      <c r="K426" s="201"/>
      <c r="L426" s="201"/>
      <c r="M426" s="201"/>
      <c r="N426" s="201"/>
      <c r="O426" s="201"/>
      <c r="P426" s="201"/>
      <c r="Q426" s="201"/>
      <c r="R426" s="201"/>
    </row>
    <row r="427" spans="1:18" s="32" customFormat="1" ht="17.25" hidden="1" customHeight="1">
      <c r="A427" s="115" t="s">
        <v>471</v>
      </c>
      <c r="B427" s="148">
        <v>757</v>
      </c>
      <c r="C427" s="84" t="s">
        <v>71</v>
      </c>
      <c r="D427" s="84" t="s">
        <v>18</v>
      </c>
      <c r="E427" s="155"/>
      <c r="F427" s="155"/>
      <c r="G427" s="71">
        <f>G428+G438</f>
        <v>0</v>
      </c>
      <c r="H427" s="156">
        <f>H428+H438</f>
        <v>0</v>
      </c>
      <c r="I427" s="156">
        <f>I428+I438</f>
        <v>0</v>
      </c>
      <c r="J427" s="194"/>
      <c r="K427" s="201"/>
      <c r="L427" s="201"/>
      <c r="M427" s="201"/>
      <c r="N427" s="201"/>
      <c r="O427" s="201"/>
      <c r="P427" s="201"/>
      <c r="Q427" s="201"/>
      <c r="R427" s="201"/>
    </row>
    <row r="428" spans="1:18" ht="27.75" hidden="1" customHeight="1">
      <c r="A428" s="37" t="s">
        <v>463</v>
      </c>
      <c r="B428" s="148">
        <v>757</v>
      </c>
      <c r="C428" s="84" t="s">
        <v>71</v>
      </c>
      <c r="D428" s="84" t="s">
        <v>18</v>
      </c>
      <c r="E428" s="84" t="s">
        <v>190</v>
      </c>
      <c r="F428" s="84"/>
      <c r="G428" s="70">
        <f>G430+G433+G435</f>
        <v>0</v>
      </c>
      <c r="H428" s="87">
        <f>H430+H433+H435</f>
        <v>0</v>
      </c>
      <c r="I428" s="87">
        <f>I430+I433+I435</f>
        <v>0</v>
      </c>
      <c r="J428" s="176"/>
    </row>
    <row r="429" spans="1:18" ht="19.5" hidden="1" customHeight="1">
      <c r="A429" s="16" t="s">
        <v>31</v>
      </c>
      <c r="B429" s="148">
        <v>757</v>
      </c>
      <c r="C429" s="84" t="s">
        <v>71</v>
      </c>
      <c r="D429" s="84" t="s">
        <v>18</v>
      </c>
      <c r="E429" s="84" t="s">
        <v>39</v>
      </c>
      <c r="F429" s="84" t="s">
        <v>32</v>
      </c>
      <c r="G429" s="70"/>
      <c r="H429" s="87"/>
      <c r="I429" s="87"/>
      <c r="J429" s="176"/>
    </row>
    <row r="430" spans="1:18" ht="39" hidden="1" customHeight="1">
      <c r="A430" s="16" t="s">
        <v>110</v>
      </c>
      <c r="B430" s="148">
        <v>757</v>
      </c>
      <c r="C430" s="84" t="s">
        <v>71</v>
      </c>
      <c r="D430" s="84" t="s">
        <v>18</v>
      </c>
      <c r="E430" s="84" t="s">
        <v>191</v>
      </c>
      <c r="F430" s="84"/>
      <c r="G430" s="70">
        <f>G431</f>
        <v>0</v>
      </c>
      <c r="H430" s="87">
        <f t="shared" ref="H430:I430" si="122">H431</f>
        <v>0</v>
      </c>
      <c r="I430" s="87">
        <f t="shared" si="122"/>
        <v>0</v>
      </c>
      <c r="J430" s="176"/>
    </row>
    <row r="431" spans="1:18" ht="25.5" hidden="1">
      <c r="A431" s="16" t="s">
        <v>29</v>
      </c>
      <c r="B431" s="148">
        <v>757</v>
      </c>
      <c r="C431" s="84" t="s">
        <v>71</v>
      </c>
      <c r="D431" s="84" t="s">
        <v>18</v>
      </c>
      <c r="E431" s="84" t="s">
        <v>191</v>
      </c>
      <c r="F431" s="84" t="s">
        <v>30</v>
      </c>
      <c r="G431" s="70">
        <f>G432</f>
        <v>0</v>
      </c>
      <c r="H431" s="87">
        <f>H432</f>
        <v>0</v>
      </c>
      <c r="I431" s="87">
        <f>I432</f>
        <v>0</v>
      </c>
      <c r="J431" s="176"/>
    </row>
    <row r="432" spans="1:18" ht="19.5" hidden="1" customHeight="1">
      <c r="A432" s="16" t="s">
        <v>31</v>
      </c>
      <c r="B432" s="148">
        <v>757</v>
      </c>
      <c r="C432" s="84" t="s">
        <v>71</v>
      </c>
      <c r="D432" s="84" t="s">
        <v>18</v>
      </c>
      <c r="E432" s="84" t="s">
        <v>191</v>
      </c>
      <c r="F432" s="84" t="s">
        <v>32</v>
      </c>
      <c r="G432" s="70"/>
      <c r="H432" s="87"/>
      <c r="I432" s="87"/>
      <c r="J432" s="176"/>
    </row>
    <row r="433" spans="1:18" s="32" customFormat="1" ht="25.5" hidden="1" customHeight="1">
      <c r="A433" s="16" t="s">
        <v>29</v>
      </c>
      <c r="B433" s="148">
        <v>757</v>
      </c>
      <c r="C433" s="84" t="s">
        <v>71</v>
      </c>
      <c r="D433" s="84" t="s">
        <v>18</v>
      </c>
      <c r="E433" s="84" t="s">
        <v>522</v>
      </c>
      <c r="F433" s="84" t="s">
        <v>30</v>
      </c>
      <c r="G433" s="70">
        <f>G434</f>
        <v>0</v>
      </c>
      <c r="H433" s="87">
        <v>0</v>
      </c>
      <c r="I433" s="87">
        <v>0</v>
      </c>
      <c r="J433" s="176"/>
      <c r="K433" s="201"/>
      <c r="L433" s="201"/>
      <c r="M433" s="201"/>
      <c r="N433" s="201"/>
      <c r="O433" s="201"/>
      <c r="P433" s="201"/>
      <c r="Q433" s="201"/>
      <c r="R433" s="201"/>
    </row>
    <row r="434" spans="1:18" s="32" customFormat="1" ht="17.25" hidden="1" customHeight="1">
      <c r="A434" s="16" t="s">
        <v>31</v>
      </c>
      <c r="B434" s="148">
        <v>757</v>
      </c>
      <c r="C434" s="84" t="s">
        <v>71</v>
      </c>
      <c r="D434" s="84" t="s">
        <v>18</v>
      </c>
      <c r="E434" s="84" t="s">
        <v>522</v>
      </c>
      <c r="F434" s="84" t="s">
        <v>32</v>
      </c>
      <c r="G434" s="70"/>
      <c r="H434" s="87">
        <v>0</v>
      </c>
      <c r="I434" s="87">
        <v>0</v>
      </c>
      <c r="J434" s="176"/>
      <c r="K434" s="201"/>
      <c r="L434" s="201"/>
      <c r="M434" s="201"/>
      <c r="N434" s="201"/>
      <c r="O434" s="201"/>
      <c r="P434" s="201"/>
      <c r="Q434" s="201"/>
      <c r="R434" s="201"/>
    </row>
    <row r="435" spans="1:18" s="32" customFormat="1" ht="65.25" hidden="1" customHeight="1">
      <c r="A435" s="16" t="s">
        <v>590</v>
      </c>
      <c r="B435" s="148">
        <v>757</v>
      </c>
      <c r="C435" s="84" t="s">
        <v>71</v>
      </c>
      <c r="D435" s="84" t="s">
        <v>18</v>
      </c>
      <c r="E435" s="84" t="s">
        <v>589</v>
      </c>
      <c r="F435" s="84"/>
      <c r="G435" s="70">
        <f>G436</f>
        <v>0</v>
      </c>
      <c r="H435" s="87">
        <f t="shared" ref="H435:I435" si="123">H436</f>
        <v>0</v>
      </c>
      <c r="I435" s="87">
        <f t="shared" si="123"/>
        <v>0</v>
      </c>
      <c r="J435" s="176"/>
      <c r="K435" s="201"/>
      <c r="L435" s="201"/>
      <c r="M435" s="201"/>
      <c r="N435" s="201"/>
      <c r="O435" s="201"/>
      <c r="P435" s="201"/>
      <c r="Q435" s="201"/>
      <c r="R435" s="201"/>
    </row>
    <row r="436" spans="1:18" s="32" customFormat="1" ht="25.5" hidden="1" customHeight="1">
      <c r="A436" s="16" t="s">
        <v>29</v>
      </c>
      <c r="B436" s="148">
        <v>757</v>
      </c>
      <c r="C436" s="84" t="s">
        <v>71</v>
      </c>
      <c r="D436" s="84" t="s">
        <v>18</v>
      </c>
      <c r="E436" s="84" t="s">
        <v>589</v>
      </c>
      <c r="F436" s="84" t="s">
        <v>30</v>
      </c>
      <c r="G436" s="70">
        <f>G437</f>
        <v>0</v>
      </c>
      <c r="H436" s="87">
        <v>0</v>
      </c>
      <c r="I436" s="87">
        <v>0</v>
      </c>
      <c r="J436" s="176"/>
      <c r="K436" s="201"/>
      <c r="L436" s="201"/>
      <c r="M436" s="201"/>
      <c r="N436" s="201"/>
      <c r="O436" s="201"/>
      <c r="P436" s="201"/>
      <c r="Q436" s="201"/>
      <c r="R436" s="201"/>
    </row>
    <row r="437" spans="1:18" s="32" customFormat="1" ht="17.25" hidden="1" customHeight="1">
      <c r="A437" s="16" t="s">
        <v>31</v>
      </c>
      <c r="B437" s="148">
        <v>757</v>
      </c>
      <c r="C437" s="84" t="s">
        <v>71</v>
      </c>
      <c r="D437" s="84" t="s">
        <v>18</v>
      </c>
      <c r="E437" s="84" t="s">
        <v>589</v>
      </c>
      <c r="F437" s="84" t="s">
        <v>32</v>
      </c>
      <c r="G437" s="70"/>
      <c r="H437" s="87">
        <v>0</v>
      </c>
      <c r="I437" s="87">
        <v>0</v>
      </c>
      <c r="J437" s="176"/>
      <c r="K437" s="201"/>
      <c r="L437" s="201"/>
      <c r="M437" s="201"/>
      <c r="N437" s="201"/>
      <c r="O437" s="201"/>
      <c r="P437" s="201"/>
      <c r="Q437" s="201"/>
      <c r="R437" s="201"/>
    </row>
    <row r="438" spans="1:18" s="18" customFormat="1" ht="25.5" hidden="1">
      <c r="A438" s="16" t="s">
        <v>457</v>
      </c>
      <c r="B438" s="148">
        <v>757</v>
      </c>
      <c r="C438" s="84" t="s">
        <v>71</v>
      </c>
      <c r="D438" s="84" t="s">
        <v>18</v>
      </c>
      <c r="E438" s="84" t="s">
        <v>258</v>
      </c>
      <c r="F438" s="84"/>
      <c r="G438" s="70">
        <f>G439</f>
        <v>0</v>
      </c>
      <c r="H438" s="87">
        <f t="shared" ref="H438:I440" si="124">H439</f>
        <v>0</v>
      </c>
      <c r="I438" s="87">
        <f t="shared" si="124"/>
        <v>0</v>
      </c>
      <c r="J438" s="176"/>
      <c r="K438" s="198"/>
      <c r="L438" s="198"/>
      <c r="M438" s="198"/>
      <c r="N438" s="198"/>
      <c r="O438" s="198"/>
      <c r="P438" s="198"/>
      <c r="Q438" s="198"/>
      <c r="R438" s="198"/>
    </row>
    <row r="439" spans="1:18" s="18" customFormat="1" ht="25.5" hidden="1">
      <c r="A439" s="16" t="s">
        <v>456</v>
      </c>
      <c r="B439" s="148">
        <v>757</v>
      </c>
      <c r="C439" s="84" t="s">
        <v>71</v>
      </c>
      <c r="D439" s="84" t="s">
        <v>18</v>
      </c>
      <c r="E439" s="84" t="s">
        <v>431</v>
      </c>
      <c r="F439" s="84"/>
      <c r="G439" s="70">
        <f>G440</f>
        <v>0</v>
      </c>
      <c r="H439" s="87">
        <f t="shared" si="124"/>
        <v>0</v>
      </c>
      <c r="I439" s="87">
        <f t="shared" si="124"/>
        <v>0</v>
      </c>
      <c r="J439" s="176"/>
      <c r="K439" s="198"/>
      <c r="L439" s="198"/>
      <c r="M439" s="198"/>
      <c r="N439" s="198"/>
      <c r="O439" s="198"/>
      <c r="P439" s="198"/>
      <c r="Q439" s="198"/>
      <c r="R439" s="198"/>
    </row>
    <row r="440" spans="1:18" s="18" customFormat="1" ht="25.5" hidden="1">
      <c r="A440" s="16" t="s">
        <v>94</v>
      </c>
      <c r="B440" s="148">
        <v>757</v>
      </c>
      <c r="C440" s="84" t="s">
        <v>71</v>
      </c>
      <c r="D440" s="84" t="s">
        <v>18</v>
      </c>
      <c r="E440" s="84" t="s">
        <v>431</v>
      </c>
      <c r="F440" s="84" t="s">
        <v>341</v>
      </c>
      <c r="G440" s="70">
        <f>G441</f>
        <v>0</v>
      </c>
      <c r="H440" s="87">
        <f t="shared" si="124"/>
        <v>0</v>
      </c>
      <c r="I440" s="87">
        <f t="shared" si="124"/>
        <v>0</v>
      </c>
      <c r="J440" s="176"/>
      <c r="K440" s="198"/>
      <c r="L440" s="198"/>
      <c r="M440" s="198"/>
      <c r="N440" s="198"/>
      <c r="O440" s="198"/>
      <c r="P440" s="198"/>
      <c r="Q440" s="198"/>
      <c r="R440" s="198"/>
    </row>
    <row r="441" spans="1:18" s="18" customFormat="1" ht="89.25" hidden="1">
      <c r="A441" s="50" t="s">
        <v>410</v>
      </c>
      <c r="B441" s="148">
        <v>757</v>
      </c>
      <c r="C441" s="84" t="s">
        <v>71</v>
      </c>
      <c r="D441" s="84" t="s">
        <v>18</v>
      </c>
      <c r="E441" s="84" t="s">
        <v>431</v>
      </c>
      <c r="F441" s="84" t="s">
        <v>409</v>
      </c>
      <c r="G441" s="70">
        <f>50000-50000</f>
        <v>0</v>
      </c>
      <c r="H441" s="87"/>
      <c r="I441" s="87"/>
      <c r="J441" s="176"/>
      <c r="K441" s="198"/>
      <c r="L441" s="198"/>
      <c r="M441" s="198"/>
      <c r="N441" s="198"/>
      <c r="O441" s="198"/>
      <c r="P441" s="198"/>
      <c r="Q441" s="198"/>
      <c r="R441" s="198"/>
    </row>
    <row r="442" spans="1:18" s="33" customFormat="1" ht="15" customHeight="1">
      <c r="A442" s="16" t="s">
        <v>70</v>
      </c>
      <c r="B442" s="148">
        <v>757</v>
      </c>
      <c r="C442" s="84" t="s">
        <v>71</v>
      </c>
      <c r="D442" s="84" t="s">
        <v>27</v>
      </c>
      <c r="E442" s="167"/>
      <c r="F442" s="167"/>
      <c r="G442" s="29">
        <f>G443</f>
        <v>550000</v>
      </c>
      <c r="H442" s="93">
        <f t="shared" ref="H442:I442" si="125">H443</f>
        <v>550000</v>
      </c>
      <c r="I442" s="93">
        <f t="shared" si="125"/>
        <v>550000</v>
      </c>
      <c r="J442" s="193"/>
      <c r="K442" s="209"/>
      <c r="L442" s="209"/>
      <c r="M442" s="209"/>
      <c r="N442" s="209"/>
      <c r="O442" s="209"/>
      <c r="P442" s="209"/>
      <c r="Q442" s="209"/>
      <c r="R442" s="209"/>
    </row>
    <row r="443" spans="1:18" s="28" customFormat="1" ht="39.75" customHeight="1">
      <c r="A443" s="37" t="s">
        <v>1149</v>
      </c>
      <c r="B443" s="148">
        <v>757</v>
      </c>
      <c r="C443" s="84" t="s">
        <v>71</v>
      </c>
      <c r="D443" s="84" t="s">
        <v>27</v>
      </c>
      <c r="E443" s="84" t="s">
        <v>190</v>
      </c>
      <c r="F443" s="84"/>
      <c r="G443" s="70">
        <f>G444</f>
        <v>550000</v>
      </c>
      <c r="H443" s="87">
        <f t="shared" ref="H443:I443" si="126">H444</f>
        <v>550000</v>
      </c>
      <c r="I443" s="87">
        <f t="shared" si="126"/>
        <v>550000</v>
      </c>
      <c r="J443" s="176"/>
      <c r="K443" s="202"/>
      <c r="L443" s="202"/>
      <c r="M443" s="202"/>
      <c r="N443" s="202"/>
      <c r="O443" s="202"/>
      <c r="P443" s="202"/>
      <c r="Q443" s="202"/>
      <c r="R443" s="202"/>
    </row>
    <row r="444" spans="1:18" s="28" customFormat="1" ht="27.75" customHeight="1">
      <c r="A444" s="139" t="s">
        <v>72</v>
      </c>
      <c r="B444" s="148">
        <v>757</v>
      </c>
      <c r="C444" s="84" t="s">
        <v>71</v>
      </c>
      <c r="D444" s="84" t="s">
        <v>27</v>
      </c>
      <c r="E444" s="84" t="s">
        <v>201</v>
      </c>
      <c r="F444" s="84"/>
      <c r="G444" s="70">
        <f>G445</f>
        <v>550000</v>
      </c>
      <c r="H444" s="87">
        <f t="shared" ref="H444:I444" si="127">H445</f>
        <v>550000</v>
      </c>
      <c r="I444" s="87">
        <f t="shared" si="127"/>
        <v>550000</v>
      </c>
      <c r="J444" s="176"/>
      <c r="K444" s="202"/>
      <c r="L444" s="202"/>
      <c r="M444" s="202"/>
      <c r="N444" s="202"/>
      <c r="O444" s="202"/>
      <c r="P444" s="202"/>
      <c r="Q444" s="202"/>
      <c r="R444" s="202"/>
    </row>
    <row r="445" spans="1:18" s="32" customFormat="1" ht="28.5" customHeight="1">
      <c r="A445" s="82" t="s">
        <v>35</v>
      </c>
      <c r="B445" s="148">
        <v>757</v>
      </c>
      <c r="C445" s="84" t="s">
        <v>71</v>
      </c>
      <c r="D445" s="84" t="s">
        <v>27</v>
      </c>
      <c r="E445" s="84" t="s">
        <v>201</v>
      </c>
      <c r="F445" s="84" t="s">
        <v>36</v>
      </c>
      <c r="G445" s="70">
        <f>G446</f>
        <v>550000</v>
      </c>
      <c r="H445" s="87">
        <f>H446</f>
        <v>550000</v>
      </c>
      <c r="I445" s="87">
        <f>I446</f>
        <v>550000</v>
      </c>
      <c r="J445" s="176"/>
      <c r="K445" s="201"/>
      <c r="L445" s="201"/>
      <c r="M445" s="201"/>
      <c r="N445" s="201"/>
      <c r="O445" s="201"/>
      <c r="P445" s="201"/>
      <c r="Q445" s="201"/>
      <c r="R445" s="201"/>
    </row>
    <row r="446" spans="1:18" s="32" customFormat="1" ht="25.5">
      <c r="A446" s="82" t="s">
        <v>37</v>
      </c>
      <c r="B446" s="148">
        <v>757</v>
      </c>
      <c r="C446" s="84" t="s">
        <v>71</v>
      </c>
      <c r="D446" s="84" t="s">
        <v>27</v>
      </c>
      <c r="E446" s="84" t="s">
        <v>201</v>
      </c>
      <c r="F446" s="84" t="s">
        <v>38</v>
      </c>
      <c r="G446" s="70">
        <v>550000</v>
      </c>
      <c r="H446" s="87">
        <v>550000</v>
      </c>
      <c r="I446" s="87">
        <v>550000</v>
      </c>
      <c r="J446" s="176"/>
      <c r="K446" s="203"/>
      <c r="L446" s="201"/>
      <c r="M446" s="201"/>
      <c r="N446" s="201"/>
      <c r="O446" s="201"/>
      <c r="P446" s="201"/>
      <c r="Q446" s="201"/>
      <c r="R446" s="201"/>
    </row>
    <row r="447" spans="1:18" s="124" customFormat="1">
      <c r="A447" s="138" t="s">
        <v>73</v>
      </c>
      <c r="B447" s="269"/>
      <c r="C447" s="161"/>
      <c r="D447" s="161"/>
      <c r="E447" s="161"/>
      <c r="F447" s="161"/>
      <c r="G447" s="96">
        <f>G9+G20+G138+G1991+G398+G426+G419</f>
        <v>242050769.43999994</v>
      </c>
      <c r="H447" s="96">
        <f>H9+H20+H138+H1991+H398+H426+H419</f>
        <v>217757417</v>
      </c>
      <c r="I447" s="96">
        <f>I9+I20+I138+I1991+I398+I426+I419</f>
        <v>220079065.42999998</v>
      </c>
      <c r="J447" s="190">
        <f>G16+G25+G28+G31+G34+G86+G137+G179+G200+G217+G220+G230+G269+G288+G289+G292+G293+G296+G299+G308+G311+G314+G329+G332+G335+G338+G341+G344+G347+G350+G387+G389+G446+77893.78+G176+1224542.03</f>
        <v>217370696.11999997</v>
      </c>
      <c r="K447" s="206"/>
      <c r="L447" s="205"/>
      <c r="M447" s="205"/>
      <c r="N447" s="205"/>
      <c r="O447" s="205"/>
      <c r="P447" s="205"/>
      <c r="Q447" s="205"/>
      <c r="R447" s="205"/>
    </row>
    <row r="448" spans="1:18" s="124" customFormat="1" hidden="1">
      <c r="A448" s="138"/>
      <c r="B448" s="269"/>
      <c r="C448" s="161"/>
      <c r="D448" s="161"/>
      <c r="E448" s="161"/>
      <c r="F448" s="161"/>
      <c r="G448" s="96"/>
      <c r="H448" s="96"/>
      <c r="I448" s="96"/>
      <c r="J448" s="190"/>
      <c r="K448" s="206"/>
      <c r="L448" s="205"/>
      <c r="M448" s="205"/>
      <c r="N448" s="205"/>
      <c r="O448" s="205"/>
      <c r="P448" s="205"/>
      <c r="Q448" s="205"/>
      <c r="R448" s="205"/>
    </row>
    <row r="449" spans="1:18" s="124" customFormat="1" hidden="1">
      <c r="A449" s="138"/>
      <c r="B449" s="269"/>
      <c r="C449" s="161"/>
      <c r="D449" s="161"/>
      <c r="E449" s="161"/>
      <c r="F449" s="161"/>
      <c r="G449" s="96"/>
      <c r="H449" s="96"/>
      <c r="I449" s="96"/>
      <c r="J449" s="190"/>
      <c r="K449" s="206"/>
      <c r="L449" s="205"/>
      <c r="M449" s="205"/>
      <c r="N449" s="205"/>
      <c r="O449" s="205"/>
      <c r="P449" s="205"/>
      <c r="Q449" s="205"/>
      <c r="R449" s="205"/>
    </row>
    <row r="450" spans="1:18" s="124" customFormat="1" hidden="1">
      <c r="A450" s="138"/>
      <c r="B450" s="269"/>
      <c r="C450" s="161"/>
      <c r="D450" s="161"/>
      <c r="E450" s="161"/>
      <c r="F450" s="161"/>
      <c r="G450" s="96"/>
      <c r="H450" s="96"/>
      <c r="I450" s="96"/>
      <c r="J450" s="190"/>
      <c r="K450" s="206"/>
      <c r="L450" s="205"/>
      <c r="M450" s="205"/>
      <c r="N450" s="205"/>
      <c r="O450" s="205"/>
      <c r="P450" s="205"/>
      <c r="Q450" s="205"/>
      <c r="R450" s="205"/>
    </row>
    <row r="451" spans="1:18" s="122" customFormat="1" ht="38.25">
      <c r="A451" s="359" t="s">
        <v>1135</v>
      </c>
      <c r="B451" s="360">
        <v>763</v>
      </c>
      <c r="C451" s="361"/>
      <c r="D451" s="361"/>
      <c r="E451" s="361"/>
      <c r="F451" s="361"/>
      <c r="G451" s="362"/>
      <c r="H451" s="362"/>
      <c r="I451" s="362"/>
      <c r="J451" s="195"/>
      <c r="K451" s="210"/>
      <c r="L451" s="210"/>
      <c r="M451" s="210"/>
      <c r="N451" s="210"/>
      <c r="O451" s="210"/>
      <c r="P451" s="210"/>
      <c r="Q451" s="210"/>
      <c r="R451" s="210"/>
    </row>
    <row r="452" spans="1:18">
      <c r="A452" s="271" t="s">
        <v>17</v>
      </c>
      <c r="B452" s="265">
        <v>763</v>
      </c>
      <c r="C452" s="266" t="s">
        <v>18</v>
      </c>
      <c r="D452" s="266"/>
      <c r="E452" s="266"/>
      <c r="F452" s="266"/>
      <c r="G452" s="263">
        <f>G453+G462</f>
        <v>23043824</v>
      </c>
      <c r="H452" s="263">
        <f>H453+H462</f>
        <v>17252759</v>
      </c>
      <c r="I452" s="263">
        <f>I453+I462</f>
        <v>17350286</v>
      </c>
      <c r="J452" s="189"/>
    </row>
    <row r="453" spans="1:18" s="33" customFormat="1" ht="51">
      <c r="A453" s="82" t="s">
        <v>74</v>
      </c>
      <c r="B453" s="148">
        <v>763</v>
      </c>
      <c r="C453" s="84" t="s">
        <v>18</v>
      </c>
      <c r="D453" s="84" t="s">
        <v>53</v>
      </c>
      <c r="E453" s="84"/>
      <c r="F453" s="167"/>
      <c r="G453" s="87">
        <f>SUM(G454)</f>
        <v>16664824</v>
      </c>
      <c r="H453" s="87">
        <f>SUM(H454)</f>
        <v>16823759</v>
      </c>
      <c r="I453" s="87">
        <f>SUM(I454)</f>
        <v>16921286</v>
      </c>
      <c r="J453" s="176"/>
      <c r="K453" s="209"/>
      <c r="L453" s="209"/>
      <c r="M453" s="209"/>
      <c r="N453" s="209"/>
      <c r="O453" s="209"/>
      <c r="P453" s="209"/>
      <c r="Q453" s="209"/>
      <c r="R453" s="209"/>
    </row>
    <row r="454" spans="1:18" s="33" customFormat="1" ht="32.25" customHeight="1">
      <c r="A454" s="16" t="s">
        <v>1140</v>
      </c>
      <c r="B454" s="148">
        <v>763</v>
      </c>
      <c r="C454" s="84" t="s">
        <v>18</v>
      </c>
      <c r="D454" s="84" t="s">
        <v>53</v>
      </c>
      <c r="E454" s="84" t="s">
        <v>202</v>
      </c>
      <c r="F454" s="167"/>
      <c r="G454" s="87">
        <f>G455</f>
        <v>16664824</v>
      </c>
      <c r="H454" s="87">
        <f>H455</f>
        <v>16823759</v>
      </c>
      <c r="I454" s="87">
        <f>I455</f>
        <v>16921286</v>
      </c>
      <c r="J454" s="176"/>
      <c r="K454" s="209"/>
      <c r="L454" s="209"/>
      <c r="M454" s="209"/>
      <c r="N454" s="209"/>
      <c r="O454" s="209"/>
      <c r="P454" s="209"/>
      <c r="Q454" s="209"/>
      <c r="R454" s="209"/>
    </row>
    <row r="455" spans="1:18" s="33" customFormat="1" ht="25.5">
      <c r="A455" s="16" t="s">
        <v>75</v>
      </c>
      <c r="B455" s="148">
        <v>763</v>
      </c>
      <c r="C455" s="84" t="s">
        <v>18</v>
      </c>
      <c r="D455" s="84" t="s">
        <v>53</v>
      </c>
      <c r="E455" s="84" t="s">
        <v>203</v>
      </c>
      <c r="F455" s="167"/>
      <c r="G455" s="87">
        <f>SUM(G456+G458+G461)</f>
        <v>16664824</v>
      </c>
      <c r="H455" s="87">
        <f>SUM(H456+H458+H461)</f>
        <v>16823759</v>
      </c>
      <c r="I455" s="87">
        <f>SUM(I456+I458+I461)</f>
        <v>16921286</v>
      </c>
      <c r="J455" s="176"/>
      <c r="K455" s="209"/>
      <c r="L455" s="209"/>
      <c r="M455" s="209"/>
      <c r="N455" s="209"/>
      <c r="O455" s="209"/>
      <c r="P455" s="209"/>
      <c r="Q455" s="209"/>
      <c r="R455" s="209"/>
    </row>
    <row r="456" spans="1:18" ht="63.75">
      <c r="A456" s="16" t="s">
        <v>54</v>
      </c>
      <c r="B456" s="148">
        <v>763</v>
      </c>
      <c r="C456" s="84" t="s">
        <v>18</v>
      </c>
      <c r="D456" s="84" t="s">
        <v>53</v>
      </c>
      <c r="E456" s="84" t="s">
        <v>203</v>
      </c>
      <c r="F456" s="84" t="s">
        <v>57</v>
      </c>
      <c r="G456" s="87">
        <f>SUM(G457)</f>
        <v>15956672</v>
      </c>
      <c r="H456" s="87">
        <f>SUM(H457)</f>
        <v>16115607</v>
      </c>
      <c r="I456" s="87">
        <f>SUM(I457)</f>
        <v>16213134</v>
      </c>
      <c r="J456" s="176"/>
    </row>
    <row r="457" spans="1:18" ht="25.5">
      <c r="A457" s="16" t="s">
        <v>55</v>
      </c>
      <c r="B457" s="148">
        <v>763</v>
      </c>
      <c r="C457" s="84" t="s">
        <v>18</v>
      </c>
      <c r="D457" s="84" t="s">
        <v>53</v>
      </c>
      <c r="E457" s="84" t="s">
        <v>203</v>
      </c>
      <c r="F457" s="84" t="s">
        <v>58</v>
      </c>
      <c r="G457" s="87">
        <v>15956672</v>
      </c>
      <c r="H457" s="87">
        <f>16052607+63000</f>
        <v>16115607</v>
      </c>
      <c r="I457" s="87">
        <f>16213134</f>
        <v>16213134</v>
      </c>
      <c r="J457" s="176"/>
    </row>
    <row r="458" spans="1:18" ht="25.5">
      <c r="A458" s="16" t="s">
        <v>35</v>
      </c>
      <c r="B458" s="148">
        <v>763</v>
      </c>
      <c r="C458" s="84" t="s">
        <v>18</v>
      </c>
      <c r="D458" s="84" t="s">
        <v>53</v>
      </c>
      <c r="E458" s="84" t="s">
        <v>203</v>
      </c>
      <c r="F458" s="84" t="s">
        <v>36</v>
      </c>
      <c r="G458" s="87">
        <f>SUM(G459)</f>
        <v>670712</v>
      </c>
      <c r="H458" s="87">
        <f>SUM(H459)</f>
        <v>670712</v>
      </c>
      <c r="I458" s="87">
        <f>SUM(I459)</f>
        <v>670712</v>
      </c>
      <c r="J458" s="176"/>
    </row>
    <row r="459" spans="1:18" ht="25.5">
      <c r="A459" s="16" t="s">
        <v>37</v>
      </c>
      <c r="B459" s="148">
        <v>763</v>
      </c>
      <c r="C459" s="84" t="s">
        <v>18</v>
      </c>
      <c r="D459" s="84" t="s">
        <v>53</v>
      </c>
      <c r="E459" s="84" t="s">
        <v>203</v>
      </c>
      <c r="F459" s="84" t="s">
        <v>38</v>
      </c>
      <c r="G459" s="87">
        <v>670712</v>
      </c>
      <c r="H459" s="87">
        <v>670712</v>
      </c>
      <c r="I459" s="87">
        <v>670712</v>
      </c>
      <c r="J459" s="176"/>
    </row>
    <row r="460" spans="1:18" ht="19.5" customHeight="1">
      <c r="A460" s="30" t="s">
        <v>62</v>
      </c>
      <c r="B460" s="148">
        <v>763</v>
      </c>
      <c r="C460" s="84" t="s">
        <v>18</v>
      </c>
      <c r="D460" s="84" t="s">
        <v>53</v>
      </c>
      <c r="E460" s="84" t="s">
        <v>203</v>
      </c>
      <c r="F460" s="84" t="s">
        <v>63</v>
      </c>
      <c r="G460" s="87">
        <f>G461</f>
        <v>37440</v>
      </c>
      <c r="H460" s="87">
        <f>H461</f>
        <v>37440</v>
      </c>
      <c r="I460" s="87">
        <f>I461</f>
        <v>37440</v>
      </c>
      <c r="J460" s="176"/>
    </row>
    <row r="461" spans="1:18" ht="16.5" customHeight="1">
      <c r="A461" s="30" t="s">
        <v>141</v>
      </c>
      <c r="B461" s="148">
        <v>763</v>
      </c>
      <c r="C461" s="84" t="s">
        <v>18</v>
      </c>
      <c r="D461" s="84" t="s">
        <v>53</v>
      </c>
      <c r="E461" s="84" t="s">
        <v>203</v>
      </c>
      <c r="F461" s="84" t="s">
        <v>66</v>
      </c>
      <c r="G461" s="87">
        <v>37440</v>
      </c>
      <c r="H461" s="87">
        <v>37440</v>
      </c>
      <c r="I461" s="87">
        <v>37440</v>
      </c>
      <c r="J461" s="176"/>
    </row>
    <row r="462" spans="1:18" ht="18.75" customHeight="1">
      <c r="A462" s="40" t="s">
        <v>21</v>
      </c>
      <c r="B462" s="148">
        <v>763</v>
      </c>
      <c r="C462" s="84" t="s">
        <v>18</v>
      </c>
      <c r="D462" s="84" t="s">
        <v>22</v>
      </c>
      <c r="E462" s="84"/>
      <c r="F462" s="84"/>
      <c r="G462" s="87">
        <f>G463+G469</f>
        <v>6379000</v>
      </c>
      <c r="H462" s="87">
        <f>H463</f>
        <v>429000</v>
      </c>
      <c r="I462" s="87">
        <f>I463</f>
        <v>429000</v>
      </c>
      <c r="J462" s="176"/>
    </row>
    <row r="463" spans="1:18" ht="39.75" customHeight="1">
      <c r="A463" s="16" t="s">
        <v>1140</v>
      </c>
      <c r="B463" s="148">
        <v>763</v>
      </c>
      <c r="C463" s="84" t="s">
        <v>18</v>
      </c>
      <c r="D463" s="84" t="s">
        <v>22</v>
      </c>
      <c r="E463" s="84" t="s">
        <v>202</v>
      </c>
      <c r="F463" s="84"/>
      <c r="G463" s="87">
        <f>G464+G474+G478</f>
        <v>6379000</v>
      </c>
      <c r="H463" s="87">
        <f t="shared" ref="H463:I463" si="128">H464</f>
        <v>429000</v>
      </c>
      <c r="I463" s="87">
        <f t="shared" si="128"/>
        <v>429000</v>
      </c>
      <c r="J463" s="176"/>
      <c r="N463" s="207"/>
    </row>
    <row r="464" spans="1:18" ht="41.25" customHeight="1">
      <c r="A464" s="82" t="s">
        <v>804</v>
      </c>
      <c r="B464" s="148">
        <v>763</v>
      </c>
      <c r="C464" s="84" t="s">
        <v>18</v>
      </c>
      <c r="D464" s="84" t="s">
        <v>22</v>
      </c>
      <c r="E464" s="84" t="s">
        <v>204</v>
      </c>
      <c r="F464" s="84"/>
      <c r="G464" s="87">
        <f>G465+G467</f>
        <v>429000</v>
      </c>
      <c r="H464" s="87">
        <f t="shared" ref="H464:I464" si="129">H465+H467</f>
        <v>429000</v>
      </c>
      <c r="I464" s="87">
        <f t="shared" si="129"/>
        <v>429000</v>
      </c>
      <c r="J464" s="176"/>
      <c r="P464" s="222"/>
    </row>
    <row r="465" spans="1:18" ht="27.75" customHeight="1">
      <c r="A465" s="82" t="s">
        <v>35</v>
      </c>
      <c r="B465" s="148">
        <v>763</v>
      </c>
      <c r="C465" s="84" t="s">
        <v>18</v>
      </c>
      <c r="D465" s="84" t="s">
        <v>22</v>
      </c>
      <c r="E465" s="84" t="s">
        <v>204</v>
      </c>
      <c r="F465" s="84" t="s">
        <v>36</v>
      </c>
      <c r="G465" s="87">
        <f t="shared" ref="G465:I465" si="130">G466</f>
        <v>429000</v>
      </c>
      <c r="H465" s="87">
        <f t="shared" si="130"/>
        <v>429000</v>
      </c>
      <c r="I465" s="87">
        <f t="shared" si="130"/>
        <v>429000</v>
      </c>
      <c r="J465" s="176"/>
    </row>
    <row r="466" spans="1:18" ht="28.5" customHeight="1">
      <c r="A466" s="82" t="s">
        <v>37</v>
      </c>
      <c r="B466" s="148">
        <v>763</v>
      </c>
      <c r="C466" s="84" t="s">
        <v>18</v>
      </c>
      <c r="D466" s="84" t="s">
        <v>22</v>
      </c>
      <c r="E466" s="84" t="s">
        <v>204</v>
      </c>
      <c r="F466" s="84" t="s">
        <v>38</v>
      </c>
      <c r="G466" s="87">
        <v>429000</v>
      </c>
      <c r="H466" s="87">
        <v>429000</v>
      </c>
      <c r="I466" s="87">
        <v>429000</v>
      </c>
      <c r="J466" s="176"/>
    </row>
    <row r="467" spans="1:18" hidden="1">
      <c r="A467" s="82" t="s">
        <v>62</v>
      </c>
      <c r="B467" s="148">
        <v>763</v>
      </c>
      <c r="C467" s="84" t="s">
        <v>18</v>
      </c>
      <c r="D467" s="84" t="s">
        <v>22</v>
      </c>
      <c r="E467" s="84" t="s">
        <v>204</v>
      </c>
      <c r="F467" s="84" t="s">
        <v>63</v>
      </c>
      <c r="G467" s="87">
        <f>G468</f>
        <v>0</v>
      </c>
      <c r="H467" s="87">
        <v>0</v>
      </c>
      <c r="I467" s="87">
        <v>0</v>
      </c>
      <c r="J467" s="176"/>
      <c r="K467" s="207"/>
    </row>
    <row r="468" spans="1:18" ht="15" hidden="1" customHeight="1">
      <c r="A468" s="82" t="s">
        <v>141</v>
      </c>
      <c r="B468" s="148">
        <v>763</v>
      </c>
      <c r="C468" s="84" t="s">
        <v>18</v>
      </c>
      <c r="D468" s="84" t="s">
        <v>22</v>
      </c>
      <c r="E468" s="84" t="s">
        <v>204</v>
      </c>
      <c r="F468" s="84" t="s">
        <v>66</v>
      </c>
      <c r="G468" s="87"/>
      <c r="H468" s="87"/>
      <c r="I468" s="87"/>
      <c r="J468" s="176"/>
      <c r="K468" s="207"/>
    </row>
    <row r="469" spans="1:18" ht="28.5" hidden="1" customHeight="1">
      <c r="A469" s="82" t="s">
        <v>164</v>
      </c>
      <c r="B469" s="148">
        <v>763</v>
      </c>
      <c r="C469" s="84" t="s">
        <v>18</v>
      </c>
      <c r="D469" s="84" t="s">
        <v>22</v>
      </c>
      <c r="E469" s="84" t="s">
        <v>1022</v>
      </c>
      <c r="F469" s="84"/>
      <c r="G469" s="87">
        <f>G470</f>
        <v>0</v>
      </c>
      <c r="H469" s="87">
        <f t="shared" ref="H469:I469" si="131">H470</f>
        <v>0</v>
      </c>
      <c r="I469" s="87">
        <f t="shared" si="131"/>
        <v>0</v>
      </c>
      <c r="J469" s="176"/>
    </row>
    <row r="470" spans="1:18" ht="28.5" hidden="1" customHeight="1">
      <c r="A470" s="82" t="s">
        <v>164</v>
      </c>
      <c r="B470" s="148">
        <v>763</v>
      </c>
      <c r="C470" s="84" t="s">
        <v>18</v>
      </c>
      <c r="D470" s="84" t="s">
        <v>22</v>
      </c>
      <c r="E470" s="84" t="s">
        <v>271</v>
      </c>
      <c r="F470" s="84"/>
      <c r="G470" s="87">
        <f>G471</f>
        <v>0</v>
      </c>
      <c r="H470" s="87"/>
      <c r="I470" s="87"/>
      <c r="J470" s="176"/>
    </row>
    <row r="471" spans="1:18" ht="27.75" hidden="1" customHeight="1">
      <c r="A471" s="82" t="s">
        <v>35</v>
      </c>
      <c r="B471" s="148">
        <v>763</v>
      </c>
      <c r="C471" s="84" t="s">
        <v>18</v>
      </c>
      <c r="D471" s="84" t="s">
        <v>22</v>
      </c>
      <c r="E471" s="84" t="s">
        <v>271</v>
      </c>
      <c r="F471" s="84" t="s">
        <v>36</v>
      </c>
      <c r="G471" s="87">
        <f t="shared" ref="G471:I471" si="132">G472</f>
        <v>0</v>
      </c>
      <c r="H471" s="87">
        <f t="shared" si="132"/>
        <v>0</v>
      </c>
      <c r="I471" s="87">
        <f t="shared" si="132"/>
        <v>0</v>
      </c>
      <c r="J471" s="176"/>
    </row>
    <row r="472" spans="1:18" ht="28.5" hidden="1" customHeight="1">
      <c r="A472" s="82" t="s">
        <v>37</v>
      </c>
      <c r="B472" s="148">
        <v>763</v>
      </c>
      <c r="C472" s="84" t="s">
        <v>18</v>
      </c>
      <c r="D472" s="84" t="s">
        <v>22</v>
      </c>
      <c r="E472" s="84" t="s">
        <v>271</v>
      </c>
      <c r="F472" s="84" t="s">
        <v>38</v>
      </c>
      <c r="G472" s="87"/>
      <c r="H472" s="87"/>
      <c r="I472" s="87"/>
      <c r="J472" s="176"/>
    </row>
    <row r="473" spans="1:18" s="18" customFormat="1" ht="73.5" hidden="1" customHeight="1">
      <c r="A473" s="16" t="s">
        <v>1144</v>
      </c>
      <c r="B473" s="148">
        <v>763</v>
      </c>
      <c r="C473" s="10" t="s">
        <v>168</v>
      </c>
      <c r="D473" s="10" t="s">
        <v>18</v>
      </c>
      <c r="E473" s="15" t="s">
        <v>209</v>
      </c>
      <c r="F473" s="15"/>
      <c r="G473" s="70"/>
      <c r="H473" s="70">
        <f t="shared" ref="H473:I473" si="133">H474</f>
        <v>0</v>
      </c>
      <c r="I473" s="70">
        <f t="shared" si="133"/>
        <v>0</v>
      </c>
      <c r="J473" s="175"/>
      <c r="K473" s="183"/>
      <c r="L473" s="183"/>
      <c r="M473" s="183"/>
      <c r="N473" s="183"/>
      <c r="O473" s="183"/>
      <c r="P473" s="183"/>
      <c r="Q473" s="183"/>
      <c r="R473" s="183"/>
    </row>
    <row r="474" spans="1:18" s="18" customFormat="1" ht="63.75" customHeight="1">
      <c r="A474" s="82" t="s">
        <v>1216</v>
      </c>
      <c r="B474" s="14">
        <v>763</v>
      </c>
      <c r="C474" s="15" t="s">
        <v>18</v>
      </c>
      <c r="D474" s="15" t="s">
        <v>22</v>
      </c>
      <c r="E474" s="15" t="s">
        <v>1231</v>
      </c>
      <c r="F474" s="15"/>
      <c r="G474" s="70">
        <f>G476</f>
        <v>2950000</v>
      </c>
      <c r="H474" s="70">
        <f>H476</f>
        <v>0</v>
      </c>
      <c r="I474" s="70">
        <f>I476</f>
        <v>0</v>
      </c>
      <c r="J474" s="175">
        <f>G477+G496</f>
        <v>2950000</v>
      </c>
      <c r="K474" s="183"/>
      <c r="L474" s="183"/>
      <c r="M474" s="183"/>
      <c r="N474" s="183"/>
      <c r="O474" s="183"/>
      <c r="P474" s="183"/>
      <c r="Q474" s="183"/>
      <c r="R474" s="183"/>
    </row>
    <row r="475" spans="1:18" s="18" customFormat="1" ht="39" hidden="1" customHeight="1">
      <c r="A475" s="16" t="s">
        <v>1075</v>
      </c>
      <c r="B475" s="14">
        <v>763</v>
      </c>
      <c r="C475" s="15" t="s">
        <v>18</v>
      </c>
      <c r="D475" s="15" t="s">
        <v>22</v>
      </c>
      <c r="E475" s="15" t="s">
        <v>1231</v>
      </c>
      <c r="F475" s="15"/>
      <c r="G475" s="70">
        <f>G476</f>
        <v>2950000</v>
      </c>
      <c r="H475" s="70">
        <f t="shared" ref="H475:I475" si="134">H476</f>
        <v>0</v>
      </c>
      <c r="I475" s="70">
        <f t="shared" si="134"/>
        <v>0</v>
      </c>
      <c r="J475" s="175"/>
      <c r="K475" s="183"/>
      <c r="L475" s="183"/>
      <c r="M475" s="183"/>
      <c r="N475" s="183"/>
      <c r="O475" s="183"/>
      <c r="P475" s="183"/>
      <c r="Q475" s="183"/>
      <c r="R475" s="183"/>
    </row>
    <row r="476" spans="1:18" ht="30.75" customHeight="1">
      <c r="A476" s="16" t="s">
        <v>35</v>
      </c>
      <c r="B476" s="14">
        <v>763</v>
      </c>
      <c r="C476" s="15" t="s">
        <v>18</v>
      </c>
      <c r="D476" s="15" t="s">
        <v>22</v>
      </c>
      <c r="E476" s="15" t="s">
        <v>1231</v>
      </c>
      <c r="F476" s="15" t="s">
        <v>36</v>
      </c>
      <c r="G476" s="70">
        <f t="shared" ref="G476:I476" si="135">G477</f>
        <v>2950000</v>
      </c>
      <c r="H476" s="70">
        <f t="shared" si="135"/>
        <v>0</v>
      </c>
      <c r="I476" s="70">
        <f t="shared" si="135"/>
        <v>0</v>
      </c>
      <c r="J476" s="175"/>
      <c r="K476" s="69"/>
      <c r="L476" s="69"/>
      <c r="M476" s="69"/>
      <c r="N476" s="69"/>
      <c r="O476" s="69"/>
      <c r="P476" s="69"/>
      <c r="Q476" s="69"/>
      <c r="R476" s="69"/>
    </row>
    <row r="477" spans="1:18" s="18" customFormat="1" ht="34.5" customHeight="1">
      <c r="A477" s="16" t="s">
        <v>37</v>
      </c>
      <c r="B477" s="14">
        <v>763</v>
      </c>
      <c r="C477" s="15" t="s">
        <v>18</v>
      </c>
      <c r="D477" s="15" t="s">
        <v>22</v>
      </c>
      <c r="E477" s="15" t="s">
        <v>1231</v>
      </c>
      <c r="F477" s="15" t="s">
        <v>38</v>
      </c>
      <c r="G477" s="70">
        <v>2950000</v>
      </c>
      <c r="H477" s="70">
        <v>0</v>
      </c>
      <c r="I477" s="70">
        <v>0</v>
      </c>
      <c r="J477" s="175"/>
      <c r="K477" s="183"/>
      <c r="L477" s="183"/>
      <c r="M477" s="183"/>
      <c r="N477" s="183"/>
      <c r="O477" s="183"/>
      <c r="P477" s="183"/>
      <c r="Q477" s="183"/>
      <c r="R477" s="183"/>
    </row>
    <row r="478" spans="1:18" s="18" customFormat="1" ht="63.75" customHeight="1">
      <c r="A478" s="16" t="s">
        <v>1202</v>
      </c>
      <c r="B478" s="148">
        <v>763</v>
      </c>
      <c r="C478" s="84" t="s">
        <v>18</v>
      </c>
      <c r="D478" s="84" t="s">
        <v>22</v>
      </c>
      <c r="E478" s="15" t="s">
        <v>1195</v>
      </c>
      <c r="F478" s="15"/>
      <c r="G478" s="70">
        <f>G480</f>
        <v>3000000</v>
      </c>
      <c r="H478" s="70">
        <f>H480</f>
        <v>0</v>
      </c>
      <c r="I478" s="70">
        <f>I480</f>
        <v>0</v>
      </c>
      <c r="J478" s="175"/>
      <c r="K478" s="183"/>
      <c r="L478" s="183"/>
      <c r="M478" s="183"/>
      <c r="N478" s="183"/>
      <c r="O478" s="183"/>
      <c r="P478" s="183"/>
      <c r="Q478" s="183"/>
      <c r="R478" s="183"/>
    </row>
    <row r="479" spans="1:18" s="18" customFormat="1" ht="39" hidden="1" customHeight="1">
      <c r="A479" s="16" t="s">
        <v>1075</v>
      </c>
      <c r="B479" s="148">
        <v>763</v>
      </c>
      <c r="C479" s="84" t="s">
        <v>18</v>
      </c>
      <c r="D479" s="84" t="s">
        <v>22</v>
      </c>
      <c r="E479" s="15" t="s">
        <v>1195</v>
      </c>
      <c r="F479" s="15"/>
      <c r="G479" s="70">
        <f>G480</f>
        <v>3000000</v>
      </c>
      <c r="H479" s="70">
        <f t="shared" ref="H479:I479" si="136">H480</f>
        <v>0</v>
      </c>
      <c r="I479" s="70">
        <f t="shared" si="136"/>
        <v>0</v>
      </c>
      <c r="J479" s="175"/>
      <c r="K479" s="183"/>
      <c r="L479" s="183"/>
      <c r="M479" s="183"/>
      <c r="N479" s="183"/>
      <c r="O479" s="183"/>
      <c r="P479" s="183"/>
      <c r="Q479" s="183"/>
      <c r="R479" s="183"/>
    </row>
    <row r="480" spans="1:18" ht="30.75" customHeight="1">
      <c r="A480" s="16" t="s">
        <v>35</v>
      </c>
      <c r="B480" s="148">
        <v>763</v>
      </c>
      <c r="C480" s="84" t="s">
        <v>18</v>
      </c>
      <c r="D480" s="84" t="s">
        <v>22</v>
      </c>
      <c r="E480" s="15" t="s">
        <v>1195</v>
      </c>
      <c r="F480" s="15" t="s">
        <v>36</v>
      </c>
      <c r="G480" s="70">
        <f t="shared" ref="G480:I480" si="137">G481</f>
        <v>3000000</v>
      </c>
      <c r="H480" s="70">
        <f t="shared" si="137"/>
        <v>0</v>
      </c>
      <c r="I480" s="70">
        <f t="shared" si="137"/>
        <v>0</v>
      </c>
      <c r="J480" s="175"/>
      <c r="K480" s="69"/>
      <c r="L480" s="69"/>
      <c r="M480" s="69"/>
      <c r="N480" s="69"/>
      <c r="O480" s="69"/>
      <c r="P480" s="69"/>
      <c r="Q480" s="69"/>
      <c r="R480" s="69"/>
    </row>
    <row r="481" spans="1:18" s="18" customFormat="1" ht="34.5" customHeight="1">
      <c r="A481" s="16" t="s">
        <v>37</v>
      </c>
      <c r="B481" s="148">
        <v>763</v>
      </c>
      <c r="C481" s="84" t="s">
        <v>18</v>
      </c>
      <c r="D481" s="84" t="s">
        <v>22</v>
      </c>
      <c r="E481" s="15" t="s">
        <v>1195</v>
      </c>
      <c r="F481" s="15" t="s">
        <v>38</v>
      </c>
      <c r="G481" s="70">
        <v>3000000</v>
      </c>
      <c r="H481" s="70">
        <v>0</v>
      </c>
      <c r="I481" s="70">
        <v>0</v>
      </c>
      <c r="J481" s="175"/>
      <c r="K481" s="183"/>
      <c r="L481" s="183"/>
      <c r="M481" s="183"/>
      <c r="N481" s="183"/>
      <c r="O481" s="183"/>
      <c r="P481" s="183"/>
      <c r="Q481" s="183"/>
      <c r="R481" s="183"/>
    </row>
    <row r="482" spans="1:18">
      <c r="A482" s="264" t="s">
        <v>85</v>
      </c>
      <c r="B482" s="265">
        <v>763</v>
      </c>
      <c r="C482" s="266" t="s">
        <v>53</v>
      </c>
      <c r="D482" s="266"/>
      <c r="E482" s="266"/>
      <c r="F482" s="266"/>
      <c r="G482" s="263">
        <f>SUM(G488)+G483</f>
        <v>1521000</v>
      </c>
      <c r="H482" s="263">
        <f>SUM(H488)</f>
        <v>1021000</v>
      </c>
      <c r="I482" s="263">
        <f>SUM(I488)</f>
        <v>1021000</v>
      </c>
      <c r="J482" s="189"/>
    </row>
    <row r="483" spans="1:18" hidden="1">
      <c r="A483" s="275" t="s">
        <v>756</v>
      </c>
      <c r="B483" s="148">
        <v>763</v>
      </c>
      <c r="C483" s="146" t="s">
        <v>53</v>
      </c>
      <c r="D483" s="146" t="s">
        <v>168</v>
      </c>
      <c r="E483" s="266"/>
      <c r="F483" s="266"/>
      <c r="G483" s="93">
        <f>G485</f>
        <v>0</v>
      </c>
      <c r="H483" s="93">
        <f t="shared" ref="H483:I483" si="138">H485</f>
        <v>0</v>
      </c>
      <c r="I483" s="93">
        <f t="shared" si="138"/>
        <v>0</v>
      </c>
      <c r="J483" s="193"/>
    </row>
    <row r="484" spans="1:18" ht="53.25" hidden="1" customHeight="1">
      <c r="A484" s="82" t="s">
        <v>429</v>
      </c>
      <c r="B484" s="148">
        <v>763</v>
      </c>
      <c r="C484" s="84" t="s">
        <v>53</v>
      </c>
      <c r="D484" s="84" t="s">
        <v>168</v>
      </c>
      <c r="E484" s="148" t="s">
        <v>202</v>
      </c>
      <c r="F484" s="148"/>
      <c r="G484" s="87">
        <f>G485</f>
        <v>0</v>
      </c>
      <c r="H484" s="87">
        <f t="shared" ref="H484:I484" si="139">H485</f>
        <v>0</v>
      </c>
      <c r="I484" s="87">
        <f t="shared" si="139"/>
        <v>0</v>
      </c>
      <c r="J484" s="176"/>
    </row>
    <row r="485" spans="1:18" ht="40.5" hidden="1" customHeight="1">
      <c r="A485" s="82" t="s">
        <v>755</v>
      </c>
      <c r="B485" s="148">
        <v>763</v>
      </c>
      <c r="C485" s="84" t="s">
        <v>53</v>
      </c>
      <c r="D485" s="84" t="s">
        <v>168</v>
      </c>
      <c r="E485" s="148" t="s">
        <v>766</v>
      </c>
      <c r="F485" s="148"/>
      <c r="G485" s="87">
        <f>G486</f>
        <v>0</v>
      </c>
      <c r="H485" s="87">
        <f>H487</f>
        <v>0</v>
      </c>
      <c r="I485" s="87">
        <f>I487</f>
        <v>0</v>
      </c>
      <c r="J485" s="176"/>
    </row>
    <row r="486" spans="1:18" ht="25.5" hidden="1">
      <c r="A486" s="82" t="s">
        <v>35</v>
      </c>
      <c r="B486" s="148">
        <v>763</v>
      </c>
      <c r="C486" s="84" t="s">
        <v>53</v>
      </c>
      <c r="D486" s="84" t="s">
        <v>168</v>
      </c>
      <c r="E486" s="148" t="s">
        <v>766</v>
      </c>
      <c r="F486" s="148">
        <v>200</v>
      </c>
      <c r="G486" s="87">
        <f t="shared" ref="G486:I486" si="140">G487</f>
        <v>0</v>
      </c>
      <c r="H486" s="87">
        <f t="shared" si="140"/>
        <v>0</v>
      </c>
      <c r="I486" s="87">
        <f t="shared" si="140"/>
        <v>0</v>
      </c>
      <c r="J486" s="176"/>
    </row>
    <row r="487" spans="1:18" ht="48" hidden="1" customHeight="1">
      <c r="A487" s="82" t="s">
        <v>37</v>
      </c>
      <c r="B487" s="148">
        <v>763</v>
      </c>
      <c r="C487" s="84" t="s">
        <v>53</v>
      </c>
      <c r="D487" s="84" t="s">
        <v>168</v>
      </c>
      <c r="E487" s="148" t="s">
        <v>766</v>
      </c>
      <c r="F487" s="148">
        <v>240</v>
      </c>
      <c r="G487" s="87"/>
      <c r="H487" s="85"/>
      <c r="I487" s="85"/>
      <c r="J487" s="177"/>
    </row>
    <row r="488" spans="1:18">
      <c r="A488" s="82" t="s">
        <v>86</v>
      </c>
      <c r="B488" s="148">
        <v>763</v>
      </c>
      <c r="C488" s="84" t="s">
        <v>53</v>
      </c>
      <c r="D488" s="84" t="s">
        <v>87</v>
      </c>
      <c r="E488" s="84"/>
      <c r="F488" s="84"/>
      <c r="G488" s="87">
        <f>G489</f>
        <v>1521000</v>
      </c>
      <c r="H488" s="87">
        <f>H489</f>
        <v>1021000</v>
      </c>
      <c r="I488" s="87">
        <f>I489</f>
        <v>1021000</v>
      </c>
      <c r="J488" s="176"/>
    </row>
    <row r="489" spans="1:18" ht="30.75" customHeight="1">
      <c r="A489" s="16" t="s">
        <v>1140</v>
      </c>
      <c r="B489" s="148">
        <v>763</v>
      </c>
      <c r="C489" s="84" t="s">
        <v>53</v>
      </c>
      <c r="D489" s="84" t="s">
        <v>87</v>
      </c>
      <c r="E489" s="84" t="s">
        <v>202</v>
      </c>
      <c r="F489" s="84"/>
      <c r="G489" s="87">
        <f>G490+G493+G496+G499++G502+G505+G508+G511+G514</f>
        <v>1521000</v>
      </c>
      <c r="H489" s="87">
        <f>H490+H493+H505</f>
        <v>1021000</v>
      </c>
      <c r="I489" s="87">
        <f>I490+I493+I505</f>
        <v>1021000</v>
      </c>
      <c r="J489" s="176"/>
    </row>
    <row r="490" spans="1:18" ht="116.25" customHeight="1">
      <c r="A490" s="16" t="s">
        <v>1228</v>
      </c>
      <c r="B490" s="148">
        <v>763</v>
      </c>
      <c r="C490" s="84" t="s">
        <v>53</v>
      </c>
      <c r="D490" s="84" t="s">
        <v>87</v>
      </c>
      <c r="E490" s="84" t="s">
        <v>207</v>
      </c>
      <c r="F490" s="84"/>
      <c r="G490" s="87">
        <f>G491</f>
        <v>1260000</v>
      </c>
      <c r="H490" s="87">
        <f t="shared" ref="H490:I490" si="141">H491</f>
        <v>760000</v>
      </c>
      <c r="I490" s="87">
        <f t="shared" si="141"/>
        <v>760000</v>
      </c>
      <c r="J490" s="176"/>
    </row>
    <row r="491" spans="1:18" ht="25.5">
      <c r="A491" s="16" t="s">
        <v>35</v>
      </c>
      <c r="B491" s="148">
        <v>763</v>
      </c>
      <c r="C491" s="84" t="s">
        <v>53</v>
      </c>
      <c r="D491" s="84" t="s">
        <v>87</v>
      </c>
      <c r="E491" s="84" t="s">
        <v>207</v>
      </c>
      <c r="F491" s="84" t="s">
        <v>36</v>
      </c>
      <c r="G491" s="87">
        <f>SUM(G492)</f>
        <v>1260000</v>
      </c>
      <c r="H491" s="87">
        <f>SUM(H492)</f>
        <v>760000</v>
      </c>
      <c r="I491" s="87">
        <f>SUM(I492)</f>
        <v>760000</v>
      </c>
      <c r="J491" s="176"/>
    </row>
    <row r="492" spans="1:18" ht="30.75" customHeight="1">
      <c r="A492" s="16" t="s">
        <v>37</v>
      </c>
      <c r="B492" s="148">
        <v>763</v>
      </c>
      <c r="C492" s="84" t="s">
        <v>53</v>
      </c>
      <c r="D492" s="84" t="s">
        <v>87</v>
      </c>
      <c r="E492" s="84" t="s">
        <v>207</v>
      </c>
      <c r="F492" s="84" t="s">
        <v>38</v>
      </c>
      <c r="G492" s="87">
        <v>1260000</v>
      </c>
      <c r="H492" s="87">
        <f>1260000-500000</f>
        <v>760000</v>
      </c>
      <c r="I492" s="87">
        <f>1260000-500000</f>
        <v>760000</v>
      </c>
      <c r="J492" s="176"/>
    </row>
    <row r="493" spans="1:18" ht="107.25" customHeight="1">
      <c r="A493" s="30" t="s">
        <v>1229</v>
      </c>
      <c r="B493" s="148">
        <v>763</v>
      </c>
      <c r="C493" s="84" t="s">
        <v>53</v>
      </c>
      <c r="D493" s="84" t="s">
        <v>87</v>
      </c>
      <c r="E493" s="84" t="s">
        <v>208</v>
      </c>
      <c r="F493" s="84"/>
      <c r="G493" s="87">
        <f>G494</f>
        <v>261000</v>
      </c>
      <c r="H493" s="87">
        <f t="shared" ref="H493:I493" si="142">H494</f>
        <v>261000</v>
      </c>
      <c r="I493" s="87">
        <f t="shared" si="142"/>
        <v>261000</v>
      </c>
      <c r="J493" s="176"/>
    </row>
    <row r="494" spans="1:18" ht="25.5">
      <c r="A494" s="16" t="s">
        <v>35</v>
      </c>
      <c r="B494" s="148">
        <v>763</v>
      </c>
      <c r="C494" s="84" t="s">
        <v>53</v>
      </c>
      <c r="D494" s="84" t="s">
        <v>87</v>
      </c>
      <c r="E494" s="84" t="s">
        <v>208</v>
      </c>
      <c r="F494" s="84" t="s">
        <v>36</v>
      </c>
      <c r="G494" s="87">
        <f>SUM(G495)</f>
        <v>261000</v>
      </c>
      <c r="H494" s="87">
        <f>SUM(H495)</f>
        <v>261000</v>
      </c>
      <c r="I494" s="87">
        <f>SUM(I495)</f>
        <v>261000</v>
      </c>
      <c r="J494" s="176"/>
    </row>
    <row r="495" spans="1:18" ht="25.5" customHeight="1">
      <c r="A495" s="16" t="s">
        <v>37</v>
      </c>
      <c r="B495" s="148">
        <v>763</v>
      </c>
      <c r="C495" s="84" t="s">
        <v>53</v>
      </c>
      <c r="D495" s="84" t="s">
        <v>87</v>
      </c>
      <c r="E495" s="84" t="s">
        <v>208</v>
      </c>
      <c r="F495" s="84" t="s">
        <v>38</v>
      </c>
      <c r="G495" s="87">
        <v>261000</v>
      </c>
      <c r="H495" s="87">
        <v>261000</v>
      </c>
      <c r="I495" s="87">
        <v>261000</v>
      </c>
      <c r="J495" s="176"/>
    </row>
    <row r="496" spans="1:18" ht="78" hidden="1" customHeight="1">
      <c r="A496" s="30" t="s">
        <v>573</v>
      </c>
      <c r="B496" s="148">
        <v>763</v>
      </c>
      <c r="C496" s="84" t="s">
        <v>53</v>
      </c>
      <c r="D496" s="84" t="s">
        <v>87</v>
      </c>
      <c r="E496" s="84" t="s">
        <v>541</v>
      </c>
      <c r="F496" s="84"/>
      <c r="G496" s="87">
        <f>G497</f>
        <v>0</v>
      </c>
      <c r="H496" s="87">
        <v>0</v>
      </c>
      <c r="I496" s="87">
        <v>0</v>
      </c>
      <c r="J496" s="176"/>
    </row>
    <row r="497" spans="1:10" ht="25.5" hidden="1">
      <c r="A497" s="16" t="s">
        <v>35</v>
      </c>
      <c r="B497" s="148">
        <v>763</v>
      </c>
      <c r="C497" s="84" t="s">
        <v>53</v>
      </c>
      <c r="D497" s="84" t="s">
        <v>87</v>
      </c>
      <c r="E497" s="84" t="s">
        <v>541</v>
      </c>
      <c r="F497" s="84" t="s">
        <v>36</v>
      </c>
      <c r="G497" s="87">
        <f>SUM(G498)</f>
        <v>0</v>
      </c>
      <c r="H497" s="87">
        <f>SUM(H498)</f>
        <v>0</v>
      </c>
      <c r="I497" s="87">
        <f>SUM(I498)</f>
        <v>0</v>
      </c>
      <c r="J497" s="176"/>
    </row>
    <row r="498" spans="1:10" ht="25.5" hidden="1" customHeight="1">
      <c r="A498" s="16" t="s">
        <v>37</v>
      </c>
      <c r="B498" s="148">
        <v>763</v>
      </c>
      <c r="C498" s="84" t="s">
        <v>53</v>
      </c>
      <c r="D498" s="84" t="s">
        <v>87</v>
      </c>
      <c r="E498" s="84" t="s">
        <v>541</v>
      </c>
      <c r="F498" s="84" t="s">
        <v>38</v>
      </c>
      <c r="G498" s="87"/>
      <c r="H498" s="87">
        <v>0</v>
      </c>
      <c r="I498" s="87">
        <v>0</v>
      </c>
      <c r="J498" s="176"/>
    </row>
    <row r="499" spans="1:10" ht="23.25" hidden="1" customHeight="1">
      <c r="A499" s="120" t="s">
        <v>543</v>
      </c>
      <c r="B499" s="148">
        <v>763</v>
      </c>
      <c r="C499" s="84" t="s">
        <v>53</v>
      </c>
      <c r="D499" s="84" t="s">
        <v>87</v>
      </c>
      <c r="E499" s="84" t="s">
        <v>542</v>
      </c>
      <c r="F499" s="84"/>
      <c r="G499" s="87">
        <f>G500</f>
        <v>0</v>
      </c>
      <c r="H499" s="87">
        <v>0</v>
      </c>
      <c r="I499" s="87">
        <v>0</v>
      </c>
      <c r="J499" s="176"/>
    </row>
    <row r="500" spans="1:10" ht="25.5" hidden="1">
      <c r="A500" s="16" t="s">
        <v>35</v>
      </c>
      <c r="B500" s="148">
        <v>763</v>
      </c>
      <c r="C500" s="84" t="s">
        <v>53</v>
      </c>
      <c r="D500" s="84" t="s">
        <v>87</v>
      </c>
      <c r="E500" s="84" t="s">
        <v>542</v>
      </c>
      <c r="F500" s="84" t="s">
        <v>36</v>
      </c>
      <c r="G500" s="87">
        <f>SUM(G501)</f>
        <v>0</v>
      </c>
      <c r="H500" s="87">
        <f>SUM(H501)</f>
        <v>0</v>
      </c>
      <c r="I500" s="87">
        <f>SUM(I501)</f>
        <v>0</v>
      </c>
      <c r="J500" s="176"/>
    </row>
    <row r="501" spans="1:10" ht="25.5" hidden="1" customHeight="1">
      <c r="A501" s="16" t="s">
        <v>37</v>
      </c>
      <c r="B501" s="148">
        <v>763</v>
      </c>
      <c r="C501" s="84" t="s">
        <v>53</v>
      </c>
      <c r="D501" s="84" t="s">
        <v>87</v>
      </c>
      <c r="E501" s="84" t="s">
        <v>542</v>
      </c>
      <c r="F501" s="84" t="s">
        <v>38</v>
      </c>
      <c r="G501" s="87"/>
      <c r="H501" s="87">
        <v>0</v>
      </c>
      <c r="I501" s="87">
        <v>0</v>
      </c>
      <c r="J501" s="176"/>
    </row>
    <row r="502" spans="1:10" ht="23.25" hidden="1" customHeight="1">
      <c r="A502" s="120" t="s">
        <v>545</v>
      </c>
      <c r="B502" s="148">
        <v>763</v>
      </c>
      <c r="C502" s="84" t="s">
        <v>53</v>
      </c>
      <c r="D502" s="84" t="s">
        <v>87</v>
      </c>
      <c r="E502" s="84" t="s">
        <v>544</v>
      </c>
      <c r="F502" s="84"/>
      <c r="G502" s="87">
        <f>G503</f>
        <v>0</v>
      </c>
      <c r="H502" s="87">
        <v>0</v>
      </c>
      <c r="I502" s="87">
        <v>0</v>
      </c>
      <c r="J502" s="176"/>
    </row>
    <row r="503" spans="1:10" ht="25.5" hidden="1">
      <c r="A503" s="16" t="s">
        <v>35</v>
      </c>
      <c r="B503" s="148">
        <v>763</v>
      </c>
      <c r="C503" s="84" t="s">
        <v>53</v>
      </c>
      <c r="D503" s="84" t="s">
        <v>87</v>
      </c>
      <c r="E503" s="84" t="s">
        <v>544</v>
      </c>
      <c r="F503" s="84" t="s">
        <v>36</v>
      </c>
      <c r="G503" s="87">
        <f>SUM(G504)</f>
        <v>0</v>
      </c>
      <c r="H503" s="87">
        <f>SUM(H504)</f>
        <v>0</v>
      </c>
      <c r="I503" s="87">
        <f>SUM(I504)</f>
        <v>0</v>
      </c>
      <c r="J503" s="176"/>
    </row>
    <row r="504" spans="1:10" ht="25.5" hidden="1" customHeight="1">
      <c r="A504" s="16" t="s">
        <v>37</v>
      </c>
      <c r="B504" s="148">
        <v>763</v>
      </c>
      <c r="C504" s="84" t="s">
        <v>53</v>
      </c>
      <c r="D504" s="84" t="s">
        <v>87</v>
      </c>
      <c r="E504" s="84" t="s">
        <v>544</v>
      </c>
      <c r="F504" s="84" t="s">
        <v>38</v>
      </c>
      <c r="G504" s="87"/>
      <c r="H504" s="87">
        <v>0</v>
      </c>
      <c r="I504" s="87">
        <v>0</v>
      </c>
      <c r="J504" s="176"/>
    </row>
    <row r="505" spans="1:10" ht="34.5" hidden="1" customHeight="1">
      <c r="A505" s="16" t="s">
        <v>559</v>
      </c>
      <c r="B505" s="148">
        <v>763</v>
      </c>
      <c r="C505" s="84" t="s">
        <v>53</v>
      </c>
      <c r="D505" s="84" t="s">
        <v>87</v>
      </c>
      <c r="E505" s="84" t="s">
        <v>558</v>
      </c>
      <c r="F505" s="84"/>
      <c r="G505" s="87">
        <f>G506</f>
        <v>0</v>
      </c>
      <c r="H505" s="87">
        <f>SUM(H506)</f>
        <v>0</v>
      </c>
      <c r="I505" s="87">
        <f>SUM(I506)</f>
        <v>0</v>
      </c>
      <c r="J505" s="176"/>
    </row>
    <row r="506" spans="1:10" ht="25.5" hidden="1">
      <c r="A506" s="16" t="s">
        <v>35</v>
      </c>
      <c r="B506" s="148">
        <v>763</v>
      </c>
      <c r="C506" s="84" t="s">
        <v>53</v>
      </c>
      <c r="D506" s="84" t="s">
        <v>87</v>
      </c>
      <c r="E506" s="84" t="s">
        <v>558</v>
      </c>
      <c r="F506" s="84" t="s">
        <v>36</v>
      </c>
      <c r="G506" s="87">
        <f>SUM(G507)</f>
        <v>0</v>
      </c>
      <c r="H506" s="87">
        <f>SUM(H507)</f>
        <v>0</v>
      </c>
      <c r="I506" s="87">
        <f>SUM(I507)</f>
        <v>0</v>
      </c>
      <c r="J506" s="176"/>
    </row>
    <row r="507" spans="1:10" ht="30.75" hidden="1" customHeight="1">
      <c r="A507" s="16" t="s">
        <v>37</v>
      </c>
      <c r="B507" s="148">
        <v>763</v>
      </c>
      <c r="C507" s="84" t="s">
        <v>53</v>
      </c>
      <c r="D507" s="84" t="s">
        <v>87</v>
      </c>
      <c r="E507" s="84" t="s">
        <v>558</v>
      </c>
      <c r="F507" s="84" t="s">
        <v>38</v>
      </c>
      <c r="G507" s="87"/>
      <c r="H507" s="87"/>
      <c r="I507" s="87"/>
      <c r="J507" s="176"/>
    </row>
    <row r="508" spans="1:10" ht="34.5" hidden="1" customHeight="1">
      <c r="A508" s="16" t="s">
        <v>758</v>
      </c>
      <c r="B508" s="148">
        <v>763</v>
      </c>
      <c r="C508" s="84" t="s">
        <v>53</v>
      </c>
      <c r="D508" s="84" t="s">
        <v>87</v>
      </c>
      <c r="E508" s="84" t="s">
        <v>757</v>
      </c>
      <c r="F508" s="84"/>
      <c r="G508" s="87">
        <f>G509</f>
        <v>0</v>
      </c>
      <c r="H508" s="87">
        <f>SUM(H509)</f>
        <v>0</v>
      </c>
      <c r="I508" s="87">
        <f>SUM(I509)</f>
        <v>0</v>
      </c>
      <c r="J508" s="176"/>
    </row>
    <row r="509" spans="1:10" ht="25.5" hidden="1">
      <c r="A509" s="16" t="s">
        <v>35</v>
      </c>
      <c r="B509" s="148">
        <v>763</v>
      </c>
      <c r="C509" s="84" t="s">
        <v>53</v>
      </c>
      <c r="D509" s="84" t="s">
        <v>87</v>
      </c>
      <c r="E509" s="84" t="s">
        <v>757</v>
      </c>
      <c r="F509" s="84" t="s">
        <v>36</v>
      </c>
      <c r="G509" s="87">
        <f>SUM(G510)</f>
        <v>0</v>
      </c>
      <c r="H509" s="87">
        <f>SUM(H510)</f>
        <v>0</v>
      </c>
      <c r="I509" s="87">
        <f>SUM(I510)</f>
        <v>0</v>
      </c>
      <c r="J509" s="176"/>
    </row>
    <row r="510" spans="1:10" ht="30.75" hidden="1" customHeight="1">
      <c r="A510" s="16" t="s">
        <v>37</v>
      </c>
      <c r="B510" s="148">
        <v>763</v>
      </c>
      <c r="C510" s="84" t="s">
        <v>53</v>
      </c>
      <c r="D510" s="84" t="s">
        <v>87</v>
      </c>
      <c r="E510" s="84" t="s">
        <v>757</v>
      </c>
      <c r="F510" s="84" t="s">
        <v>38</v>
      </c>
      <c r="G510" s="87">
        <v>0</v>
      </c>
      <c r="H510" s="87">
        <v>0</v>
      </c>
      <c r="I510" s="87">
        <v>0</v>
      </c>
      <c r="J510" s="176"/>
    </row>
    <row r="511" spans="1:10" ht="34.5" hidden="1" customHeight="1">
      <c r="A511" s="16" t="s">
        <v>768</v>
      </c>
      <c r="B511" s="148">
        <v>763</v>
      </c>
      <c r="C511" s="84" t="s">
        <v>53</v>
      </c>
      <c r="D511" s="84" t="s">
        <v>87</v>
      </c>
      <c r="E511" s="84" t="s">
        <v>767</v>
      </c>
      <c r="F511" s="84"/>
      <c r="G511" s="87">
        <f>G512</f>
        <v>0</v>
      </c>
      <c r="H511" s="87">
        <f>SUM(H512)</f>
        <v>0</v>
      </c>
      <c r="I511" s="87">
        <f>SUM(I512)</f>
        <v>0</v>
      </c>
      <c r="J511" s="176"/>
    </row>
    <row r="512" spans="1:10" ht="25.5" hidden="1">
      <c r="A512" s="16" t="s">
        <v>35</v>
      </c>
      <c r="B512" s="148">
        <v>763</v>
      </c>
      <c r="C512" s="84" t="s">
        <v>53</v>
      </c>
      <c r="D512" s="84" t="s">
        <v>87</v>
      </c>
      <c r="E512" s="84" t="s">
        <v>767</v>
      </c>
      <c r="F512" s="84" t="s">
        <v>36</v>
      </c>
      <c r="G512" s="87">
        <f>SUM(G513)</f>
        <v>0</v>
      </c>
      <c r="H512" s="87">
        <f>SUM(H513)</f>
        <v>0</v>
      </c>
      <c r="I512" s="87">
        <f>SUM(I513)</f>
        <v>0</v>
      </c>
      <c r="J512" s="176"/>
    </row>
    <row r="513" spans="1:18" ht="30.75" hidden="1" customHeight="1">
      <c r="A513" s="16" t="s">
        <v>37</v>
      </c>
      <c r="B513" s="148">
        <v>763</v>
      </c>
      <c r="C513" s="84" t="s">
        <v>53</v>
      </c>
      <c r="D513" s="84" t="s">
        <v>87</v>
      </c>
      <c r="E513" s="84" t="s">
        <v>767</v>
      </c>
      <c r="F513" s="84" t="s">
        <v>38</v>
      </c>
      <c r="G513" s="87"/>
      <c r="H513" s="87"/>
      <c r="I513" s="87"/>
      <c r="J513" s="176"/>
    </row>
    <row r="514" spans="1:18" ht="34.5" hidden="1" customHeight="1">
      <c r="A514" s="16" t="s">
        <v>771</v>
      </c>
      <c r="B514" s="148">
        <v>763</v>
      </c>
      <c r="C514" s="84" t="s">
        <v>53</v>
      </c>
      <c r="D514" s="84" t="s">
        <v>87</v>
      </c>
      <c r="E514" s="84" t="s">
        <v>770</v>
      </c>
      <c r="F514" s="84"/>
      <c r="G514" s="87">
        <f>G515</f>
        <v>0</v>
      </c>
      <c r="H514" s="87">
        <f>SUM(H515)</f>
        <v>0</v>
      </c>
      <c r="I514" s="87">
        <f>SUM(I515)</f>
        <v>0</v>
      </c>
      <c r="J514" s="176"/>
    </row>
    <row r="515" spans="1:18" ht="25.5" hidden="1">
      <c r="A515" s="16" t="s">
        <v>35</v>
      </c>
      <c r="B515" s="148">
        <v>763</v>
      </c>
      <c r="C515" s="84" t="s">
        <v>53</v>
      </c>
      <c r="D515" s="84" t="s">
        <v>87</v>
      </c>
      <c r="E515" s="84" t="s">
        <v>770</v>
      </c>
      <c r="F515" s="84" t="s">
        <v>36</v>
      </c>
      <c r="G515" s="87">
        <f>SUM(G516)</f>
        <v>0</v>
      </c>
      <c r="H515" s="87">
        <f>SUM(H516)</f>
        <v>0</v>
      </c>
      <c r="I515" s="87">
        <f>SUM(I516)</f>
        <v>0</v>
      </c>
      <c r="J515" s="176"/>
    </row>
    <row r="516" spans="1:18" ht="30.75" hidden="1" customHeight="1">
      <c r="A516" s="16" t="s">
        <v>37</v>
      </c>
      <c r="B516" s="148">
        <v>763</v>
      </c>
      <c r="C516" s="84" t="s">
        <v>53</v>
      </c>
      <c r="D516" s="84" t="s">
        <v>87</v>
      </c>
      <c r="E516" s="84" t="s">
        <v>770</v>
      </c>
      <c r="F516" s="84" t="s">
        <v>38</v>
      </c>
      <c r="G516" s="87"/>
      <c r="H516" s="87">
        <v>0</v>
      </c>
      <c r="I516" s="87">
        <v>0</v>
      </c>
      <c r="J516" s="176"/>
    </row>
    <row r="517" spans="1:18">
      <c r="A517" s="54" t="s">
        <v>339</v>
      </c>
      <c r="B517" s="154">
        <v>763</v>
      </c>
      <c r="C517" s="266" t="s">
        <v>168</v>
      </c>
      <c r="D517" s="266"/>
      <c r="E517" s="266"/>
      <c r="F517" s="266"/>
      <c r="G517" s="263">
        <f>G518</f>
        <v>5550900</v>
      </c>
      <c r="H517" s="263">
        <f t="shared" ref="H517:I517" si="143">H518</f>
        <v>5550900</v>
      </c>
      <c r="I517" s="263">
        <f t="shared" si="143"/>
        <v>5550900</v>
      </c>
      <c r="J517" s="189"/>
      <c r="P517" s="207"/>
      <c r="Q517" s="207"/>
    </row>
    <row r="518" spans="1:18">
      <c r="A518" s="55" t="s">
        <v>169</v>
      </c>
      <c r="B518" s="148">
        <v>763</v>
      </c>
      <c r="C518" s="152" t="s">
        <v>168</v>
      </c>
      <c r="D518" s="152" t="s">
        <v>18</v>
      </c>
      <c r="E518" s="266"/>
      <c r="F518" s="266"/>
      <c r="G518" s="94">
        <f>G524+G545+G519</f>
        <v>5550900</v>
      </c>
      <c r="H518" s="94">
        <f>H524+H545</f>
        <v>5550900</v>
      </c>
      <c r="I518" s="94">
        <f>I524+I545</f>
        <v>5550900</v>
      </c>
      <c r="J518" s="192"/>
      <c r="K518" s="192"/>
      <c r="L518" s="192"/>
      <c r="M518" s="192"/>
      <c r="N518" s="192"/>
      <c r="O518" s="192"/>
    </row>
    <row r="519" spans="1:18" s="18" customFormat="1" ht="73.5" hidden="1" customHeight="1">
      <c r="A519" s="16" t="s">
        <v>1144</v>
      </c>
      <c r="B519" s="148">
        <v>763</v>
      </c>
      <c r="C519" s="10" t="s">
        <v>168</v>
      </c>
      <c r="D519" s="10" t="s">
        <v>18</v>
      </c>
      <c r="E519" s="15" t="s">
        <v>209</v>
      </c>
      <c r="F519" s="15"/>
      <c r="G519" s="70">
        <f>G520</f>
        <v>0</v>
      </c>
      <c r="H519" s="70">
        <f t="shared" ref="H519:I519" si="144">H520</f>
        <v>0</v>
      </c>
      <c r="I519" s="70">
        <f t="shared" si="144"/>
        <v>0</v>
      </c>
      <c r="J519" s="175"/>
      <c r="K519" s="183"/>
      <c r="L519" s="183"/>
      <c r="M519" s="183"/>
      <c r="N519" s="183"/>
      <c r="O519" s="183"/>
      <c r="P519" s="183"/>
      <c r="Q519" s="183"/>
      <c r="R519" s="183"/>
    </row>
    <row r="520" spans="1:18" s="18" customFormat="1" ht="63.75" hidden="1" customHeight="1">
      <c r="A520" s="82" t="s">
        <v>1216</v>
      </c>
      <c r="B520" s="148">
        <v>763</v>
      </c>
      <c r="C520" s="10" t="s">
        <v>168</v>
      </c>
      <c r="D520" s="10" t="s">
        <v>18</v>
      </c>
      <c r="E520" s="15" t="s">
        <v>1113</v>
      </c>
      <c r="F520" s="15"/>
      <c r="G520" s="70">
        <f>G522</f>
        <v>0</v>
      </c>
      <c r="H520" s="70">
        <f>H522</f>
        <v>0</v>
      </c>
      <c r="I520" s="70">
        <f>I522</f>
        <v>0</v>
      </c>
      <c r="J520" s="175">
        <f>G523+G538</f>
        <v>0</v>
      </c>
      <c r="K520" s="183"/>
      <c r="L520" s="183"/>
      <c r="M520" s="183"/>
      <c r="N520" s="183"/>
      <c r="O520" s="183"/>
      <c r="P520" s="183"/>
      <c r="Q520" s="183"/>
      <c r="R520" s="183"/>
    </row>
    <row r="521" spans="1:18" s="18" customFormat="1" ht="39" hidden="1" customHeight="1">
      <c r="A521" s="16" t="s">
        <v>1075</v>
      </c>
      <c r="B521" s="148">
        <v>763</v>
      </c>
      <c r="C521" s="10" t="s">
        <v>168</v>
      </c>
      <c r="D521" s="10" t="s">
        <v>18</v>
      </c>
      <c r="E521" s="15" t="s">
        <v>1113</v>
      </c>
      <c r="F521" s="15"/>
      <c r="G521" s="70">
        <f>G522</f>
        <v>0</v>
      </c>
      <c r="H521" s="70">
        <f t="shared" ref="H521:I521" si="145">H522</f>
        <v>0</v>
      </c>
      <c r="I521" s="70">
        <f t="shared" si="145"/>
        <v>0</v>
      </c>
      <c r="J521" s="175"/>
      <c r="K521" s="183"/>
      <c r="L521" s="183"/>
      <c r="M521" s="183"/>
      <c r="N521" s="183"/>
      <c r="O521" s="183"/>
      <c r="P521" s="183"/>
      <c r="Q521" s="183"/>
      <c r="R521" s="183"/>
    </row>
    <row r="522" spans="1:18" ht="30.75" hidden="1" customHeight="1">
      <c r="A522" s="16" t="s">
        <v>35</v>
      </c>
      <c r="B522" s="148">
        <v>763</v>
      </c>
      <c r="C522" s="10" t="s">
        <v>168</v>
      </c>
      <c r="D522" s="10" t="s">
        <v>18</v>
      </c>
      <c r="E522" s="15" t="s">
        <v>1113</v>
      </c>
      <c r="F522" s="15" t="s">
        <v>36</v>
      </c>
      <c r="G522" s="70">
        <f t="shared" ref="G522:I522" si="146">G523</f>
        <v>0</v>
      </c>
      <c r="H522" s="70">
        <f t="shared" si="146"/>
        <v>0</v>
      </c>
      <c r="I522" s="70">
        <f t="shared" si="146"/>
        <v>0</v>
      </c>
      <c r="J522" s="175"/>
      <c r="K522" s="69"/>
      <c r="L522" s="69"/>
      <c r="M522" s="69"/>
      <c r="N522" s="69"/>
      <c r="O522" s="69"/>
      <c r="P522" s="69"/>
      <c r="Q522" s="69"/>
      <c r="R522" s="69"/>
    </row>
    <row r="523" spans="1:18" s="18" customFormat="1" ht="34.5" hidden="1" customHeight="1">
      <c r="A523" s="16" t="s">
        <v>37</v>
      </c>
      <c r="B523" s="374">
        <v>763</v>
      </c>
      <c r="C523" s="375" t="s">
        <v>168</v>
      </c>
      <c r="D523" s="375" t="s">
        <v>18</v>
      </c>
      <c r="E523" s="376" t="s">
        <v>1113</v>
      </c>
      <c r="F523" s="376" t="s">
        <v>38</v>
      </c>
      <c r="G523" s="70"/>
      <c r="H523" s="70">
        <v>0</v>
      </c>
      <c r="I523" s="70">
        <v>0</v>
      </c>
      <c r="J523" s="175"/>
      <c r="K523" s="183"/>
      <c r="L523" s="183"/>
      <c r="M523" s="183"/>
      <c r="N523" s="183"/>
      <c r="O523" s="183"/>
      <c r="P523" s="183"/>
      <c r="Q523" s="183"/>
      <c r="R523" s="183"/>
    </row>
    <row r="524" spans="1:18" ht="42.75" customHeight="1">
      <c r="A524" s="16" t="s">
        <v>1156</v>
      </c>
      <c r="B524" s="148">
        <v>763</v>
      </c>
      <c r="C524" s="84" t="s">
        <v>168</v>
      </c>
      <c r="D524" s="84" t="s">
        <v>18</v>
      </c>
      <c r="E524" s="84" t="s">
        <v>290</v>
      </c>
      <c r="F524" s="84"/>
      <c r="G524" s="87">
        <f>G527+G531+G541+G544</f>
        <v>5550900</v>
      </c>
      <c r="H524" s="87">
        <f>H527+H531+H541+H544</f>
        <v>5550900</v>
      </c>
      <c r="I524" s="87">
        <f>I527+I531+I541+I544</f>
        <v>5550900</v>
      </c>
      <c r="J524" s="176"/>
    </row>
    <row r="525" spans="1:18" s="18" customFormat="1" ht="20.25" customHeight="1">
      <c r="A525" s="82" t="s">
        <v>84</v>
      </c>
      <c r="B525" s="148">
        <v>763</v>
      </c>
      <c r="C525" s="84" t="s">
        <v>168</v>
      </c>
      <c r="D525" s="84" t="s">
        <v>18</v>
      </c>
      <c r="E525" s="84" t="s">
        <v>83</v>
      </c>
      <c r="F525" s="84"/>
      <c r="G525" s="87">
        <f t="shared" ref="G525:I526" si="147">G526</f>
        <v>504500</v>
      </c>
      <c r="H525" s="87">
        <f t="shared" si="147"/>
        <v>504500</v>
      </c>
      <c r="I525" s="87">
        <f t="shared" si="147"/>
        <v>504500</v>
      </c>
      <c r="J525" s="176"/>
      <c r="K525" s="198"/>
      <c r="L525" s="198"/>
      <c r="M525" s="198"/>
      <c r="N525" s="198"/>
      <c r="O525" s="198"/>
      <c r="P525" s="198"/>
      <c r="Q525" s="198"/>
      <c r="R525" s="198"/>
    </row>
    <row r="526" spans="1:18" ht="30.75" customHeight="1">
      <c r="A526" s="82" t="s">
        <v>35</v>
      </c>
      <c r="B526" s="148">
        <v>763</v>
      </c>
      <c r="C526" s="84" t="s">
        <v>168</v>
      </c>
      <c r="D526" s="84" t="s">
        <v>18</v>
      </c>
      <c r="E526" s="84" t="s">
        <v>83</v>
      </c>
      <c r="F526" s="84" t="s">
        <v>36</v>
      </c>
      <c r="G526" s="87">
        <f t="shared" si="147"/>
        <v>504500</v>
      </c>
      <c r="H526" s="87">
        <f t="shared" si="147"/>
        <v>504500</v>
      </c>
      <c r="I526" s="87">
        <f t="shared" si="147"/>
        <v>504500</v>
      </c>
      <c r="J526" s="176"/>
    </row>
    <row r="527" spans="1:18" s="18" customFormat="1" ht="34.5" customHeight="1">
      <c r="A527" s="82" t="s">
        <v>37</v>
      </c>
      <c r="B527" s="148">
        <v>763</v>
      </c>
      <c r="C527" s="84" t="s">
        <v>168</v>
      </c>
      <c r="D527" s="84" t="s">
        <v>18</v>
      </c>
      <c r="E527" s="84" t="s">
        <v>83</v>
      </c>
      <c r="F527" s="84" t="s">
        <v>38</v>
      </c>
      <c r="G527" s="87">
        <v>504500</v>
      </c>
      <c r="H527" s="87">
        <v>504500</v>
      </c>
      <c r="I527" s="87">
        <v>504500</v>
      </c>
      <c r="J527" s="176"/>
      <c r="K527" s="198"/>
      <c r="L527" s="198"/>
      <c r="M527" s="198"/>
      <c r="N527" s="198"/>
      <c r="O527" s="198"/>
      <c r="P527" s="198"/>
      <c r="Q527" s="198"/>
      <c r="R527" s="198"/>
    </row>
    <row r="528" spans="1:18" s="3" customFormat="1" ht="52.5" hidden="1" customHeight="1">
      <c r="A528" s="82"/>
      <c r="B528" s="148">
        <v>763</v>
      </c>
      <c r="C528" s="84"/>
      <c r="D528" s="84"/>
      <c r="E528" s="84"/>
      <c r="F528" s="84"/>
      <c r="G528" s="87"/>
      <c r="H528" s="87"/>
      <c r="I528" s="87"/>
      <c r="J528" s="176"/>
      <c r="K528" s="197"/>
      <c r="L528" s="197"/>
      <c r="M528" s="197"/>
      <c r="N528" s="197"/>
      <c r="O528" s="197"/>
      <c r="P528" s="197"/>
      <c r="Q528" s="197"/>
      <c r="R528" s="197"/>
    </row>
    <row r="529" spans="1:18" s="18" customFormat="1" ht="63" customHeight="1">
      <c r="A529" s="82" t="s">
        <v>1201</v>
      </c>
      <c r="B529" s="148">
        <v>763</v>
      </c>
      <c r="C529" s="84" t="s">
        <v>168</v>
      </c>
      <c r="D529" s="84" t="s">
        <v>18</v>
      </c>
      <c r="E529" s="84" t="s">
        <v>79</v>
      </c>
      <c r="F529" s="84"/>
      <c r="G529" s="87">
        <f t="shared" ref="G529:I530" si="148">G530</f>
        <v>5046400</v>
      </c>
      <c r="H529" s="87">
        <f t="shared" si="148"/>
        <v>5046400</v>
      </c>
      <c r="I529" s="87">
        <f t="shared" si="148"/>
        <v>5046400</v>
      </c>
      <c r="J529" s="176"/>
      <c r="K529" s="198"/>
      <c r="L529" s="198"/>
      <c r="M529" s="198"/>
      <c r="N529" s="198"/>
      <c r="O529" s="198"/>
      <c r="P529" s="198"/>
      <c r="Q529" s="198"/>
      <c r="R529" s="198"/>
    </row>
    <row r="530" spans="1:18" ht="30.75" customHeight="1">
      <c r="A530" s="82" t="s">
        <v>35</v>
      </c>
      <c r="B530" s="148">
        <v>763</v>
      </c>
      <c r="C530" s="84" t="s">
        <v>168</v>
      </c>
      <c r="D530" s="84" t="s">
        <v>18</v>
      </c>
      <c r="E530" s="84" t="s">
        <v>79</v>
      </c>
      <c r="F530" s="84" t="s">
        <v>36</v>
      </c>
      <c r="G530" s="87">
        <f t="shared" si="148"/>
        <v>5046400</v>
      </c>
      <c r="H530" s="87">
        <f t="shared" si="148"/>
        <v>5046400</v>
      </c>
      <c r="I530" s="87">
        <f t="shared" si="148"/>
        <v>5046400</v>
      </c>
      <c r="J530" s="176"/>
    </row>
    <row r="531" spans="1:18" s="18" customFormat="1" ht="34.5" customHeight="1">
      <c r="A531" s="82" t="s">
        <v>37</v>
      </c>
      <c r="B531" s="148">
        <v>763</v>
      </c>
      <c r="C531" s="84" t="s">
        <v>168</v>
      </c>
      <c r="D531" s="84" t="s">
        <v>18</v>
      </c>
      <c r="E531" s="84" t="s">
        <v>79</v>
      </c>
      <c r="F531" s="84" t="s">
        <v>38</v>
      </c>
      <c r="G531" s="87">
        <v>5046400</v>
      </c>
      <c r="H531" s="87">
        <v>5046400</v>
      </c>
      <c r="I531" s="87">
        <v>5046400</v>
      </c>
      <c r="J531" s="176"/>
      <c r="K531" s="198"/>
      <c r="L531" s="198"/>
      <c r="M531" s="198"/>
      <c r="N531" s="198"/>
      <c r="O531" s="198"/>
      <c r="P531" s="198"/>
      <c r="Q531" s="198"/>
      <c r="R531" s="198"/>
    </row>
    <row r="532" spans="1:18" s="22" customFormat="1" hidden="1">
      <c r="A532" s="357" t="s">
        <v>42</v>
      </c>
      <c r="B532" s="148">
        <v>763</v>
      </c>
      <c r="C532" s="161" t="s">
        <v>43</v>
      </c>
      <c r="D532" s="161"/>
      <c r="E532" s="20"/>
      <c r="F532" s="20"/>
      <c r="G532" s="12">
        <f>G533+G784</f>
        <v>0</v>
      </c>
      <c r="H532" s="96">
        <f>H533+H784</f>
        <v>0</v>
      </c>
      <c r="I532" s="96">
        <f>I533+I784</f>
        <v>0</v>
      </c>
      <c r="J532" s="190"/>
      <c r="K532" s="205"/>
      <c r="L532" s="205"/>
      <c r="M532" s="206"/>
      <c r="N532" s="205"/>
      <c r="O532" s="205"/>
      <c r="P532" s="205"/>
      <c r="Q532" s="205"/>
      <c r="R532" s="205"/>
    </row>
    <row r="533" spans="1:18" hidden="1">
      <c r="A533" s="16" t="s">
        <v>44</v>
      </c>
      <c r="B533" s="148">
        <v>763</v>
      </c>
      <c r="C533" s="84" t="s">
        <v>43</v>
      </c>
      <c r="D533" s="84" t="s">
        <v>18</v>
      </c>
      <c r="E533" s="15"/>
      <c r="F533" s="15"/>
      <c r="G533" s="70">
        <f>G535+G552+G781</f>
        <v>0</v>
      </c>
      <c r="H533" s="87">
        <f t="shared" ref="H533:I533" si="149">H535+H552</f>
        <v>0</v>
      </c>
      <c r="I533" s="87">
        <f t="shared" si="149"/>
        <v>0</v>
      </c>
      <c r="J533" s="176"/>
      <c r="M533" s="207"/>
    </row>
    <row r="534" spans="1:18" ht="25.5" hidden="1">
      <c r="A534" s="16" t="s">
        <v>1140</v>
      </c>
      <c r="B534" s="148">
        <v>763</v>
      </c>
      <c r="C534" s="84" t="s">
        <v>43</v>
      </c>
      <c r="D534" s="84" t="s">
        <v>18</v>
      </c>
      <c r="E534" s="15" t="s">
        <v>202</v>
      </c>
      <c r="F534" s="15"/>
      <c r="G534" s="70">
        <f>G535</f>
        <v>0</v>
      </c>
      <c r="H534" s="87">
        <v>0</v>
      </c>
      <c r="I534" s="87">
        <v>0</v>
      </c>
      <c r="J534" s="176"/>
      <c r="M534" s="207"/>
    </row>
    <row r="535" spans="1:18" s="18" customFormat="1" ht="63.75" hidden="1" customHeight="1">
      <c r="A535" s="16" t="s">
        <v>1202</v>
      </c>
      <c r="B535" s="148">
        <v>763</v>
      </c>
      <c r="C535" s="84" t="s">
        <v>43</v>
      </c>
      <c r="D535" s="84" t="s">
        <v>18</v>
      </c>
      <c r="E535" s="15" t="s">
        <v>1195</v>
      </c>
      <c r="F535" s="15"/>
      <c r="G535" s="70">
        <f>G537</f>
        <v>0</v>
      </c>
      <c r="H535" s="70">
        <f>H537</f>
        <v>0</v>
      </c>
      <c r="I535" s="70">
        <f>I537</f>
        <v>0</v>
      </c>
      <c r="J535" s="175"/>
      <c r="K535" s="183"/>
      <c r="L535" s="183"/>
      <c r="M535" s="183"/>
      <c r="N535" s="183"/>
      <c r="O535" s="183"/>
      <c r="P535" s="183"/>
      <c r="Q535" s="183"/>
      <c r="R535" s="183"/>
    </row>
    <row r="536" spans="1:18" s="18" customFormat="1" ht="39" hidden="1" customHeight="1">
      <c r="A536" s="16" t="s">
        <v>1075</v>
      </c>
      <c r="B536" s="148">
        <v>763</v>
      </c>
      <c r="C536" s="84" t="s">
        <v>43</v>
      </c>
      <c r="D536" s="84" t="s">
        <v>18</v>
      </c>
      <c r="E536" s="15" t="s">
        <v>1195</v>
      </c>
      <c r="F536" s="15"/>
      <c r="G536" s="70">
        <f>G537</f>
        <v>0</v>
      </c>
      <c r="H536" s="70">
        <f t="shared" ref="H536:I536" si="150">H537</f>
        <v>0</v>
      </c>
      <c r="I536" s="70">
        <f t="shared" si="150"/>
        <v>0</v>
      </c>
      <c r="J536" s="175"/>
      <c r="K536" s="183"/>
      <c r="L536" s="183"/>
      <c r="M536" s="183"/>
      <c r="N536" s="183"/>
      <c r="O536" s="183"/>
      <c r="P536" s="183"/>
      <c r="Q536" s="183"/>
      <c r="R536" s="183"/>
    </row>
    <row r="537" spans="1:18" ht="30.75" hidden="1" customHeight="1">
      <c r="A537" s="16" t="s">
        <v>35</v>
      </c>
      <c r="B537" s="148">
        <v>763</v>
      </c>
      <c r="C537" s="84" t="s">
        <v>43</v>
      </c>
      <c r="D537" s="84" t="s">
        <v>18</v>
      </c>
      <c r="E537" s="15" t="s">
        <v>1195</v>
      </c>
      <c r="F537" s="15" t="s">
        <v>36</v>
      </c>
      <c r="G537" s="70">
        <f t="shared" ref="G537:I537" si="151">G538</f>
        <v>0</v>
      </c>
      <c r="H537" s="70">
        <f t="shared" si="151"/>
        <v>0</v>
      </c>
      <c r="I537" s="70">
        <f t="shared" si="151"/>
        <v>0</v>
      </c>
      <c r="J537" s="175"/>
      <c r="K537" s="69"/>
      <c r="L537" s="69"/>
      <c r="M537" s="69"/>
      <c r="N537" s="69"/>
      <c r="O537" s="69"/>
      <c r="P537" s="69"/>
      <c r="Q537" s="69"/>
      <c r="R537" s="69"/>
    </row>
    <row r="538" spans="1:18" s="18" customFormat="1" ht="34.5" hidden="1" customHeight="1">
      <c r="A538" s="16" t="s">
        <v>37</v>
      </c>
      <c r="B538" s="148">
        <v>763</v>
      </c>
      <c r="C538" s="84" t="s">
        <v>43</v>
      </c>
      <c r="D538" s="84" t="s">
        <v>18</v>
      </c>
      <c r="E538" s="15" t="s">
        <v>1195</v>
      </c>
      <c r="F538" s="15" t="s">
        <v>38</v>
      </c>
      <c r="G538" s="70"/>
      <c r="H538" s="70">
        <v>0</v>
      </c>
      <c r="I538" s="70">
        <v>0</v>
      </c>
      <c r="J538" s="175"/>
      <c r="K538" s="183"/>
      <c r="L538" s="183"/>
      <c r="M538" s="183"/>
      <c r="N538" s="183"/>
      <c r="O538" s="183"/>
      <c r="P538" s="183"/>
      <c r="Q538" s="183"/>
      <c r="R538" s="183"/>
    </row>
    <row r="539" spans="1:18" s="124" customFormat="1">
      <c r="A539" s="138" t="s">
        <v>73</v>
      </c>
      <c r="B539" s="269"/>
      <c r="C539" s="161"/>
      <c r="D539" s="161"/>
      <c r="E539" s="161"/>
      <c r="F539" s="161"/>
      <c r="G539" s="96">
        <f>G452+G482+G517+G532</f>
        <v>30115724</v>
      </c>
      <c r="H539" s="96">
        <f t="shared" ref="H539:I539" si="152">H452+H482+H517</f>
        <v>23824659</v>
      </c>
      <c r="I539" s="96">
        <f t="shared" si="152"/>
        <v>23922186</v>
      </c>
      <c r="J539" s="190"/>
      <c r="K539" s="205"/>
      <c r="L539" s="205"/>
      <c r="M539" s="205"/>
      <c r="N539" s="205"/>
      <c r="O539" s="205"/>
      <c r="P539" s="205"/>
      <c r="Q539" s="205"/>
      <c r="R539" s="205"/>
    </row>
    <row r="540" spans="1:18" s="125" customFormat="1" ht="50.25" customHeight="1">
      <c r="A540" s="359" t="s">
        <v>1169</v>
      </c>
      <c r="B540" s="360">
        <v>774</v>
      </c>
      <c r="C540" s="361"/>
      <c r="D540" s="361"/>
      <c r="E540" s="361"/>
      <c r="F540" s="361"/>
      <c r="G540" s="362"/>
      <c r="H540" s="362"/>
      <c r="I540" s="362"/>
      <c r="J540" s="195"/>
      <c r="K540" s="211"/>
      <c r="L540" s="211"/>
      <c r="M540" s="211"/>
      <c r="N540" s="211"/>
      <c r="O540" s="211"/>
      <c r="P540" s="211"/>
      <c r="Q540" s="211"/>
      <c r="R540" s="211"/>
    </row>
    <row r="541" spans="1:18" hidden="1">
      <c r="A541" s="271" t="s">
        <v>17</v>
      </c>
      <c r="B541" s="265">
        <v>774</v>
      </c>
      <c r="C541" s="266" t="s">
        <v>18</v>
      </c>
      <c r="D541" s="266"/>
      <c r="E541" s="266"/>
      <c r="F541" s="266"/>
      <c r="G541" s="263">
        <f t="shared" ref="G541:I545" si="153">G542</f>
        <v>0</v>
      </c>
      <c r="H541" s="263">
        <f t="shared" si="153"/>
        <v>0</v>
      </c>
      <c r="I541" s="263">
        <f t="shared" si="153"/>
        <v>0</v>
      </c>
      <c r="J541" s="189"/>
    </row>
    <row r="542" spans="1:18" ht="18.75" hidden="1" customHeight="1">
      <c r="A542" s="137" t="s">
        <v>21</v>
      </c>
      <c r="B542" s="148">
        <v>774</v>
      </c>
      <c r="C542" s="84" t="s">
        <v>18</v>
      </c>
      <c r="D542" s="84" t="s">
        <v>22</v>
      </c>
      <c r="E542" s="84"/>
      <c r="F542" s="84"/>
      <c r="G542" s="87">
        <f t="shared" si="153"/>
        <v>0</v>
      </c>
      <c r="H542" s="87">
        <f t="shared" si="153"/>
        <v>0</v>
      </c>
      <c r="I542" s="87">
        <f t="shared" si="153"/>
        <v>0</v>
      </c>
      <c r="J542" s="176"/>
    </row>
    <row r="543" spans="1:18" s="22" customFormat="1" ht="26.25" hidden="1" customHeight="1">
      <c r="A543" s="82" t="s">
        <v>159</v>
      </c>
      <c r="B543" s="148">
        <v>774</v>
      </c>
      <c r="C543" s="84" t="s">
        <v>18</v>
      </c>
      <c r="D543" s="84" t="s">
        <v>22</v>
      </c>
      <c r="E543" s="146" t="s">
        <v>205</v>
      </c>
      <c r="F543" s="155"/>
      <c r="G543" s="87">
        <f t="shared" si="153"/>
        <v>0</v>
      </c>
      <c r="H543" s="87">
        <f t="shared" si="153"/>
        <v>0</v>
      </c>
      <c r="I543" s="87">
        <f t="shared" si="153"/>
        <v>0</v>
      </c>
      <c r="J543" s="176"/>
      <c r="K543" s="206"/>
      <c r="L543" s="205"/>
      <c r="M543" s="205"/>
      <c r="N543" s="205"/>
      <c r="O543" s="205"/>
      <c r="P543" s="205"/>
      <c r="Q543" s="205"/>
      <c r="R543" s="205"/>
    </row>
    <row r="544" spans="1:18" s="22" customFormat="1" ht="26.25" hidden="1" customHeight="1">
      <c r="A544" s="82" t="s">
        <v>421</v>
      </c>
      <c r="B544" s="148">
        <v>774</v>
      </c>
      <c r="C544" s="84" t="s">
        <v>18</v>
      </c>
      <c r="D544" s="84" t="s">
        <v>22</v>
      </c>
      <c r="E544" s="84" t="s">
        <v>490</v>
      </c>
      <c r="F544" s="155"/>
      <c r="G544" s="87">
        <f t="shared" si="153"/>
        <v>0</v>
      </c>
      <c r="H544" s="87">
        <f t="shared" si="153"/>
        <v>0</v>
      </c>
      <c r="I544" s="87">
        <f t="shared" si="153"/>
        <v>0</v>
      </c>
      <c r="J544" s="176"/>
      <c r="K544" s="206"/>
      <c r="L544" s="205"/>
      <c r="M544" s="205"/>
      <c r="N544" s="205"/>
      <c r="O544" s="205"/>
      <c r="P544" s="205"/>
      <c r="Q544" s="205"/>
      <c r="R544" s="205"/>
    </row>
    <row r="545" spans="1:18" ht="40.5" hidden="1" customHeight="1">
      <c r="A545" s="82" t="s">
        <v>421</v>
      </c>
      <c r="B545" s="148">
        <v>774</v>
      </c>
      <c r="C545" s="84" t="s">
        <v>18</v>
      </c>
      <c r="D545" s="84" t="s">
        <v>22</v>
      </c>
      <c r="E545" s="84" t="s">
        <v>420</v>
      </c>
      <c r="F545" s="84"/>
      <c r="G545" s="87">
        <f t="shared" si="153"/>
        <v>0</v>
      </c>
      <c r="H545" s="87">
        <f t="shared" si="153"/>
        <v>0</v>
      </c>
      <c r="I545" s="87">
        <f t="shared" si="153"/>
        <v>0</v>
      </c>
      <c r="J545" s="176"/>
      <c r="K545" s="207"/>
    </row>
    <row r="546" spans="1:18" hidden="1">
      <c r="A546" s="82" t="s">
        <v>62</v>
      </c>
      <c r="B546" s="148">
        <v>774</v>
      </c>
      <c r="C546" s="84" t="s">
        <v>18</v>
      </c>
      <c r="D546" s="84" t="s">
        <v>22</v>
      </c>
      <c r="E546" s="84" t="s">
        <v>420</v>
      </c>
      <c r="F546" s="84" t="s">
        <v>63</v>
      </c>
      <c r="G546" s="87">
        <f>G547</f>
        <v>0</v>
      </c>
      <c r="H546" s="87">
        <v>0</v>
      </c>
      <c r="I546" s="87">
        <v>0</v>
      </c>
      <c r="J546" s="176"/>
      <c r="K546" s="207"/>
    </row>
    <row r="547" spans="1:18" ht="15" hidden="1" customHeight="1">
      <c r="A547" s="82" t="s">
        <v>322</v>
      </c>
      <c r="B547" s="148">
        <v>774</v>
      </c>
      <c r="C547" s="84" t="s">
        <v>18</v>
      </c>
      <c r="D547" s="84" t="s">
        <v>22</v>
      </c>
      <c r="E547" s="84" t="s">
        <v>420</v>
      </c>
      <c r="F547" s="84" t="s">
        <v>321</v>
      </c>
      <c r="G547" s="87"/>
      <c r="H547" s="87">
        <v>0</v>
      </c>
      <c r="I547" s="87">
        <v>0</v>
      </c>
      <c r="J547" s="176"/>
      <c r="K547" s="207"/>
    </row>
    <row r="548" spans="1:18" ht="25.5">
      <c r="A548" s="264" t="s">
        <v>163</v>
      </c>
      <c r="B548" s="265">
        <v>774</v>
      </c>
      <c r="C548" s="266" t="s">
        <v>69</v>
      </c>
      <c r="D548" s="266"/>
      <c r="E548" s="266"/>
      <c r="F548" s="266"/>
      <c r="G548" s="263">
        <f>G549</f>
        <v>200000</v>
      </c>
      <c r="H548" s="263">
        <f t="shared" ref="H548:I548" si="154">H549</f>
        <v>200000</v>
      </c>
      <c r="I548" s="263">
        <f t="shared" si="154"/>
        <v>200000</v>
      </c>
      <c r="J548" s="189"/>
      <c r="M548" s="207"/>
      <c r="N548" s="207"/>
      <c r="O548" s="207"/>
      <c r="P548" s="207"/>
    </row>
    <row r="549" spans="1:18" s="46" customFormat="1" ht="25.5">
      <c r="A549" s="82" t="s">
        <v>329</v>
      </c>
      <c r="B549" s="148">
        <v>774</v>
      </c>
      <c r="C549" s="84" t="s">
        <v>69</v>
      </c>
      <c r="D549" s="84" t="s">
        <v>304</v>
      </c>
      <c r="E549" s="84"/>
      <c r="F549" s="84"/>
      <c r="G549" s="87">
        <f>G550</f>
        <v>200000</v>
      </c>
      <c r="H549" s="87">
        <f t="shared" ref="H549:I549" si="155">H550</f>
        <v>200000</v>
      </c>
      <c r="I549" s="87">
        <f t="shared" si="155"/>
        <v>200000</v>
      </c>
      <c r="J549" s="176"/>
      <c r="K549" s="184"/>
      <c r="L549" s="212"/>
      <c r="M549" s="212"/>
      <c r="N549" s="212"/>
      <c r="O549" s="220"/>
      <c r="P549" s="220"/>
      <c r="Q549" s="220"/>
      <c r="R549" s="220"/>
    </row>
    <row r="550" spans="1:18" ht="48.75" customHeight="1">
      <c r="A550" s="16" t="s">
        <v>1153</v>
      </c>
      <c r="B550" s="148">
        <v>774</v>
      </c>
      <c r="C550" s="84" t="s">
        <v>69</v>
      </c>
      <c r="D550" s="84" t="s">
        <v>304</v>
      </c>
      <c r="E550" s="84" t="s">
        <v>252</v>
      </c>
      <c r="F550" s="84"/>
      <c r="G550" s="87">
        <f t="shared" ref="G550:I552" si="156">G551</f>
        <v>200000</v>
      </c>
      <c r="H550" s="87">
        <f t="shared" si="156"/>
        <v>200000</v>
      </c>
      <c r="I550" s="87">
        <f t="shared" si="156"/>
        <v>200000</v>
      </c>
      <c r="J550" s="176"/>
      <c r="L550" s="207"/>
    </row>
    <row r="551" spans="1:18" ht="38.25">
      <c r="A551" s="16" t="s">
        <v>330</v>
      </c>
      <c r="B551" s="148">
        <v>774</v>
      </c>
      <c r="C551" s="84" t="s">
        <v>69</v>
      </c>
      <c r="D551" s="84" t="s">
        <v>304</v>
      </c>
      <c r="E551" s="84" t="s">
        <v>253</v>
      </c>
      <c r="F551" s="84"/>
      <c r="G551" s="87">
        <f>G552+G554</f>
        <v>200000</v>
      </c>
      <c r="H551" s="87">
        <f t="shared" ref="H551:I551" si="157">H552+H554</f>
        <v>200000</v>
      </c>
      <c r="I551" s="87">
        <f t="shared" si="157"/>
        <v>200000</v>
      </c>
      <c r="J551" s="176"/>
      <c r="L551" s="207"/>
    </row>
    <row r="552" spans="1:18" ht="25.5" hidden="1">
      <c r="A552" s="16" t="s">
        <v>37</v>
      </c>
      <c r="B552" s="148">
        <v>774</v>
      </c>
      <c r="C552" s="84" t="s">
        <v>69</v>
      </c>
      <c r="D552" s="84" t="s">
        <v>304</v>
      </c>
      <c r="E552" s="84" t="s">
        <v>253</v>
      </c>
      <c r="F552" s="84" t="s">
        <v>36</v>
      </c>
      <c r="G552" s="87">
        <f t="shared" si="156"/>
        <v>0</v>
      </c>
      <c r="H552" s="87">
        <f t="shared" si="156"/>
        <v>0</v>
      </c>
      <c r="I552" s="87">
        <f t="shared" si="156"/>
        <v>0</v>
      </c>
      <c r="J552" s="176"/>
    </row>
    <row r="553" spans="1:18" ht="31.5" hidden="1" customHeight="1">
      <c r="A553" s="16" t="s">
        <v>37</v>
      </c>
      <c r="B553" s="148">
        <v>774</v>
      </c>
      <c r="C553" s="84" t="s">
        <v>69</v>
      </c>
      <c r="D553" s="84" t="s">
        <v>304</v>
      </c>
      <c r="E553" s="84" t="s">
        <v>253</v>
      </c>
      <c r="F553" s="84" t="s">
        <v>38</v>
      </c>
      <c r="G553" s="87"/>
      <c r="H553" s="87"/>
      <c r="I553" s="87"/>
      <c r="J553" s="176"/>
    </row>
    <row r="554" spans="1:18" s="18" customFormat="1" ht="25.5">
      <c r="A554" s="16" t="s">
        <v>29</v>
      </c>
      <c r="B554" s="148">
        <v>774</v>
      </c>
      <c r="C554" s="84" t="s">
        <v>69</v>
      </c>
      <c r="D554" s="84" t="s">
        <v>304</v>
      </c>
      <c r="E554" s="84" t="s">
        <v>253</v>
      </c>
      <c r="F554" s="84" t="s">
        <v>30</v>
      </c>
      <c r="G554" s="87">
        <f t="shared" ref="G554:I554" si="158">G555</f>
        <v>200000</v>
      </c>
      <c r="H554" s="87">
        <f t="shared" si="158"/>
        <v>200000</v>
      </c>
      <c r="I554" s="87">
        <f t="shared" si="158"/>
        <v>200000</v>
      </c>
      <c r="J554" s="176"/>
      <c r="K554" s="198"/>
      <c r="L554" s="198"/>
      <c r="M554" s="198"/>
      <c r="N554" s="198"/>
      <c r="O554" s="198"/>
      <c r="P554" s="198"/>
      <c r="Q554" s="198"/>
      <c r="R554" s="198"/>
    </row>
    <row r="555" spans="1:18" s="18" customFormat="1">
      <c r="A555" s="16" t="s">
        <v>31</v>
      </c>
      <c r="B555" s="148">
        <v>774</v>
      </c>
      <c r="C555" s="84" t="s">
        <v>69</v>
      </c>
      <c r="D555" s="84" t="s">
        <v>304</v>
      </c>
      <c r="E555" s="84" t="s">
        <v>253</v>
      </c>
      <c r="F555" s="84" t="s">
        <v>32</v>
      </c>
      <c r="G555" s="70">
        <v>200000</v>
      </c>
      <c r="H555" s="87">
        <v>200000</v>
      </c>
      <c r="I555" s="87">
        <v>200000</v>
      </c>
      <c r="J555" s="176"/>
      <c r="K555" s="198"/>
      <c r="L555" s="198"/>
      <c r="M555" s="213"/>
      <c r="N555" s="198"/>
      <c r="O555" s="198"/>
      <c r="P555" s="198"/>
      <c r="Q555" s="198"/>
      <c r="R555" s="198"/>
    </row>
    <row r="556" spans="1:18" ht="19.5" hidden="1" customHeight="1">
      <c r="A556" s="34" t="s">
        <v>167</v>
      </c>
      <c r="B556" s="154">
        <v>774</v>
      </c>
      <c r="C556" s="155" t="s">
        <v>53</v>
      </c>
      <c r="D556" s="155" t="s">
        <v>121</v>
      </c>
      <c r="E556" s="155"/>
      <c r="F556" s="155"/>
      <c r="G556" s="156">
        <f>G557</f>
        <v>0</v>
      </c>
      <c r="H556" s="156">
        <f t="shared" ref="H556:I559" si="159">H557</f>
        <v>0</v>
      </c>
      <c r="I556" s="156">
        <f t="shared" si="159"/>
        <v>0</v>
      </c>
      <c r="J556" s="194"/>
    </row>
    <row r="557" spans="1:18" ht="47.25" hidden="1" customHeight="1">
      <c r="A557" s="16" t="s">
        <v>445</v>
      </c>
      <c r="B557" s="148">
        <v>774</v>
      </c>
      <c r="C557" s="84" t="s">
        <v>53</v>
      </c>
      <c r="D557" s="84" t="s">
        <v>121</v>
      </c>
      <c r="E557" s="84" t="s">
        <v>444</v>
      </c>
      <c r="F557" s="84"/>
      <c r="G557" s="87">
        <f>G558</f>
        <v>0</v>
      </c>
      <c r="H557" s="87">
        <f t="shared" si="159"/>
        <v>0</v>
      </c>
      <c r="I557" s="87">
        <f t="shared" si="159"/>
        <v>0</v>
      </c>
      <c r="J557" s="176"/>
    </row>
    <row r="558" spans="1:18" ht="33.75" hidden="1" customHeight="1">
      <c r="A558" s="16" t="s">
        <v>443</v>
      </c>
      <c r="B558" s="148">
        <v>774</v>
      </c>
      <c r="C558" s="84" t="s">
        <v>53</v>
      </c>
      <c r="D558" s="84" t="s">
        <v>121</v>
      </c>
      <c r="E558" s="84" t="s">
        <v>441</v>
      </c>
      <c r="F558" s="84"/>
      <c r="G558" s="87">
        <f>G559</f>
        <v>0</v>
      </c>
      <c r="H558" s="87">
        <f t="shared" si="159"/>
        <v>0</v>
      </c>
      <c r="I558" s="87">
        <f t="shared" si="159"/>
        <v>0</v>
      </c>
      <c r="J558" s="176"/>
    </row>
    <row r="559" spans="1:18" ht="30.75" hidden="1" customHeight="1">
      <c r="A559" s="16" t="s">
        <v>442</v>
      </c>
      <c r="B559" s="148">
        <v>774</v>
      </c>
      <c r="C559" s="84" t="s">
        <v>53</v>
      </c>
      <c r="D559" s="84" t="s">
        <v>121</v>
      </c>
      <c r="E559" s="84" t="s">
        <v>441</v>
      </c>
      <c r="F559" s="84" t="s">
        <v>36</v>
      </c>
      <c r="G559" s="87">
        <f>G560</f>
        <v>0</v>
      </c>
      <c r="H559" s="87">
        <f t="shared" si="159"/>
        <v>0</v>
      </c>
      <c r="I559" s="87">
        <f t="shared" si="159"/>
        <v>0</v>
      </c>
      <c r="J559" s="176"/>
    </row>
    <row r="560" spans="1:18" ht="33" hidden="1" customHeight="1">
      <c r="A560" s="16" t="s">
        <v>37</v>
      </c>
      <c r="B560" s="148">
        <v>774</v>
      </c>
      <c r="C560" s="84" t="s">
        <v>53</v>
      </c>
      <c r="D560" s="84" t="s">
        <v>121</v>
      </c>
      <c r="E560" s="84" t="s">
        <v>441</v>
      </c>
      <c r="F560" s="84" t="s">
        <v>38</v>
      </c>
      <c r="G560" s="87">
        <f>63000-63000</f>
        <v>0</v>
      </c>
      <c r="H560" s="87"/>
      <c r="I560" s="87"/>
      <c r="J560" s="176"/>
    </row>
    <row r="561" spans="1:19">
      <c r="A561" s="11" t="s">
        <v>24</v>
      </c>
      <c r="B561" s="265">
        <v>774</v>
      </c>
      <c r="C561" s="266" t="s">
        <v>25</v>
      </c>
      <c r="D561" s="266"/>
      <c r="E561" s="266"/>
      <c r="F561" s="266"/>
      <c r="G561" s="263">
        <f>G562+G647+G896+G1018+G1073</f>
        <v>1140244332.0699999</v>
      </c>
      <c r="H561" s="263">
        <f>H562+H647+H896+H1018+H1073</f>
        <v>1134440453.5700002</v>
      </c>
      <c r="I561" s="263">
        <f>I562+I647+I896+I1018+I1073</f>
        <v>1161612121.9200001</v>
      </c>
      <c r="J561" s="189"/>
      <c r="K561" s="207"/>
    </row>
    <row r="562" spans="1:19">
      <c r="A562" s="16" t="s">
        <v>88</v>
      </c>
      <c r="B562" s="148">
        <v>774</v>
      </c>
      <c r="C562" s="84" t="s">
        <v>25</v>
      </c>
      <c r="D562" s="84" t="s">
        <v>18</v>
      </c>
      <c r="E562" s="84"/>
      <c r="F562" s="84"/>
      <c r="G562" s="87">
        <f>G563+G633+G637</f>
        <v>351386462.18000001</v>
      </c>
      <c r="H562" s="87">
        <f>H563+H633+H637</f>
        <v>355762650.52999997</v>
      </c>
      <c r="I562" s="87">
        <f>I563+I633+I637</f>
        <v>364063460.52999997</v>
      </c>
      <c r="J562" s="176"/>
    </row>
    <row r="563" spans="1:19" s="18" customFormat="1" ht="29.25" customHeight="1">
      <c r="A563" s="16" t="s">
        <v>1145</v>
      </c>
      <c r="B563" s="148">
        <v>774</v>
      </c>
      <c r="C563" s="84" t="s">
        <v>25</v>
      </c>
      <c r="D563" s="84" t="s">
        <v>18</v>
      </c>
      <c r="E563" s="84" t="s">
        <v>184</v>
      </c>
      <c r="F563" s="84"/>
      <c r="G563" s="87">
        <f>G564+G594</f>
        <v>351386462.18000001</v>
      </c>
      <c r="H563" s="87">
        <f>H564+H594</f>
        <v>355762650.52999997</v>
      </c>
      <c r="I563" s="87">
        <f>I564+I594</f>
        <v>364063460.52999997</v>
      </c>
      <c r="J563" s="176"/>
      <c r="K563" s="198"/>
      <c r="L563" s="198"/>
      <c r="M563" s="198"/>
      <c r="N563" s="198"/>
      <c r="O563" s="198"/>
      <c r="P563" s="198"/>
      <c r="Q563" s="198"/>
      <c r="R563" s="198"/>
    </row>
    <row r="564" spans="1:19" s="18" customFormat="1" ht="48" customHeight="1">
      <c r="A564" s="82" t="s">
        <v>1192</v>
      </c>
      <c r="B564" s="84" t="s">
        <v>92</v>
      </c>
      <c r="C564" s="84" t="s">
        <v>25</v>
      </c>
      <c r="D564" s="84" t="s">
        <v>18</v>
      </c>
      <c r="E564" s="84" t="s">
        <v>210</v>
      </c>
      <c r="F564" s="84"/>
      <c r="G564" s="87">
        <f>G565+G568+G571+G577+G586+G588+G574+G583+G580</f>
        <v>349122869.18000001</v>
      </c>
      <c r="H564" s="87">
        <f t="shared" ref="H564:I564" si="160">H565+H568+H571+H577+H586+H588+H574+H583+H580</f>
        <v>354169094.69</v>
      </c>
      <c r="I564" s="87">
        <f t="shared" si="160"/>
        <v>362469904.69</v>
      </c>
      <c r="J564" s="176"/>
      <c r="K564" s="198"/>
      <c r="L564" s="198"/>
      <c r="M564" s="198"/>
      <c r="N564" s="198"/>
      <c r="O564" s="198"/>
      <c r="P564" s="198"/>
      <c r="Q564" s="198"/>
      <c r="R564" s="198"/>
    </row>
    <row r="565" spans="1:19" ht="87" customHeight="1">
      <c r="A565" s="104" t="s">
        <v>1061</v>
      </c>
      <c r="B565" s="84" t="s">
        <v>92</v>
      </c>
      <c r="C565" s="84" t="s">
        <v>25</v>
      </c>
      <c r="D565" s="84" t="s">
        <v>18</v>
      </c>
      <c r="E565" s="84" t="s">
        <v>872</v>
      </c>
      <c r="F565" s="84"/>
      <c r="G565" s="87">
        <f>G566</f>
        <v>19700000</v>
      </c>
      <c r="H565" s="87">
        <f t="shared" ref="G565:I566" si="161">H566</f>
        <v>20500000</v>
      </c>
      <c r="I565" s="87">
        <f t="shared" si="161"/>
        <v>23200000</v>
      </c>
      <c r="J565" s="176">
        <f>G827+G1062+G646</f>
        <v>18762400</v>
      </c>
    </row>
    <row r="566" spans="1:19" s="18" customFormat="1" ht="25.5">
      <c r="A566" s="82" t="s">
        <v>29</v>
      </c>
      <c r="B566" s="84" t="s">
        <v>92</v>
      </c>
      <c r="C566" s="84" t="s">
        <v>25</v>
      </c>
      <c r="D566" s="84" t="s">
        <v>18</v>
      </c>
      <c r="E566" s="84" t="s">
        <v>872</v>
      </c>
      <c r="F566" s="84" t="s">
        <v>30</v>
      </c>
      <c r="G566" s="87">
        <f t="shared" si="161"/>
        <v>19700000</v>
      </c>
      <c r="H566" s="87">
        <f t="shared" si="161"/>
        <v>20500000</v>
      </c>
      <c r="I566" s="87">
        <f t="shared" si="161"/>
        <v>23200000</v>
      </c>
      <c r="J566" s="176"/>
      <c r="K566" s="198"/>
      <c r="L566" s="198"/>
      <c r="M566" s="198"/>
      <c r="N566" s="198"/>
      <c r="O566" s="198"/>
      <c r="P566" s="198"/>
      <c r="Q566" s="198"/>
      <c r="R566" s="198"/>
    </row>
    <row r="567" spans="1:19" s="18" customFormat="1">
      <c r="A567" s="82" t="s">
        <v>31</v>
      </c>
      <c r="B567" s="84" t="s">
        <v>92</v>
      </c>
      <c r="C567" s="84" t="s">
        <v>25</v>
      </c>
      <c r="D567" s="84" t="s">
        <v>18</v>
      </c>
      <c r="E567" s="84" t="s">
        <v>872</v>
      </c>
      <c r="F567" s="84" t="s">
        <v>32</v>
      </c>
      <c r="G567" s="87">
        <v>19700000</v>
      </c>
      <c r="H567" s="87">
        <v>20500000</v>
      </c>
      <c r="I567" s="87">
        <v>23200000</v>
      </c>
      <c r="J567" s="176"/>
      <c r="K567" s="198"/>
      <c r="L567" s="198"/>
      <c r="M567" s="213"/>
      <c r="N567" s="198"/>
      <c r="O567" s="198"/>
      <c r="P567" s="198"/>
      <c r="Q567" s="198"/>
      <c r="R567" s="198"/>
    </row>
    <row r="568" spans="1:19" s="18" customFormat="1" ht="15" customHeight="1">
      <c r="A568" s="82" t="s">
        <v>1060</v>
      </c>
      <c r="B568" s="148">
        <v>774</v>
      </c>
      <c r="C568" s="84" t="s">
        <v>25</v>
      </c>
      <c r="D568" s="84" t="s">
        <v>18</v>
      </c>
      <c r="E568" s="84" t="s">
        <v>132</v>
      </c>
      <c r="F568" s="84"/>
      <c r="G568" s="87">
        <f t="shared" ref="G568:I569" si="162">G569</f>
        <v>207451697.49000001</v>
      </c>
      <c r="H568" s="87">
        <f t="shared" si="162"/>
        <v>214805923</v>
      </c>
      <c r="I568" s="87">
        <f t="shared" si="162"/>
        <v>219406733</v>
      </c>
      <c r="J568" s="176"/>
      <c r="K568" s="198"/>
      <c r="L568" s="198"/>
      <c r="M568" s="198"/>
      <c r="N568" s="198"/>
      <c r="O568" s="198"/>
      <c r="P568" s="198"/>
      <c r="Q568" s="213"/>
      <c r="R568" s="213"/>
      <c r="S568" s="17"/>
    </row>
    <row r="569" spans="1:19" s="18" customFormat="1" ht="25.5">
      <c r="A569" s="82" t="s">
        <v>29</v>
      </c>
      <c r="B569" s="148">
        <v>774</v>
      </c>
      <c r="C569" s="84" t="s">
        <v>25</v>
      </c>
      <c r="D569" s="84" t="s">
        <v>18</v>
      </c>
      <c r="E569" s="84" t="s">
        <v>132</v>
      </c>
      <c r="F569" s="84" t="s">
        <v>30</v>
      </c>
      <c r="G569" s="87">
        <f t="shared" si="162"/>
        <v>207451697.49000001</v>
      </c>
      <c r="H569" s="87">
        <f t="shared" si="162"/>
        <v>214805923</v>
      </c>
      <c r="I569" s="87">
        <f t="shared" si="162"/>
        <v>219406733</v>
      </c>
      <c r="J569" s="176"/>
      <c r="K569" s="198"/>
      <c r="L569" s="198"/>
      <c r="M569" s="198"/>
      <c r="N569" s="198"/>
      <c r="O569" s="198"/>
      <c r="P569" s="198"/>
      <c r="Q569" s="213"/>
      <c r="R569" s="213"/>
      <c r="S569" s="17"/>
    </row>
    <row r="570" spans="1:19" s="18" customFormat="1">
      <c r="A570" s="82" t="s">
        <v>31</v>
      </c>
      <c r="B570" s="148">
        <v>774</v>
      </c>
      <c r="C570" s="84" t="s">
        <v>25</v>
      </c>
      <c r="D570" s="84" t="s">
        <v>18</v>
      </c>
      <c r="E570" s="84" t="s">
        <v>132</v>
      </c>
      <c r="F570" s="84" t="s">
        <v>32</v>
      </c>
      <c r="G570" s="87">
        <v>207451697.49000001</v>
      </c>
      <c r="H570" s="87">
        <v>214805923</v>
      </c>
      <c r="I570" s="87">
        <v>219406733</v>
      </c>
      <c r="J570" s="176"/>
      <c r="K570" s="198"/>
      <c r="L570" s="198"/>
      <c r="M570" s="198"/>
      <c r="N570" s="198"/>
      <c r="O570" s="198"/>
      <c r="P570" s="198"/>
      <c r="Q570" s="213"/>
      <c r="R570" s="213"/>
      <c r="S570" s="17"/>
    </row>
    <row r="571" spans="1:19" s="18" customFormat="1" ht="25.5">
      <c r="A571" s="82" t="s">
        <v>91</v>
      </c>
      <c r="B571" s="148">
        <v>774</v>
      </c>
      <c r="C571" s="84" t="s">
        <v>25</v>
      </c>
      <c r="D571" s="84" t="s">
        <v>18</v>
      </c>
      <c r="E571" s="84" t="s">
        <v>212</v>
      </c>
      <c r="F571" s="84"/>
      <c r="G571" s="87">
        <f t="shared" ref="G571:I575" si="163">G572</f>
        <v>116129134.05</v>
      </c>
      <c r="H571" s="87">
        <f t="shared" si="163"/>
        <v>115129134.05</v>
      </c>
      <c r="I571" s="87">
        <f t="shared" si="163"/>
        <v>116129134.05</v>
      </c>
      <c r="J571" s="176"/>
      <c r="K571" s="198"/>
      <c r="L571" s="198"/>
      <c r="M571" s="198"/>
      <c r="N571" s="198"/>
      <c r="O571" s="198"/>
      <c r="P571" s="198"/>
      <c r="Q571" s="213"/>
      <c r="R571" s="213"/>
      <c r="S571" s="17"/>
    </row>
    <row r="572" spans="1:19" s="18" customFormat="1" ht="25.5">
      <c r="A572" s="82" t="s">
        <v>29</v>
      </c>
      <c r="B572" s="148">
        <v>774</v>
      </c>
      <c r="C572" s="84" t="s">
        <v>25</v>
      </c>
      <c r="D572" s="84" t="s">
        <v>18</v>
      </c>
      <c r="E572" s="84" t="s">
        <v>212</v>
      </c>
      <c r="F572" s="84" t="s">
        <v>30</v>
      </c>
      <c r="G572" s="87">
        <f t="shared" si="163"/>
        <v>116129134.05</v>
      </c>
      <c r="H572" s="87">
        <f t="shared" si="163"/>
        <v>115129134.05</v>
      </c>
      <c r="I572" s="87">
        <f t="shared" si="163"/>
        <v>116129134.05</v>
      </c>
      <c r="J572" s="176"/>
      <c r="K572" s="198"/>
      <c r="L572" s="198"/>
      <c r="M572" s="198"/>
      <c r="N572" s="198"/>
      <c r="O572" s="198"/>
      <c r="P572" s="198"/>
      <c r="Q572" s="213"/>
      <c r="R572" s="213"/>
      <c r="S572" s="17"/>
    </row>
    <row r="573" spans="1:19" s="18" customFormat="1">
      <c r="A573" s="82" t="s">
        <v>31</v>
      </c>
      <c r="B573" s="148">
        <v>774</v>
      </c>
      <c r="C573" s="84" t="s">
        <v>25</v>
      </c>
      <c r="D573" s="84" t="s">
        <v>18</v>
      </c>
      <c r="E573" s="84" t="s">
        <v>212</v>
      </c>
      <c r="F573" s="84" t="s">
        <v>32</v>
      </c>
      <c r="G573" s="70">
        <v>116129134.05</v>
      </c>
      <c r="H573" s="87">
        <f>116129134.05-1000000</f>
        <v>115129134.05</v>
      </c>
      <c r="I573" s="87">
        <v>116129134.05</v>
      </c>
      <c r="J573" s="176"/>
      <c r="K573" s="198"/>
      <c r="L573" s="198"/>
      <c r="M573" s="198"/>
      <c r="N573" s="198"/>
      <c r="O573" s="198"/>
      <c r="P573" s="198"/>
      <c r="Q573" s="213"/>
      <c r="R573" s="213"/>
      <c r="S573" s="17"/>
    </row>
    <row r="574" spans="1:19" s="18" customFormat="1">
      <c r="A574" s="82" t="s">
        <v>821</v>
      </c>
      <c r="B574" s="148">
        <v>774</v>
      </c>
      <c r="C574" s="84" t="s">
        <v>25</v>
      </c>
      <c r="D574" s="84" t="s">
        <v>18</v>
      </c>
      <c r="E574" s="84" t="s">
        <v>839</v>
      </c>
      <c r="F574" s="84"/>
      <c r="G574" s="70">
        <f t="shared" si="163"/>
        <v>778350</v>
      </c>
      <c r="H574" s="87">
        <f t="shared" si="163"/>
        <v>778350</v>
      </c>
      <c r="I574" s="87">
        <f t="shared" si="163"/>
        <v>778350</v>
      </c>
      <c r="J574" s="176"/>
      <c r="K574" s="198"/>
      <c r="L574" s="198"/>
      <c r="M574" s="198"/>
      <c r="N574" s="198"/>
      <c r="O574" s="198"/>
      <c r="P574" s="198"/>
      <c r="Q574" s="213"/>
      <c r="R574" s="213"/>
      <c r="S574" s="17"/>
    </row>
    <row r="575" spans="1:19" s="18" customFormat="1" ht="25.5">
      <c r="A575" s="82" t="s">
        <v>29</v>
      </c>
      <c r="B575" s="148">
        <v>774</v>
      </c>
      <c r="C575" s="84" t="s">
        <v>25</v>
      </c>
      <c r="D575" s="84" t="s">
        <v>18</v>
      </c>
      <c r="E575" s="84" t="s">
        <v>839</v>
      </c>
      <c r="F575" s="84" t="s">
        <v>30</v>
      </c>
      <c r="G575" s="70">
        <f t="shared" si="163"/>
        <v>778350</v>
      </c>
      <c r="H575" s="87">
        <f t="shared" si="163"/>
        <v>778350</v>
      </c>
      <c r="I575" s="87">
        <f t="shared" si="163"/>
        <v>778350</v>
      </c>
      <c r="J575" s="176"/>
      <c r="K575" s="198"/>
      <c r="L575" s="198"/>
      <c r="M575" s="198"/>
      <c r="N575" s="198"/>
      <c r="O575" s="198"/>
      <c r="P575" s="198"/>
      <c r="Q575" s="213"/>
      <c r="R575" s="213"/>
      <c r="S575" s="17"/>
    </row>
    <row r="576" spans="1:19" s="18" customFormat="1">
      <c r="A576" s="82" t="s">
        <v>31</v>
      </c>
      <c r="B576" s="148">
        <v>774</v>
      </c>
      <c r="C576" s="84" t="s">
        <v>25</v>
      </c>
      <c r="D576" s="84" t="s">
        <v>18</v>
      </c>
      <c r="E576" s="84" t="s">
        <v>839</v>
      </c>
      <c r="F576" s="84" t="s">
        <v>32</v>
      </c>
      <c r="G576" s="70">
        <v>778350</v>
      </c>
      <c r="H576" s="87">
        <v>778350</v>
      </c>
      <c r="I576" s="87">
        <v>778350</v>
      </c>
      <c r="J576" s="176"/>
      <c r="K576" s="198"/>
      <c r="L576" s="198"/>
      <c r="M576" s="198"/>
      <c r="N576" s="198"/>
      <c r="O576" s="198"/>
      <c r="P576" s="198"/>
      <c r="Q576" s="213"/>
      <c r="R576" s="213"/>
      <c r="S576" s="17"/>
    </row>
    <row r="577" spans="1:19" s="18" customFormat="1" ht="31.5" customHeight="1">
      <c r="A577" s="276" t="s">
        <v>123</v>
      </c>
      <c r="B577" s="84" t="s">
        <v>92</v>
      </c>
      <c r="C577" s="84" t="s">
        <v>25</v>
      </c>
      <c r="D577" s="84" t="s">
        <v>18</v>
      </c>
      <c r="E577" s="84" t="s">
        <v>221</v>
      </c>
      <c r="F577" s="84"/>
      <c r="G577" s="70">
        <f t="shared" ref="G577:I584" si="164">G578</f>
        <v>1068773.6399999999</v>
      </c>
      <c r="H577" s="87">
        <f t="shared" si="164"/>
        <v>568773.6399999999</v>
      </c>
      <c r="I577" s="87">
        <f t="shared" si="164"/>
        <v>568773.6399999999</v>
      </c>
      <c r="J577" s="176"/>
      <c r="K577" s="198"/>
      <c r="L577" s="198"/>
      <c r="M577" s="198"/>
      <c r="N577" s="198"/>
      <c r="O577" s="198"/>
      <c r="P577" s="198"/>
      <c r="Q577" s="213"/>
      <c r="R577" s="213"/>
      <c r="S577" s="17"/>
    </row>
    <row r="578" spans="1:19" s="18" customFormat="1" ht="25.5">
      <c r="A578" s="82" t="s">
        <v>29</v>
      </c>
      <c r="B578" s="84" t="s">
        <v>92</v>
      </c>
      <c r="C578" s="84" t="s">
        <v>25</v>
      </c>
      <c r="D578" s="84" t="s">
        <v>18</v>
      </c>
      <c r="E578" s="84" t="s">
        <v>221</v>
      </c>
      <c r="F578" s="84" t="s">
        <v>30</v>
      </c>
      <c r="G578" s="70">
        <f t="shared" si="164"/>
        <v>1068773.6399999999</v>
      </c>
      <c r="H578" s="87">
        <f t="shared" si="164"/>
        <v>568773.6399999999</v>
      </c>
      <c r="I578" s="87">
        <f t="shared" si="164"/>
        <v>568773.6399999999</v>
      </c>
      <c r="J578" s="176"/>
      <c r="K578" s="198"/>
      <c r="L578" s="198"/>
      <c r="M578" s="198"/>
      <c r="N578" s="198"/>
      <c r="O578" s="198"/>
      <c r="P578" s="198"/>
      <c r="Q578" s="198"/>
      <c r="R578" s="198"/>
    </row>
    <row r="579" spans="1:19">
      <c r="A579" s="82" t="s">
        <v>31</v>
      </c>
      <c r="B579" s="84" t="s">
        <v>92</v>
      </c>
      <c r="C579" s="84" t="s">
        <v>25</v>
      </c>
      <c r="D579" s="84" t="s">
        <v>18</v>
      </c>
      <c r="E579" s="84" t="s">
        <v>221</v>
      </c>
      <c r="F579" s="84" t="s">
        <v>32</v>
      </c>
      <c r="G579" s="70">
        <v>1068773.6399999999</v>
      </c>
      <c r="H579" s="87">
        <f>1068773.64-500000</f>
        <v>568773.6399999999</v>
      </c>
      <c r="I579" s="87">
        <f>1068773.64-500000</f>
        <v>568773.6399999999</v>
      </c>
      <c r="J579" s="176"/>
    </row>
    <row r="580" spans="1:19" s="18" customFormat="1" ht="25.5">
      <c r="A580" s="82" t="s">
        <v>1072</v>
      </c>
      <c r="B580" s="148">
        <v>774</v>
      </c>
      <c r="C580" s="84" t="s">
        <v>25</v>
      </c>
      <c r="D580" s="84" t="s">
        <v>18</v>
      </c>
      <c r="E580" s="84" t="s">
        <v>1073</v>
      </c>
      <c r="F580" s="84"/>
      <c r="G580" s="70">
        <f t="shared" ref="G580:I581" si="165">G581</f>
        <v>108000</v>
      </c>
      <c r="H580" s="87">
        <f t="shared" si="165"/>
        <v>0</v>
      </c>
      <c r="I580" s="87">
        <f t="shared" si="165"/>
        <v>0</v>
      </c>
      <c r="J580" s="176"/>
      <c r="K580" s="198"/>
      <c r="L580" s="198"/>
      <c r="M580" s="198"/>
      <c r="N580" s="198"/>
      <c r="O580" s="198"/>
      <c r="P580" s="198"/>
      <c r="Q580" s="213"/>
      <c r="R580" s="213"/>
      <c r="S580" s="17"/>
    </row>
    <row r="581" spans="1:19" s="18" customFormat="1" ht="25.5">
      <c r="A581" s="82" t="s">
        <v>29</v>
      </c>
      <c r="B581" s="148">
        <v>774</v>
      </c>
      <c r="C581" s="84" t="s">
        <v>25</v>
      </c>
      <c r="D581" s="84" t="s">
        <v>18</v>
      </c>
      <c r="E581" s="84" t="s">
        <v>1073</v>
      </c>
      <c r="F581" s="84" t="s">
        <v>30</v>
      </c>
      <c r="G581" s="70">
        <f t="shared" si="165"/>
        <v>108000</v>
      </c>
      <c r="H581" s="87">
        <f t="shared" si="165"/>
        <v>0</v>
      </c>
      <c r="I581" s="87">
        <f t="shared" si="165"/>
        <v>0</v>
      </c>
      <c r="J581" s="176"/>
      <c r="K581" s="198"/>
      <c r="L581" s="198"/>
      <c r="M581" s="198"/>
      <c r="N581" s="198"/>
      <c r="O581" s="198"/>
      <c r="P581" s="198"/>
      <c r="Q581" s="213"/>
      <c r="R581" s="213"/>
      <c r="S581" s="17"/>
    </row>
    <row r="582" spans="1:19" s="18" customFormat="1">
      <c r="A582" s="82" t="s">
        <v>31</v>
      </c>
      <c r="B582" s="148">
        <v>774</v>
      </c>
      <c r="C582" s="84" t="s">
        <v>25</v>
      </c>
      <c r="D582" s="84" t="s">
        <v>18</v>
      </c>
      <c r="E582" s="84" t="s">
        <v>1073</v>
      </c>
      <c r="F582" s="84" t="s">
        <v>32</v>
      </c>
      <c r="G582" s="70">
        <v>108000</v>
      </c>
      <c r="H582" s="87">
        <v>0</v>
      </c>
      <c r="I582" s="87">
        <v>0</v>
      </c>
      <c r="J582" s="176"/>
      <c r="K582" s="198"/>
      <c r="L582" s="198"/>
      <c r="M582" s="198"/>
      <c r="N582" s="198"/>
      <c r="O582" s="198"/>
      <c r="P582" s="198"/>
      <c r="Q582" s="213"/>
      <c r="R582" s="213"/>
      <c r="S582" s="17"/>
    </row>
    <row r="583" spans="1:19" s="18" customFormat="1" ht="42.75" hidden="1" customHeight="1">
      <c r="A583" s="276" t="s">
        <v>840</v>
      </c>
      <c r="B583" s="84" t="s">
        <v>92</v>
      </c>
      <c r="C583" s="84" t="s">
        <v>25</v>
      </c>
      <c r="D583" s="84" t="s">
        <v>18</v>
      </c>
      <c r="E583" s="84" t="s">
        <v>591</v>
      </c>
      <c r="F583" s="84"/>
      <c r="G583" s="87">
        <f t="shared" si="164"/>
        <v>0</v>
      </c>
      <c r="H583" s="87">
        <f t="shared" si="164"/>
        <v>0</v>
      </c>
      <c r="I583" s="87">
        <f t="shared" si="164"/>
        <v>0</v>
      </c>
      <c r="J583" s="176"/>
      <c r="K583" s="198"/>
      <c r="L583" s="198"/>
      <c r="M583" s="198"/>
      <c r="N583" s="198"/>
      <c r="O583" s="198"/>
      <c r="P583" s="198"/>
      <c r="Q583" s="213"/>
      <c r="R583" s="213"/>
      <c r="S583" s="17"/>
    </row>
    <row r="584" spans="1:19" s="18" customFormat="1" ht="25.5" hidden="1">
      <c r="A584" s="82" t="s">
        <v>29</v>
      </c>
      <c r="B584" s="84" t="s">
        <v>92</v>
      </c>
      <c r="C584" s="84" t="s">
        <v>25</v>
      </c>
      <c r="D584" s="84" t="s">
        <v>18</v>
      </c>
      <c r="E584" s="84" t="s">
        <v>591</v>
      </c>
      <c r="F584" s="84" t="s">
        <v>30</v>
      </c>
      <c r="G584" s="87">
        <f t="shared" si="164"/>
        <v>0</v>
      </c>
      <c r="H584" s="87">
        <f t="shared" si="164"/>
        <v>0</v>
      </c>
      <c r="I584" s="87">
        <f t="shared" si="164"/>
        <v>0</v>
      </c>
      <c r="J584" s="176"/>
      <c r="K584" s="198"/>
      <c r="L584" s="198"/>
      <c r="M584" s="198"/>
      <c r="N584" s="198"/>
      <c r="O584" s="198"/>
      <c r="P584" s="198"/>
      <c r="Q584" s="213"/>
      <c r="R584" s="213"/>
      <c r="S584" s="17"/>
    </row>
    <row r="585" spans="1:19" hidden="1">
      <c r="A585" s="82" t="s">
        <v>31</v>
      </c>
      <c r="B585" s="84" t="s">
        <v>92</v>
      </c>
      <c r="C585" s="84" t="s">
        <v>25</v>
      </c>
      <c r="D585" s="84" t="s">
        <v>18</v>
      </c>
      <c r="E585" s="84" t="s">
        <v>591</v>
      </c>
      <c r="F585" s="84" t="s">
        <v>32</v>
      </c>
      <c r="G585" s="87"/>
      <c r="H585" s="87"/>
      <c r="I585" s="87"/>
      <c r="J585" s="176"/>
    </row>
    <row r="586" spans="1:19" s="3" customFormat="1" ht="42.75" hidden="1" customHeight="1">
      <c r="A586" s="82" t="s">
        <v>708</v>
      </c>
      <c r="B586" s="148">
        <v>774</v>
      </c>
      <c r="C586" s="84" t="s">
        <v>25</v>
      </c>
      <c r="D586" s="84" t="s">
        <v>18</v>
      </c>
      <c r="E586" s="84" t="s">
        <v>695</v>
      </c>
      <c r="F586" s="84"/>
      <c r="G586" s="87">
        <f>G587</f>
        <v>0</v>
      </c>
      <c r="H586" s="87">
        <f>H587</f>
        <v>0</v>
      </c>
      <c r="I586" s="87">
        <f>I587</f>
        <v>0</v>
      </c>
      <c r="J586" s="176"/>
      <c r="K586" s="197"/>
      <c r="L586" s="197"/>
      <c r="M586" s="197"/>
      <c r="N586" s="197"/>
      <c r="O586" s="197"/>
      <c r="P586" s="197"/>
      <c r="Q586" s="197"/>
      <c r="R586" s="197"/>
    </row>
    <row r="587" spans="1:19" s="3" customFormat="1" hidden="1">
      <c r="A587" s="82" t="s">
        <v>31</v>
      </c>
      <c r="B587" s="148">
        <v>774</v>
      </c>
      <c r="C587" s="84" t="s">
        <v>25</v>
      </c>
      <c r="D587" s="84" t="s">
        <v>18</v>
      </c>
      <c r="E587" s="84" t="s">
        <v>695</v>
      </c>
      <c r="F587" s="84" t="s">
        <v>32</v>
      </c>
      <c r="G587" s="87"/>
      <c r="H587" s="87"/>
      <c r="I587" s="87"/>
      <c r="J587" s="176"/>
      <c r="K587" s="197"/>
      <c r="L587" s="197"/>
      <c r="M587" s="197"/>
      <c r="N587" s="197"/>
      <c r="O587" s="197"/>
      <c r="P587" s="197"/>
      <c r="Q587" s="197"/>
      <c r="R587" s="197"/>
    </row>
    <row r="588" spans="1:19" s="18" customFormat="1" ht="51" customHeight="1">
      <c r="A588" s="276" t="s">
        <v>845</v>
      </c>
      <c r="B588" s="84" t="s">
        <v>92</v>
      </c>
      <c r="C588" s="84" t="s">
        <v>25</v>
      </c>
      <c r="D588" s="84" t="s">
        <v>18</v>
      </c>
      <c r="E588" s="84" t="s">
        <v>841</v>
      </c>
      <c r="F588" s="84"/>
      <c r="G588" s="87">
        <f t="shared" ref="G588:I592" si="166">G589</f>
        <v>3886914</v>
      </c>
      <c r="H588" s="87">
        <f t="shared" si="166"/>
        <v>2386914</v>
      </c>
      <c r="I588" s="87">
        <f t="shared" si="166"/>
        <v>2386914</v>
      </c>
      <c r="J588" s="176"/>
      <c r="K588" s="198"/>
      <c r="L588" s="198"/>
      <c r="M588" s="198"/>
      <c r="N588" s="198"/>
      <c r="O588" s="198"/>
      <c r="P588" s="198"/>
      <c r="Q588" s="198"/>
      <c r="R588" s="198"/>
    </row>
    <row r="589" spans="1:19" s="18" customFormat="1" ht="25.5">
      <c r="A589" s="82" t="s">
        <v>29</v>
      </c>
      <c r="B589" s="84" t="s">
        <v>92</v>
      </c>
      <c r="C589" s="84" t="s">
        <v>25</v>
      </c>
      <c r="D589" s="84" t="s">
        <v>18</v>
      </c>
      <c r="E589" s="84" t="s">
        <v>841</v>
      </c>
      <c r="F589" s="84" t="s">
        <v>30</v>
      </c>
      <c r="G589" s="87">
        <f t="shared" si="166"/>
        <v>3886914</v>
      </c>
      <c r="H589" s="87">
        <f t="shared" si="166"/>
        <v>2386914</v>
      </c>
      <c r="I589" s="87">
        <f t="shared" si="166"/>
        <v>2386914</v>
      </c>
      <c r="J589" s="176"/>
      <c r="K589" s="198"/>
      <c r="L589" s="198"/>
      <c r="M589" s="198"/>
      <c r="N589" s="198"/>
      <c r="O589" s="198"/>
      <c r="P589" s="198"/>
      <c r="Q589" s="198"/>
      <c r="R589" s="198"/>
    </row>
    <row r="590" spans="1:19">
      <c r="A590" s="82" t="s">
        <v>31</v>
      </c>
      <c r="B590" s="84" t="s">
        <v>92</v>
      </c>
      <c r="C590" s="84" t="s">
        <v>25</v>
      </c>
      <c r="D590" s="84" t="s">
        <v>18</v>
      </c>
      <c r="E590" s="84" t="s">
        <v>841</v>
      </c>
      <c r="F590" s="84" t="s">
        <v>32</v>
      </c>
      <c r="G590" s="70">
        <v>3886914</v>
      </c>
      <c r="H590" s="87">
        <f>3886914-1500000</f>
        <v>2386914</v>
      </c>
      <c r="I590" s="87">
        <f>3886914-1500000</f>
        <v>2386914</v>
      </c>
      <c r="J590" s="176"/>
    </row>
    <row r="591" spans="1:19" s="18" customFormat="1" ht="45.75" hidden="1" customHeight="1">
      <c r="A591" s="276" t="s">
        <v>592</v>
      </c>
      <c r="B591" s="84" t="s">
        <v>92</v>
      </c>
      <c r="C591" s="84" t="s">
        <v>25</v>
      </c>
      <c r="D591" s="84" t="s">
        <v>18</v>
      </c>
      <c r="E591" s="84" t="s">
        <v>591</v>
      </c>
      <c r="F591" s="84"/>
      <c r="G591" s="70">
        <f t="shared" si="166"/>
        <v>0</v>
      </c>
      <c r="H591" s="87">
        <f t="shared" si="166"/>
        <v>0</v>
      </c>
      <c r="I591" s="87">
        <f t="shared" si="166"/>
        <v>0</v>
      </c>
      <c r="J591" s="176"/>
      <c r="K591" s="198"/>
      <c r="L591" s="198"/>
      <c r="M591" s="198"/>
      <c r="N591" s="198"/>
      <c r="O591" s="198"/>
      <c r="P591" s="198"/>
      <c r="Q591" s="198"/>
      <c r="R591" s="198"/>
    </row>
    <row r="592" spans="1:19" s="18" customFormat="1" ht="25.5" hidden="1">
      <c r="A592" s="82" t="s">
        <v>29</v>
      </c>
      <c r="B592" s="84" t="s">
        <v>92</v>
      </c>
      <c r="C592" s="84" t="s">
        <v>25</v>
      </c>
      <c r="D592" s="84" t="s">
        <v>18</v>
      </c>
      <c r="E592" s="84" t="s">
        <v>591</v>
      </c>
      <c r="F592" s="84" t="s">
        <v>30</v>
      </c>
      <c r="G592" s="70">
        <f t="shared" si="166"/>
        <v>0</v>
      </c>
      <c r="H592" s="87">
        <f t="shared" si="166"/>
        <v>0</v>
      </c>
      <c r="I592" s="87">
        <f t="shared" si="166"/>
        <v>0</v>
      </c>
      <c r="J592" s="176"/>
      <c r="K592" s="198"/>
      <c r="L592" s="198"/>
      <c r="M592" s="198"/>
      <c r="N592" s="198"/>
      <c r="O592" s="198"/>
      <c r="P592" s="198"/>
      <c r="Q592" s="198"/>
      <c r="R592" s="198"/>
    </row>
    <row r="593" spans="1:18" hidden="1">
      <c r="A593" s="82" t="s">
        <v>31</v>
      </c>
      <c r="B593" s="84" t="s">
        <v>92</v>
      </c>
      <c r="C593" s="84" t="s">
        <v>25</v>
      </c>
      <c r="D593" s="84" t="s">
        <v>18</v>
      </c>
      <c r="E593" s="84" t="s">
        <v>591</v>
      </c>
      <c r="F593" s="84" t="s">
        <v>32</v>
      </c>
      <c r="G593" s="70"/>
      <c r="H593" s="87"/>
      <c r="I593" s="87"/>
      <c r="J593" s="176"/>
    </row>
    <row r="594" spans="1:18" s="3" customFormat="1" ht="25.5">
      <c r="A594" s="82" t="s">
        <v>1205</v>
      </c>
      <c r="B594" s="148">
        <v>774</v>
      </c>
      <c r="C594" s="84" t="s">
        <v>25</v>
      </c>
      <c r="D594" s="84" t="s">
        <v>18</v>
      </c>
      <c r="E594" s="84" t="s">
        <v>213</v>
      </c>
      <c r="F594" s="84"/>
      <c r="G594" s="70">
        <f>G609+G620+G626+G632+G621+G595+G627+G604+G603+G598+G643+G644</f>
        <v>2263593</v>
      </c>
      <c r="H594" s="87">
        <f>H609+H620+H626+H632+H621+H595+H627+H604+H603+H598+H643</f>
        <v>1593555.84</v>
      </c>
      <c r="I594" s="87">
        <f t="shared" ref="I594" si="167">I609+I620+I626+I632+I621+I595+I627+I604+I603+I598+I643</f>
        <v>1593555.84</v>
      </c>
      <c r="J594" s="176"/>
      <c r="K594" s="197"/>
      <c r="L594" s="197"/>
      <c r="M594" s="197"/>
      <c r="N594" s="197"/>
      <c r="O594" s="197"/>
      <c r="P594" s="197"/>
      <c r="Q594" s="197"/>
      <c r="R594" s="197"/>
    </row>
    <row r="595" spans="1:18" ht="25.5" hidden="1" customHeight="1">
      <c r="A595" s="82" t="s">
        <v>742</v>
      </c>
      <c r="B595" s="148">
        <v>774</v>
      </c>
      <c r="C595" s="84" t="s">
        <v>25</v>
      </c>
      <c r="D595" s="84" t="s">
        <v>18</v>
      </c>
      <c r="E595" s="84" t="s">
        <v>741</v>
      </c>
      <c r="F595" s="148"/>
      <c r="G595" s="70">
        <f t="shared" ref="G595:I596" si="168">G596</f>
        <v>0</v>
      </c>
      <c r="H595" s="87">
        <f t="shared" si="168"/>
        <v>0</v>
      </c>
      <c r="I595" s="87">
        <f t="shared" si="168"/>
        <v>0</v>
      </c>
      <c r="J595" s="176"/>
    </row>
    <row r="596" spans="1:18" ht="25.5" hidden="1" customHeight="1">
      <c r="A596" s="82" t="s">
        <v>29</v>
      </c>
      <c r="B596" s="148">
        <v>774</v>
      </c>
      <c r="C596" s="84" t="s">
        <v>25</v>
      </c>
      <c r="D596" s="84" t="s">
        <v>18</v>
      </c>
      <c r="E596" s="84" t="s">
        <v>741</v>
      </c>
      <c r="F596" s="84" t="s">
        <v>30</v>
      </c>
      <c r="G596" s="70">
        <f t="shared" si="168"/>
        <v>0</v>
      </c>
      <c r="H596" s="87">
        <f t="shared" si="168"/>
        <v>0</v>
      </c>
      <c r="I596" s="87">
        <f t="shared" si="168"/>
        <v>0</v>
      </c>
      <c r="J596" s="176"/>
    </row>
    <row r="597" spans="1:18" ht="25.5" hidden="1" customHeight="1">
      <c r="A597" s="82" t="s">
        <v>31</v>
      </c>
      <c r="B597" s="148">
        <v>774</v>
      </c>
      <c r="C597" s="84" t="s">
        <v>25</v>
      </c>
      <c r="D597" s="84" t="s">
        <v>18</v>
      </c>
      <c r="E597" s="84" t="s">
        <v>741</v>
      </c>
      <c r="F597" s="84" t="s">
        <v>32</v>
      </c>
      <c r="G597" s="70"/>
      <c r="H597" s="87"/>
      <c r="I597" s="87"/>
      <c r="J597" s="176"/>
    </row>
    <row r="598" spans="1:18" s="3" customFormat="1" ht="25.5" hidden="1">
      <c r="A598" s="82" t="s">
        <v>957</v>
      </c>
      <c r="B598" s="148">
        <v>774</v>
      </c>
      <c r="C598" s="84" t="s">
        <v>25</v>
      </c>
      <c r="D598" s="84" t="s">
        <v>18</v>
      </c>
      <c r="E598" s="84" t="s">
        <v>214</v>
      </c>
      <c r="F598" s="84"/>
      <c r="G598" s="70">
        <f t="shared" ref="G598:I599" si="169">G599</f>
        <v>0</v>
      </c>
      <c r="H598" s="87">
        <f t="shared" si="169"/>
        <v>0</v>
      </c>
      <c r="I598" s="87">
        <f t="shared" si="169"/>
        <v>0</v>
      </c>
      <c r="J598" s="176"/>
      <c r="K598" s="197"/>
      <c r="L598" s="197"/>
      <c r="M598" s="197"/>
      <c r="N598" s="197"/>
      <c r="O598" s="197"/>
      <c r="P598" s="197"/>
      <c r="Q598" s="197"/>
      <c r="R598" s="197"/>
    </row>
    <row r="599" spans="1:18" s="3" customFormat="1" ht="25.5" hidden="1">
      <c r="A599" s="82" t="s">
        <v>29</v>
      </c>
      <c r="B599" s="148">
        <v>774</v>
      </c>
      <c r="C599" s="84" t="s">
        <v>25</v>
      </c>
      <c r="D599" s="84" t="s">
        <v>18</v>
      </c>
      <c r="E599" s="84" t="s">
        <v>214</v>
      </c>
      <c r="F599" s="84" t="s">
        <v>30</v>
      </c>
      <c r="G599" s="70">
        <f t="shared" si="169"/>
        <v>0</v>
      </c>
      <c r="H599" s="87">
        <f t="shared" si="169"/>
        <v>0</v>
      </c>
      <c r="I599" s="87">
        <f t="shared" si="169"/>
        <v>0</v>
      </c>
      <c r="J599" s="176"/>
      <c r="K599" s="197"/>
      <c r="L599" s="197"/>
      <c r="M599" s="197"/>
      <c r="N599" s="197"/>
      <c r="O599" s="197"/>
      <c r="P599" s="197"/>
      <c r="Q599" s="197"/>
      <c r="R599" s="197"/>
    </row>
    <row r="600" spans="1:18" s="3" customFormat="1" hidden="1">
      <c r="A600" s="82" t="s">
        <v>31</v>
      </c>
      <c r="B600" s="148">
        <v>774</v>
      </c>
      <c r="C600" s="84" t="s">
        <v>25</v>
      </c>
      <c r="D600" s="84" t="s">
        <v>18</v>
      </c>
      <c r="E600" s="84" t="s">
        <v>214</v>
      </c>
      <c r="F600" s="84" t="s">
        <v>32</v>
      </c>
      <c r="G600" s="70"/>
      <c r="H600" s="87"/>
      <c r="I600" s="87"/>
      <c r="J600" s="176"/>
      <c r="K600" s="197"/>
      <c r="L600" s="197"/>
      <c r="M600" s="197"/>
      <c r="N600" s="197"/>
      <c r="O600" s="197"/>
      <c r="P600" s="197"/>
      <c r="Q600" s="197"/>
      <c r="R600" s="197"/>
    </row>
    <row r="601" spans="1:18" s="3" customFormat="1" ht="25.5">
      <c r="A601" s="82" t="s">
        <v>956</v>
      </c>
      <c r="B601" s="148">
        <v>774</v>
      </c>
      <c r="C601" s="84" t="s">
        <v>25</v>
      </c>
      <c r="D601" s="84" t="s">
        <v>18</v>
      </c>
      <c r="E601" s="84" t="s">
        <v>954</v>
      </c>
      <c r="F601" s="84"/>
      <c r="G601" s="70">
        <f t="shared" ref="G601:I602" si="170">G602</f>
        <v>60000</v>
      </c>
      <c r="H601" s="87">
        <f t="shared" si="170"/>
        <v>60000</v>
      </c>
      <c r="I601" s="87">
        <f t="shared" si="170"/>
        <v>60000</v>
      </c>
      <c r="J601" s="176"/>
      <c r="K601" s="197"/>
      <c r="L601" s="197"/>
      <c r="M601" s="197"/>
      <c r="N601" s="197"/>
      <c r="O601" s="197"/>
      <c r="P601" s="197"/>
      <c r="Q601" s="197"/>
      <c r="R601" s="197"/>
    </row>
    <row r="602" spans="1:18" s="3" customFormat="1" ht="25.5">
      <c r="A602" s="82" t="s">
        <v>29</v>
      </c>
      <c r="B602" s="148">
        <v>774</v>
      </c>
      <c r="C602" s="84" t="s">
        <v>25</v>
      </c>
      <c r="D602" s="84" t="s">
        <v>18</v>
      </c>
      <c r="E602" s="84" t="s">
        <v>954</v>
      </c>
      <c r="F602" s="84" t="s">
        <v>30</v>
      </c>
      <c r="G602" s="70">
        <f t="shared" si="170"/>
        <v>60000</v>
      </c>
      <c r="H602" s="87">
        <f t="shared" si="170"/>
        <v>60000</v>
      </c>
      <c r="I602" s="87">
        <f t="shared" si="170"/>
        <v>60000</v>
      </c>
      <c r="J602" s="176"/>
      <c r="K602" s="197"/>
      <c r="L602" s="197"/>
      <c r="M602" s="197"/>
      <c r="N602" s="197"/>
      <c r="O602" s="197"/>
      <c r="P602" s="197"/>
      <c r="Q602" s="197"/>
      <c r="R602" s="197"/>
    </row>
    <row r="603" spans="1:18" s="3" customFormat="1">
      <c r="A603" s="82" t="s">
        <v>31</v>
      </c>
      <c r="B603" s="148">
        <v>774</v>
      </c>
      <c r="C603" s="84" t="s">
        <v>25</v>
      </c>
      <c r="D603" s="84" t="s">
        <v>18</v>
      </c>
      <c r="E603" s="84" t="s">
        <v>954</v>
      </c>
      <c r="F603" s="84" t="s">
        <v>32</v>
      </c>
      <c r="G603" s="70">
        <v>60000</v>
      </c>
      <c r="H603" s="87">
        <v>60000</v>
      </c>
      <c r="I603" s="87">
        <v>60000</v>
      </c>
      <c r="J603" s="176"/>
      <c r="K603" s="197"/>
      <c r="L603" s="197"/>
      <c r="M603" s="197"/>
      <c r="N603" s="197"/>
      <c r="O603" s="197"/>
      <c r="P603" s="197"/>
      <c r="Q603" s="197"/>
      <c r="R603" s="197"/>
    </row>
    <row r="604" spans="1:18" s="3" customFormat="1" ht="65.25" hidden="1" customHeight="1">
      <c r="A604" s="82" t="s">
        <v>918</v>
      </c>
      <c r="B604" s="148">
        <v>774</v>
      </c>
      <c r="C604" s="84" t="s">
        <v>25</v>
      </c>
      <c r="D604" s="84" t="s">
        <v>18</v>
      </c>
      <c r="E604" s="84" t="s">
        <v>705</v>
      </c>
      <c r="F604" s="84"/>
      <c r="G604" s="70">
        <f t="shared" ref="G604:I605" si="171">G605</f>
        <v>0</v>
      </c>
      <c r="H604" s="87">
        <f t="shared" si="171"/>
        <v>0</v>
      </c>
      <c r="I604" s="87">
        <f t="shared" si="171"/>
        <v>0</v>
      </c>
      <c r="J604" s="176"/>
      <c r="K604" s="197"/>
      <c r="L604" s="197"/>
      <c r="M604" s="197"/>
      <c r="N604" s="197"/>
      <c r="O604" s="197"/>
      <c r="P604" s="197"/>
      <c r="Q604" s="197"/>
      <c r="R604" s="197"/>
    </row>
    <row r="605" spans="1:18" s="3" customFormat="1" ht="25.5" hidden="1">
      <c r="A605" s="82" t="s">
        <v>29</v>
      </c>
      <c r="B605" s="148">
        <v>774</v>
      </c>
      <c r="C605" s="84" t="s">
        <v>25</v>
      </c>
      <c r="D605" s="84" t="s">
        <v>18</v>
      </c>
      <c r="E605" s="84" t="s">
        <v>705</v>
      </c>
      <c r="F605" s="84" t="s">
        <v>30</v>
      </c>
      <c r="G605" s="70">
        <f t="shared" si="171"/>
        <v>0</v>
      </c>
      <c r="H605" s="87">
        <f t="shared" si="171"/>
        <v>0</v>
      </c>
      <c r="I605" s="87">
        <f t="shared" si="171"/>
        <v>0</v>
      </c>
      <c r="J605" s="176"/>
      <c r="K605" s="197"/>
      <c r="L605" s="197"/>
      <c r="M605" s="197"/>
      <c r="N605" s="197"/>
      <c r="O605" s="197"/>
      <c r="P605" s="197"/>
      <c r="Q605" s="197"/>
      <c r="R605" s="197"/>
    </row>
    <row r="606" spans="1:18" s="3" customFormat="1" hidden="1">
      <c r="A606" s="82" t="s">
        <v>31</v>
      </c>
      <c r="B606" s="148">
        <v>774</v>
      </c>
      <c r="C606" s="84" t="s">
        <v>25</v>
      </c>
      <c r="D606" s="84" t="s">
        <v>18</v>
      </c>
      <c r="E606" s="84" t="s">
        <v>705</v>
      </c>
      <c r="F606" s="84" t="s">
        <v>32</v>
      </c>
      <c r="G606" s="70"/>
      <c r="H606" s="87"/>
      <c r="I606" s="87"/>
      <c r="J606" s="176"/>
      <c r="K606" s="197"/>
      <c r="L606" s="197"/>
      <c r="M606" s="197"/>
      <c r="N606" s="197"/>
      <c r="O606" s="197"/>
      <c r="P606" s="197"/>
      <c r="Q606" s="197"/>
      <c r="R606" s="197"/>
    </row>
    <row r="607" spans="1:18" ht="25.5" customHeight="1">
      <c r="A607" s="82" t="s">
        <v>289</v>
      </c>
      <c r="B607" s="148">
        <v>774</v>
      </c>
      <c r="C607" s="84" t="s">
        <v>25</v>
      </c>
      <c r="D607" s="84" t="s">
        <v>18</v>
      </c>
      <c r="E607" s="84" t="s">
        <v>288</v>
      </c>
      <c r="F607" s="148"/>
      <c r="G607" s="70">
        <f t="shared" ref="G607:I608" si="172">G608</f>
        <v>1127593</v>
      </c>
      <c r="H607" s="87">
        <f t="shared" si="172"/>
        <v>1283555.8400000001</v>
      </c>
      <c r="I607" s="87">
        <f t="shared" si="172"/>
        <v>1283555.8400000001</v>
      </c>
      <c r="J607" s="176"/>
    </row>
    <row r="608" spans="1:18" ht="25.5" customHeight="1">
      <c r="A608" s="82" t="s">
        <v>29</v>
      </c>
      <c r="B608" s="148">
        <v>774</v>
      </c>
      <c r="C608" s="84" t="s">
        <v>25</v>
      </c>
      <c r="D608" s="84" t="s">
        <v>18</v>
      </c>
      <c r="E608" s="84" t="s">
        <v>288</v>
      </c>
      <c r="F608" s="84" t="s">
        <v>30</v>
      </c>
      <c r="G608" s="70">
        <f t="shared" si="172"/>
        <v>1127593</v>
      </c>
      <c r="H608" s="87">
        <f t="shared" si="172"/>
        <v>1283555.8400000001</v>
      </c>
      <c r="I608" s="87">
        <f t="shared" si="172"/>
        <v>1283555.8400000001</v>
      </c>
      <c r="J608" s="176"/>
    </row>
    <row r="609" spans="1:18" ht="25.5" customHeight="1">
      <c r="A609" s="82" t="s">
        <v>31</v>
      </c>
      <c r="B609" s="148">
        <v>774</v>
      </c>
      <c r="C609" s="84" t="s">
        <v>25</v>
      </c>
      <c r="D609" s="84" t="s">
        <v>18</v>
      </c>
      <c r="E609" s="84" t="s">
        <v>288</v>
      </c>
      <c r="F609" s="84" t="s">
        <v>32</v>
      </c>
      <c r="G609" s="70">
        <f>1127593+155962.84-155962.84</f>
        <v>1127593</v>
      </c>
      <c r="H609" s="87">
        <f>1127593+155962.84</f>
        <v>1283555.8400000001</v>
      </c>
      <c r="I609" s="87">
        <f>1127593+155962.84</f>
        <v>1283555.8400000001</v>
      </c>
      <c r="J609" s="176"/>
    </row>
    <row r="610" spans="1:18" ht="96" hidden="1" customHeight="1">
      <c r="A610" s="82" t="s">
        <v>3</v>
      </c>
      <c r="B610" s="148">
        <v>774</v>
      </c>
      <c r="C610" s="84" t="s">
        <v>25</v>
      </c>
      <c r="D610" s="84" t="s">
        <v>18</v>
      </c>
      <c r="E610" s="84" t="s">
        <v>4</v>
      </c>
      <c r="F610" s="148"/>
      <c r="G610" s="87">
        <f t="shared" ref="G610:I611" si="173">G611</f>
        <v>0</v>
      </c>
      <c r="H610" s="87">
        <f t="shared" si="173"/>
        <v>0</v>
      </c>
      <c r="I610" s="87">
        <f t="shared" si="173"/>
        <v>0</v>
      </c>
      <c r="J610" s="176"/>
    </row>
    <row r="611" spans="1:18" ht="25.5" hidden="1" customHeight="1">
      <c r="A611" s="82" t="s">
        <v>29</v>
      </c>
      <c r="B611" s="148">
        <v>774</v>
      </c>
      <c r="C611" s="84" t="s">
        <v>25</v>
      </c>
      <c r="D611" s="84" t="s">
        <v>18</v>
      </c>
      <c r="E611" s="84" t="s">
        <v>4</v>
      </c>
      <c r="F611" s="84" t="s">
        <v>30</v>
      </c>
      <c r="G611" s="87">
        <f t="shared" si="173"/>
        <v>0</v>
      </c>
      <c r="H611" s="87">
        <f t="shared" si="173"/>
        <v>0</v>
      </c>
      <c r="I611" s="87">
        <f t="shared" si="173"/>
        <v>0</v>
      </c>
      <c r="J611" s="176"/>
    </row>
    <row r="612" spans="1:18" ht="25.5" hidden="1" customHeight="1">
      <c r="A612" s="82" t="s">
        <v>31</v>
      </c>
      <c r="B612" s="148">
        <v>774</v>
      </c>
      <c r="C612" s="84" t="s">
        <v>25</v>
      </c>
      <c r="D612" s="84" t="s">
        <v>18</v>
      </c>
      <c r="E612" s="84" t="s">
        <v>4</v>
      </c>
      <c r="F612" s="84" t="s">
        <v>32</v>
      </c>
      <c r="G612" s="87"/>
      <c r="H612" s="87"/>
      <c r="I612" s="87"/>
      <c r="J612" s="176"/>
    </row>
    <row r="613" spans="1:18" ht="96" hidden="1" customHeight="1">
      <c r="A613" s="133" t="s">
        <v>41</v>
      </c>
      <c r="B613" s="148">
        <v>774</v>
      </c>
      <c r="C613" s="84" t="s">
        <v>25</v>
      </c>
      <c r="D613" s="84" t="s">
        <v>18</v>
      </c>
      <c r="E613" s="84" t="s">
        <v>40</v>
      </c>
      <c r="F613" s="148"/>
      <c r="G613" s="87">
        <f t="shared" ref="G613:I614" si="174">G614</f>
        <v>0</v>
      </c>
      <c r="H613" s="87">
        <f t="shared" si="174"/>
        <v>0</v>
      </c>
      <c r="I613" s="87">
        <f t="shared" si="174"/>
        <v>0</v>
      </c>
      <c r="J613" s="176"/>
    </row>
    <row r="614" spans="1:18" ht="25.5" hidden="1" customHeight="1">
      <c r="A614" s="82" t="s">
        <v>29</v>
      </c>
      <c r="B614" s="148">
        <v>774</v>
      </c>
      <c r="C614" s="84" t="s">
        <v>25</v>
      </c>
      <c r="D614" s="84" t="s">
        <v>18</v>
      </c>
      <c r="E614" s="84" t="s">
        <v>4</v>
      </c>
      <c r="F614" s="84" t="s">
        <v>30</v>
      </c>
      <c r="G614" s="87">
        <f t="shared" si="174"/>
        <v>0</v>
      </c>
      <c r="H614" s="87">
        <f t="shared" si="174"/>
        <v>0</v>
      </c>
      <c r="I614" s="87">
        <f t="shared" si="174"/>
        <v>0</v>
      </c>
      <c r="J614" s="176"/>
    </row>
    <row r="615" spans="1:18" ht="25.5" hidden="1" customHeight="1">
      <c r="A615" s="82" t="s">
        <v>31</v>
      </c>
      <c r="B615" s="148">
        <v>774</v>
      </c>
      <c r="C615" s="84" t="s">
        <v>25</v>
      </c>
      <c r="D615" s="84" t="s">
        <v>18</v>
      </c>
      <c r="E615" s="84" t="s">
        <v>4</v>
      </c>
      <c r="F615" s="84" t="s">
        <v>32</v>
      </c>
      <c r="G615" s="87"/>
      <c r="H615" s="87"/>
      <c r="I615" s="87"/>
      <c r="J615" s="176"/>
    </row>
    <row r="616" spans="1:18" ht="48" hidden="1" customHeight="1">
      <c r="A616" s="82" t="s">
        <v>378</v>
      </c>
      <c r="B616" s="148">
        <v>774</v>
      </c>
      <c r="C616" s="84" t="s">
        <v>25</v>
      </c>
      <c r="D616" s="84" t="s">
        <v>18</v>
      </c>
      <c r="E616" s="84" t="s">
        <v>374</v>
      </c>
      <c r="F616" s="84"/>
      <c r="G616" s="87">
        <f>G617</f>
        <v>0</v>
      </c>
      <c r="H616" s="87">
        <f>H617</f>
        <v>0</v>
      </c>
      <c r="I616" s="87">
        <f>I617</f>
        <v>0</v>
      </c>
      <c r="J616" s="176"/>
    </row>
    <row r="617" spans="1:18" ht="25.5" hidden="1" customHeight="1">
      <c r="A617" s="82" t="s">
        <v>31</v>
      </c>
      <c r="B617" s="148">
        <v>774</v>
      </c>
      <c r="C617" s="84" t="s">
        <v>25</v>
      </c>
      <c r="D617" s="84" t="s">
        <v>18</v>
      </c>
      <c r="E617" s="84" t="s">
        <v>374</v>
      </c>
      <c r="F617" s="84" t="s">
        <v>32</v>
      </c>
      <c r="G617" s="87"/>
      <c r="H617" s="87"/>
      <c r="I617" s="87"/>
      <c r="J617" s="176"/>
    </row>
    <row r="618" spans="1:18" s="3" customFormat="1" hidden="1">
      <c r="A618" s="82" t="s">
        <v>1</v>
      </c>
      <c r="B618" s="148">
        <v>774</v>
      </c>
      <c r="C618" s="84" t="s">
        <v>25</v>
      </c>
      <c r="D618" s="84" t="s">
        <v>18</v>
      </c>
      <c r="E618" s="84" t="s">
        <v>214</v>
      </c>
      <c r="F618" s="84"/>
      <c r="G618" s="87">
        <f t="shared" ref="G618:I619" si="175">G619</f>
        <v>0</v>
      </c>
      <c r="H618" s="87">
        <f t="shared" si="175"/>
        <v>0</v>
      </c>
      <c r="I618" s="87">
        <f t="shared" si="175"/>
        <v>0</v>
      </c>
      <c r="J618" s="176"/>
      <c r="K618" s="197"/>
      <c r="L618" s="197"/>
      <c r="M618" s="197"/>
      <c r="N618" s="197"/>
      <c r="O618" s="197"/>
      <c r="P618" s="197"/>
      <c r="Q618" s="197"/>
      <c r="R618" s="197"/>
    </row>
    <row r="619" spans="1:18" s="3" customFormat="1" ht="25.5" hidden="1">
      <c r="A619" s="82" t="s">
        <v>29</v>
      </c>
      <c r="B619" s="148">
        <v>774</v>
      </c>
      <c r="C619" s="84" t="s">
        <v>25</v>
      </c>
      <c r="D619" s="84" t="s">
        <v>18</v>
      </c>
      <c r="E619" s="84" t="s">
        <v>214</v>
      </c>
      <c r="F619" s="84" t="s">
        <v>30</v>
      </c>
      <c r="G619" s="87">
        <f t="shared" si="175"/>
        <v>0</v>
      </c>
      <c r="H619" s="87">
        <f t="shared" si="175"/>
        <v>0</v>
      </c>
      <c r="I619" s="87">
        <f t="shared" si="175"/>
        <v>0</v>
      </c>
      <c r="J619" s="176"/>
      <c r="K619" s="197"/>
      <c r="L619" s="197"/>
      <c r="M619" s="197"/>
      <c r="N619" s="197"/>
      <c r="O619" s="197"/>
      <c r="P619" s="197"/>
      <c r="Q619" s="197"/>
      <c r="R619" s="197"/>
    </row>
    <row r="620" spans="1:18" s="3" customFormat="1" hidden="1">
      <c r="A620" s="82" t="s">
        <v>31</v>
      </c>
      <c r="B620" s="148">
        <v>774</v>
      </c>
      <c r="C620" s="84" t="s">
        <v>25</v>
      </c>
      <c r="D620" s="84" t="s">
        <v>18</v>
      </c>
      <c r="E620" s="84" t="s">
        <v>214</v>
      </c>
      <c r="F620" s="84" t="s">
        <v>32</v>
      </c>
      <c r="G620" s="87">
        <v>0</v>
      </c>
      <c r="H620" s="87"/>
      <c r="I620" s="87"/>
      <c r="J620" s="176"/>
      <c r="K620" s="197"/>
      <c r="L620" s="197"/>
      <c r="M620" s="197"/>
      <c r="N620" s="197"/>
      <c r="O620" s="197"/>
      <c r="P620" s="197"/>
      <c r="Q620" s="197"/>
      <c r="R620" s="197"/>
    </row>
    <row r="621" spans="1:18" s="3" customFormat="1" ht="54.75" hidden="1" customHeight="1">
      <c r="A621" s="82" t="s">
        <v>715</v>
      </c>
      <c r="B621" s="148">
        <v>774</v>
      </c>
      <c r="C621" s="84" t="s">
        <v>25</v>
      </c>
      <c r="D621" s="84" t="s">
        <v>18</v>
      </c>
      <c r="E621" s="84" t="s">
        <v>703</v>
      </c>
      <c r="F621" s="84"/>
      <c r="G621" s="87">
        <f t="shared" ref="G621:I622" si="176">G622</f>
        <v>0</v>
      </c>
      <c r="H621" s="87">
        <f t="shared" si="176"/>
        <v>0</v>
      </c>
      <c r="I621" s="87">
        <f t="shared" si="176"/>
        <v>0</v>
      </c>
      <c r="J621" s="176"/>
      <c r="K621" s="197"/>
      <c r="L621" s="197"/>
      <c r="M621" s="197"/>
      <c r="N621" s="197"/>
      <c r="O621" s="197"/>
      <c r="P621" s="197"/>
      <c r="Q621" s="197"/>
      <c r="R621" s="197"/>
    </row>
    <row r="622" spans="1:18" s="3" customFormat="1" ht="25.5" hidden="1">
      <c r="A622" s="82" t="s">
        <v>29</v>
      </c>
      <c r="B622" s="148">
        <v>774</v>
      </c>
      <c r="C622" s="84" t="s">
        <v>25</v>
      </c>
      <c r="D622" s="84" t="s">
        <v>18</v>
      </c>
      <c r="E622" s="84" t="s">
        <v>703</v>
      </c>
      <c r="F622" s="84" t="s">
        <v>30</v>
      </c>
      <c r="G622" s="87">
        <f t="shared" si="176"/>
        <v>0</v>
      </c>
      <c r="H622" s="87">
        <f t="shared" si="176"/>
        <v>0</v>
      </c>
      <c r="I622" s="87">
        <f t="shared" si="176"/>
        <v>0</v>
      </c>
      <c r="J622" s="176"/>
      <c r="K622" s="197"/>
      <c r="L622" s="197"/>
      <c r="M622" s="197"/>
      <c r="N622" s="197"/>
      <c r="O622" s="197"/>
      <c r="P622" s="197"/>
      <c r="Q622" s="197"/>
      <c r="R622" s="197"/>
    </row>
    <row r="623" spans="1:18" s="3" customFormat="1" hidden="1">
      <c r="A623" s="82" t="s">
        <v>31</v>
      </c>
      <c r="B623" s="148">
        <v>774</v>
      </c>
      <c r="C623" s="84" t="s">
        <v>25</v>
      </c>
      <c r="D623" s="84" t="s">
        <v>18</v>
      </c>
      <c r="E623" s="84" t="s">
        <v>703</v>
      </c>
      <c r="F623" s="84" t="s">
        <v>32</v>
      </c>
      <c r="G623" s="87"/>
      <c r="H623" s="87"/>
      <c r="I623" s="87"/>
      <c r="J623" s="176"/>
      <c r="K623" s="197"/>
      <c r="L623" s="197"/>
      <c r="M623" s="197"/>
      <c r="N623" s="197"/>
      <c r="O623" s="197"/>
      <c r="P623" s="197"/>
      <c r="Q623" s="197"/>
      <c r="R623" s="197"/>
    </row>
    <row r="624" spans="1:18" s="3" customFormat="1" ht="38.25" hidden="1">
      <c r="A624" s="82" t="s">
        <v>787</v>
      </c>
      <c r="B624" s="148">
        <v>774</v>
      </c>
      <c r="C624" s="84" t="s">
        <v>25</v>
      </c>
      <c r="D624" s="84" t="s">
        <v>18</v>
      </c>
      <c r="E624" s="84" t="s">
        <v>432</v>
      </c>
      <c r="F624" s="84"/>
      <c r="G624" s="87">
        <f>G625</f>
        <v>0</v>
      </c>
      <c r="H624" s="87">
        <f t="shared" ref="H624:I624" si="177">H625</f>
        <v>0</v>
      </c>
      <c r="I624" s="87">
        <f t="shared" si="177"/>
        <v>0</v>
      </c>
      <c r="J624" s="176"/>
      <c r="K624" s="197"/>
      <c r="L624" s="197"/>
      <c r="M624" s="197"/>
      <c r="N624" s="197"/>
      <c r="O624" s="197"/>
      <c r="P624" s="197"/>
      <c r="Q624" s="197"/>
      <c r="R624" s="197"/>
    </row>
    <row r="625" spans="1:18" s="3" customFormat="1" ht="33" hidden="1" customHeight="1">
      <c r="A625" s="82" t="s">
        <v>29</v>
      </c>
      <c r="B625" s="148">
        <v>774</v>
      </c>
      <c r="C625" s="84" t="s">
        <v>25</v>
      </c>
      <c r="D625" s="84" t="s">
        <v>18</v>
      </c>
      <c r="E625" s="84" t="s">
        <v>432</v>
      </c>
      <c r="F625" s="84" t="s">
        <v>30</v>
      </c>
      <c r="G625" s="87">
        <f>G626</f>
        <v>0</v>
      </c>
      <c r="H625" s="87">
        <f t="shared" ref="H625:I625" si="178">H626</f>
        <v>0</v>
      </c>
      <c r="I625" s="87">
        <f t="shared" si="178"/>
        <v>0</v>
      </c>
      <c r="J625" s="176"/>
      <c r="K625" s="197"/>
      <c r="L625" s="197"/>
      <c r="M625" s="197"/>
      <c r="N625" s="197"/>
      <c r="O625" s="197"/>
      <c r="P625" s="197"/>
      <c r="Q625" s="197"/>
      <c r="R625" s="197"/>
    </row>
    <row r="626" spans="1:18" s="3" customFormat="1" hidden="1">
      <c r="A626" s="82" t="s">
        <v>31</v>
      </c>
      <c r="B626" s="148">
        <v>774</v>
      </c>
      <c r="C626" s="84" t="s">
        <v>25</v>
      </c>
      <c r="D626" s="84" t="s">
        <v>18</v>
      </c>
      <c r="E626" s="84" t="s">
        <v>432</v>
      </c>
      <c r="F626" s="84" t="s">
        <v>32</v>
      </c>
      <c r="G626" s="163">
        <v>0</v>
      </c>
      <c r="H626" s="87">
        <v>0</v>
      </c>
      <c r="I626" s="87">
        <v>0</v>
      </c>
      <c r="J626" s="176"/>
      <c r="K626" s="197"/>
      <c r="L626" s="197"/>
      <c r="M626" s="197"/>
      <c r="N626" s="197"/>
      <c r="O626" s="197"/>
      <c r="P626" s="197"/>
      <c r="Q626" s="197"/>
      <c r="R626" s="197"/>
    </row>
    <row r="627" spans="1:18" s="3" customFormat="1" hidden="1">
      <c r="A627" s="82"/>
      <c r="B627" s="148"/>
      <c r="C627" s="84"/>
      <c r="D627" s="84"/>
      <c r="E627" s="84"/>
      <c r="F627" s="84"/>
      <c r="G627" s="87"/>
      <c r="H627" s="87"/>
      <c r="I627" s="87"/>
      <c r="J627" s="176"/>
      <c r="K627" s="197"/>
      <c r="L627" s="197"/>
      <c r="M627" s="197"/>
      <c r="N627" s="197"/>
      <c r="O627" s="197"/>
      <c r="P627" s="197"/>
      <c r="Q627" s="197"/>
      <c r="R627" s="197"/>
    </row>
    <row r="628" spans="1:18" s="3" customFormat="1" ht="33" hidden="1" customHeight="1">
      <c r="A628" s="82"/>
      <c r="B628" s="148"/>
      <c r="C628" s="84"/>
      <c r="D628" s="84"/>
      <c r="E628" s="84"/>
      <c r="F628" s="84"/>
      <c r="G628" s="87"/>
      <c r="H628" s="87"/>
      <c r="I628" s="87"/>
      <c r="J628" s="176"/>
      <c r="K628" s="197"/>
      <c r="L628" s="197"/>
      <c r="M628" s="197"/>
      <c r="N628" s="197"/>
      <c r="O628" s="197"/>
      <c r="P628" s="197"/>
      <c r="Q628" s="197"/>
      <c r="R628" s="197"/>
    </row>
    <row r="629" spans="1:18" s="3" customFormat="1" hidden="1">
      <c r="A629" s="82"/>
      <c r="B629" s="148"/>
      <c r="C629" s="84"/>
      <c r="D629" s="84"/>
      <c r="E629" s="84"/>
      <c r="F629" s="84"/>
      <c r="G629" s="87"/>
      <c r="H629" s="87"/>
      <c r="I629" s="87"/>
      <c r="J629" s="176"/>
      <c r="K629" s="197"/>
      <c r="L629" s="197"/>
      <c r="M629" s="197"/>
      <c r="N629" s="197"/>
      <c r="O629" s="197"/>
      <c r="P629" s="197"/>
      <c r="Q629" s="197"/>
      <c r="R629" s="197"/>
    </row>
    <row r="630" spans="1:18" s="3" customFormat="1" ht="30.75" hidden="1" customHeight="1">
      <c r="A630" s="82" t="s">
        <v>698</v>
      </c>
      <c r="B630" s="148">
        <v>774</v>
      </c>
      <c r="C630" s="84" t="s">
        <v>25</v>
      </c>
      <c r="D630" s="84" t="s">
        <v>18</v>
      </c>
      <c r="E630" s="84" t="s">
        <v>699</v>
      </c>
      <c r="F630" s="84"/>
      <c r="G630" s="87">
        <f>G631</f>
        <v>0</v>
      </c>
      <c r="H630" s="87">
        <f>H632</f>
        <v>0</v>
      </c>
      <c r="I630" s="87">
        <f>I632</f>
        <v>0</v>
      </c>
      <c r="J630" s="176"/>
      <c r="K630" s="197"/>
      <c r="L630" s="197"/>
      <c r="M630" s="197"/>
      <c r="N630" s="197"/>
      <c r="O630" s="197"/>
      <c r="P630" s="197"/>
      <c r="Q630" s="197"/>
      <c r="R630" s="197"/>
    </row>
    <row r="631" spans="1:18" s="3" customFormat="1" ht="29.25" hidden="1" customHeight="1">
      <c r="A631" s="82" t="s">
        <v>29</v>
      </c>
      <c r="B631" s="148">
        <v>774</v>
      </c>
      <c r="C631" s="84" t="s">
        <v>25</v>
      </c>
      <c r="D631" s="84" t="s">
        <v>18</v>
      </c>
      <c r="E631" s="84" t="s">
        <v>699</v>
      </c>
      <c r="F631" s="84" t="s">
        <v>30</v>
      </c>
      <c r="G631" s="87">
        <f>G632</f>
        <v>0</v>
      </c>
      <c r="H631" s="87">
        <v>0</v>
      </c>
      <c r="I631" s="87">
        <v>0</v>
      </c>
      <c r="J631" s="176"/>
      <c r="K631" s="197"/>
      <c r="L631" s="197"/>
      <c r="M631" s="197"/>
      <c r="N631" s="197"/>
      <c r="O631" s="197"/>
      <c r="P631" s="197"/>
      <c r="Q631" s="197"/>
      <c r="R631" s="197"/>
    </row>
    <row r="632" spans="1:18" s="3" customFormat="1" hidden="1">
      <c r="A632" s="82" t="s">
        <v>31</v>
      </c>
      <c r="B632" s="148">
        <v>774</v>
      </c>
      <c r="C632" s="84" t="s">
        <v>25</v>
      </c>
      <c r="D632" s="84" t="s">
        <v>18</v>
      </c>
      <c r="E632" s="84" t="s">
        <v>699</v>
      </c>
      <c r="F632" s="84" t="s">
        <v>32</v>
      </c>
      <c r="G632" s="87">
        <v>0</v>
      </c>
      <c r="H632" s="87">
        <v>0</v>
      </c>
      <c r="I632" s="87">
        <v>0</v>
      </c>
      <c r="J632" s="176"/>
      <c r="K632" s="197"/>
      <c r="L632" s="197"/>
      <c r="M632" s="197"/>
      <c r="N632" s="197"/>
      <c r="O632" s="197"/>
      <c r="P632" s="197"/>
      <c r="Q632" s="197"/>
      <c r="R632" s="197"/>
    </row>
    <row r="633" spans="1:18" s="18" customFormat="1" ht="25.5" hidden="1" customHeight="1">
      <c r="A633" s="135" t="s">
        <v>462</v>
      </c>
      <c r="B633" s="148">
        <v>774</v>
      </c>
      <c r="C633" s="84" t="s">
        <v>25</v>
      </c>
      <c r="D633" s="84" t="s">
        <v>18</v>
      </c>
      <c r="E633" s="84" t="s">
        <v>215</v>
      </c>
      <c r="F633" s="84"/>
      <c r="G633" s="87">
        <f t="shared" ref="G633:I635" si="179">G634</f>
        <v>0</v>
      </c>
      <c r="H633" s="87">
        <f t="shared" si="179"/>
        <v>0</v>
      </c>
      <c r="I633" s="87">
        <f t="shared" si="179"/>
        <v>0</v>
      </c>
      <c r="J633" s="176"/>
      <c r="K633" s="198"/>
      <c r="L633" s="198"/>
      <c r="M633" s="198"/>
      <c r="N633" s="198"/>
      <c r="O633" s="198"/>
      <c r="P633" s="198"/>
      <c r="Q633" s="198"/>
      <c r="R633" s="198"/>
    </row>
    <row r="634" spans="1:18" s="18" customFormat="1" ht="25.5" hidden="1">
      <c r="A634" s="82" t="s">
        <v>97</v>
      </c>
      <c r="B634" s="84" t="s">
        <v>92</v>
      </c>
      <c r="C634" s="84" t="s">
        <v>25</v>
      </c>
      <c r="D634" s="84" t="s">
        <v>18</v>
      </c>
      <c r="E634" s="84" t="s">
        <v>216</v>
      </c>
      <c r="F634" s="84"/>
      <c r="G634" s="87">
        <f t="shared" si="179"/>
        <v>0</v>
      </c>
      <c r="H634" s="87">
        <f t="shared" si="179"/>
        <v>0</v>
      </c>
      <c r="I634" s="87">
        <f t="shared" si="179"/>
        <v>0</v>
      </c>
      <c r="J634" s="176"/>
      <c r="K634" s="198"/>
      <c r="L634" s="198"/>
      <c r="M634" s="198"/>
      <c r="N634" s="198"/>
      <c r="O634" s="198"/>
      <c r="P634" s="198"/>
      <c r="Q634" s="198"/>
      <c r="R634" s="198"/>
    </row>
    <row r="635" spans="1:18" s="18" customFormat="1" ht="30.75" hidden="1" customHeight="1">
      <c r="A635" s="82" t="s">
        <v>29</v>
      </c>
      <c r="B635" s="84" t="s">
        <v>92</v>
      </c>
      <c r="C635" s="84" t="s">
        <v>25</v>
      </c>
      <c r="D635" s="84" t="s">
        <v>18</v>
      </c>
      <c r="E635" s="84" t="s">
        <v>216</v>
      </c>
      <c r="F635" s="84" t="s">
        <v>30</v>
      </c>
      <c r="G635" s="87">
        <f t="shared" si="179"/>
        <v>0</v>
      </c>
      <c r="H635" s="87">
        <f t="shared" si="179"/>
        <v>0</v>
      </c>
      <c r="I635" s="87">
        <f t="shared" si="179"/>
        <v>0</v>
      </c>
      <c r="J635" s="176"/>
      <c r="K635" s="198"/>
      <c r="L635" s="198"/>
      <c r="M635" s="198"/>
      <c r="N635" s="198"/>
      <c r="O635" s="198"/>
      <c r="P635" s="198"/>
      <c r="Q635" s="198"/>
      <c r="R635" s="198"/>
    </row>
    <row r="636" spans="1:18" s="18" customFormat="1" hidden="1">
      <c r="A636" s="82" t="s">
        <v>31</v>
      </c>
      <c r="B636" s="84" t="s">
        <v>92</v>
      </c>
      <c r="C636" s="84" t="s">
        <v>25</v>
      </c>
      <c r="D636" s="84" t="s">
        <v>18</v>
      </c>
      <c r="E636" s="84" t="s">
        <v>216</v>
      </c>
      <c r="F636" s="84" t="s">
        <v>32</v>
      </c>
      <c r="G636" s="87"/>
      <c r="H636" s="87"/>
      <c r="I636" s="87"/>
      <c r="J636" s="176"/>
      <c r="K636" s="198"/>
      <c r="L636" s="198"/>
      <c r="M636" s="198"/>
      <c r="N636" s="198"/>
      <c r="O636" s="198"/>
      <c r="P636" s="198"/>
      <c r="Q636" s="198"/>
      <c r="R636" s="198"/>
    </row>
    <row r="637" spans="1:18" s="18" customFormat="1" ht="25.5" hidden="1">
      <c r="A637" s="82" t="s">
        <v>164</v>
      </c>
      <c r="B637" s="84" t="s">
        <v>92</v>
      </c>
      <c r="C637" s="84" t="s">
        <v>25</v>
      </c>
      <c r="D637" s="84" t="s">
        <v>18</v>
      </c>
      <c r="E637" s="84" t="s">
        <v>229</v>
      </c>
      <c r="F637" s="84"/>
      <c r="G637" s="87">
        <f>G638</f>
        <v>0</v>
      </c>
      <c r="H637" s="87">
        <v>0</v>
      </c>
      <c r="I637" s="87">
        <v>0</v>
      </c>
      <c r="J637" s="176"/>
      <c r="K637" s="198"/>
      <c r="L637" s="198"/>
      <c r="M637" s="198"/>
      <c r="N637" s="198"/>
      <c r="O637" s="198"/>
      <c r="P637" s="198"/>
      <c r="Q637" s="198"/>
      <c r="R637" s="198"/>
    </row>
    <row r="638" spans="1:18" s="18" customFormat="1" ht="47.25" hidden="1" customHeight="1">
      <c r="A638" s="82" t="s">
        <v>164</v>
      </c>
      <c r="B638" s="84" t="s">
        <v>92</v>
      </c>
      <c r="C638" s="84" t="s">
        <v>25</v>
      </c>
      <c r="D638" s="84" t="s">
        <v>18</v>
      </c>
      <c r="E638" s="84" t="s">
        <v>271</v>
      </c>
      <c r="F638" s="84"/>
      <c r="G638" s="87">
        <f>G639</f>
        <v>0</v>
      </c>
      <c r="H638" s="87">
        <f t="shared" ref="H638:I639" si="180">H639</f>
        <v>0</v>
      </c>
      <c r="I638" s="87">
        <f t="shared" si="180"/>
        <v>0</v>
      </c>
      <c r="J638" s="176"/>
      <c r="K638" s="198"/>
      <c r="L638" s="198"/>
      <c r="M638" s="198"/>
      <c r="N638" s="198"/>
      <c r="O638" s="198"/>
      <c r="P638" s="198"/>
      <c r="Q638" s="198"/>
      <c r="R638" s="198"/>
    </row>
    <row r="639" spans="1:18" s="18" customFormat="1" ht="25.5" hidden="1">
      <c r="A639" s="82" t="s">
        <v>29</v>
      </c>
      <c r="B639" s="84" t="s">
        <v>92</v>
      </c>
      <c r="C639" s="84" t="s">
        <v>25</v>
      </c>
      <c r="D639" s="84" t="s">
        <v>18</v>
      </c>
      <c r="E639" s="84" t="s">
        <v>271</v>
      </c>
      <c r="F639" s="84" t="s">
        <v>30</v>
      </c>
      <c r="G639" s="87">
        <f>G640</f>
        <v>0</v>
      </c>
      <c r="H639" s="87">
        <f t="shared" si="180"/>
        <v>0</v>
      </c>
      <c r="I639" s="87">
        <f t="shared" si="180"/>
        <v>0</v>
      </c>
      <c r="J639" s="176"/>
      <c r="K639" s="198"/>
      <c r="L639" s="198"/>
      <c r="M639" s="198"/>
      <c r="N639" s="198"/>
      <c r="O639" s="198"/>
      <c r="P639" s="198"/>
      <c r="Q639" s="198"/>
      <c r="R639" s="198"/>
    </row>
    <row r="640" spans="1:18" s="18" customFormat="1" hidden="1">
      <c r="A640" s="82" t="s">
        <v>31</v>
      </c>
      <c r="B640" s="84" t="s">
        <v>92</v>
      </c>
      <c r="C640" s="84" t="s">
        <v>25</v>
      </c>
      <c r="D640" s="84" t="s">
        <v>18</v>
      </c>
      <c r="E640" s="84" t="s">
        <v>271</v>
      </c>
      <c r="F640" s="84" t="s">
        <v>32</v>
      </c>
      <c r="G640" s="87"/>
      <c r="H640" s="87">
        <v>0</v>
      </c>
      <c r="I640" s="87">
        <v>0</v>
      </c>
      <c r="J640" s="176"/>
      <c r="K640" s="198"/>
      <c r="L640" s="198"/>
      <c r="M640" s="198"/>
      <c r="N640" s="198"/>
      <c r="O640" s="198"/>
      <c r="P640" s="198"/>
      <c r="Q640" s="198"/>
      <c r="R640" s="198"/>
    </row>
    <row r="641" spans="1:18" s="3" customFormat="1" ht="25.5" customHeight="1">
      <c r="A641" s="82" t="s">
        <v>850</v>
      </c>
      <c r="B641" s="148">
        <v>774</v>
      </c>
      <c r="C641" s="84" t="s">
        <v>25</v>
      </c>
      <c r="D641" s="84" t="s">
        <v>18</v>
      </c>
      <c r="E641" s="84" t="s">
        <v>849</v>
      </c>
      <c r="F641" s="84"/>
      <c r="G641" s="87">
        <f t="shared" ref="G641:I642" si="181">G642</f>
        <v>0</v>
      </c>
      <c r="H641" s="87">
        <f t="shared" si="181"/>
        <v>250000</v>
      </c>
      <c r="I641" s="87">
        <f t="shared" si="181"/>
        <v>250000</v>
      </c>
      <c r="J641" s="176"/>
      <c r="K641" s="197"/>
      <c r="L641" s="197"/>
      <c r="M641" s="197"/>
      <c r="N641" s="197"/>
      <c r="O641" s="197"/>
      <c r="P641" s="197"/>
      <c r="Q641" s="197"/>
      <c r="R641" s="197"/>
    </row>
    <row r="642" spans="1:18" s="3" customFormat="1" ht="25.5">
      <c r="A642" s="82" t="s">
        <v>29</v>
      </c>
      <c r="B642" s="148">
        <v>774</v>
      </c>
      <c r="C642" s="84" t="s">
        <v>25</v>
      </c>
      <c r="D642" s="84" t="s">
        <v>18</v>
      </c>
      <c r="E642" s="84" t="s">
        <v>849</v>
      </c>
      <c r="F642" s="84" t="s">
        <v>30</v>
      </c>
      <c r="G642" s="87">
        <f t="shared" si="181"/>
        <v>0</v>
      </c>
      <c r="H642" s="87">
        <f t="shared" si="181"/>
        <v>250000</v>
      </c>
      <c r="I642" s="87">
        <f t="shared" si="181"/>
        <v>250000</v>
      </c>
      <c r="J642" s="176"/>
      <c r="K642" s="197"/>
      <c r="L642" s="197"/>
      <c r="M642" s="197"/>
      <c r="N642" s="197"/>
      <c r="O642" s="197"/>
      <c r="P642" s="197"/>
      <c r="Q642" s="197"/>
      <c r="R642" s="197"/>
    </row>
    <row r="643" spans="1:18" s="3" customFormat="1">
      <c r="A643" s="82" t="s">
        <v>31</v>
      </c>
      <c r="B643" s="148">
        <v>774</v>
      </c>
      <c r="C643" s="84" t="s">
        <v>25</v>
      </c>
      <c r="D643" s="84" t="s">
        <v>18</v>
      </c>
      <c r="E643" s="84" t="s">
        <v>849</v>
      </c>
      <c r="F643" s="84" t="s">
        <v>32</v>
      </c>
      <c r="G643" s="70">
        <f>250000-250000</f>
        <v>0</v>
      </c>
      <c r="H643" s="87">
        <v>250000</v>
      </c>
      <c r="I643" s="87">
        <v>250000</v>
      </c>
      <c r="J643" s="176"/>
      <c r="K643" s="197"/>
      <c r="L643" s="197"/>
      <c r="M643" s="197"/>
      <c r="N643" s="197"/>
      <c r="O643" s="197"/>
      <c r="P643" s="197"/>
      <c r="Q643" s="197"/>
      <c r="R643" s="197"/>
    </row>
    <row r="644" spans="1:18" s="3" customFormat="1" ht="25.5">
      <c r="A644" s="82" t="s">
        <v>1075</v>
      </c>
      <c r="B644" s="148">
        <v>774</v>
      </c>
      <c r="C644" s="84" t="s">
        <v>25</v>
      </c>
      <c r="D644" s="84" t="s">
        <v>18</v>
      </c>
      <c r="E644" s="84" t="s">
        <v>1076</v>
      </c>
      <c r="F644" s="84"/>
      <c r="G644" s="87">
        <f t="shared" ref="G644:I645" si="182">G645</f>
        <v>1076000</v>
      </c>
      <c r="H644" s="87">
        <f t="shared" si="182"/>
        <v>0</v>
      </c>
      <c r="I644" s="87">
        <f t="shared" si="182"/>
        <v>0</v>
      </c>
      <c r="J644" s="176"/>
      <c r="K644" s="197"/>
      <c r="L644" s="197"/>
      <c r="M644" s="197"/>
      <c r="N644" s="197"/>
      <c r="O644" s="197"/>
      <c r="P644" s="197"/>
      <c r="Q644" s="197"/>
      <c r="R644" s="197"/>
    </row>
    <row r="645" spans="1:18" s="3" customFormat="1" ht="25.5">
      <c r="A645" s="82" t="s">
        <v>29</v>
      </c>
      <c r="B645" s="148">
        <v>774</v>
      </c>
      <c r="C645" s="84" t="s">
        <v>25</v>
      </c>
      <c r="D645" s="84" t="s">
        <v>18</v>
      </c>
      <c r="E645" s="84" t="s">
        <v>1076</v>
      </c>
      <c r="F645" s="84" t="s">
        <v>30</v>
      </c>
      <c r="G645" s="87">
        <f t="shared" si="182"/>
        <v>1076000</v>
      </c>
      <c r="H645" s="87">
        <f t="shared" si="182"/>
        <v>0</v>
      </c>
      <c r="I645" s="87">
        <f t="shared" si="182"/>
        <v>0</v>
      </c>
      <c r="J645" s="176"/>
      <c r="K645" s="197"/>
      <c r="L645" s="197"/>
      <c r="M645" s="197"/>
      <c r="N645" s="197"/>
      <c r="O645" s="197"/>
      <c r="P645" s="197"/>
      <c r="Q645" s="197"/>
      <c r="R645" s="197"/>
    </row>
    <row r="646" spans="1:18" s="3" customFormat="1">
      <c r="A646" s="82" t="s">
        <v>31</v>
      </c>
      <c r="B646" s="148">
        <v>774</v>
      </c>
      <c r="C646" s="84" t="s">
        <v>25</v>
      </c>
      <c r="D646" s="84" t="s">
        <v>18</v>
      </c>
      <c r="E646" s="84" t="s">
        <v>1076</v>
      </c>
      <c r="F646" s="84" t="s">
        <v>32</v>
      </c>
      <c r="G646" s="87">
        <v>1076000</v>
      </c>
      <c r="H646" s="87">
        <v>0</v>
      </c>
      <c r="I646" s="87">
        <v>0</v>
      </c>
      <c r="J646" s="176"/>
      <c r="K646" s="197"/>
      <c r="L646" s="197"/>
      <c r="M646" s="197"/>
      <c r="N646" s="197"/>
      <c r="O646" s="197"/>
      <c r="P646" s="197"/>
      <c r="Q646" s="197"/>
      <c r="R646" s="197"/>
    </row>
    <row r="647" spans="1:18" ht="22.5" customHeight="1">
      <c r="A647" s="135" t="s">
        <v>26</v>
      </c>
      <c r="B647" s="84" t="s">
        <v>92</v>
      </c>
      <c r="C647" s="84" t="s">
        <v>25</v>
      </c>
      <c r="D647" s="84" t="s">
        <v>27</v>
      </c>
      <c r="E647" s="84"/>
      <c r="F647" s="84"/>
      <c r="G647" s="87">
        <f>G648+G832+G840+G851+G855+G836+G858+G868+G885+G878+G892</f>
        <v>651211286.89999998</v>
      </c>
      <c r="H647" s="87">
        <f>H648+H832+H840+H851+H855+H836+H858+H868+H885</f>
        <v>641129419.74000001</v>
      </c>
      <c r="I647" s="87">
        <f>I648+I832+I840+I851+I855+I836+I858+I868+I885</f>
        <v>656693693.71000004</v>
      </c>
      <c r="J647" s="176"/>
    </row>
    <row r="648" spans="1:18" s="28" customFormat="1" ht="36" customHeight="1">
      <c r="A648" s="16" t="s">
        <v>1145</v>
      </c>
      <c r="B648" s="84" t="s">
        <v>92</v>
      </c>
      <c r="C648" s="84" t="s">
        <v>25</v>
      </c>
      <c r="D648" s="84" t="s">
        <v>27</v>
      </c>
      <c r="E648" s="84" t="s">
        <v>184</v>
      </c>
      <c r="F648" s="167"/>
      <c r="G648" s="87">
        <f>G649+G734+G828</f>
        <v>651211286.89999998</v>
      </c>
      <c r="H648" s="87">
        <f>H649+H734+H828</f>
        <v>641129419.74000001</v>
      </c>
      <c r="I648" s="87">
        <f>I649+I734+I828</f>
        <v>656693693.71000004</v>
      </c>
      <c r="J648" s="176"/>
      <c r="K648" s="202"/>
      <c r="L648" s="202"/>
      <c r="M648" s="202"/>
      <c r="N648" s="208"/>
      <c r="O648" s="202"/>
      <c r="P648" s="202"/>
      <c r="Q648" s="202"/>
      <c r="R648" s="202"/>
    </row>
    <row r="649" spans="1:18" ht="54" customHeight="1">
      <c r="A649" s="82" t="s">
        <v>1192</v>
      </c>
      <c r="B649" s="84" t="s">
        <v>92</v>
      </c>
      <c r="C649" s="84" t="s">
        <v>25</v>
      </c>
      <c r="D649" s="84" t="s">
        <v>27</v>
      </c>
      <c r="E649" s="84" t="s">
        <v>210</v>
      </c>
      <c r="F649" s="84"/>
      <c r="G649" s="87">
        <f>G655+G658+G672+G677+G685+G688+G694+G706+G709+G721+G724+G727+G666+G678+G689</f>
        <v>623370794.93999994</v>
      </c>
      <c r="H649" s="87">
        <f t="shared" ref="H649:I649" si="183">H655+H658+H672+H677+H685+H688+H694+H706+H709+H721+H724+H727+H666+H678+H689</f>
        <v>636883499.62</v>
      </c>
      <c r="I649" s="87">
        <f t="shared" si="183"/>
        <v>652447773.59000003</v>
      </c>
      <c r="J649" s="176"/>
      <c r="K649" s="176"/>
      <c r="L649" s="176"/>
      <c r="M649" s="176"/>
      <c r="N649" s="176"/>
      <c r="O649" s="176"/>
    </row>
    <row r="650" spans="1:18" ht="50.25" hidden="1" customHeight="1">
      <c r="A650" s="82" t="s">
        <v>622</v>
      </c>
      <c r="B650" s="84" t="s">
        <v>92</v>
      </c>
      <c r="C650" s="84" t="s">
        <v>25</v>
      </c>
      <c r="D650" s="84" t="s">
        <v>27</v>
      </c>
      <c r="E650" s="84" t="s">
        <v>621</v>
      </c>
      <c r="F650" s="84"/>
      <c r="G650" s="87">
        <f t="shared" ref="G650:I651" si="184">G651</f>
        <v>0</v>
      </c>
      <c r="H650" s="87">
        <f t="shared" si="184"/>
        <v>0</v>
      </c>
      <c r="I650" s="87">
        <f t="shared" si="184"/>
        <v>0</v>
      </c>
      <c r="J650" s="176"/>
    </row>
    <row r="651" spans="1:18" s="18" customFormat="1" ht="25.5" hidden="1">
      <c r="A651" s="82" t="s">
        <v>29</v>
      </c>
      <c r="B651" s="84" t="s">
        <v>92</v>
      </c>
      <c r="C651" s="84" t="s">
        <v>25</v>
      </c>
      <c r="D651" s="84" t="s">
        <v>27</v>
      </c>
      <c r="E651" s="84" t="s">
        <v>621</v>
      </c>
      <c r="F651" s="84" t="s">
        <v>30</v>
      </c>
      <c r="G651" s="87">
        <f t="shared" si="184"/>
        <v>0</v>
      </c>
      <c r="H651" s="87">
        <f>H652</f>
        <v>0</v>
      </c>
      <c r="I651" s="87">
        <f>I652</f>
        <v>0</v>
      </c>
      <c r="J651" s="176"/>
      <c r="K651" s="198"/>
      <c r="L651" s="198"/>
      <c r="M651" s="213"/>
      <c r="N651" s="213"/>
      <c r="O651" s="198"/>
      <c r="P651" s="198"/>
      <c r="Q651" s="198"/>
      <c r="R651" s="198"/>
    </row>
    <row r="652" spans="1:18" s="18" customFormat="1" hidden="1">
      <c r="A652" s="82" t="s">
        <v>31</v>
      </c>
      <c r="B652" s="84" t="s">
        <v>92</v>
      </c>
      <c r="C652" s="84" t="s">
        <v>25</v>
      </c>
      <c r="D652" s="84" t="s">
        <v>27</v>
      </c>
      <c r="E652" s="84" t="s">
        <v>621</v>
      </c>
      <c r="F652" s="84" t="s">
        <v>32</v>
      </c>
      <c r="G652" s="87"/>
      <c r="H652" s="87"/>
      <c r="I652" s="87"/>
      <c r="J652" s="176"/>
      <c r="K652" s="198"/>
      <c r="L652" s="198"/>
      <c r="M652" s="198"/>
      <c r="N652" s="198"/>
      <c r="O652" s="198"/>
      <c r="P652" s="198"/>
      <c r="Q652" s="198"/>
      <c r="R652" s="198"/>
    </row>
    <row r="653" spans="1:18" ht="83.25" customHeight="1">
      <c r="A653" s="104" t="s">
        <v>1061</v>
      </c>
      <c r="B653" s="84" t="s">
        <v>92</v>
      </c>
      <c r="C653" s="84" t="s">
        <v>25</v>
      </c>
      <c r="D653" s="84" t="s">
        <v>27</v>
      </c>
      <c r="E653" s="84" t="s">
        <v>872</v>
      </c>
      <c r="F653" s="84"/>
      <c r="G653" s="87">
        <f t="shared" ref="G653:I654" si="185">G654</f>
        <v>37100000</v>
      </c>
      <c r="H653" s="87">
        <f t="shared" si="185"/>
        <v>38600000</v>
      </c>
      <c r="I653" s="87">
        <f t="shared" si="185"/>
        <v>43800000</v>
      </c>
      <c r="J653" s="176"/>
      <c r="K653" s="176"/>
      <c r="L653" s="176"/>
      <c r="Q653" s="207"/>
    </row>
    <row r="654" spans="1:18" s="18" customFormat="1" ht="25.5">
      <c r="A654" s="82" t="s">
        <v>29</v>
      </c>
      <c r="B654" s="84" t="s">
        <v>92</v>
      </c>
      <c r="C654" s="84" t="s">
        <v>25</v>
      </c>
      <c r="D654" s="84" t="s">
        <v>27</v>
      </c>
      <c r="E654" s="84" t="s">
        <v>872</v>
      </c>
      <c r="F654" s="84" t="s">
        <v>30</v>
      </c>
      <c r="G654" s="87">
        <f t="shared" si="185"/>
        <v>37100000</v>
      </c>
      <c r="H654" s="87">
        <f t="shared" si="185"/>
        <v>38600000</v>
      </c>
      <c r="I654" s="87">
        <f t="shared" si="185"/>
        <v>43800000</v>
      </c>
      <c r="J654" s="176"/>
      <c r="K654" s="198"/>
      <c r="L654" s="198"/>
      <c r="M654" s="213"/>
      <c r="N654" s="213"/>
      <c r="O654" s="198"/>
      <c r="P654" s="198"/>
      <c r="Q654" s="213"/>
      <c r="R654" s="198"/>
    </row>
    <row r="655" spans="1:18" s="18" customFormat="1">
      <c r="A655" s="82" t="s">
        <v>31</v>
      </c>
      <c r="B655" s="84" t="s">
        <v>92</v>
      </c>
      <c r="C655" s="84" t="s">
        <v>25</v>
      </c>
      <c r="D655" s="84" t="s">
        <v>27</v>
      </c>
      <c r="E655" s="84" t="s">
        <v>872</v>
      </c>
      <c r="F655" s="84" t="s">
        <v>32</v>
      </c>
      <c r="G655" s="87">
        <v>37100000</v>
      </c>
      <c r="H655" s="87">
        <v>38600000</v>
      </c>
      <c r="I655" s="87">
        <v>43800000</v>
      </c>
      <c r="J655" s="176"/>
      <c r="K655" s="198"/>
      <c r="L655" s="198"/>
      <c r="M655" s="198"/>
      <c r="N655" s="198"/>
      <c r="O655" s="198"/>
      <c r="P655" s="198"/>
      <c r="Q655" s="198"/>
      <c r="R655" s="198"/>
    </row>
    <row r="656" spans="1:18" s="18" customFormat="1" ht="15" customHeight="1">
      <c r="A656" s="304" t="s">
        <v>1060</v>
      </c>
      <c r="B656" s="84" t="s">
        <v>92</v>
      </c>
      <c r="C656" s="84" t="s">
        <v>25</v>
      </c>
      <c r="D656" s="84" t="s">
        <v>27</v>
      </c>
      <c r="E656" s="84" t="s">
        <v>211</v>
      </c>
      <c r="F656" s="84"/>
      <c r="G656" s="87">
        <f t="shared" ref="G656:I657" si="186">G657</f>
        <v>400319266.50999999</v>
      </c>
      <c r="H656" s="87">
        <f t="shared" si="186"/>
        <v>414510706</v>
      </c>
      <c r="I656" s="87">
        <f t="shared" si="186"/>
        <v>423388884</v>
      </c>
      <c r="J656" s="176"/>
      <c r="K656" s="198"/>
      <c r="L656" s="198"/>
      <c r="M656" s="198"/>
      <c r="N656" s="198"/>
      <c r="O656" s="198"/>
      <c r="P656" s="198"/>
      <c r="Q656" s="198"/>
      <c r="R656" s="198"/>
    </row>
    <row r="657" spans="1:19" s="18" customFormat="1" ht="25.5">
      <c r="A657" s="82" t="s">
        <v>29</v>
      </c>
      <c r="B657" s="84" t="s">
        <v>92</v>
      </c>
      <c r="C657" s="84" t="s">
        <v>25</v>
      </c>
      <c r="D657" s="84" t="s">
        <v>27</v>
      </c>
      <c r="E657" s="84" t="s">
        <v>211</v>
      </c>
      <c r="F657" s="84" t="s">
        <v>30</v>
      </c>
      <c r="G657" s="87">
        <f t="shared" si="186"/>
        <v>400319266.50999999</v>
      </c>
      <c r="H657" s="87">
        <f t="shared" si="186"/>
        <v>414510706</v>
      </c>
      <c r="I657" s="87">
        <f t="shared" si="186"/>
        <v>423388884</v>
      </c>
      <c r="J657" s="176"/>
      <c r="K657" s="198"/>
      <c r="L657" s="198"/>
      <c r="M657" s="198"/>
      <c r="N657" s="198"/>
      <c r="O657" s="198"/>
      <c r="P657" s="198"/>
      <c r="Q657" s="223"/>
      <c r="R657" s="198"/>
    </row>
    <row r="658" spans="1:19" s="18" customFormat="1">
      <c r="A658" s="82" t="s">
        <v>31</v>
      </c>
      <c r="B658" s="84" t="s">
        <v>92</v>
      </c>
      <c r="C658" s="84" t="s">
        <v>25</v>
      </c>
      <c r="D658" s="84" t="s">
        <v>27</v>
      </c>
      <c r="E658" s="84" t="s">
        <v>132</v>
      </c>
      <c r="F658" s="84" t="s">
        <v>32</v>
      </c>
      <c r="G658" s="87">
        <f>400319266.51</f>
        <v>400319266.50999999</v>
      </c>
      <c r="H658" s="87">
        <v>414510706</v>
      </c>
      <c r="I658" s="87">
        <v>423388884</v>
      </c>
      <c r="J658" s="176"/>
      <c r="K658" s="198"/>
      <c r="L658" s="198"/>
      <c r="M658" s="198"/>
      <c r="N658" s="198"/>
      <c r="O658" s="198"/>
      <c r="P658" s="198"/>
      <c r="Q658" s="198"/>
      <c r="R658" s="198"/>
    </row>
    <row r="659" spans="1:19" s="18" customFormat="1" ht="38.25" hidden="1">
      <c r="A659" s="82" t="s">
        <v>292</v>
      </c>
      <c r="B659" s="84" t="s">
        <v>92</v>
      </c>
      <c r="C659" s="84" t="s">
        <v>25</v>
      </c>
      <c r="D659" s="84" t="s">
        <v>27</v>
      </c>
      <c r="E659" s="84" t="s">
        <v>132</v>
      </c>
      <c r="F659" s="84"/>
      <c r="G659" s="87">
        <f t="shared" ref="G659:I660" si="187">G660</f>
        <v>0</v>
      </c>
      <c r="H659" s="87">
        <f t="shared" si="187"/>
        <v>0</v>
      </c>
      <c r="I659" s="87">
        <f t="shared" si="187"/>
        <v>0</v>
      </c>
      <c r="J659" s="176"/>
      <c r="K659" s="198"/>
      <c r="L659" s="198"/>
      <c r="M659" s="198"/>
      <c r="N659" s="198"/>
      <c r="O659" s="198"/>
      <c r="P659" s="198"/>
      <c r="Q659" s="198"/>
      <c r="R659" s="198"/>
    </row>
    <row r="660" spans="1:19" s="18" customFormat="1" hidden="1">
      <c r="A660" s="82" t="s">
        <v>62</v>
      </c>
      <c r="B660" s="84" t="s">
        <v>92</v>
      </c>
      <c r="C660" s="84" t="s">
        <v>25</v>
      </c>
      <c r="D660" s="84" t="s">
        <v>27</v>
      </c>
      <c r="E660" s="84" t="s">
        <v>132</v>
      </c>
      <c r="F660" s="84" t="s">
        <v>63</v>
      </c>
      <c r="G660" s="87">
        <f t="shared" si="187"/>
        <v>0</v>
      </c>
      <c r="H660" s="87">
        <f t="shared" si="187"/>
        <v>0</v>
      </c>
      <c r="I660" s="87">
        <f t="shared" si="187"/>
        <v>0</v>
      </c>
      <c r="J660" s="176"/>
      <c r="K660" s="198"/>
      <c r="L660" s="198"/>
      <c r="M660" s="198"/>
      <c r="N660" s="198"/>
      <c r="O660" s="198"/>
      <c r="P660" s="198"/>
      <c r="Q660" s="198"/>
      <c r="R660" s="198"/>
    </row>
    <row r="661" spans="1:19" s="18" customFormat="1" hidden="1">
      <c r="A661" s="82" t="s">
        <v>175</v>
      </c>
      <c r="B661" s="84" t="s">
        <v>92</v>
      </c>
      <c r="C661" s="84" t="s">
        <v>25</v>
      </c>
      <c r="D661" s="84" t="s">
        <v>27</v>
      </c>
      <c r="E661" s="84" t="s">
        <v>132</v>
      </c>
      <c r="F661" s="84" t="s">
        <v>176</v>
      </c>
      <c r="G661" s="87"/>
      <c r="H661" s="87"/>
      <c r="I661" s="87"/>
      <c r="J661" s="176"/>
      <c r="K661" s="198"/>
      <c r="L661" s="198"/>
      <c r="M661" s="198"/>
      <c r="N661" s="198"/>
      <c r="O661" s="198"/>
      <c r="P661" s="198"/>
      <c r="Q661" s="198"/>
      <c r="R661" s="198"/>
    </row>
    <row r="662" spans="1:19" ht="57" customHeight="1">
      <c r="A662" s="82" t="s">
        <v>116</v>
      </c>
      <c r="B662" s="84" t="s">
        <v>92</v>
      </c>
      <c r="C662" s="84" t="s">
        <v>25</v>
      </c>
      <c r="D662" s="84" t="s">
        <v>27</v>
      </c>
      <c r="E662" s="84" t="s">
        <v>217</v>
      </c>
      <c r="F662" s="84"/>
      <c r="G662" s="87">
        <f>G665+G663</f>
        <v>150756372.59</v>
      </c>
      <c r="H662" s="87">
        <f t="shared" ref="H662:I662" si="188">H665</f>
        <v>149270276.62</v>
      </c>
      <c r="I662" s="87">
        <f t="shared" si="188"/>
        <v>150756372.59</v>
      </c>
      <c r="J662" s="176"/>
      <c r="Q662" s="224"/>
    </row>
    <row r="663" spans="1:19" ht="25.5" hidden="1">
      <c r="A663" s="82" t="s">
        <v>94</v>
      </c>
      <c r="B663" s="84" t="s">
        <v>92</v>
      </c>
      <c r="C663" s="84" t="s">
        <v>25</v>
      </c>
      <c r="D663" s="84" t="s">
        <v>27</v>
      </c>
      <c r="E663" s="84" t="s">
        <v>704</v>
      </c>
      <c r="F663" s="84" t="s">
        <v>341</v>
      </c>
      <c r="G663" s="87">
        <f>G664</f>
        <v>0</v>
      </c>
      <c r="H663" s="87">
        <f>H664</f>
        <v>0</v>
      </c>
      <c r="I663" s="87">
        <f>I664</f>
        <v>0</v>
      </c>
      <c r="J663" s="176"/>
    </row>
    <row r="664" spans="1:19" s="3" customFormat="1" ht="89.25" hidden="1">
      <c r="A664" s="82" t="s">
        <v>410</v>
      </c>
      <c r="B664" s="148">
        <v>774</v>
      </c>
      <c r="C664" s="84" t="s">
        <v>25</v>
      </c>
      <c r="D664" s="84" t="s">
        <v>27</v>
      </c>
      <c r="E664" s="84" t="s">
        <v>704</v>
      </c>
      <c r="F664" s="84" t="s">
        <v>409</v>
      </c>
      <c r="G664" s="87"/>
      <c r="H664" s="87">
        <v>0</v>
      </c>
      <c r="I664" s="87">
        <v>0</v>
      </c>
      <c r="J664" s="176"/>
      <c r="K664" s="197"/>
      <c r="L664" s="197"/>
      <c r="M664" s="197"/>
      <c r="N664" s="197"/>
      <c r="O664" s="197"/>
      <c r="P664" s="197"/>
      <c r="Q664" s="197"/>
      <c r="R664" s="197"/>
    </row>
    <row r="665" spans="1:19" ht="25.5">
      <c r="A665" s="82" t="s">
        <v>29</v>
      </c>
      <c r="B665" s="84" t="s">
        <v>92</v>
      </c>
      <c r="C665" s="84" t="s">
        <v>25</v>
      </c>
      <c r="D665" s="84" t="s">
        <v>27</v>
      </c>
      <c r="E665" s="84" t="s">
        <v>217</v>
      </c>
      <c r="F665" s="84" t="s">
        <v>30</v>
      </c>
      <c r="G665" s="87">
        <f>G666</f>
        <v>150756372.59</v>
      </c>
      <c r="H665" s="87">
        <f>H666</f>
        <v>149270276.62</v>
      </c>
      <c r="I665" s="87">
        <f>I666</f>
        <v>150756372.59</v>
      </c>
      <c r="J665" s="176"/>
    </row>
    <row r="666" spans="1:19">
      <c r="A666" s="82" t="s">
        <v>31</v>
      </c>
      <c r="B666" s="84" t="s">
        <v>92</v>
      </c>
      <c r="C666" s="84" t="s">
        <v>25</v>
      </c>
      <c r="D666" s="84" t="s">
        <v>27</v>
      </c>
      <c r="E666" s="84" t="s">
        <v>217</v>
      </c>
      <c r="F666" s="84" t="s">
        <v>32</v>
      </c>
      <c r="G666" s="70">
        <v>150756372.59</v>
      </c>
      <c r="H666" s="87">
        <f>150756372.59-1486095.97</f>
        <v>149270276.62</v>
      </c>
      <c r="I666" s="87">
        <v>150756372.59</v>
      </c>
      <c r="J666" s="176"/>
    </row>
    <row r="667" spans="1:19" ht="43.5" hidden="1" customHeight="1">
      <c r="A667" s="82" t="s">
        <v>710</v>
      </c>
      <c r="B667" s="84" t="s">
        <v>92</v>
      </c>
      <c r="C667" s="84" t="s">
        <v>25</v>
      </c>
      <c r="D667" s="84" t="s">
        <v>27</v>
      </c>
      <c r="E667" s="84" t="s">
        <v>704</v>
      </c>
      <c r="F667" s="84"/>
      <c r="G667" s="70">
        <f>G668</f>
        <v>0</v>
      </c>
      <c r="H667" s="87"/>
      <c r="I667" s="87"/>
      <c r="J667" s="176"/>
      <c r="K667" s="213"/>
    </row>
    <row r="668" spans="1:19" ht="25.5" hidden="1">
      <c r="A668" s="82" t="s">
        <v>94</v>
      </c>
      <c r="B668" s="84" t="s">
        <v>92</v>
      </c>
      <c r="C668" s="84" t="s">
        <v>25</v>
      </c>
      <c r="D668" s="84" t="s">
        <v>27</v>
      </c>
      <c r="E668" s="84" t="s">
        <v>704</v>
      </c>
      <c r="F668" s="84" t="s">
        <v>341</v>
      </c>
      <c r="G668" s="70">
        <f>G669</f>
        <v>0</v>
      </c>
      <c r="H668" s="87">
        <f>H669</f>
        <v>0</v>
      </c>
      <c r="I668" s="87">
        <f>I669</f>
        <v>0</v>
      </c>
      <c r="J668" s="176"/>
    </row>
    <row r="669" spans="1:19" s="3" customFormat="1" ht="89.25" hidden="1">
      <c r="A669" s="82" t="s">
        <v>410</v>
      </c>
      <c r="B669" s="148">
        <v>774</v>
      </c>
      <c r="C669" s="84" t="s">
        <v>25</v>
      </c>
      <c r="D669" s="84" t="s">
        <v>27</v>
      </c>
      <c r="E669" s="84" t="s">
        <v>704</v>
      </c>
      <c r="F669" s="84" t="s">
        <v>409</v>
      </c>
      <c r="G669" s="70"/>
      <c r="H669" s="87">
        <v>0</v>
      </c>
      <c r="I669" s="87">
        <v>0</v>
      </c>
      <c r="J669" s="176"/>
      <c r="K669" s="197"/>
      <c r="L669" s="197"/>
      <c r="M669" s="197"/>
      <c r="N669" s="197"/>
      <c r="O669" s="197"/>
      <c r="P669" s="197"/>
      <c r="Q669" s="197"/>
      <c r="R669" s="197"/>
    </row>
    <row r="670" spans="1:19" s="18" customFormat="1">
      <c r="A670" s="82" t="s">
        <v>821</v>
      </c>
      <c r="B670" s="148">
        <v>774</v>
      </c>
      <c r="C670" s="84" t="s">
        <v>25</v>
      </c>
      <c r="D670" s="84" t="s">
        <v>27</v>
      </c>
      <c r="E670" s="84" t="s">
        <v>839</v>
      </c>
      <c r="F670" s="84"/>
      <c r="G670" s="70">
        <f t="shared" ref="G670:I671" si="189">G671</f>
        <v>1100730</v>
      </c>
      <c r="H670" s="87">
        <f t="shared" si="189"/>
        <v>1100730</v>
      </c>
      <c r="I670" s="87">
        <f t="shared" si="189"/>
        <v>1100730</v>
      </c>
      <c r="J670" s="176"/>
      <c r="K670" s="198"/>
      <c r="L670" s="198"/>
      <c r="M670" s="198"/>
      <c r="N670" s="198"/>
      <c r="O670" s="198"/>
      <c r="P670" s="198"/>
      <c r="Q670" s="213"/>
      <c r="R670" s="213"/>
      <c r="S670" s="17"/>
    </row>
    <row r="671" spans="1:19" s="18" customFormat="1" ht="25.5">
      <c r="A671" s="82" t="s">
        <v>29</v>
      </c>
      <c r="B671" s="148">
        <v>774</v>
      </c>
      <c r="C671" s="84" t="s">
        <v>25</v>
      </c>
      <c r="D671" s="84" t="s">
        <v>27</v>
      </c>
      <c r="E671" s="84" t="s">
        <v>839</v>
      </c>
      <c r="F671" s="84" t="s">
        <v>30</v>
      </c>
      <c r="G671" s="70">
        <f t="shared" si="189"/>
        <v>1100730</v>
      </c>
      <c r="H671" s="87">
        <f t="shared" si="189"/>
        <v>1100730</v>
      </c>
      <c r="I671" s="87">
        <f t="shared" si="189"/>
        <v>1100730</v>
      </c>
      <c r="J671" s="176"/>
      <c r="K671" s="198"/>
      <c r="L671" s="198"/>
      <c r="M671" s="198"/>
      <c r="N671" s="198"/>
      <c r="O671" s="198"/>
      <c r="P671" s="198"/>
      <c r="Q671" s="213"/>
      <c r="R671" s="213"/>
      <c r="S671" s="17"/>
    </row>
    <row r="672" spans="1:19" s="18" customFormat="1">
      <c r="A672" s="82" t="s">
        <v>31</v>
      </c>
      <c r="B672" s="148">
        <v>774</v>
      </c>
      <c r="C672" s="84" t="s">
        <v>25</v>
      </c>
      <c r="D672" s="84" t="s">
        <v>27</v>
      </c>
      <c r="E672" s="84" t="s">
        <v>839</v>
      </c>
      <c r="F672" s="84" t="s">
        <v>32</v>
      </c>
      <c r="G672" s="70">
        <v>1100730</v>
      </c>
      <c r="H672" s="87">
        <v>1100730</v>
      </c>
      <c r="I672" s="87">
        <v>1100730</v>
      </c>
      <c r="J672" s="176"/>
      <c r="K672" s="198"/>
      <c r="L672" s="198"/>
      <c r="M672" s="198"/>
      <c r="N672" s="198"/>
      <c r="O672" s="198"/>
      <c r="P672" s="198"/>
      <c r="Q672" s="213"/>
      <c r="R672" s="213"/>
      <c r="S672" s="17"/>
    </row>
    <row r="673" spans="1:18" ht="74.25" hidden="1" customHeight="1">
      <c r="A673" s="82" t="s">
        <v>730</v>
      </c>
      <c r="B673" s="84" t="s">
        <v>92</v>
      </c>
      <c r="C673" s="84" t="s">
        <v>25</v>
      </c>
      <c r="D673" s="84" t="s">
        <v>27</v>
      </c>
      <c r="E673" s="84" t="s">
        <v>728</v>
      </c>
      <c r="F673" s="84"/>
      <c r="G673" s="70">
        <f>G676+G674</f>
        <v>0</v>
      </c>
      <c r="H673" s="87">
        <f t="shared" ref="H673:I673" si="190">H676</f>
        <v>0</v>
      </c>
      <c r="I673" s="87">
        <f t="shared" si="190"/>
        <v>0</v>
      </c>
      <c r="J673" s="176"/>
    </row>
    <row r="674" spans="1:18" ht="25.5" hidden="1">
      <c r="A674" s="82" t="s">
        <v>94</v>
      </c>
      <c r="B674" s="84" t="s">
        <v>92</v>
      </c>
      <c r="C674" s="84" t="s">
        <v>25</v>
      </c>
      <c r="D674" s="84" t="s">
        <v>27</v>
      </c>
      <c r="E674" s="84" t="s">
        <v>704</v>
      </c>
      <c r="F674" s="84" t="s">
        <v>341</v>
      </c>
      <c r="G674" s="87">
        <f>G675</f>
        <v>0</v>
      </c>
      <c r="H674" s="87">
        <f>H675</f>
        <v>0</v>
      </c>
      <c r="I674" s="87">
        <f>I675</f>
        <v>0</v>
      </c>
      <c r="J674" s="176"/>
    </row>
    <row r="675" spans="1:18" s="3" customFormat="1" ht="89.25" hidden="1">
      <c r="A675" s="82" t="s">
        <v>410</v>
      </c>
      <c r="B675" s="148">
        <v>774</v>
      </c>
      <c r="C675" s="84" t="s">
        <v>25</v>
      </c>
      <c r="D675" s="84" t="s">
        <v>27</v>
      </c>
      <c r="E675" s="84" t="s">
        <v>704</v>
      </c>
      <c r="F675" s="84" t="s">
        <v>409</v>
      </c>
      <c r="G675" s="87"/>
      <c r="H675" s="87">
        <v>0</v>
      </c>
      <c r="I675" s="87">
        <v>0</v>
      </c>
      <c r="J675" s="176"/>
      <c r="K675" s="197"/>
      <c r="L675" s="197"/>
      <c r="M675" s="197"/>
      <c r="N675" s="197"/>
      <c r="O675" s="197"/>
      <c r="P675" s="197"/>
      <c r="Q675" s="197"/>
      <c r="R675" s="197"/>
    </row>
    <row r="676" spans="1:18" ht="25.5" hidden="1">
      <c r="A676" s="82" t="s">
        <v>29</v>
      </c>
      <c r="B676" s="84" t="s">
        <v>92</v>
      </c>
      <c r="C676" s="84" t="s">
        <v>25</v>
      </c>
      <c r="D676" s="84" t="s">
        <v>27</v>
      </c>
      <c r="E676" s="84" t="s">
        <v>728</v>
      </c>
      <c r="F676" s="84" t="s">
        <v>30</v>
      </c>
      <c r="G676" s="87">
        <f>G677</f>
        <v>0</v>
      </c>
      <c r="H676" s="87">
        <f>H677</f>
        <v>0</v>
      </c>
      <c r="I676" s="87">
        <f>I677</f>
        <v>0</v>
      </c>
      <c r="J676" s="176"/>
    </row>
    <row r="677" spans="1:18" hidden="1">
      <c r="A677" s="82" t="s">
        <v>31</v>
      </c>
      <c r="B677" s="84" t="s">
        <v>92</v>
      </c>
      <c r="C677" s="84" t="s">
        <v>25</v>
      </c>
      <c r="D677" s="84" t="s">
        <v>27</v>
      </c>
      <c r="E677" s="84" t="s">
        <v>728</v>
      </c>
      <c r="F677" s="84" t="s">
        <v>32</v>
      </c>
      <c r="G677" s="87"/>
      <c r="H677" s="87"/>
      <c r="I677" s="87"/>
      <c r="J677" s="176"/>
    </row>
    <row r="678" spans="1:18" ht="57" hidden="1" customHeight="1">
      <c r="A678" s="82" t="s">
        <v>729</v>
      </c>
      <c r="B678" s="84" t="s">
        <v>92</v>
      </c>
      <c r="C678" s="84" t="s">
        <v>25</v>
      </c>
      <c r="D678" s="84" t="s">
        <v>27</v>
      </c>
      <c r="E678" s="84" t="s">
        <v>727</v>
      </c>
      <c r="F678" s="84"/>
      <c r="G678" s="87">
        <f>G681+G679</f>
        <v>0</v>
      </c>
      <c r="H678" s="87">
        <f t="shared" ref="H678:I678" si="191">H681</f>
        <v>0</v>
      </c>
      <c r="I678" s="87">
        <f t="shared" si="191"/>
        <v>0</v>
      </c>
      <c r="J678" s="176"/>
    </row>
    <row r="679" spans="1:18" ht="25.5" hidden="1">
      <c r="A679" s="82" t="s">
        <v>94</v>
      </c>
      <c r="B679" s="84" t="s">
        <v>92</v>
      </c>
      <c r="C679" s="84" t="s">
        <v>25</v>
      </c>
      <c r="D679" s="84" t="s">
        <v>27</v>
      </c>
      <c r="E679" s="84" t="s">
        <v>704</v>
      </c>
      <c r="F679" s="84" t="s">
        <v>341</v>
      </c>
      <c r="G679" s="87">
        <f>G680</f>
        <v>0</v>
      </c>
      <c r="H679" s="87">
        <f>H680</f>
        <v>0</v>
      </c>
      <c r="I679" s="87">
        <f>I680</f>
        <v>0</v>
      </c>
      <c r="J679" s="176"/>
    </row>
    <row r="680" spans="1:18" s="3" customFormat="1" ht="89.25" hidden="1">
      <c r="A680" s="82" t="s">
        <v>410</v>
      </c>
      <c r="B680" s="148">
        <v>774</v>
      </c>
      <c r="C680" s="84" t="s">
        <v>25</v>
      </c>
      <c r="D680" s="84" t="s">
        <v>27</v>
      </c>
      <c r="E680" s="84" t="s">
        <v>704</v>
      </c>
      <c r="F680" s="84" t="s">
        <v>409</v>
      </c>
      <c r="G680" s="87"/>
      <c r="H680" s="87">
        <v>0</v>
      </c>
      <c r="I680" s="87">
        <v>0</v>
      </c>
      <c r="J680" s="176"/>
      <c r="K680" s="197"/>
      <c r="L680" s="197"/>
      <c r="M680" s="197"/>
      <c r="N680" s="197"/>
      <c r="O680" s="197"/>
      <c r="P680" s="197"/>
      <c r="Q680" s="197"/>
      <c r="R680" s="197"/>
    </row>
    <row r="681" spans="1:18" ht="25.5" hidden="1">
      <c r="A681" s="82" t="s">
        <v>29</v>
      </c>
      <c r="B681" s="84" t="s">
        <v>92</v>
      </c>
      <c r="C681" s="84" t="s">
        <v>25</v>
      </c>
      <c r="D681" s="84" t="s">
        <v>27</v>
      </c>
      <c r="E681" s="84" t="s">
        <v>727</v>
      </c>
      <c r="F681" s="84" t="s">
        <v>30</v>
      </c>
      <c r="G681" s="87">
        <f>G682</f>
        <v>0</v>
      </c>
      <c r="H681" s="87">
        <f>H682</f>
        <v>0</v>
      </c>
      <c r="I681" s="87">
        <f>I682</f>
        <v>0</v>
      </c>
      <c r="J681" s="176"/>
    </row>
    <row r="682" spans="1:18" hidden="1">
      <c r="A682" s="82" t="s">
        <v>31</v>
      </c>
      <c r="B682" s="84" t="s">
        <v>92</v>
      </c>
      <c r="C682" s="84" t="s">
        <v>25</v>
      </c>
      <c r="D682" s="84" t="s">
        <v>27</v>
      </c>
      <c r="E682" s="84" t="s">
        <v>727</v>
      </c>
      <c r="F682" s="84" t="s">
        <v>32</v>
      </c>
      <c r="G682" s="87"/>
      <c r="H682" s="87"/>
      <c r="I682" s="87"/>
      <c r="J682" s="176"/>
    </row>
    <row r="683" spans="1:18" ht="32.25" hidden="1" customHeight="1">
      <c r="A683" s="82" t="s">
        <v>139</v>
      </c>
      <c r="B683" s="84" t="s">
        <v>92</v>
      </c>
      <c r="C683" s="84" t="s">
        <v>25</v>
      </c>
      <c r="D683" s="84" t="s">
        <v>27</v>
      </c>
      <c r="E683" s="84" t="s">
        <v>685</v>
      </c>
      <c r="F683" s="84"/>
      <c r="G683" s="87">
        <f t="shared" ref="G683:I683" si="192">G684</f>
        <v>0</v>
      </c>
      <c r="H683" s="87">
        <f t="shared" si="192"/>
        <v>0</v>
      </c>
      <c r="I683" s="87">
        <f t="shared" si="192"/>
        <v>0</v>
      </c>
      <c r="J683" s="176"/>
    </row>
    <row r="684" spans="1:18" ht="25.5" hidden="1">
      <c r="A684" s="82" t="s">
        <v>29</v>
      </c>
      <c r="B684" s="84" t="s">
        <v>92</v>
      </c>
      <c r="C684" s="84" t="s">
        <v>25</v>
      </c>
      <c r="D684" s="84" t="s">
        <v>27</v>
      </c>
      <c r="E684" s="84" t="s">
        <v>685</v>
      </c>
      <c r="F684" s="84" t="s">
        <v>30</v>
      </c>
      <c r="G684" s="87">
        <f>G685</f>
        <v>0</v>
      </c>
      <c r="H684" s="87">
        <f>H685</f>
        <v>0</v>
      </c>
      <c r="I684" s="87">
        <f>I685</f>
        <v>0</v>
      </c>
      <c r="J684" s="176"/>
    </row>
    <row r="685" spans="1:18" hidden="1">
      <c r="A685" s="82" t="s">
        <v>31</v>
      </c>
      <c r="B685" s="84" t="s">
        <v>92</v>
      </c>
      <c r="C685" s="84" t="s">
        <v>25</v>
      </c>
      <c r="D685" s="84" t="s">
        <v>27</v>
      </c>
      <c r="E685" s="84" t="s">
        <v>685</v>
      </c>
      <c r="F685" s="84" t="s">
        <v>32</v>
      </c>
      <c r="G685" s="87"/>
      <c r="H685" s="87"/>
      <c r="I685" s="87"/>
      <c r="J685" s="176"/>
    </row>
    <row r="686" spans="1:18" ht="33" hidden="1" customHeight="1">
      <c r="A686" s="82" t="s">
        <v>911</v>
      </c>
      <c r="B686" s="84" t="s">
        <v>92</v>
      </c>
      <c r="C686" s="84" t="s">
        <v>25</v>
      </c>
      <c r="D686" s="84" t="s">
        <v>27</v>
      </c>
      <c r="E686" s="84" t="s">
        <v>910</v>
      </c>
      <c r="F686" s="84"/>
      <c r="G686" s="87">
        <f>G687</f>
        <v>0</v>
      </c>
      <c r="H686" s="87"/>
      <c r="I686" s="87"/>
      <c r="J686" s="176"/>
    </row>
    <row r="687" spans="1:18" ht="24.75" hidden="1" customHeight="1">
      <c r="A687" s="82" t="s">
        <v>29</v>
      </c>
      <c r="B687" s="84" t="s">
        <v>92</v>
      </c>
      <c r="C687" s="84" t="s">
        <v>25</v>
      </c>
      <c r="D687" s="84" t="s">
        <v>27</v>
      </c>
      <c r="E687" s="84" t="s">
        <v>910</v>
      </c>
      <c r="F687" s="84" t="s">
        <v>30</v>
      </c>
      <c r="G687" s="87">
        <f>G688</f>
        <v>0</v>
      </c>
      <c r="H687" s="87"/>
      <c r="I687" s="87"/>
      <c r="J687" s="176"/>
    </row>
    <row r="688" spans="1:18" ht="19.5" hidden="1" customHeight="1">
      <c r="A688" s="82" t="s">
        <v>31</v>
      </c>
      <c r="B688" s="84" t="s">
        <v>92</v>
      </c>
      <c r="C688" s="84" t="s">
        <v>25</v>
      </c>
      <c r="D688" s="84" t="s">
        <v>27</v>
      </c>
      <c r="E688" s="84" t="s">
        <v>910</v>
      </c>
      <c r="F688" s="84" t="s">
        <v>32</v>
      </c>
      <c r="G688" s="87"/>
      <c r="H688" s="87"/>
      <c r="I688" s="87"/>
      <c r="J688" s="176"/>
    </row>
    <row r="689" spans="1:18" ht="32.25" customHeight="1">
      <c r="A689" s="82" t="s">
        <v>419</v>
      </c>
      <c r="B689" s="84" t="s">
        <v>92</v>
      </c>
      <c r="C689" s="84" t="s">
        <v>25</v>
      </c>
      <c r="D689" s="84" t="s">
        <v>27</v>
      </c>
      <c r="E689" s="84" t="s">
        <v>525</v>
      </c>
      <c r="F689" s="84"/>
      <c r="G689" s="87">
        <f t="shared" ref="G689:I689" si="193">G690</f>
        <v>206212</v>
      </c>
      <c r="H689" s="87">
        <f t="shared" si="193"/>
        <v>0</v>
      </c>
      <c r="I689" s="87">
        <f t="shared" si="193"/>
        <v>0</v>
      </c>
      <c r="J689" s="176"/>
    </row>
    <row r="690" spans="1:18" ht="25.5">
      <c r="A690" s="82" t="s">
        <v>29</v>
      </c>
      <c r="B690" s="84" t="s">
        <v>92</v>
      </c>
      <c r="C690" s="84" t="s">
        <v>25</v>
      </c>
      <c r="D690" s="84" t="s">
        <v>27</v>
      </c>
      <c r="E690" s="84" t="s">
        <v>525</v>
      </c>
      <c r="F690" s="84" t="s">
        <v>30</v>
      </c>
      <c r="G690" s="87">
        <f>G691</f>
        <v>206212</v>
      </c>
      <c r="H690" s="87">
        <f>H691</f>
        <v>0</v>
      </c>
      <c r="I690" s="87">
        <f>I691</f>
        <v>0</v>
      </c>
      <c r="J690" s="176"/>
    </row>
    <row r="691" spans="1:18">
      <c r="A691" s="82" t="s">
        <v>31</v>
      </c>
      <c r="B691" s="84" t="s">
        <v>92</v>
      </c>
      <c r="C691" s="84" t="s">
        <v>25</v>
      </c>
      <c r="D691" s="84" t="s">
        <v>27</v>
      </c>
      <c r="E691" s="15" t="s">
        <v>525</v>
      </c>
      <c r="F691" s="15" t="s">
        <v>32</v>
      </c>
      <c r="G691" s="70">
        <v>206212</v>
      </c>
      <c r="H691" s="70">
        <v>0</v>
      </c>
      <c r="I691" s="87">
        <v>0</v>
      </c>
      <c r="J691" s="176"/>
    </row>
    <row r="692" spans="1:18" s="3" customFormat="1" ht="63.75">
      <c r="A692" s="104" t="s">
        <v>855</v>
      </c>
      <c r="B692" s="148">
        <v>774</v>
      </c>
      <c r="C692" s="84" t="s">
        <v>25</v>
      </c>
      <c r="D692" s="84" t="s">
        <v>27</v>
      </c>
      <c r="E692" s="15" t="s">
        <v>744</v>
      </c>
      <c r="F692" s="15"/>
      <c r="G692" s="70">
        <f>G694</f>
        <v>1787576</v>
      </c>
      <c r="H692" s="70">
        <f>H694</f>
        <v>1787576</v>
      </c>
      <c r="I692" s="87">
        <f>I694</f>
        <v>1787576</v>
      </c>
      <c r="J692" s="176"/>
      <c r="K692" s="197"/>
      <c r="L692" s="197"/>
      <c r="M692" s="197"/>
      <c r="N692" s="197"/>
      <c r="O692" s="197"/>
      <c r="P692" s="197"/>
      <c r="Q692" s="197"/>
      <c r="R692" s="197"/>
    </row>
    <row r="693" spans="1:18" ht="25.5">
      <c r="A693" s="82" t="s">
        <v>29</v>
      </c>
      <c r="B693" s="84" t="s">
        <v>92</v>
      </c>
      <c r="C693" s="84" t="s">
        <v>25</v>
      </c>
      <c r="D693" s="84" t="s">
        <v>27</v>
      </c>
      <c r="E693" s="15" t="s">
        <v>744</v>
      </c>
      <c r="F693" s="15" t="s">
        <v>30</v>
      </c>
      <c r="G693" s="70">
        <f>G694</f>
        <v>1787576</v>
      </c>
      <c r="H693" s="70">
        <f>H694</f>
        <v>1787576</v>
      </c>
      <c r="I693" s="87">
        <f>I694</f>
        <v>1787576</v>
      </c>
      <c r="J693" s="176"/>
    </row>
    <row r="694" spans="1:18" s="3" customFormat="1">
      <c r="A694" s="82" t="s">
        <v>31</v>
      </c>
      <c r="B694" s="148">
        <v>774</v>
      </c>
      <c r="C694" s="84" t="s">
        <v>25</v>
      </c>
      <c r="D694" s="84" t="s">
        <v>27</v>
      </c>
      <c r="E694" s="15" t="s">
        <v>744</v>
      </c>
      <c r="F694" s="15" t="s">
        <v>32</v>
      </c>
      <c r="G694" s="70">
        <f>893788+893788</f>
        <v>1787576</v>
      </c>
      <c r="H694" s="70">
        <f>893788+893788</f>
        <v>1787576</v>
      </c>
      <c r="I694" s="87">
        <f>893788+893788</f>
        <v>1787576</v>
      </c>
      <c r="J694" s="176"/>
      <c r="K694" s="197"/>
      <c r="L694" s="197"/>
      <c r="M694" s="197"/>
      <c r="N694" s="197"/>
      <c r="O694" s="197"/>
      <c r="P694" s="197"/>
      <c r="Q694" s="197"/>
      <c r="R694" s="197"/>
    </row>
    <row r="695" spans="1:18" s="3" customFormat="1" ht="88.5" hidden="1" customHeight="1">
      <c r="A695" s="82" t="s">
        <v>706</v>
      </c>
      <c r="B695" s="148">
        <v>774</v>
      </c>
      <c r="C695" s="84" t="s">
        <v>25</v>
      </c>
      <c r="D695" s="84" t="s">
        <v>27</v>
      </c>
      <c r="E695" s="15" t="s">
        <v>677</v>
      </c>
      <c r="F695" s="15"/>
      <c r="G695" s="70">
        <f>G697</f>
        <v>0</v>
      </c>
      <c r="H695" s="70">
        <f>H697</f>
        <v>0</v>
      </c>
      <c r="I695" s="87">
        <f>I697</f>
        <v>0</v>
      </c>
      <c r="J695" s="176"/>
      <c r="K695" s="197"/>
      <c r="L695" s="197"/>
      <c r="M695" s="197"/>
      <c r="N695" s="197"/>
      <c r="O695" s="197"/>
      <c r="P695" s="197"/>
      <c r="Q695" s="197"/>
      <c r="R695" s="197"/>
    </row>
    <row r="696" spans="1:18" ht="25.5" hidden="1">
      <c r="A696" s="82" t="s">
        <v>94</v>
      </c>
      <c r="B696" s="84" t="s">
        <v>92</v>
      </c>
      <c r="C696" s="84" t="s">
        <v>25</v>
      </c>
      <c r="D696" s="84" t="s">
        <v>27</v>
      </c>
      <c r="E696" s="15" t="s">
        <v>677</v>
      </c>
      <c r="F696" s="15" t="s">
        <v>341</v>
      </c>
      <c r="G696" s="70">
        <f>G697</f>
        <v>0</v>
      </c>
      <c r="H696" s="70">
        <f>H697</f>
        <v>0</v>
      </c>
      <c r="I696" s="87">
        <f>I697</f>
        <v>0</v>
      </c>
      <c r="J696" s="176"/>
    </row>
    <row r="697" spans="1:18" s="3" customFormat="1" ht="89.25" hidden="1">
      <c r="A697" s="82" t="s">
        <v>410</v>
      </c>
      <c r="B697" s="148">
        <v>774</v>
      </c>
      <c r="C697" s="84" t="s">
        <v>25</v>
      </c>
      <c r="D697" s="84" t="s">
        <v>27</v>
      </c>
      <c r="E697" s="15" t="s">
        <v>677</v>
      </c>
      <c r="F697" s="15" t="s">
        <v>409</v>
      </c>
      <c r="G697" s="70"/>
      <c r="H697" s="70">
        <v>0</v>
      </c>
      <c r="I697" s="87">
        <v>0</v>
      </c>
      <c r="J697" s="176"/>
      <c r="K697" s="197"/>
      <c r="L697" s="197"/>
      <c r="M697" s="197"/>
      <c r="N697" s="197"/>
      <c r="O697" s="197"/>
      <c r="P697" s="197"/>
      <c r="Q697" s="197"/>
      <c r="R697" s="197"/>
    </row>
    <row r="698" spans="1:18" s="3" customFormat="1" ht="38.25" hidden="1">
      <c r="A698" s="82" t="s">
        <v>679</v>
      </c>
      <c r="B698" s="148">
        <v>774</v>
      </c>
      <c r="C698" s="84" t="s">
        <v>25</v>
      </c>
      <c r="D698" s="84" t="s">
        <v>27</v>
      </c>
      <c r="E698" s="15" t="s">
        <v>678</v>
      </c>
      <c r="F698" s="15"/>
      <c r="G698" s="70">
        <f>G700</f>
        <v>0</v>
      </c>
      <c r="H698" s="70">
        <f>H700</f>
        <v>0</v>
      </c>
      <c r="I698" s="87">
        <f>I700</f>
        <v>0</v>
      </c>
      <c r="J698" s="176"/>
      <c r="K698" s="197"/>
      <c r="L698" s="197"/>
      <c r="M698" s="197"/>
      <c r="N698" s="197"/>
      <c r="O698" s="197"/>
      <c r="P698" s="197"/>
      <c r="Q698" s="197"/>
      <c r="R698" s="197"/>
    </row>
    <row r="699" spans="1:18" ht="25.5" hidden="1">
      <c r="A699" s="82" t="s">
        <v>94</v>
      </c>
      <c r="B699" s="84" t="s">
        <v>92</v>
      </c>
      <c r="C699" s="84" t="s">
        <v>25</v>
      </c>
      <c r="D699" s="84" t="s">
        <v>27</v>
      </c>
      <c r="E699" s="15" t="s">
        <v>678</v>
      </c>
      <c r="F699" s="15" t="s">
        <v>341</v>
      </c>
      <c r="G699" s="70">
        <f>G700</f>
        <v>0</v>
      </c>
      <c r="H699" s="70">
        <f>H700</f>
        <v>0</v>
      </c>
      <c r="I699" s="87">
        <f>I700</f>
        <v>0</v>
      </c>
      <c r="J699" s="176"/>
    </row>
    <row r="700" spans="1:18" s="3" customFormat="1" ht="89.25" hidden="1">
      <c r="A700" s="82" t="s">
        <v>410</v>
      </c>
      <c r="B700" s="148">
        <v>774</v>
      </c>
      <c r="C700" s="84" t="s">
        <v>25</v>
      </c>
      <c r="D700" s="84" t="s">
        <v>27</v>
      </c>
      <c r="E700" s="15" t="s">
        <v>678</v>
      </c>
      <c r="F700" s="15" t="s">
        <v>409</v>
      </c>
      <c r="G700" s="70"/>
      <c r="H700" s="70">
        <v>0</v>
      </c>
      <c r="I700" s="87">
        <v>0</v>
      </c>
      <c r="J700" s="176"/>
      <c r="K700" s="197"/>
      <c r="L700" s="197"/>
      <c r="M700" s="197"/>
      <c r="N700" s="197"/>
      <c r="O700" s="197"/>
      <c r="P700" s="197"/>
      <c r="Q700" s="197"/>
      <c r="R700" s="197"/>
    </row>
    <row r="701" spans="1:18" ht="63" hidden="1" customHeight="1">
      <c r="A701" s="82" t="s">
        <v>404</v>
      </c>
      <c r="B701" s="84" t="s">
        <v>92</v>
      </c>
      <c r="C701" s="84" t="s">
        <v>25</v>
      </c>
      <c r="D701" s="84" t="s">
        <v>27</v>
      </c>
      <c r="E701" s="15" t="s">
        <v>743</v>
      </c>
      <c r="F701" s="15"/>
      <c r="G701" s="70">
        <f t="shared" ref="G701:I701" si="194">G702</f>
        <v>0</v>
      </c>
      <c r="H701" s="70">
        <f t="shared" si="194"/>
        <v>0</v>
      </c>
      <c r="I701" s="87">
        <f t="shared" si="194"/>
        <v>0</v>
      </c>
      <c r="J701" s="176"/>
    </row>
    <row r="702" spans="1:18" ht="25.5" hidden="1">
      <c r="A702" s="82" t="s">
        <v>29</v>
      </c>
      <c r="B702" s="84" t="s">
        <v>92</v>
      </c>
      <c r="C702" s="84" t="s">
        <v>25</v>
      </c>
      <c r="D702" s="84" t="s">
        <v>27</v>
      </c>
      <c r="E702" s="15" t="s">
        <v>743</v>
      </c>
      <c r="F702" s="15" t="s">
        <v>30</v>
      </c>
      <c r="G702" s="70">
        <f>G703</f>
        <v>0</v>
      </c>
      <c r="H702" s="70">
        <f>H703</f>
        <v>0</v>
      </c>
      <c r="I702" s="87">
        <f>I703</f>
        <v>0</v>
      </c>
      <c r="J702" s="176"/>
    </row>
    <row r="703" spans="1:18" hidden="1">
      <c r="A703" s="82" t="s">
        <v>31</v>
      </c>
      <c r="B703" s="84" t="s">
        <v>92</v>
      </c>
      <c r="C703" s="84" t="s">
        <v>25</v>
      </c>
      <c r="D703" s="84" t="s">
        <v>27</v>
      </c>
      <c r="E703" s="15" t="s">
        <v>743</v>
      </c>
      <c r="F703" s="15" t="s">
        <v>32</v>
      </c>
      <c r="G703" s="70"/>
      <c r="H703" s="70">
        <v>0</v>
      </c>
      <c r="I703" s="87">
        <v>0</v>
      </c>
      <c r="J703" s="176"/>
    </row>
    <row r="704" spans="1:18" s="18" customFormat="1" ht="51" customHeight="1">
      <c r="A704" s="276" t="s">
        <v>842</v>
      </c>
      <c r="B704" s="84" t="s">
        <v>92</v>
      </c>
      <c r="C704" s="84" t="s">
        <v>25</v>
      </c>
      <c r="D704" s="84" t="s">
        <v>27</v>
      </c>
      <c r="E704" s="15" t="s">
        <v>846</v>
      </c>
      <c r="F704" s="15"/>
      <c r="G704" s="70">
        <f t="shared" ref="G704:I705" si="195">G705</f>
        <v>1630221</v>
      </c>
      <c r="H704" s="70">
        <f t="shared" si="195"/>
        <v>830221</v>
      </c>
      <c r="I704" s="87">
        <f t="shared" si="195"/>
        <v>830221</v>
      </c>
      <c r="J704" s="176"/>
      <c r="K704" s="198"/>
      <c r="L704" s="198"/>
      <c r="M704" s="198"/>
      <c r="N704" s="198"/>
      <c r="O704" s="198"/>
      <c r="P704" s="198"/>
      <c r="Q704" s="198"/>
      <c r="R704" s="198"/>
    </row>
    <row r="705" spans="1:18" s="18" customFormat="1" ht="25.5">
      <c r="A705" s="82" t="s">
        <v>29</v>
      </c>
      <c r="B705" s="84" t="s">
        <v>92</v>
      </c>
      <c r="C705" s="84" t="s">
        <v>25</v>
      </c>
      <c r="D705" s="84" t="s">
        <v>27</v>
      </c>
      <c r="E705" s="15" t="s">
        <v>846</v>
      </c>
      <c r="F705" s="15" t="s">
        <v>30</v>
      </c>
      <c r="G705" s="70">
        <f t="shared" si="195"/>
        <v>1630221</v>
      </c>
      <c r="H705" s="70">
        <f t="shared" si="195"/>
        <v>830221</v>
      </c>
      <c r="I705" s="87">
        <f t="shared" si="195"/>
        <v>830221</v>
      </c>
      <c r="J705" s="176"/>
      <c r="K705" s="198"/>
      <c r="L705" s="198"/>
      <c r="M705" s="198"/>
      <c r="N705" s="198"/>
      <c r="O705" s="198"/>
      <c r="P705" s="198"/>
      <c r="Q705" s="198"/>
      <c r="R705" s="198"/>
    </row>
    <row r="706" spans="1:18">
      <c r="A706" s="82" t="s">
        <v>31</v>
      </c>
      <c r="B706" s="84" t="s">
        <v>92</v>
      </c>
      <c r="C706" s="84" t="s">
        <v>25</v>
      </c>
      <c r="D706" s="84" t="s">
        <v>27</v>
      </c>
      <c r="E706" s="15" t="s">
        <v>846</v>
      </c>
      <c r="F706" s="15" t="s">
        <v>32</v>
      </c>
      <c r="G706" s="70">
        <v>1630221</v>
      </c>
      <c r="H706" s="70">
        <f>1630221-800000</f>
        <v>830221</v>
      </c>
      <c r="I706" s="87">
        <f>1630221-800000</f>
        <v>830221</v>
      </c>
      <c r="J706" s="176"/>
    </row>
    <row r="707" spans="1:18" s="18" customFormat="1" ht="89.25">
      <c r="A707" s="104" t="s">
        <v>1062</v>
      </c>
      <c r="B707" s="84" t="s">
        <v>92</v>
      </c>
      <c r="C707" s="84" t="s">
        <v>25</v>
      </c>
      <c r="D707" s="84" t="s">
        <v>27</v>
      </c>
      <c r="E707" s="15" t="s">
        <v>640</v>
      </c>
      <c r="F707" s="15"/>
      <c r="G707" s="70">
        <f t="shared" ref="G707:I708" si="196">G708</f>
        <v>64906.84</v>
      </c>
      <c r="H707" s="70">
        <f t="shared" si="196"/>
        <v>0</v>
      </c>
      <c r="I707" s="87">
        <f t="shared" si="196"/>
        <v>0</v>
      </c>
      <c r="J707" s="176"/>
      <c r="K707" s="198"/>
      <c r="L707" s="198"/>
      <c r="M707" s="198"/>
      <c r="N707" s="198"/>
      <c r="O707" s="198"/>
      <c r="P707" s="198"/>
      <c r="Q707" s="198"/>
      <c r="R707" s="198"/>
    </row>
    <row r="708" spans="1:18" s="18" customFormat="1" ht="25.5">
      <c r="A708" s="82" t="s">
        <v>29</v>
      </c>
      <c r="B708" s="84" t="s">
        <v>92</v>
      </c>
      <c r="C708" s="84" t="s">
        <v>25</v>
      </c>
      <c r="D708" s="84" t="s">
        <v>27</v>
      </c>
      <c r="E708" s="15" t="s">
        <v>640</v>
      </c>
      <c r="F708" s="15" t="s">
        <v>30</v>
      </c>
      <c r="G708" s="70">
        <f t="shared" si="196"/>
        <v>64906.84</v>
      </c>
      <c r="H708" s="70">
        <f t="shared" si="196"/>
        <v>0</v>
      </c>
      <c r="I708" s="87">
        <f t="shared" si="196"/>
        <v>0</v>
      </c>
      <c r="J708" s="176"/>
      <c r="K708" s="198"/>
      <c r="L708" s="198"/>
      <c r="M708" s="198"/>
      <c r="N708" s="198"/>
      <c r="O708" s="198"/>
      <c r="P708" s="198"/>
      <c r="Q708" s="198"/>
      <c r="R708" s="198"/>
    </row>
    <row r="709" spans="1:18" s="18" customFormat="1">
      <c r="A709" s="82" t="s">
        <v>31</v>
      </c>
      <c r="B709" s="84" t="s">
        <v>92</v>
      </c>
      <c r="C709" s="84" t="s">
        <v>25</v>
      </c>
      <c r="D709" s="84" t="s">
        <v>27</v>
      </c>
      <c r="E709" s="15" t="s">
        <v>640</v>
      </c>
      <c r="F709" s="15" t="s">
        <v>32</v>
      </c>
      <c r="G709" s="70">
        <f>1300.84+63606</f>
        <v>64906.84</v>
      </c>
      <c r="H709" s="70">
        <v>0</v>
      </c>
      <c r="I709" s="87">
        <v>0</v>
      </c>
      <c r="J709" s="176"/>
      <c r="K709" s="198"/>
      <c r="L709" s="198"/>
      <c r="M709" s="198"/>
      <c r="N709" s="198"/>
      <c r="O709" s="198"/>
      <c r="P709" s="198"/>
      <c r="Q709" s="198"/>
      <c r="R709" s="198"/>
    </row>
    <row r="710" spans="1:18" s="3" customFormat="1" hidden="1">
      <c r="A710" s="82" t="s">
        <v>1</v>
      </c>
      <c r="B710" s="148">
        <v>774</v>
      </c>
      <c r="C710" s="84" t="s">
        <v>25</v>
      </c>
      <c r="D710" s="84" t="s">
        <v>27</v>
      </c>
      <c r="E710" s="15" t="s">
        <v>526</v>
      </c>
      <c r="F710" s="15"/>
      <c r="G710" s="70">
        <f t="shared" ref="G710:I711" si="197">G711</f>
        <v>0</v>
      </c>
      <c r="H710" s="70">
        <f t="shared" si="197"/>
        <v>0</v>
      </c>
      <c r="I710" s="87">
        <f t="shared" si="197"/>
        <v>0</v>
      </c>
      <c r="J710" s="176"/>
      <c r="K710" s="197"/>
      <c r="L710" s="197"/>
      <c r="M710" s="197"/>
      <c r="N710" s="197"/>
      <c r="O710" s="197"/>
      <c r="P710" s="197"/>
      <c r="Q710" s="197"/>
      <c r="R710" s="197"/>
    </row>
    <row r="711" spans="1:18" s="3" customFormat="1" ht="25.5" hidden="1">
      <c r="A711" s="82" t="s">
        <v>29</v>
      </c>
      <c r="B711" s="148">
        <v>774</v>
      </c>
      <c r="C711" s="84" t="s">
        <v>25</v>
      </c>
      <c r="D711" s="84" t="s">
        <v>27</v>
      </c>
      <c r="E711" s="15" t="s">
        <v>526</v>
      </c>
      <c r="F711" s="15" t="s">
        <v>30</v>
      </c>
      <c r="G711" s="70">
        <f t="shared" si="197"/>
        <v>0</v>
      </c>
      <c r="H711" s="70">
        <f t="shared" si="197"/>
        <v>0</v>
      </c>
      <c r="I711" s="87">
        <f t="shared" si="197"/>
        <v>0</v>
      </c>
      <c r="J711" s="176"/>
      <c r="K711" s="197"/>
      <c r="L711" s="197"/>
      <c r="M711" s="197"/>
      <c r="N711" s="197"/>
      <c r="O711" s="197"/>
      <c r="P711" s="197"/>
      <c r="Q711" s="197"/>
      <c r="R711" s="197"/>
    </row>
    <row r="712" spans="1:18" s="3" customFormat="1" hidden="1">
      <c r="A712" s="82" t="s">
        <v>31</v>
      </c>
      <c r="B712" s="148">
        <v>774</v>
      </c>
      <c r="C712" s="84" t="s">
        <v>25</v>
      </c>
      <c r="D712" s="84" t="s">
        <v>27</v>
      </c>
      <c r="E712" s="15" t="s">
        <v>526</v>
      </c>
      <c r="F712" s="15" t="s">
        <v>32</v>
      </c>
      <c r="G712" s="70"/>
      <c r="H712" s="70">
        <v>0</v>
      </c>
      <c r="I712" s="87">
        <v>0</v>
      </c>
      <c r="J712" s="176"/>
      <c r="K712" s="197"/>
      <c r="L712" s="197"/>
      <c r="M712" s="197"/>
      <c r="N712" s="197"/>
      <c r="O712" s="197"/>
      <c r="P712" s="197"/>
      <c r="Q712" s="197"/>
      <c r="R712" s="197"/>
    </row>
    <row r="713" spans="1:18" s="3" customFormat="1" ht="52.5" hidden="1" customHeight="1">
      <c r="A713" s="82" t="s">
        <v>404</v>
      </c>
      <c r="B713" s="148">
        <v>774</v>
      </c>
      <c r="C713" s="84" t="s">
        <v>25</v>
      </c>
      <c r="D713" s="84" t="s">
        <v>27</v>
      </c>
      <c r="E713" s="15" t="s">
        <v>588</v>
      </c>
      <c r="F713" s="15"/>
      <c r="G713" s="70">
        <f t="shared" ref="G713:I714" si="198">G714</f>
        <v>0</v>
      </c>
      <c r="H713" s="70">
        <f t="shared" si="198"/>
        <v>0</v>
      </c>
      <c r="I713" s="87">
        <f t="shared" si="198"/>
        <v>0</v>
      </c>
      <c r="J713" s="176"/>
      <c r="K713" s="197"/>
      <c r="L713" s="197"/>
      <c r="M713" s="197"/>
      <c r="N713" s="197"/>
      <c r="O713" s="197"/>
      <c r="P713" s="197"/>
      <c r="Q713" s="197"/>
      <c r="R713" s="197"/>
    </row>
    <row r="714" spans="1:18" s="3" customFormat="1" ht="25.5" hidden="1">
      <c r="A714" s="82" t="s">
        <v>29</v>
      </c>
      <c r="B714" s="148">
        <v>774</v>
      </c>
      <c r="C714" s="84" t="s">
        <v>25</v>
      </c>
      <c r="D714" s="84" t="s">
        <v>27</v>
      </c>
      <c r="E714" s="15" t="s">
        <v>588</v>
      </c>
      <c r="F714" s="15" t="s">
        <v>30</v>
      </c>
      <c r="G714" s="70">
        <f t="shared" si="198"/>
        <v>0</v>
      </c>
      <c r="H714" s="70">
        <f t="shared" si="198"/>
        <v>0</v>
      </c>
      <c r="I714" s="87">
        <f t="shared" si="198"/>
        <v>0</v>
      </c>
      <c r="J714" s="176"/>
      <c r="K714" s="197"/>
      <c r="L714" s="197"/>
      <c r="M714" s="197"/>
      <c r="N714" s="197"/>
      <c r="O714" s="197"/>
      <c r="P714" s="197"/>
      <c r="Q714" s="197"/>
      <c r="R714" s="197"/>
    </row>
    <row r="715" spans="1:18" s="3" customFormat="1" hidden="1">
      <c r="A715" s="82" t="s">
        <v>31</v>
      </c>
      <c r="B715" s="148">
        <v>774</v>
      </c>
      <c r="C715" s="84" t="s">
        <v>25</v>
      </c>
      <c r="D715" s="84" t="s">
        <v>27</v>
      </c>
      <c r="E715" s="15" t="s">
        <v>588</v>
      </c>
      <c r="F715" s="15" t="s">
        <v>32</v>
      </c>
      <c r="G715" s="70"/>
      <c r="H715" s="70"/>
      <c r="I715" s="87"/>
      <c r="J715" s="176"/>
      <c r="K715" s="197"/>
      <c r="L715" s="197"/>
      <c r="M715" s="197"/>
      <c r="N715" s="197"/>
      <c r="O715" s="197"/>
      <c r="P715" s="197"/>
      <c r="Q715" s="197"/>
      <c r="R715" s="197"/>
    </row>
    <row r="716" spans="1:18" s="18" customFormat="1" ht="89.25" hidden="1">
      <c r="A716" s="142" t="s">
        <v>745</v>
      </c>
      <c r="B716" s="84" t="s">
        <v>92</v>
      </c>
      <c r="C716" s="84" t="s">
        <v>25</v>
      </c>
      <c r="D716" s="84" t="s">
        <v>27</v>
      </c>
      <c r="E716" s="15" t="s">
        <v>744</v>
      </c>
      <c r="F716" s="15"/>
      <c r="G716" s="70">
        <f t="shared" ref="G716:I717" si="199">G717</f>
        <v>0</v>
      </c>
      <c r="H716" s="70">
        <f t="shared" si="199"/>
        <v>0</v>
      </c>
      <c r="I716" s="87">
        <f t="shared" si="199"/>
        <v>0</v>
      </c>
      <c r="J716" s="176"/>
      <c r="K716" s="198"/>
      <c r="L716" s="198"/>
      <c r="M716" s="198"/>
      <c r="N716" s="198"/>
      <c r="O716" s="198"/>
      <c r="P716" s="198"/>
      <c r="Q716" s="198"/>
      <c r="R716" s="198"/>
    </row>
    <row r="717" spans="1:18" s="18" customFormat="1" ht="25.5" hidden="1">
      <c r="A717" s="82" t="s">
        <v>29</v>
      </c>
      <c r="B717" s="84" t="s">
        <v>92</v>
      </c>
      <c r="C717" s="84" t="s">
        <v>25</v>
      </c>
      <c r="D717" s="84" t="s">
        <v>27</v>
      </c>
      <c r="E717" s="15" t="s">
        <v>744</v>
      </c>
      <c r="F717" s="15" t="s">
        <v>30</v>
      </c>
      <c r="G717" s="70">
        <f t="shared" si="199"/>
        <v>0</v>
      </c>
      <c r="H717" s="70">
        <f t="shared" si="199"/>
        <v>0</v>
      </c>
      <c r="I717" s="87">
        <f t="shared" si="199"/>
        <v>0</v>
      </c>
      <c r="J717" s="176"/>
      <c r="K717" s="198"/>
      <c r="L717" s="198"/>
      <c r="M717" s="198"/>
      <c r="N717" s="198"/>
      <c r="O717" s="198"/>
      <c r="P717" s="198"/>
      <c r="Q717" s="198"/>
      <c r="R717" s="198"/>
    </row>
    <row r="718" spans="1:18" s="18" customFormat="1" hidden="1">
      <c r="A718" s="82" t="s">
        <v>31</v>
      </c>
      <c r="B718" s="84" t="s">
        <v>92</v>
      </c>
      <c r="C718" s="84" t="s">
        <v>25</v>
      </c>
      <c r="D718" s="84" t="s">
        <v>27</v>
      </c>
      <c r="E718" s="15" t="s">
        <v>744</v>
      </c>
      <c r="F718" s="15" t="s">
        <v>32</v>
      </c>
      <c r="G718" s="70"/>
      <c r="H718" s="70"/>
      <c r="I718" s="87"/>
      <c r="J718" s="176"/>
      <c r="K718" s="198"/>
      <c r="L718" s="198"/>
      <c r="M718" s="198"/>
      <c r="N718" s="198"/>
      <c r="O718" s="198"/>
      <c r="P718" s="198"/>
      <c r="Q718" s="198"/>
      <c r="R718" s="198"/>
    </row>
    <row r="719" spans="1:18" s="18" customFormat="1" hidden="1">
      <c r="A719" s="142"/>
      <c r="B719" s="84"/>
      <c r="C719" s="84" t="s">
        <v>25</v>
      </c>
      <c r="D719" s="84" t="s">
        <v>27</v>
      </c>
      <c r="E719" s="15"/>
      <c r="F719" s="15"/>
      <c r="G719" s="70"/>
      <c r="H719" s="70"/>
      <c r="I719" s="87"/>
      <c r="J719" s="176"/>
      <c r="K719" s="198"/>
      <c r="L719" s="198"/>
      <c r="M719" s="198"/>
      <c r="N719" s="198"/>
      <c r="O719" s="198"/>
      <c r="P719" s="198"/>
      <c r="Q719" s="198"/>
      <c r="R719" s="198"/>
    </row>
    <row r="720" spans="1:18" s="18" customFormat="1" hidden="1">
      <c r="A720" s="82"/>
      <c r="B720" s="84"/>
      <c r="C720" s="84" t="s">
        <v>25</v>
      </c>
      <c r="D720" s="84" t="s">
        <v>27</v>
      </c>
      <c r="E720" s="15"/>
      <c r="F720" s="15"/>
      <c r="G720" s="70"/>
      <c r="H720" s="70"/>
      <c r="I720" s="87"/>
      <c r="J720" s="176"/>
      <c r="K720" s="198"/>
      <c r="L720" s="198"/>
      <c r="M720" s="198"/>
      <c r="N720" s="198"/>
      <c r="O720" s="198"/>
      <c r="P720" s="198"/>
      <c r="Q720" s="198"/>
      <c r="R720" s="198"/>
    </row>
    <row r="721" spans="1:18" s="18" customFormat="1" hidden="1">
      <c r="A721" s="82"/>
      <c r="B721" s="84"/>
      <c r="C721" s="84" t="s">
        <v>25</v>
      </c>
      <c r="D721" s="84" t="s">
        <v>27</v>
      </c>
      <c r="E721" s="15"/>
      <c r="F721" s="15"/>
      <c r="G721" s="70"/>
      <c r="H721" s="70"/>
      <c r="I721" s="87"/>
      <c r="J721" s="176"/>
      <c r="K721" s="198"/>
      <c r="L721" s="198"/>
      <c r="M721" s="198"/>
      <c r="N721" s="198"/>
      <c r="O721" s="198"/>
      <c r="P721" s="198"/>
      <c r="Q721" s="198"/>
      <c r="R721" s="198"/>
    </row>
    <row r="722" spans="1:18" ht="54.75" customHeight="1">
      <c r="A722" s="104" t="s">
        <v>622</v>
      </c>
      <c r="B722" s="84" t="s">
        <v>92</v>
      </c>
      <c r="C722" s="84" t="s">
        <v>25</v>
      </c>
      <c r="D722" s="84" t="s">
        <v>27</v>
      </c>
      <c r="E722" s="15" t="s">
        <v>621</v>
      </c>
      <c r="F722" s="15"/>
      <c r="G722" s="70">
        <f t="shared" ref="G722:I722" si="200">G723</f>
        <v>30405510</v>
      </c>
      <c r="H722" s="70">
        <f t="shared" si="200"/>
        <v>30783990</v>
      </c>
      <c r="I722" s="87">
        <f t="shared" si="200"/>
        <v>30783990</v>
      </c>
      <c r="J722" s="176"/>
    </row>
    <row r="723" spans="1:18" ht="25.5">
      <c r="A723" s="82" t="s">
        <v>29</v>
      </c>
      <c r="B723" s="84" t="s">
        <v>92</v>
      </c>
      <c r="C723" s="84" t="s">
        <v>25</v>
      </c>
      <c r="D723" s="84" t="s">
        <v>27</v>
      </c>
      <c r="E723" s="84" t="s">
        <v>621</v>
      </c>
      <c r="F723" s="84" t="s">
        <v>30</v>
      </c>
      <c r="G723" s="87">
        <f>G724</f>
        <v>30405510</v>
      </c>
      <c r="H723" s="87">
        <f>H724</f>
        <v>30783990</v>
      </c>
      <c r="I723" s="87">
        <f>I724</f>
        <v>30783990</v>
      </c>
      <c r="J723" s="176"/>
    </row>
    <row r="724" spans="1:18">
      <c r="A724" s="82" t="s">
        <v>31</v>
      </c>
      <c r="B724" s="84" t="s">
        <v>92</v>
      </c>
      <c r="C724" s="84" t="s">
        <v>25</v>
      </c>
      <c r="D724" s="84" t="s">
        <v>27</v>
      </c>
      <c r="E724" s="84" t="s">
        <v>621</v>
      </c>
      <c r="F724" s="84" t="s">
        <v>32</v>
      </c>
      <c r="G724" s="87">
        <v>30405510</v>
      </c>
      <c r="H724" s="87">
        <v>30783990</v>
      </c>
      <c r="I724" s="87">
        <v>30783990</v>
      </c>
      <c r="J724" s="176"/>
    </row>
    <row r="725" spans="1:18" s="3" customFormat="1" hidden="1">
      <c r="A725" s="82" t="s">
        <v>851</v>
      </c>
      <c r="B725" s="148">
        <v>774</v>
      </c>
      <c r="C725" s="84" t="s">
        <v>25</v>
      </c>
      <c r="D725" s="84" t="s">
        <v>27</v>
      </c>
      <c r="E725" s="84" t="s">
        <v>894</v>
      </c>
      <c r="F725" s="84"/>
      <c r="G725" s="87">
        <f t="shared" ref="G725:I726" si="201">G726</f>
        <v>0</v>
      </c>
      <c r="H725" s="87">
        <f t="shared" si="201"/>
        <v>0</v>
      </c>
      <c r="I725" s="87">
        <f t="shared" si="201"/>
        <v>0</v>
      </c>
      <c r="J725" s="176"/>
      <c r="K725" s="197"/>
      <c r="L725" s="197"/>
      <c r="M725" s="197"/>
      <c r="N725" s="197"/>
      <c r="O725" s="197"/>
      <c r="P725" s="197"/>
      <c r="Q725" s="197"/>
      <c r="R725" s="197"/>
    </row>
    <row r="726" spans="1:18" s="3" customFormat="1" ht="25.5" hidden="1">
      <c r="A726" s="82" t="s">
        <v>29</v>
      </c>
      <c r="B726" s="148">
        <v>774</v>
      </c>
      <c r="C726" s="84" t="s">
        <v>25</v>
      </c>
      <c r="D726" s="84" t="s">
        <v>27</v>
      </c>
      <c r="E726" s="84" t="s">
        <v>894</v>
      </c>
      <c r="F726" s="84" t="s">
        <v>30</v>
      </c>
      <c r="G726" s="87">
        <f t="shared" si="201"/>
        <v>0</v>
      </c>
      <c r="H726" s="87">
        <f t="shared" si="201"/>
        <v>0</v>
      </c>
      <c r="I726" s="87">
        <f t="shared" si="201"/>
        <v>0</v>
      </c>
      <c r="J726" s="176"/>
      <c r="K726" s="197"/>
      <c r="L726" s="197"/>
      <c r="M726" s="197"/>
      <c r="N726" s="197"/>
      <c r="O726" s="197"/>
      <c r="P726" s="197"/>
      <c r="Q726" s="197"/>
      <c r="R726" s="197"/>
    </row>
    <row r="727" spans="1:18" s="3" customFormat="1" hidden="1">
      <c r="A727" s="82" t="s">
        <v>31</v>
      </c>
      <c r="B727" s="148">
        <v>774</v>
      </c>
      <c r="C727" s="84" t="s">
        <v>25</v>
      </c>
      <c r="D727" s="84" t="s">
        <v>27</v>
      </c>
      <c r="E727" s="84" t="s">
        <v>894</v>
      </c>
      <c r="F727" s="84" t="s">
        <v>32</v>
      </c>
      <c r="G727" s="87"/>
      <c r="H727" s="87"/>
      <c r="I727" s="87"/>
      <c r="J727" s="176"/>
      <c r="K727" s="197"/>
      <c r="L727" s="197"/>
      <c r="M727" s="197"/>
      <c r="N727" s="197"/>
      <c r="O727" s="197"/>
      <c r="P727" s="197"/>
      <c r="Q727" s="197"/>
      <c r="R727" s="197"/>
    </row>
    <row r="728" spans="1:18" ht="46.5" hidden="1" customHeight="1">
      <c r="A728" s="82" t="s">
        <v>687</v>
      </c>
      <c r="B728" s="84" t="s">
        <v>92</v>
      </c>
      <c r="C728" s="84" t="s">
        <v>25</v>
      </c>
      <c r="D728" s="84" t="s">
        <v>27</v>
      </c>
      <c r="E728" s="84" t="s">
        <v>686</v>
      </c>
      <c r="F728" s="84"/>
      <c r="G728" s="87">
        <f t="shared" ref="G728:I728" si="202">G729</f>
        <v>0</v>
      </c>
      <c r="H728" s="87">
        <f t="shared" si="202"/>
        <v>0</v>
      </c>
      <c r="I728" s="87">
        <f t="shared" si="202"/>
        <v>0</v>
      </c>
      <c r="J728" s="176"/>
    </row>
    <row r="729" spans="1:18" ht="39.75" hidden="1" customHeight="1">
      <c r="A729" s="82" t="s">
        <v>94</v>
      </c>
      <c r="B729" s="84" t="s">
        <v>92</v>
      </c>
      <c r="C729" s="84" t="s">
        <v>25</v>
      </c>
      <c r="D729" s="84" t="s">
        <v>27</v>
      </c>
      <c r="E729" s="84" t="s">
        <v>686</v>
      </c>
      <c r="F729" s="84" t="s">
        <v>30</v>
      </c>
      <c r="G729" s="87">
        <f>G730</f>
        <v>0</v>
      </c>
      <c r="H729" s="87">
        <f>H730</f>
        <v>0</v>
      </c>
      <c r="I729" s="87">
        <f>I730</f>
        <v>0</v>
      </c>
      <c r="J729" s="176"/>
    </row>
    <row r="730" spans="1:18" ht="46.5" hidden="1" customHeight="1">
      <c r="A730" s="82" t="s">
        <v>410</v>
      </c>
      <c r="B730" s="84" t="s">
        <v>92</v>
      </c>
      <c r="C730" s="84" t="s">
        <v>25</v>
      </c>
      <c r="D730" s="84" t="s">
        <v>27</v>
      </c>
      <c r="E730" s="84" t="s">
        <v>686</v>
      </c>
      <c r="F730" s="84" t="s">
        <v>32</v>
      </c>
      <c r="G730" s="87"/>
      <c r="H730" s="87">
        <v>0</v>
      </c>
      <c r="I730" s="87">
        <v>0</v>
      </c>
      <c r="J730" s="176"/>
    </row>
    <row r="731" spans="1:18" ht="54" hidden="1" customHeight="1">
      <c r="A731" s="82" t="s">
        <v>662</v>
      </c>
      <c r="B731" s="84" t="s">
        <v>92</v>
      </c>
      <c r="C731" s="84" t="s">
        <v>25</v>
      </c>
      <c r="D731" s="84" t="s">
        <v>27</v>
      </c>
      <c r="E731" s="84" t="s">
        <v>661</v>
      </c>
      <c r="F731" s="84"/>
      <c r="G731" s="87">
        <f t="shared" ref="G731:I731" si="203">G732</f>
        <v>0</v>
      </c>
      <c r="H731" s="87">
        <f t="shared" si="203"/>
        <v>0</v>
      </c>
      <c r="I731" s="87">
        <f t="shared" si="203"/>
        <v>0</v>
      </c>
      <c r="J731" s="176"/>
    </row>
    <row r="732" spans="1:18" ht="46.5" hidden="1" customHeight="1">
      <c r="A732" s="82" t="s">
        <v>94</v>
      </c>
      <c r="B732" s="84" t="s">
        <v>92</v>
      </c>
      <c r="C732" s="84" t="s">
        <v>25</v>
      </c>
      <c r="D732" s="84" t="s">
        <v>27</v>
      </c>
      <c r="E732" s="84" t="s">
        <v>661</v>
      </c>
      <c r="F732" s="84" t="s">
        <v>341</v>
      </c>
      <c r="G732" s="87">
        <f>G733</f>
        <v>0</v>
      </c>
      <c r="H732" s="87">
        <f>H733</f>
        <v>0</v>
      </c>
      <c r="I732" s="87">
        <f>I733</f>
        <v>0</v>
      </c>
      <c r="J732" s="176"/>
    </row>
    <row r="733" spans="1:18" ht="52.5" hidden="1" customHeight="1">
      <c r="A733" s="82" t="s">
        <v>410</v>
      </c>
      <c r="B733" s="84" t="s">
        <v>92</v>
      </c>
      <c r="C733" s="84" t="s">
        <v>25</v>
      </c>
      <c r="D733" s="84" t="s">
        <v>27</v>
      </c>
      <c r="E733" s="84" t="s">
        <v>661</v>
      </c>
      <c r="F733" s="84" t="s">
        <v>409</v>
      </c>
      <c r="G733" s="87"/>
      <c r="H733" s="87">
        <v>0</v>
      </c>
      <c r="I733" s="87">
        <v>0</v>
      </c>
      <c r="J733" s="176"/>
    </row>
    <row r="734" spans="1:18" ht="25.5">
      <c r="A734" s="82" t="s">
        <v>1205</v>
      </c>
      <c r="B734" s="148">
        <v>774</v>
      </c>
      <c r="C734" s="84" t="s">
        <v>25</v>
      </c>
      <c r="D734" s="84" t="s">
        <v>27</v>
      </c>
      <c r="E734" s="84" t="s">
        <v>213</v>
      </c>
      <c r="F734" s="84"/>
      <c r="G734" s="85">
        <f>G821+G767+G773+G776+G779+G782+G785+G824+G735+G744+G753+G756+G759+G786+G810+G747+G752+G768+G738+G807+G813+G816+G741+G789+G792+G795+G798+G801+G804+G827+G762</f>
        <v>27033789.859999999</v>
      </c>
      <c r="H734" s="85">
        <f t="shared" ref="H734:I734" si="204">H821+H767+H773+H776+H779+H782+H785+H824+H735+H744+H753+H756+H759+H786+H810+H747+H752+H768+H738</f>
        <v>3439218.02</v>
      </c>
      <c r="I734" s="85">
        <f t="shared" si="204"/>
        <v>3439218.02</v>
      </c>
      <c r="J734" s="177"/>
    </row>
    <row r="735" spans="1:18" ht="29.25" hidden="1" customHeight="1">
      <c r="A735" s="82" t="s">
        <v>908</v>
      </c>
      <c r="B735" s="84" t="s">
        <v>92</v>
      </c>
      <c r="C735" s="84" t="s">
        <v>25</v>
      </c>
      <c r="D735" s="84" t="s">
        <v>27</v>
      </c>
      <c r="E735" s="84" t="s">
        <v>907</v>
      </c>
      <c r="F735" s="84"/>
      <c r="G735" s="87">
        <f t="shared" ref="G735:I742" si="205">G736</f>
        <v>0</v>
      </c>
      <c r="H735" s="87">
        <f t="shared" si="205"/>
        <v>0</v>
      </c>
      <c r="I735" s="87">
        <f t="shared" si="205"/>
        <v>0</v>
      </c>
      <c r="J735" s="176"/>
    </row>
    <row r="736" spans="1:18" ht="25.5" hidden="1">
      <c r="A736" s="82" t="s">
        <v>29</v>
      </c>
      <c r="B736" s="84" t="s">
        <v>92</v>
      </c>
      <c r="C736" s="84" t="s">
        <v>25</v>
      </c>
      <c r="D736" s="84" t="s">
        <v>27</v>
      </c>
      <c r="E736" s="84" t="s">
        <v>907</v>
      </c>
      <c r="F736" s="84" t="s">
        <v>30</v>
      </c>
      <c r="G736" s="87">
        <f t="shared" si="205"/>
        <v>0</v>
      </c>
      <c r="H736" s="87">
        <f t="shared" si="205"/>
        <v>0</v>
      </c>
      <c r="I736" s="87">
        <f t="shared" si="205"/>
        <v>0</v>
      </c>
      <c r="J736" s="176"/>
    </row>
    <row r="737" spans="1:18" hidden="1">
      <c r="A737" s="82" t="s">
        <v>31</v>
      </c>
      <c r="B737" s="84" t="s">
        <v>92</v>
      </c>
      <c r="C737" s="84" t="s">
        <v>25</v>
      </c>
      <c r="D737" s="84" t="s">
        <v>27</v>
      </c>
      <c r="E737" s="84" t="s">
        <v>907</v>
      </c>
      <c r="F737" s="84" t="s">
        <v>32</v>
      </c>
      <c r="G737" s="87"/>
      <c r="H737" s="87"/>
      <c r="I737" s="87"/>
      <c r="J737" s="176"/>
    </row>
    <row r="738" spans="1:18" ht="59.25" hidden="1" customHeight="1">
      <c r="A738" s="82" t="s">
        <v>1001</v>
      </c>
      <c r="B738" s="84" t="s">
        <v>92</v>
      </c>
      <c r="C738" s="84" t="s">
        <v>25</v>
      </c>
      <c r="D738" s="84" t="s">
        <v>27</v>
      </c>
      <c r="E738" s="84" t="s">
        <v>1000</v>
      </c>
      <c r="F738" s="84"/>
      <c r="G738" s="87">
        <f t="shared" si="205"/>
        <v>0</v>
      </c>
      <c r="H738" s="87">
        <f t="shared" si="205"/>
        <v>0</v>
      </c>
      <c r="I738" s="87">
        <f t="shared" si="205"/>
        <v>0</v>
      </c>
      <c r="J738" s="176"/>
    </row>
    <row r="739" spans="1:18" ht="25.5" hidden="1">
      <c r="A739" s="82" t="s">
        <v>29</v>
      </c>
      <c r="B739" s="84" t="s">
        <v>92</v>
      </c>
      <c r="C739" s="84" t="s">
        <v>25</v>
      </c>
      <c r="D739" s="84" t="s">
        <v>27</v>
      </c>
      <c r="E739" s="84" t="s">
        <v>1000</v>
      </c>
      <c r="F739" s="84" t="s">
        <v>30</v>
      </c>
      <c r="G739" s="87">
        <f t="shared" si="205"/>
        <v>0</v>
      </c>
      <c r="H739" s="87">
        <f t="shared" si="205"/>
        <v>0</v>
      </c>
      <c r="I739" s="87">
        <f t="shared" si="205"/>
        <v>0</v>
      </c>
      <c r="J739" s="176"/>
    </row>
    <row r="740" spans="1:18" hidden="1">
      <c r="A740" s="82" t="s">
        <v>31</v>
      </c>
      <c r="B740" s="84" t="s">
        <v>92</v>
      </c>
      <c r="C740" s="84" t="s">
        <v>25</v>
      </c>
      <c r="D740" s="84" t="s">
        <v>27</v>
      </c>
      <c r="E740" s="84" t="s">
        <v>1000</v>
      </c>
      <c r="F740" s="84" t="s">
        <v>32</v>
      </c>
      <c r="G740" s="87"/>
      <c r="H740" s="87"/>
      <c r="I740" s="87"/>
      <c r="J740" s="176"/>
    </row>
    <row r="741" spans="1:18" ht="59.25" hidden="1" customHeight="1">
      <c r="A741" s="82" t="s">
        <v>1024</v>
      </c>
      <c r="B741" s="84" t="s">
        <v>92</v>
      </c>
      <c r="C741" s="84" t="s">
        <v>25</v>
      </c>
      <c r="D741" s="84" t="s">
        <v>27</v>
      </c>
      <c r="E741" s="84" t="s">
        <v>1023</v>
      </c>
      <c r="F741" s="84"/>
      <c r="G741" s="87">
        <f t="shared" si="205"/>
        <v>0</v>
      </c>
      <c r="H741" s="87">
        <f t="shared" si="205"/>
        <v>0</v>
      </c>
      <c r="I741" s="87">
        <f t="shared" si="205"/>
        <v>0</v>
      </c>
      <c r="J741" s="176"/>
    </row>
    <row r="742" spans="1:18" ht="25.5" hidden="1">
      <c r="A742" s="82" t="s">
        <v>29</v>
      </c>
      <c r="B742" s="84" t="s">
        <v>92</v>
      </c>
      <c r="C742" s="84" t="s">
        <v>25</v>
      </c>
      <c r="D742" s="84" t="s">
        <v>27</v>
      </c>
      <c r="E742" s="84" t="s">
        <v>1023</v>
      </c>
      <c r="F742" s="84" t="s">
        <v>30</v>
      </c>
      <c r="G742" s="87">
        <f t="shared" si="205"/>
        <v>0</v>
      </c>
      <c r="H742" s="87">
        <f t="shared" si="205"/>
        <v>0</v>
      </c>
      <c r="I742" s="87">
        <f t="shared" si="205"/>
        <v>0</v>
      </c>
      <c r="J742" s="176"/>
    </row>
    <row r="743" spans="1:18" hidden="1">
      <c r="A743" s="82" t="s">
        <v>31</v>
      </c>
      <c r="B743" s="84" t="s">
        <v>92</v>
      </c>
      <c r="C743" s="84" t="s">
        <v>25</v>
      </c>
      <c r="D743" s="84" t="s">
        <v>27</v>
      </c>
      <c r="E743" s="84" t="s">
        <v>1023</v>
      </c>
      <c r="F743" s="84" t="s">
        <v>32</v>
      </c>
      <c r="G743" s="87"/>
      <c r="H743" s="87"/>
      <c r="I743" s="87"/>
      <c r="J743" s="176"/>
    </row>
    <row r="744" spans="1:18" s="3" customFormat="1" ht="39" customHeight="1">
      <c r="A744" s="82" t="s">
        <v>787</v>
      </c>
      <c r="B744" s="148">
        <v>774</v>
      </c>
      <c r="C744" s="84" t="s">
        <v>25</v>
      </c>
      <c r="D744" s="84" t="s">
        <v>27</v>
      </c>
      <c r="E744" s="84" t="s">
        <v>432</v>
      </c>
      <c r="F744" s="84"/>
      <c r="G744" s="87">
        <f>G745</f>
        <v>2100000</v>
      </c>
      <c r="H744" s="87">
        <f t="shared" ref="H744:I744" si="206">H745</f>
        <v>2100000</v>
      </c>
      <c r="I744" s="87">
        <f t="shared" si="206"/>
        <v>2100000</v>
      </c>
      <c r="J744" s="176"/>
      <c r="K744" s="197"/>
      <c r="L744" s="197"/>
      <c r="M744" s="197"/>
      <c r="N744" s="197"/>
      <c r="O744" s="197"/>
      <c r="P744" s="197"/>
      <c r="Q744" s="197"/>
      <c r="R744" s="197"/>
    </row>
    <row r="745" spans="1:18" s="3" customFormat="1" ht="39" customHeight="1">
      <c r="A745" s="82" t="s">
        <v>29</v>
      </c>
      <c r="B745" s="148">
        <v>774</v>
      </c>
      <c r="C745" s="84" t="s">
        <v>25</v>
      </c>
      <c r="D745" s="84" t="s">
        <v>27</v>
      </c>
      <c r="E745" s="84" t="s">
        <v>432</v>
      </c>
      <c r="F745" s="84" t="s">
        <v>30</v>
      </c>
      <c r="G745" s="87">
        <f>G746</f>
        <v>2100000</v>
      </c>
      <c r="H745" s="87">
        <f t="shared" ref="H745:I745" si="207">H746</f>
        <v>2100000</v>
      </c>
      <c r="I745" s="87">
        <f t="shared" si="207"/>
        <v>2100000</v>
      </c>
      <c r="J745" s="176"/>
      <c r="K745" s="197"/>
      <c r="L745" s="197"/>
      <c r="M745" s="197"/>
      <c r="N745" s="197"/>
      <c r="O745" s="197"/>
      <c r="P745" s="197"/>
      <c r="Q745" s="197"/>
      <c r="R745" s="197"/>
    </row>
    <row r="746" spans="1:18" s="3" customFormat="1" ht="13.5" customHeight="1">
      <c r="A746" s="82" t="s">
        <v>31</v>
      </c>
      <c r="B746" s="148">
        <v>774</v>
      </c>
      <c r="C746" s="84" t="s">
        <v>25</v>
      </c>
      <c r="D746" s="84" t="s">
        <v>27</v>
      </c>
      <c r="E746" s="84" t="s">
        <v>432</v>
      </c>
      <c r="F746" s="84" t="s">
        <v>32</v>
      </c>
      <c r="G746" s="70">
        <f>1400000+700000</f>
        <v>2100000</v>
      </c>
      <c r="H746" s="87">
        <f>1400000+700000</f>
        <v>2100000</v>
      </c>
      <c r="I746" s="87">
        <f>1400000+700000</f>
        <v>2100000</v>
      </c>
      <c r="J746" s="176"/>
      <c r="K746" s="197"/>
      <c r="L746" s="197"/>
      <c r="M746" s="197"/>
      <c r="N746" s="197"/>
      <c r="O746" s="197"/>
      <c r="P746" s="197"/>
      <c r="Q746" s="197"/>
      <c r="R746" s="197"/>
    </row>
    <row r="747" spans="1:18" s="3" customFormat="1" ht="38.25" hidden="1">
      <c r="A747" s="82" t="s">
        <v>863</v>
      </c>
      <c r="B747" s="148">
        <v>774</v>
      </c>
      <c r="C747" s="84" t="s">
        <v>25</v>
      </c>
      <c r="D747" s="84" t="s">
        <v>27</v>
      </c>
      <c r="E747" s="84" t="s">
        <v>862</v>
      </c>
      <c r="F747" s="84"/>
      <c r="G747" s="70">
        <f>G748</f>
        <v>0</v>
      </c>
      <c r="H747" s="87">
        <f t="shared" ref="H747:I751" si="208">H748</f>
        <v>0</v>
      </c>
      <c r="I747" s="87">
        <f t="shared" si="208"/>
        <v>0</v>
      </c>
      <c r="J747" s="176"/>
      <c r="K747" s="197"/>
      <c r="L747" s="197"/>
      <c r="M747" s="197"/>
      <c r="N747" s="197"/>
      <c r="O747" s="197"/>
      <c r="P747" s="197"/>
      <c r="Q747" s="197"/>
      <c r="R747" s="197"/>
    </row>
    <row r="748" spans="1:18" s="3" customFormat="1" ht="33" hidden="1" customHeight="1">
      <c r="A748" s="82" t="s">
        <v>29</v>
      </c>
      <c r="B748" s="148">
        <v>774</v>
      </c>
      <c r="C748" s="84" t="s">
        <v>25</v>
      </c>
      <c r="D748" s="84" t="s">
        <v>27</v>
      </c>
      <c r="E748" s="84" t="s">
        <v>862</v>
      </c>
      <c r="F748" s="84" t="s">
        <v>30</v>
      </c>
      <c r="G748" s="70">
        <f>G749</f>
        <v>0</v>
      </c>
      <c r="H748" s="87">
        <f t="shared" si="208"/>
        <v>0</v>
      </c>
      <c r="I748" s="87">
        <f t="shared" si="208"/>
        <v>0</v>
      </c>
      <c r="J748" s="176"/>
      <c r="K748" s="197"/>
      <c r="L748" s="197"/>
      <c r="M748" s="197"/>
      <c r="N748" s="197"/>
      <c r="O748" s="197"/>
      <c r="P748" s="197"/>
      <c r="Q748" s="197"/>
      <c r="R748" s="197"/>
    </row>
    <row r="749" spans="1:18" s="3" customFormat="1" hidden="1">
      <c r="A749" s="82" t="s">
        <v>31</v>
      </c>
      <c r="B749" s="148">
        <v>774</v>
      </c>
      <c r="C749" s="84" t="s">
        <v>25</v>
      </c>
      <c r="D749" s="84" t="s">
        <v>27</v>
      </c>
      <c r="E749" s="84" t="s">
        <v>862</v>
      </c>
      <c r="F749" s="84" t="s">
        <v>32</v>
      </c>
      <c r="G749" s="70"/>
      <c r="H749" s="87"/>
      <c r="I749" s="87"/>
      <c r="J749" s="176"/>
      <c r="K749" s="197"/>
      <c r="L749" s="197"/>
      <c r="M749" s="197"/>
      <c r="N749" s="197"/>
      <c r="O749" s="197"/>
      <c r="P749" s="197"/>
      <c r="Q749" s="197"/>
      <c r="R749" s="197"/>
    </row>
    <row r="750" spans="1:18" s="3" customFormat="1" ht="38.25" hidden="1">
      <c r="A750" s="82" t="s">
        <v>865</v>
      </c>
      <c r="B750" s="148">
        <v>774</v>
      </c>
      <c r="C750" s="84" t="s">
        <v>25</v>
      </c>
      <c r="D750" s="84" t="s">
        <v>27</v>
      </c>
      <c r="E750" s="84" t="s">
        <v>864</v>
      </c>
      <c r="F750" s="84"/>
      <c r="G750" s="70">
        <f>G751</f>
        <v>0</v>
      </c>
      <c r="H750" s="87">
        <f t="shared" si="208"/>
        <v>0</v>
      </c>
      <c r="I750" s="87">
        <f t="shared" si="208"/>
        <v>0</v>
      </c>
      <c r="J750" s="176"/>
      <c r="K750" s="197"/>
      <c r="L750" s="197"/>
      <c r="M750" s="197"/>
      <c r="N750" s="197"/>
      <c r="O750" s="197"/>
      <c r="P750" s="197"/>
      <c r="Q750" s="197"/>
      <c r="R750" s="197"/>
    </row>
    <row r="751" spans="1:18" s="3" customFormat="1" ht="33" hidden="1" customHeight="1">
      <c r="A751" s="82" t="s">
        <v>29</v>
      </c>
      <c r="B751" s="148">
        <v>774</v>
      </c>
      <c r="C751" s="84" t="s">
        <v>25</v>
      </c>
      <c r="D751" s="84" t="s">
        <v>27</v>
      </c>
      <c r="E751" s="84" t="s">
        <v>864</v>
      </c>
      <c r="F751" s="84" t="s">
        <v>30</v>
      </c>
      <c r="G751" s="70">
        <f>G752</f>
        <v>0</v>
      </c>
      <c r="H751" s="87">
        <f t="shared" si="208"/>
        <v>0</v>
      </c>
      <c r="I751" s="87">
        <f t="shared" si="208"/>
        <v>0</v>
      </c>
      <c r="J751" s="176"/>
      <c r="K751" s="197"/>
      <c r="L751" s="197"/>
      <c r="M751" s="197"/>
      <c r="N751" s="197"/>
      <c r="O751" s="197"/>
      <c r="P751" s="197"/>
      <c r="Q751" s="197"/>
      <c r="R751" s="197"/>
    </row>
    <row r="752" spans="1:18" s="3" customFormat="1" hidden="1">
      <c r="A752" s="82" t="s">
        <v>31</v>
      </c>
      <c r="B752" s="148">
        <v>774</v>
      </c>
      <c r="C752" s="84" t="s">
        <v>25</v>
      </c>
      <c r="D752" s="84" t="s">
        <v>27</v>
      </c>
      <c r="E752" s="84" t="s">
        <v>864</v>
      </c>
      <c r="F752" s="84" t="s">
        <v>32</v>
      </c>
      <c r="G752" s="70"/>
      <c r="H752" s="87"/>
      <c r="I752" s="87"/>
      <c r="J752" s="176"/>
      <c r="K752" s="197"/>
      <c r="L752" s="197"/>
      <c r="M752" s="197"/>
      <c r="N752" s="197"/>
      <c r="O752" s="197"/>
      <c r="P752" s="197"/>
      <c r="Q752" s="197"/>
      <c r="R752" s="197"/>
    </row>
    <row r="753" spans="1:18" s="3" customFormat="1" ht="38.25" hidden="1">
      <c r="A753" s="82" t="s">
        <v>788</v>
      </c>
      <c r="B753" s="148">
        <v>774</v>
      </c>
      <c r="C753" s="84" t="s">
        <v>25</v>
      </c>
      <c r="D753" s="84" t="s">
        <v>27</v>
      </c>
      <c r="E753" s="84" t="s">
        <v>737</v>
      </c>
      <c r="F753" s="84"/>
      <c r="G753" s="70">
        <f t="shared" ref="G753:I763" si="209">G754</f>
        <v>0</v>
      </c>
      <c r="H753" s="87">
        <f t="shared" si="209"/>
        <v>0</v>
      </c>
      <c r="I753" s="87">
        <f t="shared" si="209"/>
        <v>0</v>
      </c>
      <c r="J753" s="176"/>
      <c r="K753" s="197"/>
      <c r="L753" s="197"/>
      <c r="M753" s="197"/>
      <c r="N753" s="197"/>
      <c r="O753" s="197"/>
      <c r="P753" s="197"/>
      <c r="Q753" s="197"/>
      <c r="R753" s="197"/>
    </row>
    <row r="754" spans="1:18" s="3" customFormat="1" ht="25.5" hidden="1">
      <c r="A754" s="82" t="s">
        <v>29</v>
      </c>
      <c r="B754" s="148">
        <v>774</v>
      </c>
      <c r="C754" s="84" t="s">
        <v>25</v>
      </c>
      <c r="D754" s="84" t="s">
        <v>27</v>
      </c>
      <c r="E754" s="84" t="s">
        <v>737</v>
      </c>
      <c r="F754" s="84" t="s">
        <v>30</v>
      </c>
      <c r="G754" s="70">
        <f t="shared" si="209"/>
        <v>0</v>
      </c>
      <c r="H754" s="87">
        <f t="shared" si="209"/>
        <v>0</v>
      </c>
      <c r="I754" s="87">
        <f t="shared" si="209"/>
        <v>0</v>
      </c>
      <c r="J754" s="176"/>
      <c r="K754" s="197"/>
      <c r="L754" s="197"/>
      <c r="M754" s="197"/>
      <c r="N754" s="197"/>
      <c r="O754" s="197"/>
      <c r="P754" s="197"/>
      <c r="Q754" s="197"/>
      <c r="R754" s="197"/>
    </row>
    <row r="755" spans="1:18" s="3" customFormat="1" hidden="1">
      <c r="A755" s="82" t="s">
        <v>31</v>
      </c>
      <c r="B755" s="148">
        <v>774</v>
      </c>
      <c r="C755" s="84" t="s">
        <v>25</v>
      </c>
      <c r="D755" s="84" t="s">
        <v>27</v>
      </c>
      <c r="E755" s="84" t="s">
        <v>737</v>
      </c>
      <c r="F755" s="84" t="s">
        <v>32</v>
      </c>
      <c r="G755" s="70"/>
      <c r="H755" s="87"/>
      <c r="I755" s="87"/>
      <c r="J755" s="176"/>
      <c r="K755" s="197"/>
      <c r="L755" s="197"/>
      <c r="M755" s="197"/>
      <c r="N755" s="197"/>
      <c r="O755" s="197"/>
      <c r="P755" s="197"/>
      <c r="Q755" s="197"/>
      <c r="R755" s="197"/>
    </row>
    <row r="756" spans="1:18" s="3" customFormat="1">
      <c r="A756" s="82" t="s">
        <v>848</v>
      </c>
      <c r="B756" s="148">
        <v>774</v>
      </c>
      <c r="C756" s="84" t="s">
        <v>25</v>
      </c>
      <c r="D756" s="84" t="s">
        <v>27</v>
      </c>
      <c r="E756" s="84" t="s">
        <v>847</v>
      </c>
      <c r="F756" s="84"/>
      <c r="G756" s="70">
        <f t="shared" si="209"/>
        <v>337451</v>
      </c>
      <c r="H756" s="87">
        <f t="shared" si="209"/>
        <v>0</v>
      </c>
      <c r="I756" s="87">
        <f t="shared" si="209"/>
        <v>0</v>
      </c>
      <c r="J756" s="176"/>
      <c r="K756" s="197"/>
      <c r="L756" s="197"/>
      <c r="M756" s="197"/>
      <c r="N756" s="197"/>
      <c r="O756" s="197"/>
      <c r="P756" s="197"/>
      <c r="Q756" s="197"/>
      <c r="R756" s="197"/>
    </row>
    <row r="757" spans="1:18" s="3" customFormat="1" ht="25.5">
      <c r="A757" s="82" t="s">
        <v>29</v>
      </c>
      <c r="B757" s="148">
        <v>774</v>
      </c>
      <c r="C757" s="84" t="s">
        <v>25</v>
      </c>
      <c r="D757" s="84" t="s">
        <v>27</v>
      </c>
      <c r="E757" s="84" t="s">
        <v>847</v>
      </c>
      <c r="F757" s="84" t="s">
        <v>30</v>
      </c>
      <c r="G757" s="70">
        <f t="shared" si="209"/>
        <v>337451</v>
      </c>
      <c r="H757" s="87">
        <f t="shared" si="209"/>
        <v>0</v>
      </c>
      <c r="I757" s="87">
        <f t="shared" si="209"/>
        <v>0</v>
      </c>
      <c r="J757" s="176"/>
      <c r="K757" s="197"/>
      <c r="L757" s="197"/>
      <c r="M757" s="197"/>
      <c r="N757" s="197"/>
      <c r="O757" s="197"/>
      <c r="P757" s="197"/>
      <c r="Q757" s="197"/>
      <c r="R757" s="197"/>
    </row>
    <row r="758" spans="1:18" s="3" customFormat="1">
      <c r="A758" s="82" t="s">
        <v>31</v>
      </c>
      <c r="B758" s="148">
        <v>774</v>
      </c>
      <c r="C758" s="84" t="s">
        <v>25</v>
      </c>
      <c r="D758" s="84" t="s">
        <v>27</v>
      </c>
      <c r="E758" s="84" t="s">
        <v>847</v>
      </c>
      <c r="F758" s="84" t="s">
        <v>32</v>
      </c>
      <c r="G758" s="70">
        <v>337451</v>
      </c>
      <c r="H758" s="87">
        <v>0</v>
      </c>
      <c r="I758" s="87">
        <v>0</v>
      </c>
      <c r="J758" s="176"/>
      <c r="K758" s="197"/>
      <c r="L758" s="197"/>
      <c r="M758" s="197"/>
      <c r="N758" s="197"/>
      <c r="O758" s="197"/>
      <c r="P758" s="197"/>
      <c r="Q758" s="197"/>
      <c r="R758" s="197"/>
    </row>
    <row r="759" spans="1:18" s="3" customFormat="1" ht="25.5" customHeight="1">
      <c r="A759" s="82" t="s">
        <v>850</v>
      </c>
      <c r="B759" s="148">
        <v>774</v>
      </c>
      <c r="C759" s="84" t="s">
        <v>25</v>
      </c>
      <c r="D759" s="84" t="s">
        <v>27</v>
      </c>
      <c r="E759" s="84" t="s">
        <v>849</v>
      </c>
      <c r="F759" s="84"/>
      <c r="G759" s="70">
        <f t="shared" si="209"/>
        <v>0</v>
      </c>
      <c r="H759" s="87">
        <f t="shared" si="209"/>
        <v>0</v>
      </c>
      <c r="I759" s="87">
        <f t="shared" si="209"/>
        <v>0</v>
      </c>
      <c r="J759" s="176"/>
      <c r="K759" s="197"/>
      <c r="L759" s="197"/>
      <c r="M759" s="197"/>
      <c r="N759" s="197"/>
      <c r="O759" s="197"/>
      <c r="P759" s="197"/>
      <c r="Q759" s="197"/>
      <c r="R759" s="197"/>
    </row>
    <row r="760" spans="1:18" s="3" customFormat="1" ht="25.5">
      <c r="A760" s="82" t="s">
        <v>29</v>
      </c>
      <c r="B760" s="148">
        <v>774</v>
      </c>
      <c r="C760" s="84" t="s">
        <v>25</v>
      </c>
      <c r="D760" s="84" t="s">
        <v>27</v>
      </c>
      <c r="E760" s="84" t="s">
        <v>849</v>
      </c>
      <c r="F760" s="84" t="s">
        <v>30</v>
      </c>
      <c r="G760" s="70">
        <f t="shared" si="209"/>
        <v>0</v>
      </c>
      <c r="H760" s="87">
        <f t="shared" si="209"/>
        <v>0</v>
      </c>
      <c r="I760" s="87">
        <f t="shared" si="209"/>
        <v>0</v>
      </c>
      <c r="J760" s="176"/>
      <c r="K760" s="197"/>
      <c r="L760" s="197"/>
      <c r="M760" s="197"/>
      <c r="N760" s="197"/>
      <c r="O760" s="197"/>
      <c r="P760" s="197"/>
      <c r="Q760" s="197"/>
      <c r="R760" s="197"/>
    </row>
    <row r="761" spans="1:18" s="3" customFormat="1">
      <c r="A761" s="82" t="s">
        <v>31</v>
      </c>
      <c r="B761" s="148">
        <v>774</v>
      </c>
      <c r="C761" s="84" t="s">
        <v>25</v>
      </c>
      <c r="D761" s="84" t="s">
        <v>27</v>
      </c>
      <c r="E761" s="84" t="s">
        <v>849</v>
      </c>
      <c r="F761" s="84" t="s">
        <v>32</v>
      </c>
      <c r="G761" s="70">
        <f>250000-250000</f>
        <v>0</v>
      </c>
      <c r="H761" s="87">
        <v>0</v>
      </c>
      <c r="I761" s="87">
        <v>0</v>
      </c>
      <c r="J761" s="176"/>
      <c r="K761" s="197"/>
      <c r="L761" s="197"/>
      <c r="M761" s="197"/>
      <c r="N761" s="197"/>
      <c r="O761" s="197"/>
      <c r="P761" s="197"/>
      <c r="Q761" s="197"/>
      <c r="R761" s="197"/>
    </row>
    <row r="762" spans="1:18" s="3" customFormat="1" ht="25.5" customHeight="1">
      <c r="A762" s="82" t="s">
        <v>1234</v>
      </c>
      <c r="B762" s="148">
        <v>774</v>
      </c>
      <c r="C762" s="84" t="s">
        <v>25</v>
      </c>
      <c r="D762" s="84" t="s">
        <v>27</v>
      </c>
      <c r="E762" s="84" t="s">
        <v>1233</v>
      </c>
      <c r="F762" s="84"/>
      <c r="G762" s="70">
        <f t="shared" si="209"/>
        <v>3533296.84</v>
      </c>
      <c r="H762" s="87">
        <f t="shared" si="209"/>
        <v>0</v>
      </c>
      <c r="I762" s="87">
        <f t="shared" si="209"/>
        <v>0</v>
      </c>
      <c r="J762" s="176"/>
      <c r="K762" s="197"/>
      <c r="L762" s="197"/>
      <c r="M762" s="197"/>
      <c r="N762" s="197"/>
      <c r="O762" s="197"/>
      <c r="P762" s="197"/>
      <c r="Q762" s="197"/>
      <c r="R762" s="197"/>
    </row>
    <row r="763" spans="1:18" s="3" customFormat="1" ht="25.5">
      <c r="A763" s="82" t="s">
        <v>29</v>
      </c>
      <c r="B763" s="148">
        <v>774</v>
      </c>
      <c r="C763" s="84" t="s">
        <v>25</v>
      </c>
      <c r="D763" s="84" t="s">
        <v>27</v>
      </c>
      <c r="E763" s="84" t="s">
        <v>1233</v>
      </c>
      <c r="F763" s="84" t="s">
        <v>30</v>
      </c>
      <c r="G763" s="70">
        <f t="shared" si="209"/>
        <v>3533296.84</v>
      </c>
      <c r="H763" s="87">
        <f t="shared" si="209"/>
        <v>0</v>
      </c>
      <c r="I763" s="87">
        <f t="shared" si="209"/>
        <v>0</v>
      </c>
      <c r="J763" s="176"/>
      <c r="K763" s="197"/>
      <c r="L763" s="197"/>
      <c r="M763" s="197"/>
      <c r="N763" s="197"/>
      <c r="O763" s="197"/>
      <c r="P763" s="197"/>
      <c r="Q763" s="197"/>
      <c r="R763" s="197"/>
    </row>
    <row r="764" spans="1:18" s="3" customFormat="1">
      <c r="A764" s="82" t="s">
        <v>31</v>
      </c>
      <c r="B764" s="148">
        <v>774</v>
      </c>
      <c r="C764" s="84" t="s">
        <v>25</v>
      </c>
      <c r="D764" s="84" t="s">
        <v>27</v>
      </c>
      <c r="E764" s="84" t="s">
        <v>1233</v>
      </c>
      <c r="F764" s="84" t="s">
        <v>32</v>
      </c>
      <c r="G764" s="70">
        <f>1951760+1581536.84</f>
        <v>3533296.84</v>
      </c>
      <c r="H764" s="87">
        <v>0</v>
      </c>
      <c r="I764" s="87">
        <v>0</v>
      </c>
      <c r="J764" s="176"/>
      <c r="K764" s="197"/>
      <c r="L764" s="197"/>
      <c r="M764" s="197"/>
      <c r="N764" s="197"/>
      <c r="O764" s="197"/>
      <c r="P764" s="197"/>
      <c r="Q764" s="197"/>
      <c r="R764" s="197"/>
    </row>
    <row r="765" spans="1:18" s="3" customFormat="1" ht="25.5">
      <c r="A765" s="82" t="s">
        <v>957</v>
      </c>
      <c r="B765" s="148">
        <v>774</v>
      </c>
      <c r="C765" s="84" t="s">
        <v>25</v>
      </c>
      <c r="D765" s="84" t="s">
        <v>27</v>
      </c>
      <c r="E765" s="84" t="s">
        <v>214</v>
      </c>
      <c r="F765" s="84"/>
      <c r="G765" s="70">
        <f t="shared" ref="G765:I769" si="210">G766</f>
        <v>0</v>
      </c>
      <c r="H765" s="87">
        <f t="shared" si="210"/>
        <v>0</v>
      </c>
      <c r="I765" s="87">
        <f t="shared" si="210"/>
        <v>0</v>
      </c>
      <c r="J765" s="176"/>
      <c r="K765" s="197"/>
      <c r="L765" s="197"/>
      <c r="M765" s="197"/>
      <c r="N765" s="197"/>
      <c r="O765" s="197"/>
      <c r="P765" s="197"/>
      <c r="Q765" s="197"/>
      <c r="R765" s="197"/>
    </row>
    <row r="766" spans="1:18" s="3" customFormat="1" ht="25.5">
      <c r="A766" s="82" t="s">
        <v>29</v>
      </c>
      <c r="B766" s="148">
        <v>774</v>
      </c>
      <c r="C766" s="84" t="s">
        <v>25</v>
      </c>
      <c r="D766" s="84" t="s">
        <v>27</v>
      </c>
      <c r="E766" s="84" t="s">
        <v>214</v>
      </c>
      <c r="F766" s="84" t="s">
        <v>30</v>
      </c>
      <c r="G766" s="70">
        <f t="shared" si="210"/>
        <v>0</v>
      </c>
      <c r="H766" s="87">
        <f t="shared" si="210"/>
        <v>0</v>
      </c>
      <c r="I766" s="87">
        <f t="shared" si="210"/>
        <v>0</v>
      </c>
      <c r="J766" s="176"/>
      <c r="K766" s="197"/>
      <c r="L766" s="197"/>
      <c r="M766" s="197"/>
      <c r="N766" s="197"/>
      <c r="O766" s="197"/>
      <c r="P766" s="197"/>
      <c r="Q766" s="197"/>
      <c r="R766" s="197"/>
    </row>
    <row r="767" spans="1:18" s="3" customFormat="1">
      <c r="A767" s="82" t="s">
        <v>31</v>
      </c>
      <c r="B767" s="148">
        <v>774</v>
      </c>
      <c r="C767" s="84" t="s">
        <v>25</v>
      </c>
      <c r="D767" s="84" t="s">
        <v>27</v>
      </c>
      <c r="E767" s="84" t="s">
        <v>214</v>
      </c>
      <c r="F767" s="84" t="s">
        <v>32</v>
      </c>
      <c r="G767" s="70">
        <f>591134-591134</f>
        <v>0</v>
      </c>
      <c r="H767" s="87">
        <v>0</v>
      </c>
      <c r="I767" s="87">
        <v>0</v>
      </c>
      <c r="J767" s="176"/>
      <c r="K767" s="197"/>
      <c r="L767" s="197"/>
      <c r="M767" s="197"/>
      <c r="N767" s="197"/>
      <c r="O767" s="197"/>
      <c r="P767" s="197"/>
      <c r="Q767" s="197"/>
      <c r="R767" s="197"/>
    </row>
    <row r="768" spans="1:18" s="3" customFormat="1" ht="25.5">
      <c r="A768" s="82" t="s">
        <v>956</v>
      </c>
      <c r="B768" s="148">
        <v>774</v>
      </c>
      <c r="C768" s="84" t="s">
        <v>25</v>
      </c>
      <c r="D768" s="84" t="s">
        <v>27</v>
      </c>
      <c r="E768" s="84" t="s">
        <v>954</v>
      </c>
      <c r="F768" s="84"/>
      <c r="G768" s="70">
        <f t="shared" si="210"/>
        <v>390000</v>
      </c>
      <c r="H768" s="87">
        <f t="shared" si="210"/>
        <v>0</v>
      </c>
      <c r="I768" s="87">
        <f t="shared" si="210"/>
        <v>0</v>
      </c>
      <c r="J768" s="176"/>
      <c r="K768" s="197"/>
      <c r="L768" s="197"/>
      <c r="M768" s="197"/>
      <c r="N768" s="197"/>
      <c r="O768" s="197"/>
      <c r="P768" s="197"/>
      <c r="Q768" s="197"/>
      <c r="R768" s="197"/>
    </row>
    <row r="769" spans="1:18" s="3" customFormat="1" ht="25.5">
      <c r="A769" s="82" t="s">
        <v>29</v>
      </c>
      <c r="B769" s="148">
        <v>774</v>
      </c>
      <c r="C769" s="84" t="s">
        <v>25</v>
      </c>
      <c r="D769" s="84" t="s">
        <v>27</v>
      </c>
      <c r="E769" s="84" t="s">
        <v>954</v>
      </c>
      <c r="F769" s="84" t="s">
        <v>30</v>
      </c>
      <c r="G769" s="87">
        <f t="shared" si="210"/>
        <v>390000</v>
      </c>
      <c r="H769" s="87">
        <f t="shared" si="210"/>
        <v>0</v>
      </c>
      <c r="I769" s="87">
        <f t="shared" si="210"/>
        <v>0</v>
      </c>
      <c r="J769" s="176"/>
      <c r="K769" s="197"/>
      <c r="L769" s="197"/>
      <c r="M769" s="197"/>
      <c r="N769" s="197"/>
      <c r="O769" s="197"/>
      <c r="P769" s="197"/>
      <c r="Q769" s="197"/>
      <c r="R769" s="197"/>
    </row>
    <row r="770" spans="1:18" s="3" customFormat="1">
      <c r="A770" s="82" t="s">
        <v>31</v>
      </c>
      <c r="B770" s="148">
        <v>774</v>
      </c>
      <c r="C770" s="84" t="s">
        <v>25</v>
      </c>
      <c r="D770" s="84" t="s">
        <v>27</v>
      </c>
      <c r="E770" s="84" t="s">
        <v>954</v>
      </c>
      <c r="F770" s="84" t="s">
        <v>32</v>
      </c>
      <c r="G770" s="70">
        <v>390000</v>
      </c>
      <c r="H770" s="87">
        <v>0</v>
      </c>
      <c r="I770" s="87">
        <v>0</v>
      </c>
      <c r="J770" s="176"/>
      <c r="K770" s="197"/>
      <c r="L770" s="197"/>
      <c r="M770" s="197"/>
      <c r="N770" s="197"/>
      <c r="O770" s="197"/>
      <c r="P770" s="197"/>
      <c r="Q770" s="197"/>
      <c r="R770" s="197"/>
    </row>
    <row r="771" spans="1:18" s="3" customFormat="1" ht="25.5">
      <c r="A771" s="82" t="s">
        <v>289</v>
      </c>
      <c r="B771" s="148">
        <v>774</v>
      </c>
      <c r="C771" s="84" t="s">
        <v>25</v>
      </c>
      <c r="D771" s="84" t="s">
        <v>27</v>
      </c>
      <c r="E771" s="84" t="s">
        <v>288</v>
      </c>
      <c r="F771" s="84"/>
      <c r="G771" s="70">
        <f t="shared" ref="G771:I772" si="211">G772</f>
        <v>1004778.02</v>
      </c>
      <c r="H771" s="87">
        <f t="shared" si="211"/>
        <v>1339218.02</v>
      </c>
      <c r="I771" s="87">
        <f t="shared" si="211"/>
        <v>1339218.02</v>
      </c>
      <c r="J771" s="176"/>
      <c r="K771" s="197"/>
      <c r="L771" s="197"/>
      <c r="M771" s="197"/>
      <c r="N771" s="197"/>
      <c r="O771" s="197"/>
      <c r="P771" s="197"/>
      <c r="Q771" s="197"/>
      <c r="R771" s="197"/>
    </row>
    <row r="772" spans="1:18" s="3" customFormat="1" ht="25.5">
      <c r="A772" s="82" t="s">
        <v>29</v>
      </c>
      <c r="B772" s="148">
        <v>774</v>
      </c>
      <c r="C772" s="84" t="s">
        <v>25</v>
      </c>
      <c r="D772" s="84" t="s">
        <v>27</v>
      </c>
      <c r="E772" s="84" t="s">
        <v>288</v>
      </c>
      <c r="F772" s="84" t="s">
        <v>30</v>
      </c>
      <c r="G772" s="70">
        <f t="shared" si="211"/>
        <v>1004778.02</v>
      </c>
      <c r="H772" s="87">
        <f t="shared" si="211"/>
        <v>1339218.02</v>
      </c>
      <c r="I772" s="87">
        <f t="shared" si="211"/>
        <v>1339218.02</v>
      </c>
      <c r="J772" s="176"/>
      <c r="K772" s="197"/>
      <c r="L772" s="197"/>
      <c r="M772" s="197"/>
      <c r="N772" s="197"/>
      <c r="O772" s="197"/>
      <c r="P772" s="197"/>
      <c r="Q772" s="197"/>
      <c r="R772" s="197"/>
    </row>
    <row r="773" spans="1:18" s="3" customFormat="1">
      <c r="A773" s="82" t="s">
        <v>31</v>
      </c>
      <c r="B773" s="148">
        <v>774</v>
      </c>
      <c r="C773" s="84" t="s">
        <v>25</v>
      </c>
      <c r="D773" s="84" t="s">
        <v>27</v>
      </c>
      <c r="E773" s="84" t="s">
        <v>288</v>
      </c>
      <c r="F773" s="84" t="s">
        <v>32</v>
      </c>
      <c r="G773" s="70">
        <f>1004778.02+334440-334440</f>
        <v>1004778.02</v>
      </c>
      <c r="H773" s="87">
        <f>1004778.02+334440</f>
        <v>1339218.02</v>
      </c>
      <c r="I773" s="87">
        <f>1004778.02+334440</f>
        <v>1339218.02</v>
      </c>
      <c r="J773" s="176"/>
      <c r="K773" s="197"/>
      <c r="L773" s="197"/>
      <c r="M773" s="197"/>
      <c r="N773" s="197"/>
      <c r="O773" s="197"/>
      <c r="P773" s="197"/>
      <c r="Q773" s="197"/>
      <c r="R773" s="197"/>
    </row>
    <row r="774" spans="1:18" s="3" customFormat="1" ht="33" hidden="1" customHeight="1">
      <c r="A774" s="82" t="s">
        <v>697</v>
      </c>
      <c r="B774" s="148">
        <v>774</v>
      </c>
      <c r="C774" s="84" t="s">
        <v>25</v>
      </c>
      <c r="D774" s="84" t="s">
        <v>27</v>
      </c>
      <c r="E774" s="84" t="s">
        <v>696</v>
      </c>
      <c r="F774" s="84"/>
      <c r="G774" s="70">
        <f t="shared" ref="G774:I781" si="212">G775</f>
        <v>0</v>
      </c>
      <c r="H774" s="87">
        <f t="shared" si="212"/>
        <v>0</v>
      </c>
      <c r="I774" s="87">
        <f t="shared" si="212"/>
        <v>0</v>
      </c>
      <c r="J774" s="176"/>
      <c r="K774" s="197"/>
      <c r="L774" s="197"/>
      <c r="M774" s="197"/>
      <c r="N774" s="197"/>
      <c r="O774" s="197"/>
      <c r="P774" s="197"/>
      <c r="Q774" s="197"/>
      <c r="R774" s="197"/>
    </row>
    <row r="775" spans="1:18" s="3" customFormat="1" ht="25.5" hidden="1">
      <c r="A775" s="82" t="s">
        <v>29</v>
      </c>
      <c r="B775" s="148">
        <v>774</v>
      </c>
      <c r="C775" s="84" t="s">
        <v>25</v>
      </c>
      <c r="D775" s="84" t="s">
        <v>27</v>
      </c>
      <c r="E775" s="84" t="s">
        <v>696</v>
      </c>
      <c r="F775" s="84" t="s">
        <v>30</v>
      </c>
      <c r="G775" s="70">
        <f t="shared" si="212"/>
        <v>0</v>
      </c>
      <c r="H775" s="87">
        <f t="shared" si="212"/>
        <v>0</v>
      </c>
      <c r="I775" s="87">
        <f t="shared" si="212"/>
        <v>0</v>
      </c>
      <c r="J775" s="176"/>
      <c r="K775" s="197"/>
      <c r="L775" s="197"/>
      <c r="M775" s="197"/>
      <c r="N775" s="197"/>
      <c r="O775" s="197"/>
      <c r="P775" s="197"/>
      <c r="Q775" s="197"/>
      <c r="R775" s="197"/>
    </row>
    <row r="776" spans="1:18" s="3" customFormat="1" hidden="1">
      <c r="A776" s="82" t="s">
        <v>31</v>
      </c>
      <c r="B776" s="148">
        <v>774</v>
      </c>
      <c r="C776" s="84" t="s">
        <v>25</v>
      </c>
      <c r="D776" s="84" t="s">
        <v>27</v>
      </c>
      <c r="E776" s="84" t="s">
        <v>696</v>
      </c>
      <c r="F776" s="84" t="s">
        <v>32</v>
      </c>
      <c r="G776" s="70"/>
      <c r="H776" s="87"/>
      <c r="I776" s="87"/>
      <c r="J776" s="176"/>
      <c r="K776" s="197"/>
      <c r="L776" s="197"/>
      <c r="M776" s="197"/>
      <c r="N776" s="197"/>
      <c r="O776" s="197"/>
      <c r="P776" s="197"/>
      <c r="Q776" s="197"/>
      <c r="R776" s="197"/>
    </row>
    <row r="777" spans="1:18" s="3" customFormat="1" ht="54.75" hidden="1" customHeight="1">
      <c r="A777" s="82" t="s">
        <v>715</v>
      </c>
      <c r="B777" s="148">
        <v>774</v>
      </c>
      <c r="C777" s="84" t="s">
        <v>25</v>
      </c>
      <c r="D777" s="84" t="s">
        <v>27</v>
      </c>
      <c r="E777" s="84" t="s">
        <v>703</v>
      </c>
      <c r="F777" s="84"/>
      <c r="G777" s="70">
        <f t="shared" si="212"/>
        <v>0</v>
      </c>
      <c r="H777" s="87">
        <f t="shared" si="212"/>
        <v>0</v>
      </c>
      <c r="I777" s="87">
        <f t="shared" si="212"/>
        <v>0</v>
      </c>
      <c r="J777" s="176"/>
      <c r="K777" s="197"/>
      <c r="L777" s="197"/>
      <c r="M777" s="197"/>
      <c r="N777" s="197"/>
      <c r="O777" s="197"/>
      <c r="P777" s="197"/>
      <c r="Q777" s="197"/>
      <c r="R777" s="197"/>
    </row>
    <row r="778" spans="1:18" s="3" customFormat="1" ht="25.5" hidden="1">
      <c r="A778" s="82" t="s">
        <v>29</v>
      </c>
      <c r="B778" s="148">
        <v>774</v>
      </c>
      <c r="C778" s="84" t="s">
        <v>25</v>
      </c>
      <c r="D778" s="84" t="s">
        <v>27</v>
      </c>
      <c r="E778" s="84" t="s">
        <v>703</v>
      </c>
      <c r="F778" s="84" t="s">
        <v>30</v>
      </c>
      <c r="G778" s="70">
        <f t="shared" si="212"/>
        <v>0</v>
      </c>
      <c r="H778" s="87">
        <f t="shared" si="212"/>
        <v>0</v>
      </c>
      <c r="I778" s="87">
        <f t="shared" si="212"/>
        <v>0</v>
      </c>
      <c r="J778" s="176"/>
      <c r="K778" s="197"/>
      <c r="L778" s="197"/>
      <c r="M778" s="197"/>
      <c r="N778" s="197"/>
      <c r="O778" s="197"/>
      <c r="P778" s="197"/>
      <c r="Q778" s="197"/>
      <c r="R778" s="197"/>
    </row>
    <row r="779" spans="1:18" s="3" customFormat="1" hidden="1">
      <c r="A779" s="82" t="s">
        <v>31</v>
      </c>
      <c r="B779" s="148">
        <v>774</v>
      </c>
      <c r="C779" s="84" t="s">
        <v>25</v>
      </c>
      <c r="D779" s="84" t="s">
        <v>27</v>
      </c>
      <c r="E779" s="84" t="s">
        <v>703</v>
      </c>
      <c r="F779" s="84" t="s">
        <v>32</v>
      </c>
      <c r="G779" s="70"/>
      <c r="H779" s="87">
        <v>0</v>
      </c>
      <c r="I779" s="87">
        <v>0</v>
      </c>
      <c r="J779" s="176"/>
      <c r="K779" s="197"/>
      <c r="L779" s="197"/>
      <c r="M779" s="197"/>
      <c r="N779" s="197"/>
      <c r="O779" s="197"/>
      <c r="P779" s="197"/>
      <c r="Q779" s="197"/>
      <c r="R779" s="197"/>
    </row>
    <row r="780" spans="1:18" s="3" customFormat="1" ht="65.25" hidden="1" customHeight="1">
      <c r="A780" s="82" t="s">
        <v>918</v>
      </c>
      <c r="B780" s="148">
        <v>774</v>
      </c>
      <c r="C780" s="84" t="s">
        <v>25</v>
      </c>
      <c r="D780" s="84" t="s">
        <v>27</v>
      </c>
      <c r="E780" s="84" t="s">
        <v>705</v>
      </c>
      <c r="F780" s="84"/>
      <c r="G780" s="70">
        <f t="shared" si="212"/>
        <v>0</v>
      </c>
      <c r="H780" s="87">
        <f t="shared" si="212"/>
        <v>0</v>
      </c>
      <c r="I780" s="87">
        <f t="shared" si="212"/>
        <v>0</v>
      </c>
      <c r="J780" s="176"/>
      <c r="K780" s="197"/>
      <c r="L780" s="197"/>
      <c r="M780" s="197"/>
      <c r="N780" s="197"/>
      <c r="O780" s="197"/>
      <c r="P780" s="197"/>
      <c r="Q780" s="197"/>
      <c r="R780" s="197"/>
    </row>
    <row r="781" spans="1:18" s="3" customFormat="1" ht="25.5" hidden="1">
      <c r="A781" s="82" t="s">
        <v>29</v>
      </c>
      <c r="B781" s="148">
        <v>774</v>
      </c>
      <c r="C781" s="84" t="s">
        <v>25</v>
      </c>
      <c r="D781" s="84" t="s">
        <v>27</v>
      </c>
      <c r="E781" s="84" t="s">
        <v>705</v>
      </c>
      <c r="F781" s="84" t="s">
        <v>30</v>
      </c>
      <c r="G781" s="87">
        <f t="shared" si="212"/>
        <v>0</v>
      </c>
      <c r="H781" s="87">
        <f t="shared" si="212"/>
        <v>0</v>
      </c>
      <c r="I781" s="87">
        <f t="shared" si="212"/>
        <v>0</v>
      </c>
      <c r="J781" s="176"/>
      <c r="K781" s="197"/>
      <c r="L781" s="197"/>
      <c r="M781" s="197"/>
      <c r="N781" s="197"/>
      <c r="O781" s="197"/>
      <c r="P781" s="197"/>
      <c r="Q781" s="197"/>
      <c r="R781" s="197"/>
    </row>
    <row r="782" spans="1:18" s="3" customFormat="1" hidden="1">
      <c r="A782" s="82" t="s">
        <v>31</v>
      </c>
      <c r="B782" s="148">
        <v>774</v>
      </c>
      <c r="C782" s="84" t="s">
        <v>25</v>
      </c>
      <c r="D782" s="84" t="s">
        <v>27</v>
      </c>
      <c r="E782" s="84" t="s">
        <v>705</v>
      </c>
      <c r="F782" s="84" t="s">
        <v>32</v>
      </c>
      <c r="G782" s="87"/>
      <c r="H782" s="87"/>
      <c r="I782" s="87"/>
      <c r="J782" s="176"/>
      <c r="K782" s="197"/>
      <c r="L782" s="197"/>
      <c r="M782" s="197"/>
      <c r="N782" s="197"/>
      <c r="O782" s="197"/>
      <c r="P782" s="197"/>
      <c r="Q782" s="197"/>
      <c r="R782" s="197"/>
    </row>
    <row r="783" spans="1:18" s="3" customFormat="1" ht="38.25" hidden="1" customHeight="1">
      <c r="A783" s="82" t="s">
        <v>614</v>
      </c>
      <c r="B783" s="148">
        <v>774</v>
      </c>
      <c r="C783" s="84" t="s">
        <v>25</v>
      </c>
      <c r="D783" s="84" t="s">
        <v>27</v>
      </c>
      <c r="E783" s="84" t="s">
        <v>613</v>
      </c>
      <c r="F783" s="84"/>
      <c r="G783" s="87">
        <f t="shared" ref="G783:I784" si="213">G784</f>
        <v>0</v>
      </c>
      <c r="H783" s="87">
        <f t="shared" si="213"/>
        <v>0</v>
      </c>
      <c r="I783" s="87">
        <f t="shared" si="213"/>
        <v>0</v>
      </c>
      <c r="J783" s="176"/>
      <c r="K783" s="197"/>
      <c r="L783" s="197"/>
      <c r="M783" s="197"/>
      <c r="N783" s="197"/>
      <c r="O783" s="197"/>
      <c r="P783" s="197"/>
      <c r="Q783" s="197"/>
      <c r="R783" s="197"/>
    </row>
    <row r="784" spans="1:18" s="3" customFormat="1" ht="25.5" hidden="1" customHeight="1">
      <c r="A784" s="82" t="s">
        <v>29</v>
      </c>
      <c r="B784" s="148">
        <v>774</v>
      </c>
      <c r="C784" s="84" t="s">
        <v>25</v>
      </c>
      <c r="D784" s="84" t="s">
        <v>27</v>
      </c>
      <c r="E784" s="84" t="s">
        <v>613</v>
      </c>
      <c r="F784" s="84" t="s">
        <v>30</v>
      </c>
      <c r="G784" s="87">
        <f t="shared" si="213"/>
        <v>0</v>
      </c>
      <c r="H784" s="87">
        <f t="shared" si="213"/>
        <v>0</v>
      </c>
      <c r="I784" s="87">
        <f t="shared" si="213"/>
        <v>0</v>
      </c>
      <c r="J784" s="176"/>
      <c r="K784" s="197"/>
      <c r="L784" s="197"/>
      <c r="M784" s="197"/>
      <c r="N784" s="197"/>
      <c r="O784" s="197"/>
      <c r="P784" s="197"/>
      <c r="Q784" s="197"/>
      <c r="R784" s="197"/>
    </row>
    <row r="785" spans="1:18" s="3" customFormat="1" ht="12.75" hidden="1" customHeight="1">
      <c r="A785" s="82" t="s">
        <v>31</v>
      </c>
      <c r="B785" s="148">
        <v>774</v>
      </c>
      <c r="C785" s="84" t="s">
        <v>25</v>
      </c>
      <c r="D785" s="84" t="s">
        <v>27</v>
      </c>
      <c r="E785" s="84" t="s">
        <v>613</v>
      </c>
      <c r="F785" s="84" t="s">
        <v>32</v>
      </c>
      <c r="G785" s="87"/>
      <c r="H785" s="87"/>
      <c r="I785" s="87"/>
      <c r="J785" s="176"/>
      <c r="K785" s="197"/>
      <c r="L785" s="197"/>
      <c r="M785" s="197"/>
      <c r="N785" s="197"/>
      <c r="O785" s="197"/>
      <c r="P785" s="197"/>
      <c r="Q785" s="197"/>
      <c r="R785" s="197"/>
    </row>
    <row r="786" spans="1:18" s="3" customFormat="1" ht="49.5" hidden="1" customHeight="1">
      <c r="A786" s="82" t="s">
        <v>874</v>
      </c>
      <c r="B786" s="148">
        <v>774</v>
      </c>
      <c r="C786" s="84" t="s">
        <v>25</v>
      </c>
      <c r="D786" s="84" t="s">
        <v>27</v>
      </c>
      <c r="E786" s="84" t="s">
        <v>861</v>
      </c>
      <c r="F786" s="84"/>
      <c r="G786" s="87">
        <f t="shared" ref="G786:I817" si="214">G787</f>
        <v>0</v>
      </c>
      <c r="H786" s="87">
        <f t="shared" si="214"/>
        <v>0</v>
      </c>
      <c r="I786" s="87">
        <f t="shared" si="214"/>
        <v>0</v>
      </c>
      <c r="J786" s="176"/>
      <c r="K786" s="197"/>
      <c r="L786" s="197"/>
      <c r="M786" s="197"/>
      <c r="N786" s="197"/>
      <c r="O786" s="197"/>
      <c r="P786" s="197"/>
      <c r="Q786" s="197"/>
      <c r="R786" s="197"/>
    </row>
    <row r="787" spans="1:18" s="3" customFormat="1" ht="25.5" hidden="1">
      <c r="A787" s="82" t="s">
        <v>29</v>
      </c>
      <c r="B787" s="148">
        <v>774</v>
      </c>
      <c r="C787" s="84" t="s">
        <v>25</v>
      </c>
      <c r="D787" s="84" t="s">
        <v>27</v>
      </c>
      <c r="E787" s="84" t="s">
        <v>861</v>
      </c>
      <c r="F787" s="84" t="s">
        <v>30</v>
      </c>
      <c r="G787" s="87">
        <f t="shared" si="214"/>
        <v>0</v>
      </c>
      <c r="H787" s="87">
        <f t="shared" si="214"/>
        <v>0</v>
      </c>
      <c r="I787" s="87">
        <f t="shared" si="214"/>
        <v>0</v>
      </c>
      <c r="J787" s="176"/>
      <c r="K787" s="197"/>
      <c r="L787" s="197"/>
      <c r="M787" s="197"/>
      <c r="N787" s="197"/>
      <c r="O787" s="197"/>
      <c r="P787" s="197"/>
      <c r="Q787" s="197"/>
      <c r="R787" s="197"/>
    </row>
    <row r="788" spans="1:18" s="3" customFormat="1" hidden="1">
      <c r="A788" s="82" t="s">
        <v>31</v>
      </c>
      <c r="B788" s="148">
        <v>774</v>
      </c>
      <c r="C788" s="84" t="s">
        <v>25</v>
      </c>
      <c r="D788" s="84" t="s">
        <v>27</v>
      </c>
      <c r="E788" s="84" t="s">
        <v>861</v>
      </c>
      <c r="F788" s="84" t="s">
        <v>32</v>
      </c>
      <c r="G788" s="87"/>
      <c r="H788" s="87"/>
      <c r="I788" s="87"/>
      <c r="J788" s="176"/>
      <c r="K788" s="197"/>
      <c r="L788" s="197"/>
      <c r="M788" s="197"/>
      <c r="N788" s="197"/>
      <c r="O788" s="197"/>
      <c r="P788" s="197"/>
      <c r="Q788" s="197"/>
      <c r="R788" s="197"/>
    </row>
    <row r="789" spans="1:18" s="150" customFormat="1" ht="61.5" hidden="1" customHeight="1">
      <c r="A789" s="82" t="s">
        <v>1034</v>
      </c>
      <c r="B789" s="148">
        <v>774</v>
      </c>
      <c r="C789" s="84" t="s">
        <v>25</v>
      </c>
      <c r="D789" s="84" t="s">
        <v>27</v>
      </c>
      <c r="E789" s="84" t="s">
        <v>1029</v>
      </c>
      <c r="F789" s="84"/>
      <c r="G789" s="87">
        <f t="shared" si="214"/>
        <v>0</v>
      </c>
      <c r="H789" s="87">
        <f t="shared" si="214"/>
        <v>0</v>
      </c>
      <c r="I789" s="87">
        <f t="shared" si="214"/>
        <v>0</v>
      </c>
      <c r="J789" s="176"/>
      <c r="K789" s="197"/>
      <c r="L789" s="197"/>
      <c r="M789" s="197"/>
      <c r="N789" s="197"/>
      <c r="O789" s="197"/>
      <c r="P789" s="197"/>
      <c r="Q789" s="197"/>
      <c r="R789" s="197"/>
    </row>
    <row r="790" spans="1:18" s="3" customFormat="1" ht="25.5" hidden="1">
      <c r="A790" s="82" t="s">
        <v>29</v>
      </c>
      <c r="B790" s="148">
        <v>774</v>
      </c>
      <c r="C790" s="84" t="s">
        <v>25</v>
      </c>
      <c r="D790" s="84" t="s">
        <v>27</v>
      </c>
      <c r="E790" s="84" t="s">
        <v>1029</v>
      </c>
      <c r="F790" s="84" t="s">
        <v>30</v>
      </c>
      <c r="G790" s="87">
        <f t="shared" si="214"/>
        <v>0</v>
      </c>
      <c r="H790" s="87">
        <f t="shared" si="214"/>
        <v>0</v>
      </c>
      <c r="I790" s="87">
        <f t="shared" si="214"/>
        <v>0</v>
      </c>
      <c r="J790" s="176"/>
      <c r="K790" s="197"/>
      <c r="L790" s="197"/>
      <c r="M790" s="197"/>
      <c r="N790" s="197"/>
      <c r="O790" s="197"/>
      <c r="P790" s="197"/>
      <c r="Q790" s="197"/>
      <c r="R790" s="197"/>
    </row>
    <row r="791" spans="1:18" s="3" customFormat="1" hidden="1">
      <c r="A791" s="82" t="s">
        <v>31</v>
      </c>
      <c r="B791" s="148">
        <v>774</v>
      </c>
      <c r="C791" s="84" t="s">
        <v>25</v>
      </c>
      <c r="D791" s="84" t="s">
        <v>27</v>
      </c>
      <c r="E791" s="84" t="s">
        <v>1029</v>
      </c>
      <c r="F791" s="84" t="s">
        <v>32</v>
      </c>
      <c r="G791" s="87"/>
      <c r="H791" s="87"/>
      <c r="I791" s="87"/>
      <c r="J791" s="176"/>
      <c r="K791" s="197"/>
      <c r="L791" s="197"/>
      <c r="M791" s="197"/>
      <c r="N791" s="197"/>
      <c r="O791" s="197"/>
      <c r="P791" s="197"/>
      <c r="Q791" s="197"/>
      <c r="R791" s="197"/>
    </row>
    <row r="792" spans="1:18" s="3" customFormat="1" ht="38.25" hidden="1" customHeight="1">
      <c r="A792" s="82" t="s">
        <v>1052</v>
      </c>
      <c r="B792" s="148">
        <v>774</v>
      </c>
      <c r="C792" s="84" t="s">
        <v>25</v>
      </c>
      <c r="D792" s="84" t="s">
        <v>27</v>
      </c>
      <c r="E792" s="84" t="s">
        <v>1030</v>
      </c>
      <c r="F792" s="84"/>
      <c r="G792" s="87">
        <f t="shared" si="214"/>
        <v>0</v>
      </c>
      <c r="H792" s="87">
        <f t="shared" si="214"/>
        <v>0</v>
      </c>
      <c r="I792" s="87">
        <f t="shared" si="214"/>
        <v>0</v>
      </c>
      <c r="J792" s="176"/>
      <c r="K792" s="197"/>
      <c r="L792" s="197"/>
      <c r="M792" s="197"/>
      <c r="N792" s="197"/>
      <c r="O792" s="197"/>
      <c r="P792" s="197"/>
      <c r="Q792" s="197"/>
      <c r="R792" s="197"/>
    </row>
    <row r="793" spans="1:18" s="3" customFormat="1" ht="25.5" hidden="1">
      <c r="A793" s="82" t="s">
        <v>29</v>
      </c>
      <c r="B793" s="148">
        <v>774</v>
      </c>
      <c r="C793" s="84" t="s">
        <v>25</v>
      </c>
      <c r="D793" s="84" t="s">
        <v>27</v>
      </c>
      <c r="E793" s="84" t="s">
        <v>1030</v>
      </c>
      <c r="F793" s="84" t="s">
        <v>30</v>
      </c>
      <c r="G793" s="87">
        <f t="shared" si="214"/>
        <v>0</v>
      </c>
      <c r="H793" s="87">
        <f t="shared" si="214"/>
        <v>0</v>
      </c>
      <c r="I793" s="87">
        <f t="shared" si="214"/>
        <v>0</v>
      </c>
      <c r="J793" s="176"/>
      <c r="K793" s="197"/>
      <c r="L793" s="197"/>
      <c r="M793" s="197"/>
      <c r="N793" s="197"/>
      <c r="O793" s="197"/>
      <c r="P793" s="197"/>
      <c r="Q793" s="197"/>
      <c r="R793" s="197"/>
    </row>
    <row r="794" spans="1:18" s="3" customFormat="1" hidden="1">
      <c r="A794" s="82" t="s">
        <v>31</v>
      </c>
      <c r="B794" s="148">
        <v>774</v>
      </c>
      <c r="C794" s="84" t="s">
        <v>25</v>
      </c>
      <c r="D794" s="84" t="s">
        <v>27</v>
      </c>
      <c r="E794" s="84" t="s">
        <v>1030</v>
      </c>
      <c r="F794" s="84" t="s">
        <v>32</v>
      </c>
      <c r="G794" s="87"/>
      <c r="H794" s="87"/>
      <c r="I794" s="87"/>
      <c r="J794" s="176"/>
      <c r="K794" s="197"/>
      <c r="L794" s="197"/>
      <c r="M794" s="197"/>
      <c r="N794" s="197"/>
      <c r="O794" s="197"/>
      <c r="P794" s="197"/>
      <c r="Q794" s="197"/>
      <c r="R794" s="197"/>
    </row>
    <row r="795" spans="1:18" s="3" customFormat="1" ht="36" hidden="1" customHeight="1">
      <c r="A795" s="82" t="s">
        <v>1035</v>
      </c>
      <c r="B795" s="148">
        <v>774</v>
      </c>
      <c r="C795" s="84" t="s">
        <v>25</v>
      </c>
      <c r="D795" s="84" t="s">
        <v>27</v>
      </c>
      <c r="E795" s="84" t="s">
        <v>1031</v>
      </c>
      <c r="F795" s="84"/>
      <c r="G795" s="87">
        <f t="shared" si="214"/>
        <v>0</v>
      </c>
      <c r="H795" s="87">
        <f t="shared" si="214"/>
        <v>0</v>
      </c>
      <c r="I795" s="87">
        <f t="shared" si="214"/>
        <v>0</v>
      </c>
      <c r="J795" s="176"/>
      <c r="K795" s="197"/>
      <c r="L795" s="197"/>
      <c r="M795" s="197"/>
      <c r="N795" s="197"/>
      <c r="O795" s="197"/>
      <c r="P795" s="197"/>
      <c r="Q795" s="197"/>
      <c r="R795" s="197"/>
    </row>
    <row r="796" spans="1:18" s="3" customFormat="1" ht="25.5" hidden="1">
      <c r="A796" s="82" t="s">
        <v>29</v>
      </c>
      <c r="B796" s="148">
        <v>774</v>
      </c>
      <c r="C796" s="84" t="s">
        <v>25</v>
      </c>
      <c r="D796" s="84" t="s">
        <v>27</v>
      </c>
      <c r="E796" s="84" t="s">
        <v>1031</v>
      </c>
      <c r="F796" s="84" t="s">
        <v>30</v>
      </c>
      <c r="G796" s="87">
        <f t="shared" si="214"/>
        <v>0</v>
      </c>
      <c r="H796" s="87">
        <f t="shared" si="214"/>
        <v>0</v>
      </c>
      <c r="I796" s="87">
        <f t="shared" si="214"/>
        <v>0</v>
      </c>
      <c r="J796" s="176"/>
      <c r="K796" s="197"/>
      <c r="L796" s="197"/>
      <c r="M796" s="197"/>
      <c r="N796" s="197"/>
      <c r="O796" s="197"/>
      <c r="P796" s="197"/>
      <c r="Q796" s="197"/>
      <c r="R796" s="197"/>
    </row>
    <row r="797" spans="1:18" s="3" customFormat="1" hidden="1">
      <c r="A797" s="82" t="s">
        <v>31</v>
      </c>
      <c r="B797" s="148">
        <v>774</v>
      </c>
      <c r="C797" s="84" t="s">
        <v>25</v>
      </c>
      <c r="D797" s="84" t="s">
        <v>27</v>
      </c>
      <c r="E797" s="84" t="s">
        <v>1031</v>
      </c>
      <c r="F797" s="84" t="s">
        <v>32</v>
      </c>
      <c r="G797" s="87"/>
      <c r="H797" s="87"/>
      <c r="I797" s="87"/>
      <c r="J797" s="176"/>
      <c r="K797" s="197"/>
      <c r="L797" s="197"/>
      <c r="M797" s="197"/>
      <c r="N797" s="197"/>
      <c r="O797" s="197"/>
      <c r="P797" s="197"/>
      <c r="Q797" s="197"/>
      <c r="R797" s="197"/>
    </row>
    <row r="798" spans="1:18" s="3" customFormat="1" ht="49.5" hidden="1" customHeight="1">
      <c r="A798" s="82" t="s">
        <v>1037</v>
      </c>
      <c r="B798" s="148">
        <v>774</v>
      </c>
      <c r="C798" s="84" t="s">
        <v>25</v>
      </c>
      <c r="D798" s="84" t="s">
        <v>27</v>
      </c>
      <c r="E798" s="84" t="s">
        <v>1032</v>
      </c>
      <c r="F798" s="84"/>
      <c r="G798" s="87">
        <f t="shared" si="214"/>
        <v>0</v>
      </c>
      <c r="H798" s="87">
        <f t="shared" si="214"/>
        <v>0</v>
      </c>
      <c r="I798" s="87">
        <f t="shared" si="214"/>
        <v>0</v>
      </c>
      <c r="J798" s="176"/>
      <c r="K798" s="197"/>
      <c r="L798" s="197"/>
      <c r="M798" s="197"/>
      <c r="N798" s="197"/>
      <c r="O798" s="197"/>
      <c r="P798" s="197"/>
      <c r="Q798" s="197"/>
      <c r="R798" s="197"/>
    </row>
    <row r="799" spans="1:18" s="3" customFormat="1" ht="25.5" hidden="1">
      <c r="A799" s="82" t="s">
        <v>29</v>
      </c>
      <c r="B799" s="148">
        <v>774</v>
      </c>
      <c r="C799" s="84" t="s">
        <v>25</v>
      </c>
      <c r="D799" s="84" t="s">
        <v>27</v>
      </c>
      <c r="E799" s="84" t="s">
        <v>1032</v>
      </c>
      <c r="F799" s="84" t="s">
        <v>30</v>
      </c>
      <c r="G799" s="87">
        <f t="shared" si="214"/>
        <v>0</v>
      </c>
      <c r="H799" s="87">
        <f t="shared" si="214"/>
        <v>0</v>
      </c>
      <c r="I799" s="87">
        <f t="shared" si="214"/>
        <v>0</v>
      </c>
      <c r="J799" s="176"/>
      <c r="K799" s="197"/>
      <c r="L799" s="197"/>
      <c r="M799" s="197"/>
      <c r="N799" s="197"/>
      <c r="O799" s="197"/>
      <c r="P799" s="197"/>
      <c r="Q799" s="197"/>
      <c r="R799" s="197"/>
    </row>
    <row r="800" spans="1:18" s="3" customFormat="1" hidden="1">
      <c r="A800" s="82" t="s">
        <v>31</v>
      </c>
      <c r="B800" s="148">
        <v>774</v>
      </c>
      <c r="C800" s="84" t="s">
        <v>25</v>
      </c>
      <c r="D800" s="84" t="s">
        <v>27</v>
      </c>
      <c r="E800" s="84" t="s">
        <v>1032</v>
      </c>
      <c r="F800" s="84" t="s">
        <v>32</v>
      </c>
      <c r="G800" s="87"/>
      <c r="H800" s="87"/>
      <c r="I800" s="87"/>
      <c r="J800" s="176"/>
      <c r="K800" s="197"/>
      <c r="L800" s="197"/>
      <c r="M800" s="197"/>
      <c r="N800" s="197"/>
      <c r="O800" s="197"/>
      <c r="P800" s="197"/>
      <c r="Q800" s="197"/>
      <c r="R800" s="197"/>
    </row>
    <row r="801" spans="1:18" s="3" customFormat="1" ht="49.5" hidden="1" customHeight="1">
      <c r="A801" s="82" t="s">
        <v>1036</v>
      </c>
      <c r="B801" s="148">
        <v>774</v>
      </c>
      <c r="C801" s="84" t="s">
        <v>25</v>
      </c>
      <c r="D801" s="84" t="s">
        <v>27</v>
      </c>
      <c r="E801" s="84" t="s">
        <v>1033</v>
      </c>
      <c r="F801" s="84"/>
      <c r="G801" s="87">
        <f t="shared" si="214"/>
        <v>0</v>
      </c>
      <c r="H801" s="87">
        <f t="shared" si="214"/>
        <v>0</v>
      </c>
      <c r="I801" s="87">
        <f t="shared" si="214"/>
        <v>0</v>
      </c>
      <c r="J801" s="176"/>
      <c r="K801" s="197"/>
      <c r="L801" s="197"/>
      <c r="M801" s="197"/>
      <c r="N801" s="197"/>
      <c r="O801" s="197"/>
      <c r="P801" s="197"/>
      <c r="Q801" s="197"/>
      <c r="R801" s="197"/>
    </row>
    <row r="802" spans="1:18" s="3" customFormat="1" ht="25.5" hidden="1">
      <c r="A802" s="82" t="s">
        <v>29</v>
      </c>
      <c r="B802" s="148">
        <v>774</v>
      </c>
      <c r="C802" s="84" t="s">
        <v>25</v>
      </c>
      <c r="D802" s="84" t="s">
        <v>27</v>
      </c>
      <c r="E802" s="84" t="s">
        <v>1033</v>
      </c>
      <c r="F802" s="84" t="s">
        <v>30</v>
      </c>
      <c r="G802" s="87">
        <f t="shared" si="214"/>
        <v>0</v>
      </c>
      <c r="H802" s="87">
        <f t="shared" si="214"/>
        <v>0</v>
      </c>
      <c r="I802" s="87">
        <f t="shared" si="214"/>
        <v>0</v>
      </c>
      <c r="J802" s="176"/>
      <c r="K802" s="197"/>
      <c r="L802" s="197"/>
      <c r="M802" s="197"/>
      <c r="N802" s="197"/>
      <c r="O802" s="197"/>
      <c r="P802" s="197"/>
      <c r="Q802" s="197"/>
      <c r="R802" s="197"/>
    </row>
    <row r="803" spans="1:18" s="3" customFormat="1" ht="23.25" hidden="1" customHeight="1">
      <c r="A803" s="82" t="s">
        <v>31</v>
      </c>
      <c r="B803" s="148">
        <v>774</v>
      </c>
      <c r="C803" s="84" t="s">
        <v>25</v>
      </c>
      <c r="D803" s="84" t="s">
        <v>27</v>
      </c>
      <c r="E803" s="84" t="s">
        <v>1033</v>
      </c>
      <c r="F803" s="84" t="s">
        <v>32</v>
      </c>
      <c r="G803" s="87"/>
      <c r="H803" s="87"/>
      <c r="I803" s="87"/>
      <c r="J803" s="176"/>
      <c r="K803" s="197"/>
      <c r="L803" s="197"/>
      <c r="M803" s="197"/>
      <c r="N803" s="197"/>
      <c r="O803" s="197"/>
      <c r="P803" s="197"/>
      <c r="Q803" s="197"/>
      <c r="R803" s="197"/>
    </row>
    <row r="804" spans="1:18" s="3" customFormat="1" ht="35.25" hidden="1" customHeight="1">
      <c r="A804" s="82" t="s">
        <v>1049</v>
      </c>
      <c r="B804" s="148">
        <v>774</v>
      </c>
      <c r="C804" s="84" t="s">
        <v>25</v>
      </c>
      <c r="D804" s="84" t="s">
        <v>27</v>
      </c>
      <c r="E804" s="84" t="s">
        <v>1045</v>
      </c>
      <c r="F804" s="84"/>
      <c r="G804" s="87">
        <f t="shared" si="214"/>
        <v>0</v>
      </c>
      <c r="H804" s="87">
        <f t="shared" si="214"/>
        <v>0</v>
      </c>
      <c r="I804" s="87">
        <f t="shared" si="214"/>
        <v>0</v>
      </c>
      <c r="J804" s="176"/>
      <c r="K804" s="197"/>
      <c r="L804" s="197"/>
      <c r="M804" s="197"/>
      <c r="N804" s="197"/>
      <c r="O804" s="197"/>
      <c r="P804" s="197"/>
      <c r="Q804" s="197"/>
      <c r="R804" s="197"/>
    </row>
    <row r="805" spans="1:18" s="3" customFormat="1" ht="25.5" hidden="1">
      <c r="A805" s="82" t="s">
        <v>29</v>
      </c>
      <c r="B805" s="148">
        <v>774</v>
      </c>
      <c r="C805" s="84" t="s">
        <v>25</v>
      </c>
      <c r="D805" s="84" t="s">
        <v>27</v>
      </c>
      <c r="E805" s="84" t="s">
        <v>1045</v>
      </c>
      <c r="F805" s="84" t="s">
        <v>30</v>
      </c>
      <c r="G805" s="87">
        <f t="shared" si="214"/>
        <v>0</v>
      </c>
      <c r="H805" s="87">
        <f t="shared" si="214"/>
        <v>0</v>
      </c>
      <c r="I805" s="87">
        <f t="shared" si="214"/>
        <v>0</v>
      </c>
      <c r="J805" s="176"/>
      <c r="K805" s="197"/>
      <c r="L805" s="197"/>
      <c r="M805" s="197"/>
      <c r="N805" s="197"/>
      <c r="O805" s="197"/>
      <c r="P805" s="197"/>
      <c r="Q805" s="197"/>
      <c r="R805" s="197"/>
    </row>
    <row r="806" spans="1:18" s="3" customFormat="1" hidden="1">
      <c r="A806" s="82" t="s">
        <v>31</v>
      </c>
      <c r="B806" s="148">
        <v>774</v>
      </c>
      <c r="C806" s="84" t="s">
        <v>25</v>
      </c>
      <c r="D806" s="84" t="s">
        <v>27</v>
      </c>
      <c r="E806" s="84" t="s">
        <v>1045</v>
      </c>
      <c r="F806" s="84" t="s">
        <v>32</v>
      </c>
      <c r="G806" s="87"/>
      <c r="H806" s="87"/>
      <c r="I806" s="87"/>
      <c r="J806" s="176"/>
      <c r="K806" s="197"/>
      <c r="L806" s="197"/>
      <c r="M806" s="197"/>
      <c r="N806" s="197"/>
      <c r="O806" s="197"/>
      <c r="P806" s="197"/>
      <c r="Q806" s="197"/>
      <c r="R806" s="197"/>
    </row>
    <row r="807" spans="1:18" s="3" customFormat="1" ht="49.5" hidden="1" customHeight="1">
      <c r="A807" s="82" t="s">
        <v>1003</v>
      </c>
      <c r="B807" s="148">
        <v>774</v>
      </c>
      <c r="C807" s="84" t="s">
        <v>25</v>
      </c>
      <c r="D807" s="84" t="s">
        <v>27</v>
      </c>
      <c r="E807" s="84" t="s">
        <v>1002</v>
      </c>
      <c r="F807" s="84"/>
      <c r="G807" s="87">
        <f t="shared" si="214"/>
        <v>0</v>
      </c>
      <c r="H807" s="87">
        <f t="shared" si="214"/>
        <v>0</v>
      </c>
      <c r="I807" s="87">
        <f t="shared" si="214"/>
        <v>0</v>
      </c>
      <c r="J807" s="176"/>
      <c r="K807" s="197"/>
      <c r="L807" s="197"/>
      <c r="M807" s="197"/>
      <c r="N807" s="197"/>
      <c r="O807" s="197"/>
      <c r="P807" s="197"/>
      <c r="Q807" s="197"/>
      <c r="R807" s="197"/>
    </row>
    <row r="808" spans="1:18" s="3" customFormat="1" ht="25.5" hidden="1">
      <c r="A808" s="82" t="s">
        <v>29</v>
      </c>
      <c r="B808" s="148">
        <v>774</v>
      </c>
      <c r="C808" s="84" t="s">
        <v>25</v>
      </c>
      <c r="D808" s="84" t="s">
        <v>27</v>
      </c>
      <c r="E808" s="84" t="s">
        <v>1002</v>
      </c>
      <c r="F808" s="84" t="s">
        <v>30</v>
      </c>
      <c r="G808" s="87">
        <f t="shared" si="214"/>
        <v>0</v>
      </c>
      <c r="H808" s="87">
        <f t="shared" si="214"/>
        <v>0</v>
      </c>
      <c r="I808" s="87">
        <f t="shared" si="214"/>
        <v>0</v>
      </c>
      <c r="J808" s="176"/>
      <c r="K808" s="197"/>
      <c r="L808" s="197"/>
      <c r="M808" s="197"/>
      <c r="N808" s="197"/>
      <c r="O808" s="197"/>
      <c r="P808" s="197"/>
      <c r="Q808" s="197"/>
      <c r="R808" s="197"/>
    </row>
    <row r="809" spans="1:18" s="3" customFormat="1" hidden="1">
      <c r="A809" s="82" t="s">
        <v>31</v>
      </c>
      <c r="B809" s="148">
        <v>774</v>
      </c>
      <c r="C809" s="84" t="s">
        <v>25</v>
      </c>
      <c r="D809" s="84" t="s">
        <v>27</v>
      </c>
      <c r="E809" s="84" t="s">
        <v>1002</v>
      </c>
      <c r="F809" s="84" t="s">
        <v>32</v>
      </c>
      <c r="G809" s="87"/>
      <c r="H809" s="87"/>
      <c r="I809" s="87"/>
      <c r="J809" s="176"/>
      <c r="K809" s="197"/>
      <c r="L809" s="197"/>
      <c r="M809" s="197"/>
      <c r="N809" s="197"/>
      <c r="O809" s="197"/>
      <c r="P809" s="197"/>
      <c r="Q809" s="197"/>
      <c r="R809" s="197"/>
    </row>
    <row r="810" spans="1:18" s="3" customFormat="1" ht="49.5" customHeight="1">
      <c r="A810" s="82" t="s">
        <v>1088</v>
      </c>
      <c r="B810" s="148">
        <v>774</v>
      </c>
      <c r="C810" s="84" t="s">
        <v>25</v>
      </c>
      <c r="D810" s="84" t="s">
        <v>27</v>
      </c>
      <c r="E810" s="84" t="s">
        <v>1089</v>
      </c>
      <c r="F810" s="84"/>
      <c r="G810" s="87">
        <f t="shared" si="214"/>
        <v>2981864</v>
      </c>
      <c r="H810" s="87">
        <f t="shared" si="214"/>
        <v>0</v>
      </c>
      <c r="I810" s="87">
        <f t="shared" si="214"/>
        <v>0</v>
      </c>
      <c r="J810" s="176"/>
      <c r="K810" s="197"/>
      <c r="L810" s="197"/>
      <c r="M810" s="197"/>
      <c r="N810" s="197"/>
      <c r="O810" s="197"/>
      <c r="P810" s="197"/>
      <c r="Q810" s="197"/>
      <c r="R810" s="197"/>
    </row>
    <row r="811" spans="1:18" s="3" customFormat="1" ht="24.75" customHeight="1">
      <c r="A811" s="82" t="s">
        <v>29</v>
      </c>
      <c r="B811" s="148">
        <v>774</v>
      </c>
      <c r="C811" s="84" t="s">
        <v>25</v>
      </c>
      <c r="D811" s="84" t="s">
        <v>27</v>
      </c>
      <c r="E811" s="84" t="s">
        <v>1089</v>
      </c>
      <c r="F811" s="84" t="s">
        <v>30</v>
      </c>
      <c r="G811" s="87">
        <f t="shared" si="214"/>
        <v>2981864</v>
      </c>
      <c r="H811" s="87">
        <f t="shared" si="214"/>
        <v>0</v>
      </c>
      <c r="I811" s="87">
        <f t="shared" si="214"/>
        <v>0</v>
      </c>
      <c r="J811" s="176"/>
      <c r="K811" s="197"/>
      <c r="L811" s="197"/>
      <c r="M811" s="197"/>
      <c r="N811" s="197"/>
      <c r="O811" s="197"/>
      <c r="P811" s="197"/>
      <c r="Q811" s="197"/>
      <c r="R811" s="197"/>
    </row>
    <row r="812" spans="1:18" s="3" customFormat="1">
      <c r="A812" s="82" t="s">
        <v>31</v>
      </c>
      <c r="B812" s="148">
        <v>774</v>
      </c>
      <c r="C812" s="84" t="s">
        <v>25</v>
      </c>
      <c r="D812" s="84" t="s">
        <v>27</v>
      </c>
      <c r="E812" s="84" t="s">
        <v>1089</v>
      </c>
      <c r="F812" s="84" t="s">
        <v>32</v>
      </c>
      <c r="G812" s="70">
        <v>2981864</v>
      </c>
      <c r="H812" s="87">
        <v>0</v>
      </c>
      <c r="I812" s="87">
        <v>0</v>
      </c>
      <c r="J812" s="176"/>
      <c r="K812" s="197"/>
      <c r="L812" s="197"/>
      <c r="M812" s="197"/>
      <c r="N812" s="197"/>
      <c r="O812" s="197"/>
      <c r="P812" s="197"/>
      <c r="Q812" s="197"/>
      <c r="R812" s="197"/>
    </row>
    <row r="813" spans="1:18" s="3" customFormat="1" ht="49.5" hidden="1" customHeight="1">
      <c r="A813" s="82" t="s">
        <v>1009</v>
      </c>
      <c r="B813" s="148">
        <v>774</v>
      </c>
      <c r="C813" s="84" t="s">
        <v>25</v>
      </c>
      <c r="D813" s="84" t="s">
        <v>27</v>
      </c>
      <c r="E813" s="84" t="s">
        <v>1008</v>
      </c>
      <c r="F813" s="84"/>
      <c r="G813" s="87">
        <f t="shared" si="214"/>
        <v>0</v>
      </c>
      <c r="H813" s="87">
        <f t="shared" si="214"/>
        <v>0</v>
      </c>
      <c r="I813" s="87">
        <f t="shared" si="214"/>
        <v>0</v>
      </c>
      <c r="J813" s="176"/>
      <c r="K813" s="197"/>
      <c r="L813" s="197"/>
      <c r="M813" s="197"/>
      <c r="N813" s="197"/>
      <c r="O813" s="197"/>
      <c r="P813" s="197"/>
      <c r="Q813" s="197"/>
      <c r="R813" s="197"/>
    </row>
    <row r="814" spans="1:18" s="3" customFormat="1" ht="25.5" hidden="1">
      <c r="A814" s="82" t="s">
        <v>29</v>
      </c>
      <c r="B814" s="148">
        <v>774</v>
      </c>
      <c r="C814" s="84" t="s">
        <v>25</v>
      </c>
      <c r="D814" s="84" t="s">
        <v>27</v>
      </c>
      <c r="E814" s="84" t="s">
        <v>1008</v>
      </c>
      <c r="F814" s="84" t="s">
        <v>30</v>
      </c>
      <c r="G814" s="87">
        <f t="shared" si="214"/>
        <v>0</v>
      </c>
      <c r="H814" s="87">
        <f t="shared" si="214"/>
        <v>0</v>
      </c>
      <c r="I814" s="87">
        <f t="shared" si="214"/>
        <v>0</v>
      </c>
      <c r="J814" s="176"/>
      <c r="K814" s="197"/>
      <c r="L814" s="197"/>
      <c r="M814" s="197"/>
      <c r="N814" s="197"/>
      <c r="O814" s="197"/>
      <c r="P814" s="197"/>
      <c r="Q814" s="197"/>
      <c r="R814" s="197"/>
    </row>
    <row r="815" spans="1:18" s="3" customFormat="1" hidden="1">
      <c r="A815" s="82" t="s">
        <v>31</v>
      </c>
      <c r="B815" s="148">
        <v>774</v>
      </c>
      <c r="C815" s="84" t="s">
        <v>25</v>
      </c>
      <c r="D815" s="84" t="s">
        <v>27</v>
      </c>
      <c r="E815" s="84" t="s">
        <v>1008</v>
      </c>
      <c r="F815" s="84" t="s">
        <v>32</v>
      </c>
      <c r="G815" s="87"/>
      <c r="H815" s="87"/>
      <c r="I815" s="87"/>
      <c r="J815" s="176"/>
      <c r="K815" s="197"/>
      <c r="L815" s="197"/>
      <c r="M815" s="197"/>
      <c r="N815" s="197"/>
      <c r="O815" s="197"/>
      <c r="P815" s="197"/>
      <c r="Q815" s="197"/>
      <c r="R815" s="197"/>
    </row>
    <row r="816" spans="1:18" s="3" customFormat="1" ht="49.5" hidden="1" customHeight="1">
      <c r="A816" s="82" t="s">
        <v>1013</v>
      </c>
      <c r="B816" s="148">
        <v>774</v>
      </c>
      <c r="C816" s="84" t="s">
        <v>25</v>
      </c>
      <c r="D816" s="84" t="s">
        <v>27</v>
      </c>
      <c r="E816" s="84" t="s">
        <v>1012</v>
      </c>
      <c r="F816" s="84"/>
      <c r="G816" s="87">
        <f t="shared" si="214"/>
        <v>0</v>
      </c>
      <c r="H816" s="87">
        <f t="shared" si="214"/>
        <v>0</v>
      </c>
      <c r="I816" s="87">
        <f t="shared" si="214"/>
        <v>0</v>
      </c>
      <c r="J816" s="176"/>
      <c r="K816" s="197"/>
      <c r="L816" s="197"/>
      <c r="M816" s="197"/>
      <c r="N816" s="197"/>
      <c r="O816" s="197"/>
      <c r="P816" s="197"/>
      <c r="Q816" s="197"/>
      <c r="R816" s="197"/>
    </row>
    <row r="817" spans="1:18" s="3" customFormat="1" ht="25.5" hidden="1">
      <c r="A817" s="82" t="s">
        <v>29</v>
      </c>
      <c r="B817" s="148">
        <v>774</v>
      </c>
      <c r="C817" s="84" t="s">
        <v>25</v>
      </c>
      <c r="D817" s="84" t="s">
        <v>27</v>
      </c>
      <c r="E817" s="84" t="s">
        <v>1012</v>
      </c>
      <c r="F817" s="84" t="s">
        <v>30</v>
      </c>
      <c r="G817" s="87">
        <f t="shared" si="214"/>
        <v>0</v>
      </c>
      <c r="H817" s="87">
        <f t="shared" si="214"/>
        <v>0</v>
      </c>
      <c r="I817" s="87">
        <f t="shared" si="214"/>
        <v>0</v>
      </c>
      <c r="J817" s="176"/>
      <c r="K817" s="197"/>
      <c r="L817" s="197"/>
      <c r="M817" s="197"/>
      <c r="N817" s="197"/>
      <c r="O817" s="197"/>
      <c r="P817" s="197"/>
      <c r="Q817" s="197"/>
      <c r="R817" s="197"/>
    </row>
    <row r="818" spans="1:18" s="3" customFormat="1" hidden="1">
      <c r="A818" s="82" t="s">
        <v>31</v>
      </c>
      <c r="B818" s="148">
        <v>774</v>
      </c>
      <c r="C818" s="84" t="s">
        <v>25</v>
      </c>
      <c r="D818" s="84" t="s">
        <v>27</v>
      </c>
      <c r="E818" s="84" t="s">
        <v>1012</v>
      </c>
      <c r="F818" s="84" t="s">
        <v>32</v>
      </c>
      <c r="G818" s="87"/>
      <c r="H818" s="87"/>
      <c r="I818" s="87"/>
      <c r="J818" s="176"/>
      <c r="K818" s="197"/>
      <c r="L818" s="197"/>
      <c r="M818" s="197"/>
      <c r="N818" s="197"/>
      <c r="O818" s="197"/>
      <c r="P818" s="197"/>
      <c r="Q818" s="197"/>
      <c r="R818" s="197"/>
    </row>
    <row r="819" spans="1:18" ht="38.25" hidden="1">
      <c r="A819" s="82" t="s">
        <v>403</v>
      </c>
      <c r="B819" s="148">
        <v>774</v>
      </c>
      <c r="C819" s="84" t="s">
        <v>25</v>
      </c>
      <c r="D819" s="84" t="s">
        <v>27</v>
      </c>
      <c r="E819" s="84" t="s">
        <v>794</v>
      </c>
      <c r="F819" s="84"/>
      <c r="G819" s="85">
        <f>G820</f>
        <v>0</v>
      </c>
      <c r="H819" s="85">
        <f t="shared" ref="G819:I823" si="215">H820</f>
        <v>0</v>
      </c>
      <c r="I819" s="85">
        <f t="shared" si="215"/>
        <v>0</v>
      </c>
      <c r="J819" s="177"/>
    </row>
    <row r="820" spans="1:18" ht="25.5" hidden="1">
      <c r="A820" s="82" t="s">
        <v>29</v>
      </c>
      <c r="B820" s="148">
        <v>774</v>
      </c>
      <c r="C820" s="84" t="s">
        <v>25</v>
      </c>
      <c r="D820" s="84" t="s">
        <v>27</v>
      </c>
      <c r="E820" s="84" t="s">
        <v>794</v>
      </c>
      <c r="F820" s="84" t="s">
        <v>30</v>
      </c>
      <c r="G820" s="85">
        <f t="shared" si="215"/>
        <v>0</v>
      </c>
      <c r="H820" s="85">
        <f t="shared" si="215"/>
        <v>0</v>
      </c>
      <c r="I820" s="85">
        <f t="shared" si="215"/>
        <v>0</v>
      </c>
      <c r="J820" s="177"/>
    </row>
    <row r="821" spans="1:18" hidden="1">
      <c r="A821" s="82" t="s">
        <v>31</v>
      </c>
      <c r="B821" s="148">
        <v>774</v>
      </c>
      <c r="C821" s="84" t="s">
        <v>25</v>
      </c>
      <c r="D821" s="84" t="s">
        <v>27</v>
      </c>
      <c r="E821" s="84" t="s">
        <v>794</v>
      </c>
      <c r="F821" s="84" t="s">
        <v>32</v>
      </c>
      <c r="G821" s="85"/>
      <c r="H821" s="85"/>
      <c r="I821" s="85"/>
      <c r="J821" s="177"/>
    </row>
    <row r="822" spans="1:18" ht="25.5" hidden="1">
      <c r="A822" s="82" t="s">
        <v>896</v>
      </c>
      <c r="B822" s="148">
        <v>774</v>
      </c>
      <c r="C822" s="84" t="s">
        <v>25</v>
      </c>
      <c r="D822" s="84" t="s">
        <v>27</v>
      </c>
      <c r="E822" s="84" t="s">
        <v>895</v>
      </c>
      <c r="F822" s="84"/>
      <c r="G822" s="85">
        <f>G823</f>
        <v>0</v>
      </c>
      <c r="H822" s="85">
        <f t="shared" si="215"/>
        <v>0</v>
      </c>
      <c r="I822" s="85">
        <f t="shared" si="215"/>
        <v>0</v>
      </c>
      <c r="J822" s="177"/>
    </row>
    <row r="823" spans="1:18" ht="25.5" hidden="1">
      <c r="A823" s="82" t="s">
        <v>29</v>
      </c>
      <c r="B823" s="148">
        <v>774</v>
      </c>
      <c r="C823" s="84" t="s">
        <v>25</v>
      </c>
      <c r="D823" s="84" t="s">
        <v>27</v>
      </c>
      <c r="E823" s="84" t="s">
        <v>895</v>
      </c>
      <c r="F823" s="84" t="s">
        <v>30</v>
      </c>
      <c r="G823" s="85">
        <f t="shared" si="215"/>
        <v>0</v>
      </c>
      <c r="H823" s="85">
        <f t="shared" si="215"/>
        <v>0</v>
      </c>
      <c r="I823" s="85">
        <f t="shared" si="215"/>
        <v>0</v>
      </c>
      <c r="J823" s="177"/>
    </row>
    <row r="824" spans="1:18" hidden="1">
      <c r="A824" s="82" t="s">
        <v>31</v>
      </c>
      <c r="B824" s="148">
        <v>774</v>
      </c>
      <c r="C824" s="84" t="s">
        <v>25</v>
      </c>
      <c r="D824" s="84" t="s">
        <v>27</v>
      </c>
      <c r="E824" s="84" t="s">
        <v>895</v>
      </c>
      <c r="F824" s="84" t="s">
        <v>32</v>
      </c>
      <c r="G824" s="85"/>
      <c r="H824" s="85"/>
      <c r="I824" s="85"/>
      <c r="J824" s="177"/>
    </row>
    <row r="825" spans="1:18" s="3" customFormat="1" ht="25.5">
      <c r="A825" s="82" t="s">
        <v>1075</v>
      </c>
      <c r="B825" s="148">
        <v>774</v>
      </c>
      <c r="C825" s="84" t="s">
        <v>25</v>
      </c>
      <c r="D825" s="84" t="s">
        <v>27</v>
      </c>
      <c r="E825" s="84" t="s">
        <v>1076</v>
      </c>
      <c r="F825" s="84"/>
      <c r="G825" s="87">
        <f t="shared" ref="G825:I826" si="216">G826</f>
        <v>16686400</v>
      </c>
      <c r="H825" s="87">
        <f t="shared" si="216"/>
        <v>0</v>
      </c>
      <c r="I825" s="87">
        <f t="shared" si="216"/>
        <v>0</v>
      </c>
      <c r="J825" s="176"/>
      <c r="K825" s="197"/>
      <c r="L825" s="197"/>
      <c r="M825" s="197"/>
      <c r="N825" s="197"/>
      <c r="O825" s="197"/>
      <c r="P825" s="197"/>
      <c r="Q825" s="197"/>
      <c r="R825" s="197"/>
    </row>
    <row r="826" spans="1:18" s="3" customFormat="1" ht="25.5">
      <c r="A826" s="82" t="s">
        <v>29</v>
      </c>
      <c r="B826" s="148">
        <v>774</v>
      </c>
      <c r="C826" s="84" t="s">
        <v>25</v>
      </c>
      <c r="D826" s="84" t="s">
        <v>27</v>
      </c>
      <c r="E826" s="84" t="s">
        <v>1076</v>
      </c>
      <c r="F826" s="84" t="s">
        <v>30</v>
      </c>
      <c r="G826" s="87">
        <f t="shared" si="216"/>
        <v>16686400</v>
      </c>
      <c r="H826" s="87">
        <f t="shared" si="216"/>
        <v>0</v>
      </c>
      <c r="I826" s="87">
        <f t="shared" si="216"/>
        <v>0</v>
      </c>
      <c r="J826" s="176"/>
      <c r="K826" s="197"/>
      <c r="L826" s="197"/>
      <c r="M826" s="197"/>
      <c r="N826" s="197"/>
      <c r="O826" s="197"/>
      <c r="P826" s="197"/>
      <c r="Q826" s="197"/>
      <c r="R826" s="197"/>
    </row>
    <row r="827" spans="1:18" s="3" customFormat="1">
      <c r="A827" s="82" t="s">
        <v>31</v>
      </c>
      <c r="B827" s="148">
        <v>774</v>
      </c>
      <c r="C827" s="84" t="s">
        <v>25</v>
      </c>
      <c r="D827" s="84" t="s">
        <v>27</v>
      </c>
      <c r="E827" s="84" t="s">
        <v>1076</v>
      </c>
      <c r="F827" s="84" t="s">
        <v>32</v>
      </c>
      <c r="G827" s="87">
        <v>16686400</v>
      </c>
      <c r="H827" s="87">
        <v>0</v>
      </c>
      <c r="I827" s="87">
        <v>0</v>
      </c>
      <c r="J827" s="176"/>
      <c r="K827" s="197"/>
      <c r="L827" s="197"/>
      <c r="M827" s="197"/>
      <c r="N827" s="197"/>
      <c r="O827" s="197"/>
      <c r="P827" s="197"/>
      <c r="Q827" s="197"/>
      <c r="R827" s="197"/>
    </row>
    <row r="828" spans="1:18" s="3" customFormat="1" ht="30" customHeight="1">
      <c r="A828" s="82" t="s">
        <v>23</v>
      </c>
      <c r="B828" s="148">
        <v>774</v>
      </c>
      <c r="C828" s="84" t="s">
        <v>25</v>
      </c>
      <c r="D828" s="84" t="s">
        <v>27</v>
      </c>
      <c r="E828" s="84" t="s">
        <v>219</v>
      </c>
      <c r="F828" s="84"/>
      <c r="G828" s="87">
        <f t="shared" ref="G828:I829" si="217">G829</f>
        <v>806702.1</v>
      </c>
      <c r="H828" s="87">
        <f t="shared" si="217"/>
        <v>806702.1</v>
      </c>
      <c r="I828" s="87">
        <f t="shared" si="217"/>
        <v>806702.1</v>
      </c>
      <c r="J828" s="176"/>
      <c r="K828" s="197"/>
      <c r="L828" s="197"/>
      <c r="M828" s="197"/>
      <c r="N828" s="197"/>
      <c r="O828" s="197"/>
      <c r="P828" s="197"/>
      <c r="Q828" s="197"/>
      <c r="R828" s="197"/>
    </row>
    <row r="829" spans="1:18" s="3" customFormat="1" ht="24.75" customHeight="1">
      <c r="A829" s="82" t="s">
        <v>139</v>
      </c>
      <c r="B829" s="148">
        <v>774</v>
      </c>
      <c r="C829" s="84" t="s">
        <v>25</v>
      </c>
      <c r="D829" s="84" t="s">
        <v>27</v>
      </c>
      <c r="E829" s="84" t="s">
        <v>220</v>
      </c>
      <c r="F829" s="84"/>
      <c r="G829" s="87">
        <f t="shared" si="217"/>
        <v>806702.1</v>
      </c>
      <c r="H829" s="87">
        <f t="shared" si="217"/>
        <v>806702.1</v>
      </c>
      <c r="I829" s="87">
        <f t="shared" si="217"/>
        <v>806702.1</v>
      </c>
      <c r="J829" s="176"/>
      <c r="K829" s="197"/>
      <c r="L829" s="197"/>
      <c r="M829" s="197"/>
      <c r="N829" s="197"/>
      <c r="O829" s="197"/>
      <c r="P829" s="197"/>
      <c r="Q829" s="197"/>
      <c r="R829" s="197"/>
    </row>
    <row r="830" spans="1:18" s="18" customFormat="1" ht="25.5">
      <c r="A830" s="82" t="s">
        <v>29</v>
      </c>
      <c r="B830" s="84" t="s">
        <v>92</v>
      </c>
      <c r="C830" s="84" t="s">
        <v>25</v>
      </c>
      <c r="D830" s="84" t="s">
        <v>27</v>
      </c>
      <c r="E830" s="84" t="s">
        <v>220</v>
      </c>
      <c r="F830" s="84" t="s">
        <v>30</v>
      </c>
      <c r="G830" s="87">
        <f>G831</f>
        <v>806702.1</v>
      </c>
      <c r="H830" s="87">
        <f>H831</f>
        <v>806702.1</v>
      </c>
      <c r="I830" s="87">
        <f>I831</f>
        <v>806702.1</v>
      </c>
      <c r="J830" s="176"/>
      <c r="K830" s="198"/>
      <c r="L830" s="198"/>
      <c r="M830" s="198"/>
      <c r="N830" s="198"/>
      <c r="O830" s="198"/>
      <c r="P830" s="198"/>
      <c r="Q830" s="198"/>
      <c r="R830" s="198"/>
    </row>
    <row r="831" spans="1:18" s="18" customFormat="1">
      <c r="A831" s="82" t="s">
        <v>31</v>
      </c>
      <c r="B831" s="84" t="s">
        <v>92</v>
      </c>
      <c r="C831" s="84" t="s">
        <v>25</v>
      </c>
      <c r="D831" s="84" t="s">
        <v>27</v>
      </c>
      <c r="E831" s="84" t="s">
        <v>220</v>
      </c>
      <c r="F831" s="84" t="s">
        <v>32</v>
      </c>
      <c r="G831" s="70">
        <f>362000+444702.1</f>
        <v>806702.1</v>
      </c>
      <c r="H831" s="87">
        <f>362000+444702.1</f>
        <v>806702.1</v>
      </c>
      <c r="I831" s="87">
        <f>362000+444702.1</f>
        <v>806702.1</v>
      </c>
      <c r="J831" s="176"/>
      <c r="K831" s="198"/>
      <c r="L831" s="198"/>
      <c r="M831" s="198"/>
      <c r="N831" s="198"/>
      <c r="O831" s="198"/>
      <c r="P831" s="198"/>
      <c r="Q831" s="198"/>
      <c r="R831" s="198"/>
    </row>
    <row r="832" spans="1:18" s="18" customFormat="1" ht="25.5" hidden="1" customHeight="1">
      <c r="A832" s="135" t="s">
        <v>462</v>
      </c>
      <c r="B832" s="148">
        <v>774</v>
      </c>
      <c r="C832" s="84" t="s">
        <v>25</v>
      </c>
      <c r="D832" s="84" t="s">
        <v>27</v>
      </c>
      <c r="E832" s="84" t="s">
        <v>215</v>
      </c>
      <c r="F832" s="84"/>
      <c r="G832" s="87">
        <f t="shared" ref="G832:I834" si="218">G833</f>
        <v>0</v>
      </c>
      <c r="H832" s="87">
        <f t="shared" si="218"/>
        <v>0</v>
      </c>
      <c r="I832" s="87">
        <f t="shared" si="218"/>
        <v>0</v>
      </c>
      <c r="J832" s="176"/>
      <c r="K832" s="198"/>
      <c r="L832" s="198"/>
      <c r="M832" s="198"/>
      <c r="N832" s="198"/>
      <c r="O832" s="198"/>
      <c r="P832" s="198"/>
      <c r="Q832" s="198"/>
      <c r="R832" s="198"/>
    </row>
    <row r="833" spans="1:18" s="18" customFormat="1" ht="25.5" hidden="1">
      <c r="A833" s="82" t="s">
        <v>97</v>
      </c>
      <c r="B833" s="84" t="s">
        <v>92</v>
      </c>
      <c r="C833" s="84" t="s">
        <v>25</v>
      </c>
      <c r="D833" s="84" t="s">
        <v>27</v>
      </c>
      <c r="E833" s="84" t="s">
        <v>216</v>
      </c>
      <c r="F833" s="84"/>
      <c r="G833" s="87">
        <f t="shared" si="218"/>
        <v>0</v>
      </c>
      <c r="H833" s="87">
        <f t="shared" si="218"/>
        <v>0</v>
      </c>
      <c r="I833" s="87">
        <f t="shared" si="218"/>
        <v>0</v>
      </c>
      <c r="J833" s="176"/>
      <c r="K833" s="198"/>
      <c r="L833" s="198"/>
      <c r="M833" s="198"/>
      <c r="N833" s="198"/>
      <c r="O833" s="198"/>
      <c r="P833" s="198"/>
      <c r="Q833" s="198"/>
      <c r="R833" s="198"/>
    </row>
    <row r="834" spans="1:18" s="18" customFormat="1" ht="30.75" hidden="1" customHeight="1">
      <c r="A834" s="82" t="s">
        <v>29</v>
      </c>
      <c r="B834" s="84" t="s">
        <v>92</v>
      </c>
      <c r="C834" s="84" t="s">
        <v>25</v>
      </c>
      <c r="D834" s="84" t="s">
        <v>27</v>
      </c>
      <c r="E834" s="84" t="s">
        <v>216</v>
      </c>
      <c r="F834" s="84" t="s">
        <v>30</v>
      </c>
      <c r="G834" s="87">
        <f t="shared" si="218"/>
        <v>0</v>
      </c>
      <c r="H834" s="87">
        <f t="shared" si="218"/>
        <v>0</v>
      </c>
      <c r="I834" s="87">
        <f t="shared" si="218"/>
        <v>0</v>
      </c>
      <c r="J834" s="176"/>
      <c r="K834" s="198"/>
      <c r="L834" s="198"/>
      <c r="M834" s="198"/>
      <c r="N834" s="198"/>
      <c r="O834" s="198"/>
      <c r="P834" s="198"/>
      <c r="Q834" s="198"/>
      <c r="R834" s="198"/>
    </row>
    <row r="835" spans="1:18" s="18" customFormat="1" hidden="1">
      <c r="A835" s="82" t="s">
        <v>31</v>
      </c>
      <c r="B835" s="84" t="s">
        <v>92</v>
      </c>
      <c r="C835" s="84" t="s">
        <v>25</v>
      </c>
      <c r="D835" s="84" t="s">
        <v>27</v>
      </c>
      <c r="E835" s="84" t="s">
        <v>216</v>
      </c>
      <c r="F835" s="84" t="s">
        <v>32</v>
      </c>
      <c r="G835" s="87"/>
      <c r="H835" s="87"/>
      <c r="I835" s="87"/>
      <c r="J835" s="176"/>
      <c r="K835" s="198"/>
      <c r="L835" s="198"/>
      <c r="M835" s="198"/>
      <c r="N835" s="198"/>
      <c r="O835" s="198"/>
      <c r="P835" s="198"/>
      <c r="Q835" s="198"/>
      <c r="R835" s="198"/>
    </row>
    <row r="836" spans="1:18" s="18" customFormat="1" ht="38.25" hidden="1">
      <c r="A836" s="82" t="s">
        <v>445</v>
      </c>
      <c r="B836" s="84" t="s">
        <v>92</v>
      </c>
      <c r="C836" s="84" t="s">
        <v>25</v>
      </c>
      <c r="D836" s="84" t="s">
        <v>27</v>
      </c>
      <c r="E836" s="84" t="s">
        <v>444</v>
      </c>
      <c r="F836" s="84"/>
      <c r="G836" s="87">
        <f>G837</f>
        <v>0</v>
      </c>
      <c r="H836" s="87">
        <f t="shared" ref="H836:I837" si="219">H837</f>
        <v>0</v>
      </c>
      <c r="I836" s="87">
        <f t="shared" si="219"/>
        <v>0</v>
      </c>
      <c r="J836" s="176"/>
      <c r="K836" s="198"/>
      <c r="L836" s="198"/>
      <c r="M836" s="198"/>
      <c r="N836" s="198"/>
      <c r="O836" s="198"/>
      <c r="P836" s="198"/>
      <c r="Q836" s="198"/>
      <c r="R836" s="198"/>
    </row>
    <row r="837" spans="1:18" s="18" customFormat="1" ht="52.5" hidden="1" customHeight="1">
      <c r="A837" s="82" t="s">
        <v>711</v>
      </c>
      <c r="B837" s="84" t="s">
        <v>92</v>
      </c>
      <c r="C837" s="84" t="s">
        <v>25</v>
      </c>
      <c r="D837" s="84" t="s">
        <v>27</v>
      </c>
      <c r="E837" s="84" t="s">
        <v>712</v>
      </c>
      <c r="F837" s="84"/>
      <c r="G837" s="87">
        <f>G838</f>
        <v>0</v>
      </c>
      <c r="H837" s="87">
        <f t="shared" si="219"/>
        <v>0</v>
      </c>
      <c r="I837" s="87">
        <f t="shared" si="219"/>
        <v>0</v>
      </c>
      <c r="J837" s="176"/>
      <c r="K837" s="198"/>
      <c r="L837" s="198"/>
      <c r="M837" s="198"/>
      <c r="N837" s="198"/>
      <c r="O837" s="198"/>
      <c r="P837" s="198"/>
      <c r="Q837" s="198"/>
      <c r="R837" s="198"/>
    </row>
    <row r="838" spans="1:18" s="18" customFormat="1" ht="25.5" hidden="1">
      <c r="A838" s="82" t="s">
        <v>94</v>
      </c>
      <c r="B838" s="84" t="s">
        <v>92</v>
      </c>
      <c r="C838" s="84" t="s">
        <v>25</v>
      </c>
      <c r="D838" s="84" t="s">
        <v>27</v>
      </c>
      <c r="E838" s="84" t="s">
        <v>712</v>
      </c>
      <c r="F838" s="84" t="s">
        <v>341</v>
      </c>
      <c r="G838" s="87"/>
      <c r="H838" s="87"/>
      <c r="I838" s="87"/>
      <c r="J838" s="176"/>
      <c r="K838" s="198"/>
      <c r="L838" s="198"/>
      <c r="M838" s="198"/>
      <c r="N838" s="198"/>
      <c r="O838" s="198"/>
      <c r="P838" s="198"/>
      <c r="Q838" s="198"/>
      <c r="R838" s="198"/>
    </row>
    <row r="839" spans="1:18" s="18" customFormat="1" ht="89.25" hidden="1">
      <c r="A839" s="133" t="s">
        <v>410</v>
      </c>
      <c r="B839" s="84" t="s">
        <v>92</v>
      </c>
      <c r="C839" s="84" t="s">
        <v>25</v>
      </c>
      <c r="D839" s="84" t="s">
        <v>27</v>
      </c>
      <c r="E839" s="84" t="s">
        <v>712</v>
      </c>
      <c r="F839" s="84" t="s">
        <v>409</v>
      </c>
      <c r="G839" s="87"/>
      <c r="H839" s="87"/>
      <c r="I839" s="87"/>
      <c r="J839" s="176"/>
      <c r="K839" s="198"/>
      <c r="L839" s="198"/>
      <c r="M839" s="198"/>
      <c r="N839" s="198"/>
      <c r="O839" s="198"/>
      <c r="P839" s="198"/>
      <c r="Q839" s="198"/>
      <c r="R839" s="198"/>
    </row>
    <row r="840" spans="1:18" s="18" customFormat="1" ht="38.25" hidden="1">
      <c r="A840" s="82" t="s">
        <v>445</v>
      </c>
      <c r="B840" s="84" t="s">
        <v>92</v>
      </c>
      <c r="C840" s="84" t="s">
        <v>25</v>
      </c>
      <c r="D840" s="84" t="s">
        <v>27</v>
      </c>
      <c r="E840" s="84" t="s">
        <v>444</v>
      </c>
      <c r="F840" s="84"/>
      <c r="G840" s="87">
        <f>G841</f>
        <v>0</v>
      </c>
      <c r="H840" s="87">
        <f t="shared" ref="H840:I840" si="220">H841</f>
        <v>0</v>
      </c>
      <c r="I840" s="87">
        <f t="shared" si="220"/>
        <v>0</v>
      </c>
      <c r="J840" s="176"/>
      <c r="K840" s="198"/>
      <c r="L840" s="198"/>
      <c r="M840" s="198"/>
      <c r="N840" s="198"/>
      <c r="O840" s="198"/>
      <c r="P840" s="198"/>
      <c r="Q840" s="198"/>
      <c r="R840" s="198"/>
    </row>
    <row r="841" spans="1:18" s="18" customFormat="1" ht="52.5" hidden="1" customHeight="1">
      <c r="A841" s="82" t="s">
        <v>711</v>
      </c>
      <c r="B841" s="84" t="s">
        <v>92</v>
      </c>
      <c r="C841" s="84" t="s">
        <v>25</v>
      </c>
      <c r="D841" s="84" t="s">
        <v>27</v>
      </c>
      <c r="E841" s="84" t="s">
        <v>712</v>
      </c>
      <c r="F841" s="84"/>
      <c r="G841" s="87">
        <f>G842</f>
        <v>0</v>
      </c>
      <c r="H841" s="87">
        <f t="shared" ref="H841:I841" si="221">H842</f>
        <v>0</v>
      </c>
      <c r="I841" s="87">
        <f t="shared" si="221"/>
        <v>0</v>
      </c>
      <c r="J841" s="176"/>
      <c r="K841" s="198"/>
      <c r="L841" s="198"/>
      <c r="M841" s="198"/>
      <c r="N841" s="198"/>
      <c r="O841" s="198"/>
      <c r="P841" s="198"/>
      <c r="Q841" s="198"/>
      <c r="R841" s="198"/>
    </row>
    <row r="842" spans="1:18" s="18" customFormat="1" ht="25.5" hidden="1">
      <c r="A842" s="82" t="s">
        <v>94</v>
      </c>
      <c r="B842" s="84" t="s">
        <v>92</v>
      </c>
      <c r="C842" s="84" t="s">
        <v>25</v>
      </c>
      <c r="D842" s="84" t="s">
        <v>27</v>
      </c>
      <c r="E842" s="84" t="s">
        <v>712</v>
      </c>
      <c r="F842" s="84" t="s">
        <v>341</v>
      </c>
      <c r="G842" s="87">
        <f>G843</f>
        <v>0</v>
      </c>
      <c r="H842" s="87">
        <f t="shared" ref="H842:I842" si="222">H843</f>
        <v>0</v>
      </c>
      <c r="I842" s="87">
        <f t="shared" si="222"/>
        <v>0</v>
      </c>
      <c r="J842" s="176"/>
      <c r="K842" s="198"/>
      <c r="L842" s="198"/>
      <c r="M842" s="198"/>
      <c r="N842" s="198"/>
      <c r="O842" s="198"/>
      <c r="P842" s="198"/>
      <c r="Q842" s="198"/>
      <c r="R842" s="198"/>
    </row>
    <row r="843" spans="1:18" s="18" customFormat="1" ht="89.25" hidden="1">
      <c r="A843" s="133" t="s">
        <v>410</v>
      </c>
      <c r="B843" s="84" t="s">
        <v>92</v>
      </c>
      <c r="C843" s="84" t="s">
        <v>25</v>
      </c>
      <c r="D843" s="84" t="s">
        <v>27</v>
      </c>
      <c r="E843" s="84" t="s">
        <v>712</v>
      </c>
      <c r="F843" s="84" t="s">
        <v>409</v>
      </c>
      <c r="G843" s="87"/>
      <c r="H843" s="87"/>
      <c r="I843" s="87"/>
      <c r="J843" s="176"/>
      <c r="K843" s="198"/>
      <c r="L843" s="198"/>
      <c r="M843" s="198"/>
      <c r="N843" s="198"/>
      <c r="O843" s="198"/>
      <c r="P843" s="198"/>
      <c r="Q843" s="198"/>
      <c r="R843" s="198"/>
    </row>
    <row r="844" spans="1:18" s="18" customFormat="1" ht="51" hidden="1">
      <c r="A844" s="82" t="s">
        <v>489</v>
      </c>
      <c r="B844" s="84" t="s">
        <v>92</v>
      </c>
      <c r="C844" s="84" t="s">
        <v>25</v>
      </c>
      <c r="D844" s="84" t="s">
        <v>27</v>
      </c>
      <c r="E844" s="84" t="s">
        <v>209</v>
      </c>
      <c r="F844" s="84"/>
      <c r="G844" s="87">
        <f>G845</f>
        <v>0</v>
      </c>
      <c r="H844" s="87">
        <f>H845+H848</f>
        <v>0</v>
      </c>
      <c r="I844" s="87">
        <f t="shared" ref="H844:I846" si="223">I845</f>
        <v>0</v>
      </c>
      <c r="J844" s="176"/>
      <c r="K844" s="198"/>
      <c r="L844" s="198"/>
      <c r="M844" s="198"/>
      <c r="N844" s="198"/>
      <c r="O844" s="198"/>
      <c r="P844" s="198"/>
      <c r="Q844" s="198"/>
      <c r="R844" s="198"/>
    </row>
    <row r="845" spans="1:18" s="18" customFormat="1" ht="25.5" hidden="1">
      <c r="A845" s="82" t="s">
        <v>481</v>
      </c>
      <c r="B845" s="84" t="s">
        <v>92</v>
      </c>
      <c r="C845" s="84" t="s">
        <v>25</v>
      </c>
      <c r="D845" s="84" t="s">
        <v>27</v>
      </c>
      <c r="E845" s="84" t="s">
        <v>480</v>
      </c>
      <c r="F845" s="84"/>
      <c r="G845" s="87">
        <f>G846</f>
        <v>0</v>
      </c>
      <c r="H845" s="87">
        <f t="shared" si="223"/>
        <v>0</v>
      </c>
      <c r="I845" s="87">
        <f t="shared" si="223"/>
        <v>0</v>
      </c>
      <c r="J845" s="176"/>
      <c r="K845" s="198"/>
      <c r="L845" s="198"/>
      <c r="M845" s="198"/>
      <c r="N845" s="198"/>
      <c r="O845" s="198"/>
      <c r="P845" s="198"/>
      <c r="Q845" s="198"/>
      <c r="R845" s="198"/>
    </row>
    <row r="846" spans="1:18" s="18" customFormat="1" ht="36" hidden="1" customHeight="1">
      <c r="A846" s="82" t="s">
        <v>94</v>
      </c>
      <c r="B846" s="84" t="s">
        <v>92</v>
      </c>
      <c r="C846" s="84" t="s">
        <v>25</v>
      </c>
      <c r="D846" s="84" t="s">
        <v>27</v>
      </c>
      <c r="E846" s="84" t="s">
        <v>480</v>
      </c>
      <c r="F846" s="84" t="s">
        <v>341</v>
      </c>
      <c r="G846" s="87">
        <f>G847</f>
        <v>0</v>
      </c>
      <c r="H846" s="87">
        <f t="shared" si="223"/>
        <v>0</v>
      </c>
      <c r="I846" s="87">
        <f t="shared" si="223"/>
        <v>0</v>
      </c>
      <c r="J846" s="176"/>
      <c r="K846" s="198"/>
      <c r="L846" s="198"/>
      <c r="M846" s="198"/>
      <c r="N846" s="198"/>
      <c r="O846" s="198"/>
      <c r="P846" s="198"/>
      <c r="Q846" s="198"/>
      <c r="R846" s="198"/>
    </row>
    <row r="847" spans="1:18" s="18" customFormat="1" ht="99" hidden="1" customHeight="1">
      <c r="A847" s="133" t="s">
        <v>410</v>
      </c>
      <c r="B847" s="84" t="s">
        <v>92</v>
      </c>
      <c r="C847" s="84" t="s">
        <v>25</v>
      </c>
      <c r="D847" s="84" t="s">
        <v>27</v>
      </c>
      <c r="E847" s="84" t="s">
        <v>480</v>
      </c>
      <c r="F847" s="84" t="s">
        <v>409</v>
      </c>
      <c r="G847" s="87">
        <v>0</v>
      </c>
      <c r="H847" s="87"/>
      <c r="I847" s="87">
        <v>0</v>
      </c>
      <c r="J847" s="176"/>
      <c r="K847" s="198"/>
      <c r="L847" s="198"/>
      <c r="M847" s="198"/>
      <c r="N847" s="198"/>
      <c r="O847" s="198"/>
      <c r="P847" s="198"/>
      <c r="Q847" s="198"/>
      <c r="R847" s="198"/>
    </row>
    <row r="848" spans="1:18" s="18" customFormat="1" ht="25.5" hidden="1">
      <c r="A848" s="82" t="s">
        <v>483</v>
      </c>
      <c r="B848" s="84" t="s">
        <v>92</v>
      </c>
      <c r="C848" s="84" t="s">
        <v>25</v>
      </c>
      <c r="D848" s="84" t="s">
        <v>27</v>
      </c>
      <c r="E848" s="84" t="s">
        <v>482</v>
      </c>
      <c r="F848" s="84"/>
      <c r="G848" s="87">
        <f>G849</f>
        <v>0</v>
      </c>
      <c r="H848" s="87">
        <f t="shared" ref="H848:I849" si="224">H849</f>
        <v>0</v>
      </c>
      <c r="I848" s="87">
        <f t="shared" si="224"/>
        <v>0</v>
      </c>
      <c r="J848" s="176"/>
      <c r="K848" s="198"/>
      <c r="L848" s="198"/>
      <c r="M848" s="198"/>
      <c r="N848" s="198"/>
      <c r="O848" s="198"/>
      <c r="P848" s="198"/>
      <c r="Q848" s="198"/>
      <c r="R848" s="198"/>
    </row>
    <row r="849" spans="1:18" s="18" customFormat="1" ht="36" hidden="1" customHeight="1">
      <c r="A849" s="82" t="s">
        <v>94</v>
      </c>
      <c r="B849" s="84" t="s">
        <v>92</v>
      </c>
      <c r="C849" s="84" t="s">
        <v>25</v>
      </c>
      <c r="D849" s="84" t="s">
        <v>27</v>
      </c>
      <c r="E849" s="84" t="s">
        <v>482</v>
      </c>
      <c r="F849" s="84" t="s">
        <v>341</v>
      </c>
      <c r="G849" s="87">
        <f>G850</f>
        <v>0</v>
      </c>
      <c r="H849" s="87">
        <f t="shared" si="224"/>
        <v>0</v>
      </c>
      <c r="I849" s="87">
        <f t="shared" si="224"/>
        <v>0</v>
      </c>
      <c r="J849" s="176"/>
      <c r="K849" s="198"/>
      <c r="L849" s="198"/>
      <c r="M849" s="198"/>
      <c r="N849" s="198"/>
      <c r="O849" s="198"/>
      <c r="P849" s="198"/>
      <c r="Q849" s="198"/>
      <c r="R849" s="198"/>
    </row>
    <row r="850" spans="1:18" s="18" customFormat="1" ht="99" hidden="1" customHeight="1">
      <c r="A850" s="133" t="s">
        <v>410</v>
      </c>
      <c r="B850" s="84" t="s">
        <v>92</v>
      </c>
      <c r="C850" s="84" t="s">
        <v>25</v>
      </c>
      <c r="D850" s="84" t="s">
        <v>27</v>
      </c>
      <c r="E850" s="84" t="s">
        <v>482</v>
      </c>
      <c r="F850" s="84" t="s">
        <v>409</v>
      </c>
      <c r="G850" s="87">
        <v>0</v>
      </c>
      <c r="H850" s="87"/>
      <c r="I850" s="87">
        <v>0</v>
      </c>
      <c r="J850" s="176"/>
      <c r="K850" s="198"/>
      <c r="L850" s="198"/>
      <c r="M850" s="198"/>
      <c r="N850" s="198"/>
      <c r="O850" s="198"/>
      <c r="P850" s="198"/>
      <c r="Q850" s="198"/>
      <c r="R850" s="198"/>
    </row>
    <row r="851" spans="1:18" s="76" customFormat="1" ht="24.75" hidden="1" customHeight="1">
      <c r="A851" s="139" t="s">
        <v>164</v>
      </c>
      <c r="B851" s="84" t="s">
        <v>92</v>
      </c>
      <c r="C851" s="84" t="s">
        <v>25</v>
      </c>
      <c r="D851" s="84" t="s">
        <v>27</v>
      </c>
      <c r="E851" s="84" t="s">
        <v>229</v>
      </c>
      <c r="F851" s="158"/>
      <c r="G851" s="87">
        <f>G852</f>
        <v>0</v>
      </c>
      <c r="H851" s="87">
        <v>0</v>
      </c>
      <c r="I851" s="87">
        <v>0</v>
      </c>
      <c r="J851" s="176"/>
      <c r="K851" s="214"/>
      <c r="L851" s="215"/>
      <c r="M851" s="215"/>
      <c r="N851" s="215"/>
      <c r="O851" s="215"/>
      <c r="P851" s="215"/>
      <c r="Q851" s="215"/>
      <c r="R851" s="215"/>
    </row>
    <row r="852" spans="1:18" ht="25.5" hidden="1">
      <c r="A852" s="139" t="s">
        <v>164</v>
      </c>
      <c r="B852" s="84" t="s">
        <v>92</v>
      </c>
      <c r="C852" s="84" t="s">
        <v>25</v>
      </c>
      <c r="D852" s="84" t="s">
        <v>27</v>
      </c>
      <c r="E852" s="84" t="s">
        <v>271</v>
      </c>
      <c r="F852" s="148"/>
      <c r="G852" s="87">
        <f>G853</f>
        <v>0</v>
      </c>
      <c r="H852" s="87">
        <v>0</v>
      </c>
      <c r="I852" s="87">
        <v>0</v>
      </c>
      <c r="J852" s="176"/>
      <c r="K852" s="207"/>
    </row>
    <row r="853" spans="1:18" hidden="1">
      <c r="A853" s="82" t="s">
        <v>62</v>
      </c>
      <c r="B853" s="84" t="s">
        <v>92</v>
      </c>
      <c r="C853" s="84" t="s">
        <v>25</v>
      </c>
      <c r="D853" s="84" t="s">
        <v>27</v>
      </c>
      <c r="E853" s="84" t="s">
        <v>271</v>
      </c>
      <c r="F853" s="84" t="s">
        <v>30</v>
      </c>
      <c r="G853" s="87">
        <f>G854</f>
        <v>0</v>
      </c>
      <c r="H853" s="87">
        <f>H854</f>
        <v>0</v>
      </c>
      <c r="I853" s="87">
        <f>I854</f>
        <v>0</v>
      </c>
      <c r="J853" s="176"/>
      <c r="K853" s="207"/>
    </row>
    <row r="854" spans="1:18" ht="19.5" hidden="1" customHeight="1">
      <c r="A854" s="82" t="s">
        <v>175</v>
      </c>
      <c r="B854" s="84" t="s">
        <v>92</v>
      </c>
      <c r="C854" s="84" t="s">
        <v>25</v>
      </c>
      <c r="D854" s="84" t="s">
        <v>27</v>
      </c>
      <c r="E854" s="84" t="s">
        <v>271</v>
      </c>
      <c r="F854" s="84" t="s">
        <v>32</v>
      </c>
      <c r="G854" s="87"/>
      <c r="H854" s="87">
        <f>'прил 5,'!H252</f>
        <v>0</v>
      </c>
      <c r="I854" s="87">
        <f>'прил 5,'!I252</f>
        <v>0</v>
      </c>
      <c r="J854" s="176"/>
      <c r="K854" s="207"/>
    </row>
    <row r="855" spans="1:18" ht="30" hidden="1" customHeight="1">
      <c r="A855" s="82" t="s">
        <v>327</v>
      </c>
      <c r="B855" s="84" t="s">
        <v>92</v>
      </c>
      <c r="C855" s="84" t="s">
        <v>25</v>
      </c>
      <c r="D855" s="84" t="s">
        <v>27</v>
      </c>
      <c r="E855" s="84" t="s">
        <v>206</v>
      </c>
      <c r="F855" s="84"/>
      <c r="G855" s="87">
        <f>G856</f>
        <v>0</v>
      </c>
      <c r="H855" s="87"/>
      <c r="I855" s="87"/>
      <c r="J855" s="176"/>
      <c r="K855" s="207"/>
    </row>
    <row r="856" spans="1:18" ht="29.25" hidden="1" customHeight="1">
      <c r="A856" s="82" t="s">
        <v>29</v>
      </c>
      <c r="B856" s="84" t="s">
        <v>92</v>
      </c>
      <c r="C856" s="84" t="s">
        <v>25</v>
      </c>
      <c r="D856" s="84" t="s">
        <v>27</v>
      </c>
      <c r="E856" s="84" t="s">
        <v>206</v>
      </c>
      <c r="F856" s="84" t="s">
        <v>30</v>
      </c>
      <c r="G856" s="87">
        <f>G857</f>
        <v>0</v>
      </c>
      <c r="H856" s="87"/>
      <c r="I856" s="87"/>
      <c r="J856" s="176"/>
      <c r="K856" s="207"/>
    </row>
    <row r="857" spans="1:18" ht="19.5" hidden="1" customHeight="1">
      <c r="A857" s="82" t="s">
        <v>31</v>
      </c>
      <c r="B857" s="84" t="s">
        <v>92</v>
      </c>
      <c r="C857" s="84" t="s">
        <v>25</v>
      </c>
      <c r="D857" s="84" t="s">
        <v>27</v>
      </c>
      <c r="E857" s="84" t="s">
        <v>206</v>
      </c>
      <c r="F857" s="84" t="s">
        <v>32</v>
      </c>
      <c r="G857" s="87"/>
      <c r="H857" s="87"/>
      <c r="I857" s="87"/>
      <c r="J857" s="176"/>
      <c r="K857" s="207"/>
    </row>
    <row r="858" spans="1:18" s="164" customFormat="1" ht="30.75" hidden="1" customHeight="1">
      <c r="A858" s="139" t="s">
        <v>268</v>
      </c>
      <c r="B858" s="84" t="s">
        <v>92</v>
      </c>
      <c r="C858" s="84" t="s">
        <v>25</v>
      </c>
      <c r="D858" s="84" t="s">
        <v>27</v>
      </c>
      <c r="E858" s="84" t="s">
        <v>546</v>
      </c>
      <c r="F858" s="84"/>
      <c r="G858" s="87">
        <f>G859</f>
        <v>0</v>
      </c>
      <c r="H858" s="268">
        <v>0</v>
      </c>
      <c r="I858" s="268">
        <v>0</v>
      </c>
      <c r="J858" s="191"/>
      <c r="K858" s="204"/>
      <c r="L858" s="204"/>
      <c r="M858" s="204"/>
      <c r="N858" s="204"/>
      <c r="O858" s="204"/>
      <c r="P858" s="204"/>
      <c r="Q858" s="204"/>
      <c r="R858" s="204"/>
    </row>
    <row r="859" spans="1:18" ht="30.75" hidden="1" customHeight="1">
      <c r="A859" s="82" t="s">
        <v>268</v>
      </c>
      <c r="B859" s="84" t="s">
        <v>92</v>
      </c>
      <c r="C859" s="84" t="s">
        <v>25</v>
      </c>
      <c r="D859" s="84" t="s">
        <v>27</v>
      </c>
      <c r="E859" s="84" t="s">
        <v>547</v>
      </c>
      <c r="F859" s="84"/>
      <c r="G859" s="87">
        <f>G866</f>
        <v>0</v>
      </c>
      <c r="H859" s="87">
        <v>0</v>
      </c>
      <c r="I859" s="87">
        <v>0</v>
      </c>
      <c r="J859" s="176"/>
    </row>
    <row r="860" spans="1:18" ht="30.75" hidden="1" customHeight="1">
      <c r="A860" s="82" t="s">
        <v>35</v>
      </c>
      <c r="B860" s="84" t="s">
        <v>92</v>
      </c>
      <c r="C860" s="84" t="s">
        <v>25</v>
      </c>
      <c r="D860" s="84" t="s">
        <v>27</v>
      </c>
      <c r="E860" s="84" t="s">
        <v>547</v>
      </c>
      <c r="F860" s="84" t="s">
        <v>36</v>
      </c>
      <c r="G860" s="87">
        <f>G861</f>
        <v>49000</v>
      </c>
      <c r="H860" s="87">
        <v>0</v>
      </c>
      <c r="I860" s="87">
        <v>0</v>
      </c>
      <c r="J860" s="176"/>
    </row>
    <row r="861" spans="1:18" ht="30.75" hidden="1" customHeight="1">
      <c r="A861" s="82" t="s">
        <v>37</v>
      </c>
      <c r="B861" s="84" t="s">
        <v>92</v>
      </c>
      <c r="C861" s="84" t="s">
        <v>25</v>
      </c>
      <c r="D861" s="84" t="s">
        <v>27</v>
      </c>
      <c r="E861" s="84" t="s">
        <v>547</v>
      </c>
      <c r="F861" s="84" t="s">
        <v>38</v>
      </c>
      <c r="G861" s="87">
        <f>'прил 5,'!G1366</f>
        <v>49000</v>
      </c>
      <c r="H861" s="87">
        <v>0</v>
      </c>
      <c r="I861" s="87">
        <v>0</v>
      </c>
      <c r="J861" s="176"/>
    </row>
    <row r="862" spans="1:18" ht="23.25" hidden="1" customHeight="1">
      <c r="A862" s="82" t="s">
        <v>145</v>
      </c>
      <c r="B862" s="84" t="s">
        <v>92</v>
      </c>
      <c r="C862" s="84" t="s">
        <v>25</v>
      </c>
      <c r="D862" s="84" t="s">
        <v>27</v>
      </c>
      <c r="E862" s="84" t="s">
        <v>547</v>
      </c>
      <c r="F862" s="84" t="s">
        <v>146</v>
      </c>
      <c r="G862" s="87">
        <f>G863</f>
        <v>1004778.02</v>
      </c>
      <c r="H862" s="87">
        <v>0</v>
      </c>
      <c r="I862" s="87">
        <v>0</v>
      </c>
      <c r="J862" s="176"/>
    </row>
    <row r="863" spans="1:18" ht="30.75" hidden="1" customHeight="1">
      <c r="A863" s="82" t="s">
        <v>147</v>
      </c>
      <c r="B863" s="84" t="s">
        <v>92</v>
      </c>
      <c r="C863" s="84" t="s">
        <v>25</v>
      </c>
      <c r="D863" s="84" t="s">
        <v>27</v>
      </c>
      <c r="E863" s="84" t="s">
        <v>547</v>
      </c>
      <c r="F863" s="84" t="s">
        <v>148</v>
      </c>
      <c r="G863" s="87">
        <f>'прил 5,'!G772</f>
        <v>1004778.02</v>
      </c>
      <c r="H863" s="87">
        <v>0</v>
      </c>
      <c r="I863" s="87">
        <v>0</v>
      </c>
      <c r="J863" s="176"/>
    </row>
    <row r="864" spans="1:18" ht="21.75" hidden="1" customHeight="1">
      <c r="A864" s="82" t="s">
        <v>153</v>
      </c>
      <c r="B864" s="84" t="s">
        <v>92</v>
      </c>
      <c r="C864" s="84" t="s">
        <v>25</v>
      </c>
      <c r="D864" s="84" t="s">
        <v>27</v>
      </c>
      <c r="E864" s="84" t="s">
        <v>547</v>
      </c>
      <c r="F864" s="84" t="s">
        <v>154</v>
      </c>
      <c r="G864" s="87">
        <f>G865</f>
        <v>0</v>
      </c>
      <c r="H864" s="87">
        <v>0</v>
      </c>
      <c r="I864" s="87">
        <v>0</v>
      </c>
      <c r="J864" s="176"/>
    </row>
    <row r="865" spans="1:18" ht="22.5" hidden="1" customHeight="1">
      <c r="A865" s="82" t="s">
        <v>173</v>
      </c>
      <c r="B865" s="84" t="s">
        <v>92</v>
      </c>
      <c r="C865" s="84" t="s">
        <v>25</v>
      </c>
      <c r="D865" s="84" t="s">
        <v>27</v>
      </c>
      <c r="E865" s="84" t="s">
        <v>547</v>
      </c>
      <c r="F865" s="84" t="s">
        <v>174</v>
      </c>
      <c r="G865" s="87"/>
      <c r="H865" s="87">
        <v>0</v>
      </c>
      <c r="I865" s="87">
        <v>0</v>
      </c>
      <c r="J865" s="176"/>
    </row>
    <row r="866" spans="1:18" ht="25.5" hidden="1">
      <c r="A866" s="82" t="s">
        <v>29</v>
      </c>
      <c r="B866" s="84" t="s">
        <v>92</v>
      </c>
      <c r="C866" s="84" t="s">
        <v>25</v>
      </c>
      <c r="D866" s="84" t="s">
        <v>27</v>
      </c>
      <c r="E866" s="84" t="s">
        <v>547</v>
      </c>
      <c r="F866" s="84" t="s">
        <v>30</v>
      </c>
      <c r="G866" s="85">
        <f t="shared" ref="G866:I866" si="225">G867</f>
        <v>0</v>
      </c>
      <c r="H866" s="85">
        <f t="shared" si="225"/>
        <v>0</v>
      </c>
      <c r="I866" s="85">
        <f t="shared" si="225"/>
        <v>0</v>
      </c>
      <c r="J866" s="177"/>
    </row>
    <row r="867" spans="1:18" hidden="1">
      <c r="A867" s="82" t="s">
        <v>31</v>
      </c>
      <c r="B867" s="84" t="s">
        <v>92</v>
      </c>
      <c r="C867" s="84" t="s">
        <v>25</v>
      </c>
      <c r="D867" s="84" t="s">
        <v>27</v>
      </c>
      <c r="E867" s="84" t="s">
        <v>547</v>
      </c>
      <c r="F867" s="84" t="s">
        <v>32</v>
      </c>
      <c r="G867" s="85"/>
      <c r="H867" s="85"/>
      <c r="I867" s="85"/>
      <c r="J867" s="177"/>
    </row>
    <row r="868" spans="1:18" s="164" customFormat="1" ht="30.75" hidden="1" customHeight="1">
      <c r="A868" s="139" t="s">
        <v>164</v>
      </c>
      <c r="B868" s="84" t="s">
        <v>92</v>
      </c>
      <c r="C868" s="84" t="s">
        <v>25</v>
      </c>
      <c r="D868" s="84" t="s">
        <v>27</v>
      </c>
      <c r="E868" s="84" t="s">
        <v>229</v>
      </c>
      <c r="F868" s="84"/>
      <c r="G868" s="87">
        <f>G869</f>
        <v>0</v>
      </c>
      <c r="H868" s="268">
        <v>0</v>
      </c>
      <c r="I868" s="268">
        <v>0</v>
      </c>
      <c r="J868" s="191"/>
      <c r="K868" s="204"/>
      <c r="L868" s="204"/>
      <c r="M868" s="204"/>
      <c r="N868" s="204"/>
      <c r="O868" s="204"/>
      <c r="P868" s="204"/>
      <c r="Q868" s="204"/>
      <c r="R868" s="204"/>
    </row>
    <row r="869" spans="1:18" ht="30.75" hidden="1" customHeight="1">
      <c r="A869" s="82" t="s">
        <v>164</v>
      </c>
      <c r="B869" s="84" t="s">
        <v>92</v>
      </c>
      <c r="C869" s="84" t="s">
        <v>25</v>
      </c>
      <c r="D869" s="84" t="s">
        <v>27</v>
      </c>
      <c r="E869" s="84" t="s">
        <v>795</v>
      </c>
      <c r="F869" s="84"/>
      <c r="G869" s="87">
        <f>G876</f>
        <v>0</v>
      </c>
      <c r="H869" s="87">
        <v>0</v>
      </c>
      <c r="I869" s="87">
        <v>0</v>
      </c>
      <c r="J869" s="176"/>
    </row>
    <row r="870" spans="1:18" ht="30.75" hidden="1" customHeight="1">
      <c r="A870" s="82" t="s">
        <v>35</v>
      </c>
      <c r="B870" s="84" t="s">
        <v>92</v>
      </c>
      <c r="C870" s="84" t="s">
        <v>25</v>
      </c>
      <c r="D870" s="84" t="s">
        <v>27</v>
      </c>
      <c r="E870" s="84" t="s">
        <v>547</v>
      </c>
      <c r="F870" s="84" t="s">
        <v>36</v>
      </c>
      <c r="G870" s="87">
        <f>G871</f>
        <v>11455774</v>
      </c>
      <c r="H870" s="87">
        <v>0</v>
      </c>
      <c r="I870" s="87">
        <v>0</v>
      </c>
      <c r="J870" s="176"/>
    </row>
    <row r="871" spans="1:18" ht="30.75" hidden="1" customHeight="1">
      <c r="A871" s="82" t="s">
        <v>37</v>
      </c>
      <c r="B871" s="84" t="s">
        <v>92</v>
      </c>
      <c r="C871" s="84" t="s">
        <v>25</v>
      </c>
      <c r="D871" s="84" t="s">
        <v>27</v>
      </c>
      <c r="E871" s="84" t="s">
        <v>547</v>
      </c>
      <c r="F871" s="84" t="s">
        <v>38</v>
      </c>
      <c r="G871" s="87">
        <f>'прил 5,'!G1379</f>
        <v>11455774</v>
      </c>
      <c r="H871" s="87">
        <v>0</v>
      </c>
      <c r="I871" s="87">
        <v>0</v>
      </c>
      <c r="J871" s="176"/>
    </row>
    <row r="872" spans="1:18" ht="23.25" hidden="1" customHeight="1">
      <c r="A872" s="82" t="s">
        <v>145</v>
      </c>
      <c r="B872" s="84" t="s">
        <v>92</v>
      </c>
      <c r="C872" s="84" t="s">
        <v>25</v>
      </c>
      <c r="D872" s="84" t="s">
        <v>27</v>
      </c>
      <c r="E872" s="84" t="s">
        <v>547</v>
      </c>
      <c r="F872" s="84" t="s">
        <v>146</v>
      </c>
      <c r="G872" s="87">
        <f>G873</f>
        <v>0</v>
      </c>
      <c r="H872" s="87">
        <v>0</v>
      </c>
      <c r="I872" s="87">
        <v>0</v>
      </c>
      <c r="J872" s="176"/>
    </row>
    <row r="873" spans="1:18" ht="30.75" hidden="1" customHeight="1">
      <c r="A873" s="82" t="s">
        <v>147</v>
      </c>
      <c r="B873" s="84" t="s">
        <v>92</v>
      </c>
      <c r="C873" s="84" t="s">
        <v>25</v>
      </c>
      <c r="D873" s="84" t="s">
        <v>27</v>
      </c>
      <c r="E873" s="84" t="s">
        <v>547</v>
      </c>
      <c r="F873" s="84" t="s">
        <v>148</v>
      </c>
      <c r="G873" s="87">
        <f>'прил 5,'!G782</f>
        <v>0</v>
      </c>
      <c r="H873" s="87">
        <v>0</v>
      </c>
      <c r="I873" s="87">
        <v>0</v>
      </c>
      <c r="J873" s="176"/>
    </row>
    <row r="874" spans="1:18" ht="21.75" hidden="1" customHeight="1">
      <c r="A874" s="82" t="s">
        <v>153</v>
      </c>
      <c r="B874" s="84" t="s">
        <v>92</v>
      </c>
      <c r="C874" s="84" t="s">
        <v>25</v>
      </c>
      <c r="D874" s="84" t="s">
        <v>27</v>
      </c>
      <c r="E874" s="84" t="s">
        <v>547</v>
      </c>
      <c r="F874" s="84" t="s">
        <v>154</v>
      </c>
      <c r="G874" s="87">
        <f>G875</f>
        <v>0</v>
      </c>
      <c r="H874" s="87">
        <v>0</v>
      </c>
      <c r="I874" s="87">
        <v>0</v>
      </c>
      <c r="J874" s="176"/>
    </row>
    <row r="875" spans="1:18" ht="22.5" hidden="1" customHeight="1">
      <c r="A875" s="82" t="s">
        <v>173</v>
      </c>
      <c r="B875" s="84" t="s">
        <v>92</v>
      </c>
      <c r="C875" s="84" t="s">
        <v>25</v>
      </c>
      <c r="D875" s="84" t="s">
        <v>27</v>
      </c>
      <c r="E875" s="84" t="s">
        <v>547</v>
      </c>
      <c r="F875" s="84" t="s">
        <v>174</v>
      </c>
      <c r="G875" s="87"/>
      <c r="H875" s="87">
        <v>0</v>
      </c>
      <c r="I875" s="87">
        <v>0</v>
      </c>
      <c r="J875" s="176"/>
    </row>
    <row r="876" spans="1:18" ht="25.5" hidden="1">
      <c r="A876" s="82" t="s">
        <v>29</v>
      </c>
      <c r="B876" s="84" t="s">
        <v>92</v>
      </c>
      <c r="C876" s="84" t="s">
        <v>25</v>
      </c>
      <c r="D876" s="84" t="s">
        <v>27</v>
      </c>
      <c r="E876" s="84" t="s">
        <v>795</v>
      </c>
      <c r="F876" s="84" t="s">
        <v>30</v>
      </c>
      <c r="G876" s="85">
        <f t="shared" ref="G876:I876" si="226">G877</f>
        <v>0</v>
      </c>
      <c r="H876" s="85">
        <f t="shared" si="226"/>
        <v>0</v>
      </c>
      <c r="I876" s="85">
        <f t="shared" si="226"/>
        <v>0</v>
      </c>
      <c r="J876" s="177"/>
    </row>
    <row r="877" spans="1:18" hidden="1">
      <c r="A877" s="82" t="s">
        <v>31</v>
      </c>
      <c r="B877" s="84" t="s">
        <v>92</v>
      </c>
      <c r="C877" s="84" t="s">
        <v>25</v>
      </c>
      <c r="D877" s="84" t="s">
        <v>27</v>
      </c>
      <c r="E877" s="84" t="s">
        <v>795</v>
      </c>
      <c r="F877" s="84" t="s">
        <v>32</v>
      </c>
      <c r="G877" s="85"/>
      <c r="H877" s="85"/>
      <c r="I877" s="85"/>
      <c r="J877" s="177"/>
    </row>
    <row r="878" spans="1:18" s="168" customFormat="1" ht="28.5" hidden="1" customHeight="1">
      <c r="A878" s="139" t="s">
        <v>463</v>
      </c>
      <c r="B878" s="84" t="s">
        <v>92</v>
      </c>
      <c r="C878" s="84" t="s">
        <v>25</v>
      </c>
      <c r="D878" s="84" t="s">
        <v>27</v>
      </c>
      <c r="E878" s="84" t="s">
        <v>190</v>
      </c>
      <c r="F878" s="84"/>
      <c r="G878" s="87">
        <f>G882</f>
        <v>0</v>
      </c>
      <c r="H878" s="87">
        <f t="shared" ref="H878:I878" si="227">H882</f>
        <v>0</v>
      </c>
      <c r="I878" s="87">
        <f t="shared" si="227"/>
        <v>0</v>
      </c>
      <c r="J878" s="176"/>
      <c r="K878" s="202"/>
      <c r="L878" s="202"/>
      <c r="M878" s="202"/>
      <c r="N878" s="202"/>
      <c r="O878" s="202"/>
      <c r="P878" s="202"/>
      <c r="Q878" s="202"/>
      <c r="R878" s="202"/>
    </row>
    <row r="879" spans="1:18" s="168" customFormat="1" ht="27.75" hidden="1" customHeight="1">
      <c r="A879" s="139" t="s">
        <v>72</v>
      </c>
      <c r="B879" s="84" t="s">
        <v>92</v>
      </c>
      <c r="C879" s="84" t="s">
        <v>25</v>
      </c>
      <c r="D879" s="84" t="s">
        <v>69</v>
      </c>
      <c r="E879" s="84" t="s">
        <v>201</v>
      </c>
      <c r="F879" s="84"/>
      <c r="G879" s="87">
        <f>G880</f>
        <v>0</v>
      </c>
      <c r="H879" s="87">
        <f t="shared" ref="H879:I879" si="228">H880</f>
        <v>0</v>
      </c>
      <c r="I879" s="87">
        <f t="shared" si="228"/>
        <v>0</v>
      </c>
      <c r="J879" s="176"/>
      <c r="K879" s="202"/>
      <c r="L879" s="202"/>
      <c r="M879" s="202"/>
      <c r="N879" s="202"/>
      <c r="O879" s="202"/>
      <c r="P879" s="202"/>
      <c r="Q879" s="202"/>
      <c r="R879" s="202"/>
    </row>
    <row r="880" spans="1:18" s="225" customFormat="1" ht="28.5" hidden="1" customHeight="1">
      <c r="A880" s="82" t="s">
        <v>35</v>
      </c>
      <c r="B880" s="84" t="s">
        <v>92</v>
      </c>
      <c r="C880" s="84" t="s">
        <v>25</v>
      </c>
      <c r="D880" s="84" t="s">
        <v>69</v>
      </c>
      <c r="E880" s="84" t="s">
        <v>201</v>
      </c>
      <c r="F880" s="84" t="s">
        <v>36</v>
      </c>
      <c r="G880" s="87">
        <f>G881</f>
        <v>0</v>
      </c>
      <c r="H880" s="87">
        <f>H881</f>
        <v>0</v>
      </c>
      <c r="I880" s="87">
        <f>I881</f>
        <v>0</v>
      </c>
      <c r="J880" s="176"/>
      <c r="K880" s="201"/>
      <c r="L880" s="201"/>
      <c r="M880" s="201"/>
      <c r="N880" s="201"/>
      <c r="O880" s="201"/>
      <c r="P880" s="201"/>
      <c r="Q880" s="201"/>
      <c r="R880" s="201"/>
    </row>
    <row r="881" spans="1:18" s="225" customFormat="1" hidden="1">
      <c r="A881" s="82"/>
      <c r="B881" s="84" t="s">
        <v>92</v>
      </c>
      <c r="C881" s="84" t="s">
        <v>25</v>
      </c>
      <c r="D881" s="84" t="s">
        <v>69</v>
      </c>
      <c r="E881" s="84"/>
      <c r="F881" s="84"/>
      <c r="G881" s="87"/>
      <c r="H881" s="87"/>
      <c r="I881" s="87"/>
      <c r="J881" s="176"/>
      <c r="K881" s="203"/>
      <c r="L881" s="201"/>
      <c r="M881" s="201"/>
      <c r="N881" s="201"/>
      <c r="O881" s="201"/>
      <c r="P881" s="201"/>
      <c r="Q881" s="201"/>
      <c r="R881" s="201"/>
    </row>
    <row r="882" spans="1:18" s="168" customFormat="1" ht="65.25" hidden="1" customHeight="1">
      <c r="A882" s="139" t="s">
        <v>935</v>
      </c>
      <c r="B882" s="84" t="s">
        <v>92</v>
      </c>
      <c r="C882" s="84" t="s">
        <v>25</v>
      </c>
      <c r="D882" s="84" t="s">
        <v>27</v>
      </c>
      <c r="E882" s="84" t="s">
        <v>914</v>
      </c>
      <c r="F882" s="84"/>
      <c r="G882" s="87">
        <f>G883</f>
        <v>0</v>
      </c>
      <c r="H882" s="87">
        <f t="shared" ref="H882:I882" si="229">H883</f>
        <v>0</v>
      </c>
      <c r="I882" s="87">
        <f t="shared" si="229"/>
        <v>0</v>
      </c>
      <c r="J882" s="176"/>
      <c r="K882" s="202"/>
      <c r="L882" s="202"/>
      <c r="M882" s="202"/>
      <c r="N882" s="202"/>
      <c r="O882" s="202"/>
      <c r="P882" s="202"/>
      <c r="Q882" s="202"/>
      <c r="R882" s="202"/>
    </row>
    <row r="883" spans="1:18" s="225" customFormat="1" ht="28.5" hidden="1" customHeight="1">
      <c r="A883" s="82" t="s">
        <v>29</v>
      </c>
      <c r="B883" s="84" t="s">
        <v>92</v>
      </c>
      <c r="C883" s="84" t="s">
        <v>25</v>
      </c>
      <c r="D883" s="84" t="s">
        <v>27</v>
      </c>
      <c r="E883" s="84" t="s">
        <v>914</v>
      </c>
      <c r="F883" s="84" t="s">
        <v>30</v>
      </c>
      <c r="G883" s="87">
        <f>G884</f>
        <v>0</v>
      </c>
      <c r="H883" s="87">
        <f>H884</f>
        <v>0</v>
      </c>
      <c r="I883" s="87">
        <f>I884</f>
        <v>0</v>
      </c>
      <c r="J883" s="176"/>
      <c r="K883" s="201"/>
      <c r="L883" s="201"/>
      <c r="M883" s="201"/>
      <c r="N883" s="201"/>
      <c r="O883" s="201"/>
      <c r="P883" s="201"/>
      <c r="Q883" s="201"/>
      <c r="R883" s="201"/>
    </row>
    <row r="884" spans="1:18" s="225" customFormat="1" hidden="1">
      <c r="A884" s="82" t="s">
        <v>31</v>
      </c>
      <c r="B884" s="84" t="s">
        <v>92</v>
      </c>
      <c r="C884" s="84" t="s">
        <v>25</v>
      </c>
      <c r="D884" s="84" t="s">
        <v>27</v>
      </c>
      <c r="E884" s="84" t="s">
        <v>914</v>
      </c>
      <c r="F884" s="84" t="s">
        <v>32</v>
      </c>
      <c r="G884" s="87">
        <v>0</v>
      </c>
      <c r="H884" s="87">
        <v>0</v>
      </c>
      <c r="I884" s="87">
        <v>0</v>
      </c>
      <c r="J884" s="176"/>
      <c r="K884" s="203"/>
      <c r="L884" s="201"/>
      <c r="M884" s="201"/>
      <c r="N884" s="201"/>
      <c r="O884" s="201"/>
      <c r="P884" s="201"/>
      <c r="Q884" s="201"/>
      <c r="R884" s="201"/>
    </row>
    <row r="885" spans="1:18" s="33" customFormat="1" ht="27" hidden="1" customHeight="1">
      <c r="A885" s="82" t="s">
        <v>96</v>
      </c>
      <c r="B885" s="148">
        <v>774</v>
      </c>
      <c r="C885" s="84" t="s">
        <v>25</v>
      </c>
      <c r="D885" s="84" t="s">
        <v>27</v>
      </c>
      <c r="E885" s="148" t="s">
        <v>205</v>
      </c>
      <c r="F885" s="84"/>
      <c r="G885" s="87">
        <f>G886+G889</f>
        <v>0</v>
      </c>
      <c r="H885" s="87">
        <f t="shared" ref="H885:I886" si="230">H886</f>
        <v>0</v>
      </c>
      <c r="I885" s="87">
        <f t="shared" si="230"/>
        <v>0</v>
      </c>
      <c r="J885" s="176"/>
      <c r="K885" s="209"/>
      <c r="L885" s="209"/>
      <c r="M885" s="209"/>
      <c r="N885" s="209"/>
      <c r="O885" s="209"/>
      <c r="P885" s="209"/>
      <c r="Q885" s="209"/>
      <c r="R885" s="209"/>
    </row>
    <row r="886" spans="1:18" ht="19.5" hidden="1" customHeight="1">
      <c r="A886" s="82" t="s">
        <v>798</v>
      </c>
      <c r="B886" s="148">
        <v>774</v>
      </c>
      <c r="C886" s="84" t="s">
        <v>25</v>
      </c>
      <c r="D886" s="84" t="s">
        <v>27</v>
      </c>
      <c r="E886" s="84" t="s">
        <v>799</v>
      </c>
      <c r="F886" s="84"/>
      <c r="G886" s="87">
        <f>G887</f>
        <v>0</v>
      </c>
      <c r="H886" s="87">
        <f t="shared" si="230"/>
        <v>0</v>
      </c>
      <c r="I886" s="87">
        <f t="shared" si="230"/>
        <v>0</v>
      </c>
      <c r="J886" s="176"/>
    </row>
    <row r="887" spans="1:18" ht="30.75" hidden="1" customHeight="1">
      <c r="A887" s="82" t="s">
        <v>29</v>
      </c>
      <c r="B887" s="148">
        <v>774</v>
      </c>
      <c r="C887" s="84" t="s">
        <v>25</v>
      </c>
      <c r="D887" s="84" t="s">
        <v>27</v>
      </c>
      <c r="E887" s="84" t="s">
        <v>799</v>
      </c>
      <c r="F887" s="84" t="s">
        <v>30</v>
      </c>
      <c r="G887" s="87">
        <f>G888</f>
        <v>0</v>
      </c>
      <c r="H887" s="87">
        <f>H888</f>
        <v>0</v>
      </c>
      <c r="I887" s="87">
        <f>I888</f>
        <v>0</v>
      </c>
      <c r="J887" s="176"/>
    </row>
    <row r="888" spans="1:18" ht="18.75" hidden="1" customHeight="1">
      <c r="A888" s="82" t="s">
        <v>31</v>
      </c>
      <c r="B888" s="148">
        <v>774</v>
      </c>
      <c r="C888" s="84" t="s">
        <v>25</v>
      </c>
      <c r="D888" s="84" t="s">
        <v>27</v>
      </c>
      <c r="E888" s="84" t="s">
        <v>799</v>
      </c>
      <c r="F888" s="84" t="s">
        <v>32</v>
      </c>
      <c r="G888" s="87"/>
      <c r="H888" s="87"/>
      <c r="I888" s="87"/>
      <c r="J888" s="176"/>
    </row>
    <row r="889" spans="1:18" ht="19.5" hidden="1" customHeight="1">
      <c r="A889" s="82" t="s">
        <v>992</v>
      </c>
      <c r="B889" s="148">
        <v>774</v>
      </c>
      <c r="C889" s="84" t="s">
        <v>25</v>
      </c>
      <c r="D889" s="84" t="s">
        <v>27</v>
      </c>
      <c r="E889" s="84" t="s">
        <v>993</v>
      </c>
      <c r="F889" s="84"/>
      <c r="G889" s="87">
        <f>G890</f>
        <v>0</v>
      </c>
      <c r="H889" s="87">
        <f t="shared" ref="H889:I889" si="231">H890</f>
        <v>0</v>
      </c>
      <c r="I889" s="87">
        <f t="shared" si="231"/>
        <v>0</v>
      </c>
      <c r="J889" s="176"/>
    </row>
    <row r="890" spans="1:18" ht="30.75" hidden="1" customHeight="1">
      <c r="A890" s="82" t="s">
        <v>29</v>
      </c>
      <c r="B890" s="148">
        <v>774</v>
      </c>
      <c r="C890" s="84" t="s">
        <v>25</v>
      </c>
      <c r="D890" s="84" t="s">
        <v>27</v>
      </c>
      <c r="E890" s="84" t="s">
        <v>993</v>
      </c>
      <c r="F890" s="84" t="s">
        <v>30</v>
      </c>
      <c r="G890" s="87">
        <f>G891</f>
        <v>0</v>
      </c>
      <c r="H890" s="87">
        <f>H891</f>
        <v>0</v>
      </c>
      <c r="I890" s="87">
        <f>I891</f>
        <v>0</v>
      </c>
      <c r="J890" s="176"/>
    </row>
    <row r="891" spans="1:18" ht="18.75" hidden="1" customHeight="1">
      <c r="A891" s="82" t="s">
        <v>31</v>
      </c>
      <c r="B891" s="148">
        <v>774</v>
      </c>
      <c r="C891" s="84" t="s">
        <v>25</v>
      </c>
      <c r="D891" s="84" t="s">
        <v>27</v>
      </c>
      <c r="E891" s="84" t="s">
        <v>993</v>
      </c>
      <c r="F891" s="84" t="s">
        <v>32</v>
      </c>
      <c r="G891" s="87"/>
      <c r="H891" s="87"/>
      <c r="I891" s="87"/>
      <c r="J891" s="176"/>
    </row>
    <row r="892" spans="1:18" s="33" customFormat="1" ht="27" hidden="1" customHeight="1">
      <c r="A892" s="82" t="s">
        <v>268</v>
      </c>
      <c r="B892" s="148">
        <v>774</v>
      </c>
      <c r="C892" s="84" t="s">
        <v>25</v>
      </c>
      <c r="D892" s="84" t="s">
        <v>27</v>
      </c>
      <c r="E892" s="148" t="s">
        <v>546</v>
      </c>
      <c r="F892" s="84"/>
      <c r="G892" s="87">
        <f>G893</f>
        <v>0</v>
      </c>
      <c r="H892" s="87">
        <f t="shared" ref="H892:I893" si="232">H893</f>
        <v>0</v>
      </c>
      <c r="I892" s="87">
        <f t="shared" si="232"/>
        <v>0</v>
      </c>
      <c r="J892" s="176"/>
      <c r="K892" s="209"/>
      <c r="L892" s="209"/>
      <c r="M892" s="209"/>
      <c r="N892" s="209"/>
      <c r="O892" s="209"/>
      <c r="P892" s="209"/>
      <c r="Q892" s="209"/>
      <c r="R892" s="209"/>
    </row>
    <row r="893" spans="1:18" ht="19.5" hidden="1" customHeight="1">
      <c r="A893" s="82" t="s">
        <v>268</v>
      </c>
      <c r="B893" s="148">
        <v>774</v>
      </c>
      <c r="C893" s="84" t="s">
        <v>25</v>
      </c>
      <c r="D893" s="84" t="s">
        <v>27</v>
      </c>
      <c r="E893" s="84" t="s">
        <v>547</v>
      </c>
      <c r="F893" s="84"/>
      <c r="G893" s="87">
        <f>G894</f>
        <v>0</v>
      </c>
      <c r="H893" s="87">
        <f t="shared" si="232"/>
        <v>0</v>
      </c>
      <c r="I893" s="87">
        <f t="shared" si="232"/>
        <v>0</v>
      </c>
      <c r="J893" s="176"/>
    </row>
    <row r="894" spans="1:18" ht="30.75" hidden="1" customHeight="1">
      <c r="A894" s="82" t="s">
        <v>29</v>
      </c>
      <c r="B894" s="148">
        <v>774</v>
      </c>
      <c r="C894" s="84" t="s">
        <v>25</v>
      </c>
      <c r="D894" s="84" t="s">
        <v>27</v>
      </c>
      <c r="E894" s="84" t="s">
        <v>547</v>
      </c>
      <c r="F894" s="84" t="s">
        <v>30</v>
      </c>
      <c r="G894" s="87">
        <f>G895</f>
        <v>0</v>
      </c>
      <c r="H894" s="87">
        <f>H895</f>
        <v>0</v>
      </c>
      <c r="I894" s="87">
        <f>I895</f>
        <v>0</v>
      </c>
      <c r="J894" s="176"/>
    </row>
    <row r="895" spans="1:18" ht="18.75" hidden="1" customHeight="1">
      <c r="A895" s="82" t="s">
        <v>31</v>
      </c>
      <c r="B895" s="148">
        <v>774</v>
      </c>
      <c r="C895" s="84" t="s">
        <v>25</v>
      </c>
      <c r="D895" s="84" t="s">
        <v>27</v>
      </c>
      <c r="E895" s="84" t="s">
        <v>547</v>
      </c>
      <c r="F895" s="84" t="s">
        <v>32</v>
      </c>
      <c r="G895" s="87"/>
      <c r="H895" s="87"/>
      <c r="I895" s="87"/>
      <c r="J895" s="176"/>
    </row>
    <row r="896" spans="1:18" ht="18.75" customHeight="1">
      <c r="A896" s="82" t="s">
        <v>93</v>
      </c>
      <c r="B896" s="148">
        <v>774</v>
      </c>
      <c r="C896" s="84" t="s">
        <v>25</v>
      </c>
      <c r="D896" s="84" t="s">
        <v>69</v>
      </c>
      <c r="E896" s="84"/>
      <c r="F896" s="148"/>
      <c r="G896" s="87">
        <f>G897+G966+G962+G974+G981+G1001+G1011+G1015</f>
        <v>112020483.71000001</v>
      </c>
      <c r="H896" s="87">
        <f>H897+H966+H962+H974+H981+H1001+H1011+H1015</f>
        <v>111990373.14000002</v>
      </c>
      <c r="I896" s="87">
        <f>I897+I966+I962+I974+I981+I1001+I1011+I1015</f>
        <v>114327767.67000002</v>
      </c>
      <c r="J896" s="176"/>
    </row>
    <row r="897" spans="1:18" s="28" customFormat="1" ht="36" customHeight="1">
      <c r="A897" s="16" t="s">
        <v>1145</v>
      </c>
      <c r="B897" s="84" t="s">
        <v>92</v>
      </c>
      <c r="C897" s="84" t="s">
        <v>25</v>
      </c>
      <c r="D897" s="84" t="s">
        <v>69</v>
      </c>
      <c r="E897" s="84" t="s">
        <v>184</v>
      </c>
      <c r="F897" s="167"/>
      <c r="G897" s="87">
        <f>G898+G958+G939+G920</f>
        <v>112020483.71000001</v>
      </c>
      <c r="H897" s="87">
        <f>H898+H958+H939+H920</f>
        <v>111990373.14000002</v>
      </c>
      <c r="I897" s="87">
        <f>I898+I958+I939+I920</f>
        <v>114327767.67000002</v>
      </c>
      <c r="J897" s="176"/>
      <c r="K897" s="202"/>
      <c r="L897" s="202"/>
      <c r="M897" s="202"/>
      <c r="N897" s="202"/>
      <c r="O897" s="202"/>
      <c r="P897" s="202"/>
      <c r="Q897" s="202"/>
      <c r="R897" s="202"/>
    </row>
    <row r="898" spans="1:18" ht="55.5" customHeight="1">
      <c r="A898" s="82" t="s">
        <v>1192</v>
      </c>
      <c r="B898" s="84" t="s">
        <v>92</v>
      </c>
      <c r="C898" s="84" t="s">
        <v>25</v>
      </c>
      <c r="D898" s="84" t="s">
        <v>69</v>
      </c>
      <c r="E898" s="84" t="s">
        <v>210</v>
      </c>
      <c r="F898" s="84"/>
      <c r="G898" s="87">
        <f>G902+G908+G899+G926+G917+G923+G914+G911+G933+G936+G907</f>
        <v>109755933.96000001</v>
      </c>
      <c r="H898" s="87">
        <f>H902+H908+H899+H926+H917+H923+H914+H911+H933+H936+H907</f>
        <v>111225823.39000002</v>
      </c>
      <c r="I898" s="87">
        <f t="shared" ref="I898" si="233">I902+I908+I899+I926+I917+I923+I914+I911+I933+I936+I907</f>
        <v>113563217.92000002</v>
      </c>
      <c r="J898" s="176"/>
    </row>
    <row r="899" spans="1:18" ht="84.75" customHeight="1">
      <c r="A899" s="104" t="s">
        <v>1061</v>
      </c>
      <c r="B899" s="84" t="s">
        <v>92</v>
      </c>
      <c r="C899" s="84" t="s">
        <v>25</v>
      </c>
      <c r="D899" s="84" t="s">
        <v>69</v>
      </c>
      <c r="E899" s="84" t="s">
        <v>872</v>
      </c>
      <c r="F899" s="84"/>
      <c r="G899" s="87">
        <f t="shared" ref="G899:I900" si="234">G900</f>
        <v>1913050.77</v>
      </c>
      <c r="H899" s="87">
        <f t="shared" si="234"/>
        <v>1941573.2</v>
      </c>
      <c r="I899" s="87">
        <f t="shared" si="234"/>
        <v>2437135.73</v>
      </c>
      <c r="J899" s="176"/>
    </row>
    <row r="900" spans="1:18" s="18" customFormat="1" ht="25.5">
      <c r="A900" s="82" t="s">
        <v>29</v>
      </c>
      <c r="B900" s="84" t="s">
        <v>92</v>
      </c>
      <c r="C900" s="84" t="s">
        <v>25</v>
      </c>
      <c r="D900" s="84" t="s">
        <v>69</v>
      </c>
      <c r="E900" s="84" t="s">
        <v>872</v>
      </c>
      <c r="F900" s="84" t="s">
        <v>30</v>
      </c>
      <c r="G900" s="87">
        <f t="shared" si="234"/>
        <v>1913050.77</v>
      </c>
      <c r="H900" s="87">
        <f t="shared" si="234"/>
        <v>1941573.2</v>
      </c>
      <c r="I900" s="87">
        <f t="shared" si="234"/>
        <v>2437135.73</v>
      </c>
      <c r="J900" s="176"/>
      <c r="K900" s="198"/>
      <c r="L900" s="198"/>
      <c r="M900" s="198"/>
      <c r="N900" s="198"/>
      <c r="O900" s="198"/>
      <c r="P900" s="198"/>
      <c r="Q900" s="198"/>
      <c r="R900" s="198"/>
    </row>
    <row r="901" spans="1:18" s="18" customFormat="1">
      <c r="A901" s="82" t="s">
        <v>31</v>
      </c>
      <c r="B901" s="84" t="s">
        <v>92</v>
      </c>
      <c r="C901" s="84" t="s">
        <v>25</v>
      </c>
      <c r="D901" s="84" t="s">
        <v>69</v>
      </c>
      <c r="E901" s="84" t="s">
        <v>872</v>
      </c>
      <c r="F901" s="84" t="s">
        <v>32</v>
      </c>
      <c r="G901" s="87">
        <v>1913050.77</v>
      </c>
      <c r="H901" s="87">
        <v>1941573.2</v>
      </c>
      <c r="I901" s="87">
        <v>2437135.73</v>
      </c>
      <c r="J901" s="176"/>
      <c r="K901" s="198"/>
      <c r="L901" s="198"/>
      <c r="M901" s="198"/>
      <c r="N901" s="198"/>
      <c r="O901" s="198"/>
      <c r="P901" s="198"/>
      <c r="Q901" s="198"/>
      <c r="R901" s="198"/>
    </row>
    <row r="902" spans="1:18" s="18" customFormat="1" ht="15" customHeight="1">
      <c r="A902" s="304" t="s">
        <v>1060</v>
      </c>
      <c r="B902" s="84" t="s">
        <v>92</v>
      </c>
      <c r="C902" s="84" t="s">
        <v>25</v>
      </c>
      <c r="D902" s="84" t="s">
        <v>69</v>
      </c>
      <c r="E902" s="84" t="s">
        <v>132</v>
      </c>
      <c r="F902" s="84"/>
      <c r="G902" s="87">
        <f t="shared" ref="G902:I918" si="235">G903</f>
        <v>71738046.430000007</v>
      </c>
      <c r="H902" s="87">
        <f t="shared" si="235"/>
        <v>74582183.430000007</v>
      </c>
      <c r="I902" s="87">
        <f t="shared" si="235"/>
        <v>76316115.430000007</v>
      </c>
      <c r="J902" s="176"/>
      <c r="K902" s="198"/>
      <c r="L902" s="198"/>
      <c r="M902" s="198"/>
      <c r="N902" s="198"/>
      <c r="O902" s="198"/>
      <c r="P902" s="198"/>
      <c r="Q902" s="198"/>
      <c r="R902" s="198"/>
    </row>
    <row r="903" spans="1:18" s="18" customFormat="1" ht="25.5">
      <c r="A903" s="82" t="s">
        <v>29</v>
      </c>
      <c r="B903" s="84" t="s">
        <v>92</v>
      </c>
      <c r="C903" s="84" t="s">
        <v>25</v>
      </c>
      <c r="D903" s="84" t="s">
        <v>69</v>
      </c>
      <c r="E903" s="84" t="s">
        <v>132</v>
      </c>
      <c r="F903" s="84" t="s">
        <v>30</v>
      </c>
      <c r="G903" s="87">
        <f>G904</f>
        <v>71738046.430000007</v>
      </c>
      <c r="H903" s="87">
        <f t="shared" si="235"/>
        <v>74582183.430000007</v>
      </c>
      <c r="I903" s="87">
        <f t="shared" si="235"/>
        <v>76316115.430000007</v>
      </c>
      <c r="J903" s="176"/>
      <c r="K903" s="198"/>
      <c r="L903" s="198"/>
      <c r="M903" s="198"/>
      <c r="N903" s="198"/>
      <c r="O903" s="198"/>
      <c r="P903" s="198"/>
      <c r="Q903" s="198"/>
      <c r="R903" s="198"/>
    </row>
    <row r="904" spans="1:18" s="18" customFormat="1">
      <c r="A904" s="82" t="s">
        <v>31</v>
      </c>
      <c r="B904" s="84" t="s">
        <v>92</v>
      </c>
      <c r="C904" s="84" t="s">
        <v>25</v>
      </c>
      <c r="D904" s="84" t="s">
        <v>69</v>
      </c>
      <c r="E904" s="84" t="s">
        <v>132</v>
      </c>
      <c r="F904" s="84" t="s">
        <v>32</v>
      </c>
      <c r="G904" s="70">
        <f>82871936-11133889.57</f>
        <v>71738046.430000007</v>
      </c>
      <c r="H904" s="70">
        <f>85809771-11227587.57</f>
        <v>74582183.430000007</v>
      </c>
      <c r="I904" s="70">
        <f>87647683-11331567.57</f>
        <v>76316115.430000007</v>
      </c>
      <c r="J904" s="385" t="s">
        <v>1190</v>
      </c>
      <c r="K904" s="386"/>
      <c r="L904" s="198" t="s">
        <v>1191</v>
      </c>
      <c r="M904" s="198"/>
      <c r="N904" s="198"/>
      <c r="O904" s="198"/>
      <c r="P904" s="198"/>
      <c r="Q904" s="198"/>
      <c r="R904" s="198"/>
    </row>
    <row r="905" spans="1:18" s="18" customFormat="1" ht="53.25" customHeight="1">
      <c r="A905" s="82" t="s">
        <v>612</v>
      </c>
      <c r="B905" s="84" t="s">
        <v>92</v>
      </c>
      <c r="C905" s="84" t="s">
        <v>25</v>
      </c>
      <c r="D905" s="84" t="s">
        <v>69</v>
      </c>
      <c r="E905" s="84" t="s">
        <v>611</v>
      </c>
      <c r="F905" s="84"/>
      <c r="G905" s="87">
        <f t="shared" ref="G905:I906" si="236">G906</f>
        <v>11133889.57</v>
      </c>
      <c r="H905" s="87">
        <f t="shared" si="236"/>
        <v>11227587.57</v>
      </c>
      <c r="I905" s="87">
        <f t="shared" si="236"/>
        <v>11331567.57</v>
      </c>
      <c r="J905" s="176"/>
      <c r="K905" s="198"/>
      <c r="L905" s="198"/>
      <c r="M905" s="198"/>
      <c r="N905" s="198"/>
      <c r="O905" s="198"/>
      <c r="P905" s="198"/>
      <c r="Q905" s="213"/>
      <c r="R905" s="198"/>
    </row>
    <row r="906" spans="1:18" s="18" customFormat="1" ht="25.5">
      <c r="A906" s="82" t="s">
        <v>29</v>
      </c>
      <c r="B906" s="84" t="s">
        <v>92</v>
      </c>
      <c r="C906" s="84" t="s">
        <v>25</v>
      </c>
      <c r="D906" s="84" t="s">
        <v>69</v>
      </c>
      <c r="E906" s="84" t="s">
        <v>611</v>
      </c>
      <c r="F906" s="84" t="s">
        <v>30</v>
      </c>
      <c r="G906" s="87">
        <f t="shared" si="236"/>
        <v>11133889.57</v>
      </c>
      <c r="H906" s="87">
        <f t="shared" si="236"/>
        <v>11227587.57</v>
      </c>
      <c r="I906" s="87">
        <f t="shared" si="236"/>
        <v>11331567.57</v>
      </c>
      <c r="J906" s="176"/>
      <c r="K906" s="198"/>
      <c r="L906" s="198"/>
      <c r="M906" s="198"/>
      <c r="N906" s="198"/>
      <c r="O906" s="198"/>
      <c r="P906" s="198"/>
      <c r="Q906" s="198"/>
      <c r="R906" s="198"/>
    </row>
    <row r="907" spans="1:18" s="18" customFormat="1">
      <c r="A907" s="82" t="s">
        <v>31</v>
      </c>
      <c r="B907" s="84" t="s">
        <v>92</v>
      </c>
      <c r="C907" s="84" t="s">
        <v>25</v>
      </c>
      <c r="D907" s="84" t="s">
        <v>69</v>
      </c>
      <c r="E907" s="84" t="s">
        <v>611</v>
      </c>
      <c r="F907" s="84" t="s">
        <v>32</v>
      </c>
      <c r="G907" s="87">
        <v>11133889.57</v>
      </c>
      <c r="H907" s="87">
        <v>11227587.57</v>
      </c>
      <c r="I907" s="87">
        <v>11331567.57</v>
      </c>
      <c r="J907" s="176"/>
      <c r="K907" s="198"/>
      <c r="L907" s="198"/>
      <c r="M907" s="198"/>
      <c r="N907" s="198"/>
      <c r="O907" s="198"/>
      <c r="P907" s="198"/>
      <c r="Q907" s="198"/>
      <c r="R907" s="198"/>
    </row>
    <row r="908" spans="1:18" ht="25.5">
      <c r="A908" s="82" t="s">
        <v>28</v>
      </c>
      <c r="B908" s="84" t="s">
        <v>92</v>
      </c>
      <c r="C908" s="84" t="s">
        <v>25</v>
      </c>
      <c r="D908" s="84" t="s">
        <v>69</v>
      </c>
      <c r="E908" s="84" t="s">
        <v>218</v>
      </c>
      <c r="F908" s="84"/>
      <c r="G908" s="87">
        <f t="shared" ref="G908:I909" si="237">G909</f>
        <v>21029566.760000002</v>
      </c>
      <c r="H908" s="87">
        <f t="shared" si="237"/>
        <v>19529566.760000002</v>
      </c>
      <c r="I908" s="87">
        <f t="shared" si="237"/>
        <v>19529566.760000002</v>
      </c>
      <c r="J908" s="176"/>
    </row>
    <row r="909" spans="1:18" ht="25.5">
      <c r="A909" s="82" t="s">
        <v>29</v>
      </c>
      <c r="B909" s="84" t="s">
        <v>92</v>
      </c>
      <c r="C909" s="84" t="s">
        <v>25</v>
      </c>
      <c r="D909" s="84" t="s">
        <v>69</v>
      </c>
      <c r="E909" s="84" t="s">
        <v>218</v>
      </c>
      <c r="F909" s="84" t="s">
        <v>30</v>
      </c>
      <c r="G909" s="87">
        <f t="shared" si="237"/>
        <v>21029566.760000002</v>
      </c>
      <c r="H909" s="87">
        <f t="shared" si="237"/>
        <v>19529566.760000002</v>
      </c>
      <c r="I909" s="87">
        <f t="shared" si="237"/>
        <v>19529566.760000002</v>
      </c>
      <c r="J909" s="176"/>
    </row>
    <row r="910" spans="1:18">
      <c r="A910" s="82" t="s">
        <v>31</v>
      </c>
      <c r="B910" s="84" t="s">
        <v>92</v>
      </c>
      <c r="C910" s="84" t="s">
        <v>25</v>
      </c>
      <c r="D910" s="84" t="s">
        <v>69</v>
      </c>
      <c r="E910" s="84" t="s">
        <v>218</v>
      </c>
      <c r="F910" s="84" t="s">
        <v>32</v>
      </c>
      <c r="G910" s="70">
        <v>21029566.760000002</v>
      </c>
      <c r="H910" s="87">
        <f>21029566.76-1500000</f>
        <v>19529566.760000002</v>
      </c>
      <c r="I910" s="87">
        <f>21029566.76-1500000</f>
        <v>19529566.760000002</v>
      </c>
      <c r="J910" s="176"/>
    </row>
    <row r="911" spans="1:18" s="18" customFormat="1">
      <c r="A911" s="82" t="s">
        <v>821</v>
      </c>
      <c r="B911" s="148">
        <v>774</v>
      </c>
      <c r="C911" s="84" t="s">
        <v>25</v>
      </c>
      <c r="D911" s="84" t="s">
        <v>69</v>
      </c>
      <c r="E911" s="84" t="s">
        <v>839</v>
      </c>
      <c r="F911" s="84"/>
      <c r="G911" s="70">
        <f t="shared" ref="G911:I912" si="238">G912</f>
        <v>57920</v>
      </c>
      <c r="H911" s="87">
        <f t="shared" si="238"/>
        <v>57920</v>
      </c>
      <c r="I911" s="87">
        <f t="shared" si="238"/>
        <v>57920</v>
      </c>
      <c r="J911" s="176"/>
      <c r="K911" s="198"/>
      <c r="L911" s="198"/>
      <c r="M911" s="198"/>
      <c r="N911" s="198"/>
      <c r="O911" s="198"/>
      <c r="P911" s="198"/>
      <c r="Q911" s="198"/>
      <c r="R911" s="198"/>
    </row>
    <row r="912" spans="1:18" s="18" customFormat="1" ht="25.5">
      <c r="A912" s="82" t="s">
        <v>29</v>
      </c>
      <c r="B912" s="148">
        <v>774</v>
      </c>
      <c r="C912" s="84" t="s">
        <v>25</v>
      </c>
      <c r="D912" s="84" t="s">
        <v>69</v>
      </c>
      <c r="E912" s="84" t="s">
        <v>839</v>
      </c>
      <c r="F912" s="84" t="s">
        <v>30</v>
      </c>
      <c r="G912" s="70">
        <f t="shared" si="238"/>
        <v>57920</v>
      </c>
      <c r="H912" s="87">
        <f t="shared" si="238"/>
        <v>57920</v>
      </c>
      <c r="I912" s="87">
        <f t="shared" si="238"/>
        <v>57920</v>
      </c>
      <c r="J912" s="176"/>
      <c r="K912" s="198"/>
      <c r="L912" s="198"/>
      <c r="M912" s="198"/>
      <c r="N912" s="198"/>
      <c r="O912" s="198"/>
      <c r="P912" s="198"/>
      <c r="Q912" s="198"/>
      <c r="R912" s="198"/>
    </row>
    <row r="913" spans="1:18" s="18" customFormat="1">
      <c r="A913" s="82" t="s">
        <v>31</v>
      </c>
      <c r="B913" s="148">
        <v>774</v>
      </c>
      <c r="C913" s="84" t="s">
        <v>25</v>
      </c>
      <c r="D913" s="84" t="s">
        <v>69</v>
      </c>
      <c r="E913" s="84" t="s">
        <v>839</v>
      </c>
      <c r="F913" s="84" t="s">
        <v>32</v>
      </c>
      <c r="G913" s="70">
        <v>57920</v>
      </c>
      <c r="H913" s="87">
        <v>57920</v>
      </c>
      <c r="I913" s="87">
        <v>57920</v>
      </c>
      <c r="J913" s="176"/>
      <c r="K913" s="198"/>
      <c r="L913" s="198"/>
      <c r="M913" s="198"/>
      <c r="N913" s="198"/>
      <c r="O913" s="198"/>
      <c r="P913" s="198"/>
      <c r="Q913" s="198"/>
      <c r="R913" s="198"/>
    </row>
    <row r="914" spans="1:18" s="3" customFormat="1" ht="25.5" hidden="1">
      <c r="A914" s="82" t="s">
        <v>649</v>
      </c>
      <c r="B914" s="148">
        <v>774</v>
      </c>
      <c r="C914" s="84" t="s">
        <v>25</v>
      </c>
      <c r="D914" s="84" t="s">
        <v>69</v>
      </c>
      <c r="E914" s="84" t="s">
        <v>688</v>
      </c>
      <c r="F914" s="84"/>
      <c r="G914" s="70">
        <f t="shared" ref="G914:I915" si="239">G915</f>
        <v>0</v>
      </c>
      <c r="H914" s="87">
        <f t="shared" si="239"/>
        <v>0</v>
      </c>
      <c r="I914" s="87">
        <f t="shared" si="239"/>
        <v>0</v>
      </c>
      <c r="J914" s="176"/>
      <c r="K914" s="197"/>
      <c r="L914" s="197"/>
      <c r="M914" s="197"/>
      <c r="N914" s="197"/>
      <c r="O914" s="197"/>
      <c r="P914" s="197"/>
      <c r="Q914" s="197"/>
      <c r="R914" s="197"/>
    </row>
    <row r="915" spans="1:18" s="3" customFormat="1" ht="25.5" hidden="1">
      <c r="A915" s="82" t="s">
        <v>29</v>
      </c>
      <c r="B915" s="148">
        <v>774</v>
      </c>
      <c r="C915" s="84" t="s">
        <v>25</v>
      </c>
      <c r="D915" s="84" t="s">
        <v>69</v>
      </c>
      <c r="E915" s="84" t="s">
        <v>688</v>
      </c>
      <c r="F915" s="84" t="s">
        <v>30</v>
      </c>
      <c r="G915" s="70">
        <f t="shared" si="239"/>
        <v>0</v>
      </c>
      <c r="H915" s="87">
        <f t="shared" si="239"/>
        <v>0</v>
      </c>
      <c r="I915" s="87">
        <f t="shared" si="239"/>
        <v>0</v>
      </c>
      <c r="J915" s="176"/>
      <c r="K915" s="197"/>
      <c r="L915" s="197"/>
      <c r="M915" s="197"/>
      <c r="N915" s="197"/>
      <c r="O915" s="197"/>
      <c r="P915" s="197"/>
      <c r="Q915" s="197"/>
      <c r="R915" s="197"/>
    </row>
    <row r="916" spans="1:18" s="3" customFormat="1" hidden="1">
      <c r="A916" s="82" t="s">
        <v>31</v>
      </c>
      <c r="B916" s="148">
        <v>774</v>
      </c>
      <c r="C916" s="84" t="s">
        <v>25</v>
      </c>
      <c r="D916" s="84" t="s">
        <v>69</v>
      </c>
      <c r="E916" s="84" t="s">
        <v>688</v>
      </c>
      <c r="F916" s="84" t="s">
        <v>32</v>
      </c>
      <c r="G916" s="70"/>
      <c r="H916" s="87"/>
      <c r="I916" s="87"/>
      <c r="J916" s="176"/>
      <c r="K916" s="197"/>
      <c r="L916" s="197"/>
      <c r="M916" s="197"/>
      <c r="N916" s="197"/>
      <c r="O916" s="197"/>
      <c r="P916" s="197"/>
      <c r="Q916" s="197"/>
      <c r="R916" s="197"/>
    </row>
    <row r="917" spans="1:18" s="18" customFormat="1" ht="53.25" hidden="1" customHeight="1">
      <c r="A917" s="82" t="s">
        <v>612</v>
      </c>
      <c r="B917" s="84" t="s">
        <v>92</v>
      </c>
      <c r="C917" s="84" t="s">
        <v>25</v>
      </c>
      <c r="D917" s="84" t="s">
        <v>69</v>
      </c>
      <c r="E917" s="84" t="s">
        <v>611</v>
      </c>
      <c r="F917" s="84"/>
      <c r="G917" s="70">
        <f t="shared" si="235"/>
        <v>0</v>
      </c>
      <c r="H917" s="87">
        <f t="shared" si="235"/>
        <v>0</v>
      </c>
      <c r="I917" s="87">
        <f t="shared" si="235"/>
        <v>0</v>
      </c>
      <c r="J917" s="176"/>
      <c r="K917" s="198"/>
      <c r="L917" s="198"/>
      <c r="M917" s="198"/>
      <c r="N917" s="198"/>
      <c r="O917" s="198"/>
      <c r="P917" s="198"/>
      <c r="Q917" s="213"/>
      <c r="R917" s="198"/>
    </row>
    <row r="918" spans="1:18" s="18" customFormat="1" ht="25.5" hidden="1">
      <c r="A918" s="82" t="s">
        <v>29</v>
      </c>
      <c r="B918" s="84" t="s">
        <v>92</v>
      </c>
      <c r="C918" s="84" t="s">
        <v>25</v>
      </c>
      <c r="D918" s="84" t="s">
        <v>69</v>
      </c>
      <c r="E918" s="84" t="s">
        <v>611</v>
      </c>
      <c r="F918" s="84" t="s">
        <v>30</v>
      </c>
      <c r="G918" s="70">
        <f t="shared" si="235"/>
        <v>0</v>
      </c>
      <c r="H918" s="87">
        <f t="shared" si="235"/>
        <v>0</v>
      </c>
      <c r="I918" s="87">
        <f t="shared" si="235"/>
        <v>0</v>
      </c>
      <c r="J918" s="176"/>
      <c r="K918" s="198"/>
      <c r="L918" s="198"/>
      <c r="M918" s="198"/>
      <c r="N918" s="198"/>
      <c r="O918" s="198"/>
      <c r="P918" s="198"/>
      <c r="Q918" s="198"/>
      <c r="R918" s="198"/>
    </row>
    <row r="919" spans="1:18" s="18" customFormat="1" hidden="1">
      <c r="A919" s="82" t="s">
        <v>31</v>
      </c>
      <c r="B919" s="84" t="s">
        <v>92</v>
      </c>
      <c r="C919" s="84" t="s">
        <v>25</v>
      </c>
      <c r="D919" s="84" t="s">
        <v>69</v>
      </c>
      <c r="E919" s="84" t="s">
        <v>611</v>
      </c>
      <c r="F919" s="84" t="s">
        <v>32</v>
      </c>
      <c r="G919" s="70"/>
      <c r="H919" s="87"/>
      <c r="I919" s="87"/>
      <c r="J919" s="176"/>
      <c r="K919" s="198"/>
      <c r="L919" s="198"/>
      <c r="M919" s="198"/>
      <c r="N919" s="198"/>
      <c r="O919" s="198"/>
      <c r="P919" s="198"/>
      <c r="Q919" s="198"/>
      <c r="R919" s="198"/>
    </row>
    <row r="920" spans="1:18" ht="16.5" hidden="1" customHeight="1">
      <c r="A920" s="82" t="s">
        <v>1</v>
      </c>
      <c r="B920" s="148">
        <v>774</v>
      </c>
      <c r="C920" s="84" t="s">
        <v>25</v>
      </c>
      <c r="D920" s="84" t="s">
        <v>69</v>
      </c>
      <c r="E920" s="84" t="s">
        <v>214</v>
      </c>
      <c r="F920" s="84"/>
      <c r="G920" s="70">
        <f t="shared" ref="G920:I921" si="240">G921</f>
        <v>0</v>
      </c>
      <c r="H920" s="87">
        <f t="shared" si="240"/>
        <v>0</v>
      </c>
      <c r="I920" s="87">
        <f t="shared" si="240"/>
        <v>0</v>
      </c>
      <c r="J920" s="176"/>
    </row>
    <row r="921" spans="1:18" ht="25.5" hidden="1">
      <c r="A921" s="82" t="s">
        <v>29</v>
      </c>
      <c r="B921" s="148">
        <v>774</v>
      </c>
      <c r="C921" s="84" t="s">
        <v>25</v>
      </c>
      <c r="D921" s="84" t="s">
        <v>69</v>
      </c>
      <c r="E921" s="84" t="s">
        <v>214</v>
      </c>
      <c r="F921" s="84" t="s">
        <v>30</v>
      </c>
      <c r="G921" s="70">
        <f t="shared" si="240"/>
        <v>0</v>
      </c>
      <c r="H921" s="87">
        <f t="shared" si="240"/>
        <v>0</v>
      </c>
      <c r="I921" s="87">
        <f t="shared" si="240"/>
        <v>0</v>
      </c>
      <c r="J921" s="176"/>
    </row>
    <row r="922" spans="1:18" ht="15" hidden="1" customHeight="1">
      <c r="A922" s="82" t="s">
        <v>31</v>
      </c>
      <c r="B922" s="148">
        <v>774</v>
      </c>
      <c r="C922" s="84" t="s">
        <v>25</v>
      </c>
      <c r="D922" s="84" t="s">
        <v>69</v>
      </c>
      <c r="E922" s="84" t="s">
        <v>214</v>
      </c>
      <c r="F922" s="84" t="s">
        <v>32</v>
      </c>
      <c r="G922" s="70">
        <f>310000+29000-339000</f>
        <v>0</v>
      </c>
      <c r="H922" s="87">
        <f>310000+29000-339000</f>
        <v>0</v>
      </c>
      <c r="I922" s="87">
        <f>310000+29000-339000</f>
        <v>0</v>
      </c>
      <c r="J922" s="176"/>
    </row>
    <row r="923" spans="1:18" s="18" customFormat="1" ht="53.25" hidden="1" customHeight="1">
      <c r="A923" s="82" t="s">
        <v>625</v>
      </c>
      <c r="B923" s="84" t="s">
        <v>92</v>
      </c>
      <c r="C923" s="84" t="s">
        <v>25</v>
      </c>
      <c r="D923" s="84" t="s">
        <v>69</v>
      </c>
      <c r="E923" s="84" t="s">
        <v>624</v>
      </c>
      <c r="F923" s="84"/>
      <c r="G923" s="70">
        <f t="shared" ref="G923:I924" si="241">G924</f>
        <v>0</v>
      </c>
      <c r="H923" s="87">
        <f t="shared" si="241"/>
        <v>0</v>
      </c>
      <c r="I923" s="87">
        <f t="shared" si="241"/>
        <v>0</v>
      </c>
      <c r="J923" s="176"/>
      <c r="K923" s="198"/>
      <c r="L923" s="198"/>
      <c r="M923" s="198"/>
      <c r="N923" s="198"/>
      <c r="O923" s="198"/>
      <c r="P923" s="198"/>
      <c r="Q923" s="198"/>
      <c r="R923" s="198"/>
    </row>
    <row r="924" spans="1:18" s="18" customFormat="1" ht="25.5" hidden="1">
      <c r="A924" s="82" t="s">
        <v>29</v>
      </c>
      <c r="B924" s="84" t="s">
        <v>92</v>
      </c>
      <c r="C924" s="84" t="s">
        <v>25</v>
      </c>
      <c r="D924" s="84" t="s">
        <v>69</v>
      </c>
      <c r="E924" s="84" t="s">
        <v>624</v>
      </c>
      <c r="F924" s="84" t="s">
        <v>30</v>
      </c>
      <c r="G924" s="70">
        <f t="shared" si="241"/>
        <v>0</v>
      </c>
      <c r="H924" s="87">
        <f t="shared" si="241"/>
        <v>0</v>
      </c>
      <c r="I924" s="87">
        <f t="shared" si="241"/>
        <v>0</v>
      </c>
      <c r="J924" s="176"/>
      <c r="K924" s="198"/>
      <c r="L924" s="198"/>
      <c r="M924" s="198"/>
      <c r="N924" s="198"/>
      <c r="O924" s="198"/>
      <c r="P924" s="198"/>
      <c r="Q924" s="198"/>
      <c r="R924" s="198"/>
    </row>
    <row r="925" spans="1:18" s="18" customFormat="1" hidden="1">
      <c r="A925" s="82" t="s">
        <v>31</v>
      </c>
      <c r="B925" s="84" t="s">
        <v>92</v>
      </c>
      <c r="C925" s="84" t="s">
        <v>25</v>
      </c>
      <c r="D925" s="84" t="s">
        <v>69</v>
      </c>
      <c r="E925" s="84" t="s">
        <v>624</v>
      </c>
      <c r="F925" s="84" t="s">
        <v>32</v>
      </c>
      <c r="G925" s="70"/>
      <c r="H925" s="87"/>
      <c r="I925" s="87"/>
      <c r="J925" s="176"/>
      <c r="K925" s="198"/>
      <c r="L925" s="198"/>
      <c r="M925" s="198"/>
      <c r="N925" s="198"/>
      <c r="O925" s="198"/>
      <c r="P925" s="198"/>
      <c r="Q925" s="198"/>
      <c r="R925" s="198"/>
    </row>
    <row r="926" spans="1:18" ht="39.75" customHeight="1">
      <c r="A926" s="82" t="s">
        <v>610</v>
      </c>
      <c r="B926" s="148">
        <v>774</v>
      </c>
      <c r="C926" s="84" t="s">
        <v>25</v>
      </c>
      <c r="D926" s="84" t="s">
        <v>69</v>
      </c>
      <c r="E926" s="84" t="s">
        <v>623</v>
      </c>
      <c r="F926" s="84"/>
      <c r="G926" s="70">
        <f>G927+G931</f>
        <v>3823460.43</v>
      </c>
      <c r="H926" s="87">
        <f t="shared" ref="H926:I926" si="242">H927+H931</f>
        <v>3826992.43</v>
      </c>
      <c r="I926" s="87">
        <f t="shared" si="242"/>
        <v>3830912.43</v>
      </c>
      <c r="J926" s="176"/>
    </row>
    <row r="927" spans="1:18" ht="34.5" customHeight="1">
      <c r="A927" s="82" t="s">
        <v>29</v>
      </c>
      <c r="B927" s="148">
        <v>774</v>
      </c>
      <c r="C927" s="84" t="s">
        <v>25</v>
      </c>
      <c r="D927" s="84" t="s">
        <v>69</v>
      </c>
      <c r="E927" s="84" t="s">
        <v>623</v>
      </c>
      <c r="F927" s="84" t="s">
        <v>30</v>
      </c>
      <c r="G927" s="70">
        <f>G928+G929+G930</f>
        <v>3687609.68</v>
      </c>
      <c r="H927" s="87">
        <f t="shared" ref="H927:I927" si="243">H928+H929+H930</f>
        <v>3690258.68</v>
      </c>
      <c r="I927" s="87">
        <f t="shared" si="243"/>
        <v>3693198.68</v>
      </c>
      <c r="J927" s="176"/>
    </row>
    <row r="928" spans="1:18" ht="15" customHeight="1">
      <c r="A928" s="82" t="s">
        <v>31</v>
      </c>
      <c r="B928" s="148">
        <v>774</v>
      </c>
      <c r="C928" s="84" t="s">
        <v>25</v>
      </c>
      <c r="D928" s="84" t="s">
        <v>69</v>
      </c>
      <c r="E928" s="84" t="s">
        <v>623</v>
      </c>
      <c r="F928" s="84" t="s">
        <v>32</v>
      </c>
      <c r="G928" s="70">
        <f>3280057.43+135850.75</f>
        <v>3415908.18</v>
      </c>
      <c r="H928" s="87">
        <f>3280057.43+136733.75</f>
        <v>3416791.18</v>
      </c>
      <c r="I928" s="87">
        <f>3280057.43+137713.75</f>
        <v>3417771.18</v>
      </c>
      <c r="J928" s="176"/>
    </row>
    <row r="929" spans="1:18" ht="15" customHeight="1">
      <c r="A929" s="82" t="s">
        <v>609</v>
      </c>
      <c r="B929" s="148">
        <v>774</v>
      </c>
      <c r="C929" s="84" t="s">
        <v>25</v>
      </c>
      <c r="D929" s="84" t="s">
        <v>69</v>
      </c>
      <c r="E929" s="84" t="s">
        <v>623</v>
      </c>
      <c r="F929" s="84" t="s">
        <v>608</v>
      </c>
      <c r="G929" s="70">
        <v>135850.75</v>
      </c>
      <c r="H929" s="87">
        <v>136733.75</v>
      </c>
      <c r="I929" s="87">
        <v>137713.75</v>
      </c>
      <c r="J929" s="176"/>
    </row>
    <row r="930" spans="1:18" ht="36" customHeight="1">
      <c r="A930" s="82" t="s">
        <v>8</v>
      </c>
      <c r="B930" s="148">
        <v>774</v>
      </c>
      <c r="C930" s="84" t="s">
        <v>25</v>
      </c>
      <c r="D930" s="84" t="s">
        <v>69</v>
      </c>
      <c r="E930" s="84" t="s">
        <v>623</v>
      </c>
      <c r="F930" s="84" t="s">
        <v>7</v>
      </c>
      <c r="G930" s="70">
        <f>135850.75</f>
        <v>135850.75</v>
      </c>
      <c r="H930" s="87">
        <v>136733.75</v>
      </c>
      <c r="I930" s="87">
        <v>137713.75</v>
      </c>
      <c r="J930" s="176"/>
    </row>
    <row r="931" spans="1:18" ht="15" customHeight="1">
      <c r="A931" s="82" t="s">
        <v>62</v>
      </c>
      <c r="B931" s="148">
        <v>774</v>
      </c>
      <c r="C931" s="84" t="s">
        <v>25</v>
      </c>
      <c r="D931" s="84" t="s">
        <v>69</v>
      </c>
      <c r="E931" s="84" t="s">
        <v>623</v>
      </c>
      <c r="F931" s="84" t="s">
        <v>63</v>
      </c>
      <c r="G931" s="87">
        <f>G932</f>
        <v>135850.75</v>
      </c>
      <c r="H931" s="87">
        <f t="shared" ref="H931:I931" si="244">H932</f>
        <v>136733.75</v>
      </c>
      <c r="I931" s="87">
        <f t="shared" si="244"/>
        <v>137713.75</v>
      </c>
      <c r="J931" s="176"/>
    </row>
    <row r="932" spans="1:18" ht="51.75" customHeight="1">
      <c r="A932" s="82" t="s">
        <v>422</v>
      </c>
      <c r="B932" s="148">
        <v>774</v>
      </c>
      <c r="C932" s="84" t="s">
        <v>25</v>
      </c>
      <c r="D932" s="84" t="s">
        <v>69</v>
      </c>
      <c r="E932" s="84" t="s">
        <v>623</v>
      </c>
      <c r="F932" s="84" t="s">
        <v>335</v>
      </c>
      <c r="G932" s="70">
        <v>135850.75</v>
      </c>
      <c r="H932" s="87">
        <v>136733.75</v>
      </c>
      <c r="I932" s="87">
        <v>137713.75</v>
      </c>
      <c r="J932" s="176"/>
    </row>
    <row r="933" spans="1:18" ht="16.5" hidden="1" customHeight="1">
      <c r="A933" s="82" t="s">
        <v>1</v>
      </c>
      <c r="B933" s="84" t="s">
        <v>92</v>
      </c>
      <c r="C933" s="84" t="s">
        <v>25</v>
      </c>
      <c r="D933" s="84" t="s">
        <v>69</v>
      </c>
      <c r="E933" s="84" t="s">
        <v>526</v>
      </c>
      <c r="F933" s="84"/>
      <c r="G933" s="70">
        <f t="shared" ref="G933:I933" si="245">G934</f>
        <v>0</v>
      </c>
      <c r="H933" s="87">
        <f t="shared" si="245"/>
        <v>0</v>
      </c>
      <c r="I933" s="87">
        <f t="shared" si="245"/>
        <v>0</v>
      </c>
      <c r="J933" s="176"/>
    </row>
    <row r="934" spans="1:18" ht="24.75" hidden="1" customHeight="1">
      <c r="A934" s="82" t="s">
        <v>29</v>
      </c>
      <c r="B934" s="84" t="s">
        <v>92</v>
      </c>
      <c r="C934" s="84" t="s">
        <v>25</v>
      </c>
      <c r="D934" s="84" t="s">
        <v>69</v>
      </c>
      <c r="E934" s="84" t="s">
        <v>526</v>
      </c>
      <c r="F934" s="84" t="s">
        <v>30</v>
      </c>
      <c r="G934" s="70">
        <f>G935</f>
        <v>0</v>
      </c>
      <c r="H934" s="87">
        <f>H935</f>
        <v>0</v>
      </c>
      <c r="I934" s="87">
        <f>I935</f>
        <v>0</v>
      </c>
      <c r="J934" s="176"/>
    </row>
    <row r="935" spans="1:18" hidden="1">
      <c r="A935" s="82" t="s">
        <v>31</v>
      </c>
      <c r="B935" s="84" t="s">
        <v>92</v>
      </c>
      <c r="C935" s="84" t="s">
        <v>25</v>
      </c>
      <c r="D935" s="84" t="s">
        <v>69</v>
      </c>
      <c r="E935" s="84" t="s">
        <v>526</v>
      </c>
      <c r="F935" s="84" t="s">
        <v>32</v>
      </c>
      <c r="G935" s="70"/>
      <c r="H935" s="87"/>
      <c r="I935" s="87"/>
      <c r="J935" s="176"/>
    </row>
    <row r="936" spans="1:18" s="3" customFormat="1" ht="24.75" customHeight="1">
      <c r="A936" s="82" t="s">
        <v>139</v>
      </c>
      <c r="B936" s="148">
        <v>774</v>
      </c>
      <c r="C936" s="84" t="s">
        <v>25</v>
      </c>
      <c r="D936" s="84" t="s">
        <v>69</v>
      </c>
      <c r="E936" s="84" t="s">
        <v>685</v>
      </c>
      <c r="F936" s="84"/>
      <c r="G936" s="70">
        <f t="shared" ref="G936:I936" si="246">G937</f>
        <v>60000</v>
      </c>
      <c r="H936" s="87">
        <f t="shared" si="246"/>
        <v>60000</v>
      </c>
      <c r="I936" s="87">
        <f t="shared" si="246"/>
        <v>60000</v>
      </c>
      <c r="J936" s="176"/>
      <c r="K936" s="197"/>
      <c r="L936" s="197"/>
      <c r="M936" s="197"/>
      <c r="N936" s="197"/>
      <c r="O936" s="197"/>
      <c r="P936" s="197"/>
      <c r="Q936" s="197"/>
      <c r="R936" s="197"/>
    </row>
    <row r="937" spans="1:18" s="18" customFormat="1" ht="25.5">
      <c r="A937" s="82" t="s">
        <v>29</v>
      </c>
      <c r="B937" s="84" t="s">
        <v>92</v>
      </c>
      <c r="C937" s="84" t="s">
        <v>25</v>
      </c>
      <c r="D937" s="84" t="s">
        <v>69</v>
      </c>
      <c r="E937" s="84" t="s">
        <v>685</v>
      </c>
      <c r="F937" s="84" t="s">
        <v>30</v>
      </c>
      <c r="G937" s="70">
        <f>G938</f>
        <v>60000</v>
      </c>
      <c r="H937" s="87">
        <f>H938</f>
        <v>60000</v>
      </c>
      <c r="I937" s="87">
        <f>I938</f>
        <v>60000</v>
      </c>
      <c r="J937" s="176"/>
      <c r="K937" s="198"/>
      <c r="L937" s="198"/>
      <c r="M937" s="198"/>
      <c r="N937" s="198"/>
      <c r="O937" s="198"/>
      <c r="P937" s="198"/>
      <c r="Q937" s="198"/>
      <c r="R937" s="198"/>
    </row>
    <row r="938" spans="1:18" s="18" customFormat="1">
      <c r="A938" s="82" t="s">
        <v>31</v>
      </c>
      <c r="B938" s="84" t="s">
        <v>92</v>
      </c>
      <c r="C938" s="84" t="s">
        <v>25</v>
      </c>
      <c r="D938" s="84" t="s">
        <v>69</v>
      </c>
      <c r="E938" s="84" t="s">
        <v>685</v>
      </c>
      <c r="F938" s="84" t="s">
        <v>32</v>
      </c>
      <c r="G938" s="70">
        <v>60000</v>
      </c>
      <c r="H938" s="87">
        <v>60000</v>
      </c>
      <c r="I938" s="87">
        <v>60000</v>
      </c>
      <c r="J938" s="176"/>
      <c r="K938" s="198"/>
      <c r="L938" s="198"/>
      <c r="M938" s="198"/>
      <c r="N938" s="198"/>
      <c r="O938" s="198"/>
      <c r="P938" s="198"/>
      <c r="Q938" s="198"/>
      <c r="R938" s="198"/>
    </row>
    <row r="939" spans="1:18" ht="35.25" customHeight="1">
      <c r="A939" s="82" t="s">
        <v>1205</v>
      </c>
      <c r="B939" s="148">
        <v>774</v>
      </c>
      <c r="C939" s="84" t="s">
        <v>25</v>
      </c>
      <c r="D939" s="84" t="s">
        <v>69</v>
      </c>
      <c r="E939" s="84" t="s">
        <v>213</v>
      </c>
      <c r="F939" s="84"/>
      <c r="G939" s="70">
        <f>G949+G952+G955+G946+G940+G943</f>
        <v>1604549.75</v>
      </c>
      <c r="H939" s="87">
        <f t="shared" ref="H939:I939" si="247">H949+H952+H955+H946+H940+H943</f>
        <v>104549.75</v>
      </c>
      <c r="I939" s="87">
        <f t="shared" si="247"/>
        <v>104549.75</v>
      </c>
      <c r="J939" s="176"/>
    </row>
    <row r="940" spans="1:18" ht="36" customHeight="1">
      <c r="A940" s="82" t="s">
        <v>986</v>
      </c>
      <c r="B940" s="84" t="s">
        <v>92</v>
      </c>
      <c r="C940" s="84" t="s">
        <v>25</v>
      </c>
      <c r="D940" s="84" t="s">
        <v>69</v>
      </c>
      <c r="E940" s="84" t="s">
        <v>214</v>
      </c>
      <c r="F940" s="84"/>
      <c r="G940" s="70">
        <f t="shared" ref="G940:I940" si="248">G941</f>
        <v>1500000</v>
      </c>
      <c r="H940" s="87">
        <f t="shared" si="248"/>
        <v>0</v>
      </c>
      <c r="I940" s="87">
        <f t="shared" si="248"/>
        <v>0</v>
      </c>
      <c r="J940" s="176"/>
    </row>
    <row r="941" spans="1:18" ht="24.75" customHeight="1">
      <c r="A941" s="82" t="s">
        <v>29</v>
      </c>
      <c r="B941" s="84" t="s">
        <v>92</v>
      </c>
      <c r="C941" s="84" t="s">
        <v>25</v>
      </c>
      <c r="D941" s="84" t="s">
        <v>69</v>
      </c>
      <c r="E941" s="84" t="s">
        <v>214</v>
      </c>
      <c r="F941" s="84" t="s">
        <v>30</v>
      </c>
      <c r="G941" s="70">
        <f>G942</f>
        <v>1500000</v>
      </c>
      <c r="H941" s="87">
        <f>H942</f>
        <v>0</v>
      </c>
      <c r="I941" s="87">
        <f>I942</f>
        <v>0</v>
      </c>
      <c r="J941" s="176"/>
    </row>
    <row r="942" spans="1:18">
      <c r="A942" s="82" t="s">
        <v>31</v>
      </c>
      <c r="B942" s="84" t="s">
        <v>92</v>
      </c>
      <c r="C942" s="84" t="s">
        <v>25</v>
      </c>
      <c r="D942" s="84" t="s">
        <v>69</v>
      </c>
      <c r="E942" s="84" t="s">
        <v>214</v>
      </c>
      <c r="F942" s="84" t="s">
        <v>32</v>
      </c>
      <c r="G942" s="70">
        <v>1500000</v>
      </c>
      <c r="H942" s="87">
        <v>0</v>
      </c>
      <c r="I942" s="87">
        <v>0</v>
      </c>
      <c r="J942" s="176"/>
    </row>
    <row r="943" spans="1:18" s="3" customFormat="1" ht="25.5" hidden="1">
      <c r="A943" s="82" t="s">
        <v>956</v>
      </c>
      <c r="B943" s="148">
        <v>774</v>
      </c>
      <c r="C943" s="84" t="s">
        <v>25</v>
      </c>
      <c r="D943" s="84" t="s">
        <v>69</v>
      </c>
      <c r="E943" s="84" t="s">
        <v>954</v>
      </c>
      <c r="F943" s="84"/>
      <c r="G943" s="70">
        <f t="shared" ref="G943:I944" si="249">G944</f>
        <v>0</v>
      </c>
      <c r="H943" s="87">
        <f t="shared" si="249"/>
        <v>0</v>
      </c>
      <c r="I943" s="87">
        <f t="shared" si="249"/>
        <v>0</v>
      </c>
      <c r="J943" s="176"/>
      <c r="K943" s="197"/>
      <c r="L943" s="197"/>
      <c r="M943" s="197"/>
      <c r="N943" s="197"/>
      <c r="O943" s="197"/>
      <c r="P943" s="197"/>
      <c r="Q943" s="197"/>
      <c r="R943" s="197"/>
    </row>
    <row r="944" spans="1:18" s="3" customFormat="1" ht="25.5" hidden="1">
      <c r="A944" s="82" t="s">
        <v>29</v>
      </c>
      <c r="B944" s="148">
        <v>774</v>
      </c>
      <c r="C944" s="84" t="s">
        <v>25</v>
      </c>
      <c r="D944" s="84" t="s">
        <v>69</v>
      </c>
      <c r="E944" s="84" t="s">
        <v>954</v>
      </c>
      <c r="F944" s="84" t="s">
        <v>30</v>
      </c>
      <c r="G944" s="70">
        <f t="shared" si="249"/>
        <v>0</v>
      </c>
      <c r="H944" s="87">
        <f t="shared" si="249"/>
        <v>0</v>
      </c>
      <c r="I944" s="87">
        <f t="shared" si="249"/>
        <v>0</v>
      </c>
      <c r="J944" s="176"/>
      <c r="K944" s="197"/>
      <c r="L944" s="197"/>
      <c r="M944" s="197"/>
      <c r="N944" s="197"/>
      <c r="O944" s="197"/>
      <c r="P944" s="197"/>
      <c r="Q944" s="197"/>
      <c r="R944" s="197"/>
    </row>
    <row r="945" spans="1:18" s="3" customFormat="1" hidden="1">
      <c r="A945" s="82" t="s">
        <v>31</v>
      </c>
      <c r="B945" s="148">
        <v>774</v>
      </c>
      <c r="C945" s="84" t="s">
        <v>25</v>
      </c>
      <c r="D945" s="84" t="s">
        <v>69</v>
      </c>
      <c r="E945" s="84" t="s">
        <v>954</v>
      </c>
      <c r="F945" s="84" t="s">
        <v>32</v>
      </c>
      <c r="G945" s="70"/>
      <c r="H945" s="87"/>
      <c r="I945" s="87"/>
      <c r="J945" s="176"/>
      <c r="K945" s="197"/>
      <c r="L945" s="197"/>
      <c r="M945" s="197"/>
      <c r="N945" s="197"/>
      <c r="O945" s="197"/>
      <c r="P945" s="197"/>
      <c r="Q945" s="197"/>
      <c r="R945" s="197"/>
    </row>
    <row r="946" spans="1:18" s="3" customFormat="1" ht="25.5">
      <c r="A946" s="82" t="s">
        <v>289</v>
      </c>
      <c r="B946" s="148">
        <v>774</v>
      </c>
      <c r="C946" s="84" t="s">
        <v>25</v>
      </c>
      <c r="D946" s="84" t="s">
        <v>69</v>
      </c>
      <c r="E946" s="84" t="s">
        <v>288</v>
      </c>
      <c r="F946" s="84"/>
      <c r="G946" s="70">
        <f t="shared" ref="G946:I947" si="250">G947</f>
        <v>104549.75</v>
      </c>
      <c r="H946" s="87">
        <f t="shared" si="250"/>
        <v>104549.75</v>
      </c>
      <c r="I946" s="87">
        <f t="shared" si="250"/>
        <v>104549.75</v>
      </c>
      <c r="J946" s="176"/>
      <c r="K946" s="197"/>
      <c r="L946" s="197"/>
      <c r="M946" s="197"/>
      <c r="N946" s="197"/>
      <c r="O946" s="197"/>
      <c r="P946" s="197"/>
      <c r="Q946" s="197"/>
      <c r="R946" s="197"/>
    </row>
    <row r="947" spans="1:18" s="3" customFormat="1" ht="25.5">
      <c r="A947" s="82" t="s">
        <v>29</v>
      </c>
      <c r="B947" s="148">
        <v>774</v>
      </c>
      <c r="C947" s="84" t="s">
        <v>25</v>
      </c>
      <c r="D947" s="84" t="s">
        <v>69</v>
      </c>
      <c r="E947" s="84" t="s">
        <v>288</v>
      </c>
      <c r="F947" s="84" t="s">
        <v>30</v>
      </c>
      <c r="G947" s="70">
        <f t="shared" si="250"/>
        <v>104549.75</v>
      </c>
      <c r="H947" s="87">
        <f t="shared" si="250"/>
        <v>104549.75</v>
      </c>
      <c r="I947" s="87">
        <f t="shared" si="250"/>
        <v>104549.75</v>
      </c>
      <c r="J947" s="176"/>
      <c r="K947" s="197"/>
      <c r="L947" s="197"/>
      <c r="M947" s="197"/>
      <c r="N947" s="197"/>
      <c r="O947" s="197"/>
      <c r="P947" s="197"/>
      <c r="Q947" s="197"/>
      <c r="R947" s="197"/>
    </row>
    <row r="948" spans="1:18" s="3" customFormat="1">
      <c r="A948" s="82" t="s">
        <v>31</v>
      </c>
      <c r="B948" s="148">
        <v>774</v>
      </c>
      <c r="C948" s="84" t="s">
        <v>25</v>
      </c>
      <c r="D948" s="84" t="s">
        <v>69</v>
      </c>
      <c r="E948" s="84" t="s">
        <v>288</v>
      </c>
      <c r="F948" s="84" t="s">
        <v>32</v>
      </c>
      <c r="G948" s="70">
        <v>104549.75</v>
      </c>
      <c r="H948" s="87">
        <v>104549.75</v>
      </c>
      <c r="I948" s="87">
        <v>104549.75</v>
      </c>
      <c r="J948" s="176"/>
      <c r="K948" s="197"/>
      <c r="L948" s="197"/>
      <c r="M948" s="197"/>
      <c r="N948" s="197"/>
      <c r="O948" s="197"/>
      <c r="P948" s="197"/>
      <c r="Q948" s="197"/>
      <c r="R948" s="197"/>
    </row>
    <row r="949" spans="1:18" s="3" customFormat="1" hidden="1">
      <c r="A949" s="82" t="s">
        <v>1</v>
      </c>
      <c r="B949" s="148">
        <v>774</v>
      </c>
      <c r="C949" s="84" t="s">
        <v>25</v>
      </c>
      <c r="D949" s="84" t="s">
        <v>69</v>
      </c>
      <c r="E949" s="84" t="s">
        <v>214</v>
      </c>
      <c r="F949" s="84"/>
      <c r="G949" s="70">
        <f t="shared" ref="G949:I950" si="251">G950</f>
        <v>0</v>
      </c>
      <c r="H949" s="87">
        <f t="shared" si="251"/>
        <v>0</v>
      </c>
      <c r="I949" s="87">
        <f t="shared" si="251"/>
        <v>0</v>
      </c>
      <c r="J949" s="176"/>
      <c r="K949" s="197"/>
      <c r="L949" s="197"/>
      <c r="M949" s="197"/>
      <c r="N949" s="197"/>
      <c r="O949" s="197"/>
      <c r="P949" s="197"/>
      <c r="Q949" s="197"/>
      <c r="R949" s="197"/>
    </row>
    <row r="950" spans="1:18" s="3" customFormat="1" ht="25.5" hidden="1">
      <c r="A950" s="82" t="s">
        <v>29</v>
      </c>
      <c r="B950" s="148">
        <v>774</v>
      </c>
      <c r="C950" s="84" t="s">
        <v>25</v>
      </c>
      <c r="D950" s="84" t="s">
        <v>69</v>
      </c>
      <c r="E950" s="84" t="s">
        <v>214</v>
      </c>
      <c r="F950" s="84" t="s">
        <v>30</v>
      </c>
      <c r="G950" s="70">
        <f t="shared" si="251"/>
        <v>0</v>
      </c>
      <c r="H950" s="87">
        <f t="shared" si="251"/>
        <v>0</v>
      </c>
      <c r="I950" s="87">
        <f t="shared" si="251"/>
        <v>0</v>
      </c>
      <c r="J950" s="176"/>
      <c r="K950" s="197"/>
      <c r="L950" s="197"/>
      <c r="M950" s="197"/>
      <c r="N950" s="197"/>
      <c r="O950" s="197"/>
      <c r="P950" s="197"/>
      <c r="Q950" s="197"/>
      <c r="R950" s="197"/>
    </row>
    <row r="951" spans="1:18" s="3" customFormat="1" hidden="1">
      <c r="A951" s="82" t="s">
        <v>31</v>
      </c>
      <c r="B951" s="148">
        <v>774</v>
      </c>
      <c r="C951" s="84" t="s">
        <v>25</v>
      </c>
      <c r="D951" s="84" t="s">
        <v>69</v>
      </c>
      <c r="E951" s="84" t="s">
        <v>214</v>
      </c>
      <c r="F951" s="84" t="s">
        <v>32</v>
      </c>
      <c r="G951" s="70"/>
      <c r="H951" s="87"/>
      <c r="I951" s="87"/>
      <c r="J951" s="176"/>
      <c r="K951" s="197"/>
      <c r="L951" s="197"/>
      <c r="M951" s="197"/>
      <c r="N951" s="197"/>
      <c r="O951" s="197"/>
      <c r="P951" s="197"/>
      <c r="Q951" s="197"/>
      <c r="R951" s="197"/>
    </row>
    <row r="952" spans="1:18" s="3" customFormat="1" ht="25.5" hidden="1">
      <c r="A952" s="82" t="s">
        <v>289</v>
      </c>
      <c r="B952" s="148">
        <v>774</v>
      </c>
      <c r="C952" s="84" t="s">
        <v>25</v>
      </c>
      <c r="D952" s="84" t="s">
        <v>69</v>
      </c>
      <c r="E952" s="84" t="s">
        <v>288</v>
      </c>
      <c r="F952" s="84"/>
      <c r="G952" s="70">
        <f t="shared" ref="G952:I953" si="252">G953</f>
        <v>0</v>
      </c>
      <c r="H952" s="87">
        <f t="shared" si="252"/>
        <v>0</v>
      </c>
      <c r="I952" s="87">
        <f t="shared" si="252"/>
        <v>0</v>
      </c>
      <c r="J952" s="176"/>
      <c r="K952" s="197"/>
      <c r="L952" s="197"/>
      <c r="M952" s="197"/>
      <c r="N952" s="197"/>
      <c r="O952" s="197"/>
      <c r="P952" s="197"/>
      <c r="Q952" s="197"/>
      <c r="R952" s="197"/>
    </row>
    <row r="953" spans="1:18" s="3" customFormat="1" ht="25.5" hidden="1">
      <c r="A953" s="82" t="s">
        <v>29</v>
      </c>
      <c r="B953" s="148">
        <v>774</v>
      </c>
      <c r="C953" s="84" t="s">
        <v>25</v>
      </c>
      <c r="D953" s="84" t="s">
        <v>69</v>
      </c>
      <c r="E953" s="84" t="s">
        <v>288</v>
      </c>
      <c r="F953" s="84" t="s">
        <v>30</v>
      </c>
      <c r="G953" s="70">
        <f t="shared" si="252"/>
        <v>0</v>
      </c>
      <c r="H953" s="87">
        <f t="shared" si="252"/>
        <v>0</v>
      </c>
      <c r="I953" s="87">
        <f t="shared" si="252"/>
        <v>0</v>
      </c>
      <c r="J953" s="176"/>
      <c r="K953" s="197"/>
      <c r="L953" s="197"/>
      <c r="M953" s="197"/>
      <c r="N953" s="197"/>
      <c r="O953" s="197"/>
      <c r="P953" s="197"/>
      <c r="Q953" s="197"/>
      <c r="R953" s="197"/>
    </row>
    <row r="954" spans="1:18" s="3" customFormat="1" hidden="1">
      <c r="A954" s="82" t="s">
        <v>31</v>
      </c>
      <c r="B954" s="148">
        <v>774</v>
      </c>
      <c r="C954" s="84" t="s">
        <v>25</v>
      </c>
      <c r="D954" s="84" t="s">
        <v>69</v>
      </c>
      <c r="E954" s="84" t="s">
        <v>288</v>
      </c>
      <c r="F954" s="84" t="s">
        <v>32</v>
      </c>
      <c r="G954" s="70"/>
      <c r="H954" s="87"/>
      <c r="I954" s="87"/>
      <c r="J954" s="176"/>
      <c r="K954" s="197"/>
      <c r="L954" s="197"/>
      <c r="M954" s="197"/>
      <c r="N954" s="197"/>
      <c r="O954" s="197"/>
      <c r="P954" s="197"/>
      <c r="Q954" s="197"/>
      <c r="R954" s="197"/>
    </row>
    <row r="955" spans="1:18" s="3" customFormat="1" ht="51.75" hidden="1" customHeight="1">
      <c r="A955" s="82" t="s">
        <v>693</v>
      </c>
      <c r="B955" s="148">
        <v>774</v>
      </c>
      <c r="C955" s="84" t="s">
        <v>25</v>
      </c>
      <c r="D955" s="84" t="s">
        <v>69</v>
      </c>
      <c r="E955" s="84" t="s">
        <v>694</v>
      </c>
      <c r="F955" s="84"/>
      <c r="G955" s="70">
        <f t="shared" ref="G955:I956" si="253">G956</f>
        <v>0</v>
      </c>
      <c r="H955" s="87">
        <f t="shared" si="253"/>
        <v>0</v>
      </c>
      <c r="I955" s="87">
        <f t="shared" si="253"/>
        <v>0</v>
      </c>
      <c r="J955" s="176"/>
      <c r="K955" s="197"/>
      <c r="L955" s="197"/>
      <c r="M955" s="197"/>
      <c r="N955" s="197"/>
      <c r="O955" s="197"/>
      <c r="P955" s="197"/>
      <c r="Q955" s="197"/>
      <c r="R955" s="197"/>
    </row>
    <row r="956" spans="1:18" s="3" customFormat="1" ht="25.5" hidden="1">
      <c r="A956" s="82" t="s">
        <v>29</v>
      </c>
      <c r="B956" s="148">
        <v>774</v>
      </c>
      <c r="C956" s="84" t="s">
        <v>25</v>
      </c>
      <c r="D956" s="84" t="s">
        <v>69</v>
      </c>
      <c r="E956" s="84" t="s">
        <v>694</v>
      </c>
      <c r="F956" s="84" t="s">
        <v>30</v>
      </c>
      <c r="G956" s="70">
        <f t="shared" si="253"/>
        <v>0</v>
      </c>
      <c r="H956" s="87">
        <f t="shared" si="253"/>
        <v>0</v>
      </c>
      <c r="I956" s="87">
        <f t="shared" si="253"/>
        <v>0</v>
      </c>
      <c r="J956" s="176"/>
      <c r="K956" s="197"/>
      <c r="L956" s="197"/>
      <c r="M956" s="197"/>
      <c r="N956" s="197"/>
      <c r="O956" s="197"/>
      <c r="P956" s="197"/>
      <c r="Q956" s="197"/>
      <c r="R956" s="197"/>
    </row>
    <row r="957" spans="1:18" s="3" customFormat="1" hidden="1">
      <c r="A957" s="82" t="s">
        <v>31</v>
      </c>
      <c r="B957" s="148">
        <v>774</v>
      </c>
      <c r="C957" s="84" t="s">
        <v>25</v>
      </c>
      <c r="D957" s="84" t="s">
        <v>69</v>
      </c>
      <c r="E957" s="84" t="s">
        <v>694</v>
      </c>
      <c r="F957" s="84" t="s">
        <v>32</v>
      </c>
      <c r="G957" s="70"/>
      <c r="H957" s="87"/>
      <c r="I957" s="87"/>
      <c r="J957" s="176"/>
      <c r="K957" s="197"/>
      <c r="L957" s="197"/>
      <c r="M957" s="197"/>
      <c r="N957" s="197"/>
      <c r="O957" s="197"/>
      <c r="P957" s="197"/>
      <c r="Q957" s="197"/>
      <c r="R957" s="197"/>
    </row>
    <row r="958" spans="1:18" ht="25.5">
      <c r="A958" s="82" t="s">
        <v>23</v>
      </c>
      <c r="B958" s="84" t="s">
        <v>92</v>
      </c>
      <c r="C958" s="84" t="s">
        <v>25</v>
      </c>
      <c r="D958" s="84" t="s">
        <v>69</v>
      </c>
      <c r="E958" s="84" t="s">
        <v>219</v>
      </c>
      <c r="F958" s="84"/>
      <c r="G958" s="70">
        <f t="shared" ref="G958:I960" si="254">G959</f>
        <v>660000</v>
      </c>
      <c r="H958" s="87">
        <f t="shared" si="254"/>
        <v>660000</v>
      </c>
      <c r="I958" s="87">
        <f t="shared" si="254"/>
        <v>660000</v>
      </c>
      <c r="J958" s="176"/>
    </row>
    <row r="959" spans="1:18" ht="27" customHeight="1">
      <c r="A959" s="82" t="s">
        <v>139</v>
      </c>
      <c r="B959" s="84" t="s">
        <v>92</v>
      </c>
      <c r="C959" s="84" t="s">
        <v>25</v>
      </c>
      <c r="D959" s="84" t="s">
        <v>69</v>
      </c>
      <c r="E959" s="84" t="s">
        <v>220</v>
      </c>
      <c r="F959" s="84"/>
      <c r="G959" s="70">
        <f t="shared" si="254"/>
        <v>660000</v>
      </c>
      <c r="H959" s="87">
        <f t="shared" si="254"/>
        <v>660000</v>
      </c>
      <c r="I959" s="87">
        <f t="shared" si="254"/>
        <v>660000</v>
      </c>
      <c r="J959" s="176"/>
    </row>
    <row r="960" spans="1:18" ht="25.5">
      <c r="A960" s="82" t="s">
        <v>29</v>
      </c>
      <c r="B960" s="84" t="s">
        <v>92</v>
      </c>
      <c r="C960" s="84" t="s">
        <v>25</v>
      </c>
      <c r="D960" s="84" t="s">
        <v>69</v>
      </c>
      <c r="E960" s="84" t="s">
        <v>220</v>
      </c>
      <c r="F960" s="84" t="s">
        <v>30</v>
      </c>
      <c r="G960" s="70">
        <f t="shared" si="254"/>
        <v>660000</v>
      </c>
      <c r="H960" s="87">
        <f t="shared" si="254"/>
        <v>660000</v>
      </c>
      <c r="I960" s="87">
        <f t="shared" si="254"/>
        <v>660000</v>
      </c>
      <c r="J960" s="176"/>
    </row>
    <row r="961" spans="1:18">
      <c r="A961" s="82" t="s">
        <v>31</v>
      </c>
      <c r="B961" s="84" t="s">
        <v>92</v>
      </c>
      <c r="C961" s="84" t="s">
        <v>25</v>
      </c>
      <c r="D961" s="84" t="s">
        <v>69</v>
      </c>
      <c r="E961" s="84" t="s">
        <v>220</v>
      </c>
      <c r="F961" s="84" t="s">
        <v>32</v>
      </c>
      <c r="G961" s="70">
        <v>660000</v>
      </c>
      <c r="H961" s="87">
        <v>660000</v>
      </c>
      <c r="I961" s="87">
        <v>660000</v>
      </c>
      <c r="J961" s="176"/>
    </row>
    <row r="962" spans="1:18" ht="35.25" hidden="1" customHeight="1">
      <c r="A962" s="139" t="s">
        <v>463</v>
      </c>
      <c r="B962" s="84" t="s">
        <v>92</v>
      </c>
      <c r="C962" s="84" t="s">
        <v>25</v>
      </c>
      <c r="D962" s="84" t="s">
        <v>69</v>
      </c>
      <c r="E962" s="84" t="s">
        <v>190</v>
      </c>
      <c r="F962" s="84"/>
      <c r="G962" s="87">
        <f>G963</f>
        <v>0</v>
      </c>
      <c r="H962" s="87">
        <f t="shared" ref="H962:I962" si="255">H963</f>
        <v>0</v>
      </c>
      <c r="I962" s="87">
        <f t="shared" si="255"/>
        <v>0</v>
      </c>
      <c r="J962" s="176"/>
    </row>
    <row r="963" spans="1:18" ht="36" hidden="1" customHeight="1">
      <c r="A963" s="82" t="s">
        <v>593</v>
      </c>
      <c r="B963" s="84" t="s">
        <v>92</v>
      </c>
      <c r="C963" s="84" t="s">
        <v>25</v>
      </c>
      <c r="D963" s="84" t="s">
        <v>69</v>
      </c>
      <c r="E963" s="84" t="s">
        <v>522</v>
      </c>
      <c r="F963" s="84"/>
      <c r="G963" s="87">
        <f>G964</f>
        <v>0</v>
      </c>
      <c r="H963" s="87">
        <f>H964+H966</f>
        <v>0</v>
      </c>
      <c r="I963" s="87">
        <f>I964+I966</f>
        <v>0</v>
      </c>
      <c r="J963" s="176"/>
    </row>
    <row r="964" spans="1:18" ht="25.5" hidden="1">
      <c r="A964" s="82" t="s">
        <v>29</v>
      </c>
      <c r="B964" s="84" t="s">
        <v>92</v>
      </c>
      <c r="C964" s="84" t="s">
        <v>25</v>
      </c>
      <c r="D964" s="84" t="s">
        <v>69</v>
      </c>
      <c r="E964" s="84" t="s">
        <v>522</v>
      </c>
      <c r="F964" s="84" t="s">
        <v>30</v>
      </c>
      <c r="G964" s="87">
        <f>G965</f>
        <v>0</v>
      </c>
      <c r="H964" s="87">
        <f>H965</f>
        <v>0</v>
      </c>
      <c r="I964" s="87">
        <f>I965</f>
        <v>0</v>
      </c>
      <c r="J964" s="176"/>
    </row>
    <row r="965" spans="1:18" ht="19.5" hidden="1" customHeight="1">
      <c r="A965" s="82" t="s">
        <v>31</v>
      </c>
      <c r="B965" s="84" t="s">
        <v>92</v>
      </c>
      <c r="C965" s="84" t="s">
        <v>25</v>
      </c>
      <c r="D965" s="84" t="s">
        <v>69</v>
      </c>
      <c r="E965" s="84" t="s">
        <v>522</v>
      </c>
      <c r="F965" s="84" t="s">
        <v>32</v>
      </c>
      <c r="G965" s="87"/>
      <c r="H965" s="87"/>
      <c r="I965" s="87"/>
      <c r="J965" s="176"/>
    </row>
    <row r="966" spans="1:18" ht="47.25" hidden="1" customHeight="1">
      <c r="A966" s="82" t="s">
        <v>445</v>
      </c>
      <c r="B966" s="84" t="s">
        <v>92</v>
      </c>
      <c r="C966" s="84" t="s">
        <v>25</v>
      </c>
      <c r="D966" s="84" t="s">
        <v>69</v>
      </c>
      <c r="E966" s="84" t="s">
        <v>444</v>
      </c>
      <c r="F966" s="84"/>
      <c r="G966" s="87">
        <f>G967</f>
        <v>0</v>
      </c>
      <c r="H966" s="87">
        <f>H967</f>
        <v>0</v>
      </c>
      <c r="I966" s="87">
        <f>I967</f>
        <v>0</v>
      </c>
      <c r="J966" s="176"/>
    </row>
    <row r="967" spans="1:18" ht="74.25" hidden="1" customHeight="1">
      <c r="A967" s="82" t="s">
        <v>587</v>
      </c>
      <c r="B967" s="84" t="s">
        <v>92</v>
      </c>
      <c r="C967" s="84" t="s">
        <v>25</v>
      </c>
      <c r="D967" s="84" t="s">
        <v>69</v>
      </c>
      <c r="E967" s="84" t="s">
        <v>586</v>
      </c>
      <c r="F967" s="84"/>
      <c r="G967" s="87">
        <f>G968</f>
        <v>0</v>
      </c>
      <c r="H967" s="87">
        <f t="shared" ref="H967:I968" si="256">H968</f>
        <v>0</v>
      </c>
      <c r="I967" s="87">
        <f t="shared" si="256"/>
        <v>0</v>
      </c>
      <c r="J967" s="176"/>
    </row>
    <row r="968" spans="1:18" ht="31.5" hidden="1" customHeight="1">
      <c r="A968" s="82" t="s">
        <v>29</v>
      </c>
      <c r="B968" s="84" t="s">
        <v>92</v>
      </c>
      <c r="C968" s="84" t="s">
        <v>25</v>
      </c>
      <c r="D968" s="84" t="s">
        <v>69</v>
      </c>
      <c r="E968" s="84" t="s">
        <v>586</v>
      </c>
      <c r="F968" s="84" t="s">
        <v>30</v>
      </c>
      <c r="G968" s="87">
        <f>G969</f>
        <v>0</v>
      </c>
      <c r="H968" s="87">
        <f t="shared" si="256"/>
        <v>0</v>
      </c>
      <c r="I968" s="87">
        <f t="shared" si="256"/>
        <v>0</v>
      </c>
      <c r="J968" s="176"/>
    </row>
    <row r="969" spans="1:18" ht="17.25" hidden="1" customHeight="1">
      <c r="A969" s="82" t="s">
        <v>31</v>
      </c>
      <c r="B969" s="84" t="s">
        <v>92</v>
      </c>
      <c r="C969" s="84" t="s">
        <v>25</v>
      </c>
      <c r="D969" s="84" t="s">
        <v>69</v>
      </c>
      <c r="E969" s="84" t="s">
        <v>586</v>
      </c>
      <c r="F969" s="84" t="s">
        <v>32</v>
      </c>
      <c r="G969" s="87"/>
      <c r="H969" s="127"/>
      <c r="I969" s="127"/>
      <c r="J969" s="196"/>
    </row>
    <row r="970" spans="1:18" s="28" customFormat="1" ht="28.5" hidden="1" customHeight="1">
      <c r="A970" s="139"/>
      <c r="B970" s="148"/>
      <c r="C970" s="84"/>
      <c r="D970" s="84"/>
      <c r="E970" s="84"/>
      <c r="F970" s="84"/>
      <c r="G970" s="87"/>
      <c r="H970" s="87"/>
      <c r="I970" s="87"/>
      <c r="J970" s="176"/>
      <c r="K970" s="202"/>
      <c r="L970" s="202"/>
      <c r="M970" s="202"/>
      <c r="N970" s="202"/>
      <c r="O970" s="202"/>
      <c r="P970" s="202"/>
      <c r="Q970" s="202"/>
      <c r="R970" s="202"/>
    </row>
    <row r="971" spans="1:18" s="28" customFormat="1" ht="27.75" hidden="1" customHeight="1">
      <c r="A971" s="139"/>
      <c r="B971" s="148"/>
      <c r="C971" s="84"/>
      <c r="D971" s="84"/>
      <c r="E971" s="84"/>
      <c r="F971" s="84"/>
      <c r="G971" s="87"/>
      <c r="H971" s="87"/>
      <c r="I971" s="87"/>
      <c r="J971" s="176"/>
      <c r="K971" s="202"/>
      <c r="L971" s="202"/>
      <c r="M971" s="202"/>
      <c r="N971" s="202"/>
      <c r="O971" s="202"/>
      <c r="P971" s="202"/>
      <c r="Q971" s="202"/>
      <c r="R971" s="202"/>
    </row>
    <row r="972" spans="1:18" s="32" customFormat="1" ht="28.5" hidden="1" customHeight="1">
      <c r="A972" s="82"/>
      <c r="B972" s="148"/>
      <c r="C972" s="84"/>
      <c r="D972" s="84"/>
      <c r="E972" s="84"/>
      <c r="F972" s="84"/>
      <c r="G972" s="87"/>
      <c r="H972" s="87"/>
      <c r="I972" s="87"/>
      <c r="J972" s="176"/>
      <c r="K972" s="201"/>
      <c r="L972" s="201"/>
      <c r="M972" s="201"/>
      <c r="N972" s="201"/>
      <c r="O972" s="201"/>
      <c r="P972" s="201"/>
      <c r="Q972" s="201"/>
      <c r="R972" s="201"/>
    </row>
    <row r="973" spans="1:18" s="32" customFormat="1" hidden="1">
      <c r="A973" s="82"/>
      <c r="B973" s="148"/>
      <c r="C973" s="84"/>
      <c r="D973" s="84"/>
      <c r="E973" s="84"/>
      <c r="F973" s="84"/>
      <c r="G973" s="87"/>
      <c r="H973" s="87"/>
      <c r="I973" s="87"/>
      <c r="J973" s="176"/>
      <c r="K973" s="203"/>
      <c r="L973" s="201"/>
      <c r="M973" s="201"/>
      <c r="N973" s="201"/>
      <c r="O973" s="201"/>
      <c r="P973" s="201"/>
      <c r="Q973" s="201"/>
      <c r="R973" s="201"/>
    </row>
    <row r="974" spans="1:18" s="28" customFormat="1" ht="28.5" hidden="1" customHeight="1">
      <c r="A974" s="139" t="s">
        <v>463</v>
      </c>
      <c r="B974" s="84" t="s">
        <v>92</v>
      </c>
      <c r="C974" s="84" t="s">
        <v>25</v>
      </c>
      <c r="D974" s="84" t="s">
        <v>69</v>
      </c>
      <c r="E974" s="84" t="s">
        <v>190</v>
      </c>
      <c r="F974" s="84"/>
      <c r="G974" s="87">
        <f>G975+G978</f>
        <v>0</v>
      </c>
      <c r="H974" s="87">
        <f>H975</f>
        <v>0</v>
      </c>
      <c r="I974" s="87">
        <f>I975</f>
        <v>0</v>
      </c>
      <c r="J974" s="176"/>
      <c r="K974" s="202"/>
      <c r="L974" s="202"/>
      <c r="M974" s="202"/>
      <c r="N974" s="202"/>
      <c r="O974" s="202"/>
      <c r="P974" s="202"/>
      <c r="Q974" s="202"/>
      <c r="R974" s="202"/>
    </row>
    <row r="975" spans="1:18" s="28" customFormat="1" ht="27.75" hidden="1" customHeight="1">
      <c r="A975" s="139" t="s">
        <v>670</v>
      </c>
      <c r="B975" s="84" t="s">
        <v>92</v>
      </c>
      <c r="C975" s="84" t="s">
        <v>25</v>
      </c>
      <c r="D975" s="84" t="s">
        <v>69</v>
      </c>
      <c r="E975" s="84" t="s">
        <v>669</v>
      </c>
      <c r="F975" s="84"/>
      <c r="G975" s="87">
        <f>G976</f>
        <v>0</v>
      </c>
      <c r="H975" s="87">
        <f t="shared" ref="H975:I975" si="257">H976</f>
        <v>0</v>
      </c>
      <c r="I975" s="87">
        <f t="shared" si="257"/>
        <v>0</v>
      </c>
      <c r="J975" s="176"/>
      <c r="K975" s="202"/>
      <c r="L975" s="202"/>
      <c r="M975" s="202"/>
      <c r="N975" s="202"/>
      <c r="O975" s="202"/>
      <c r="P975" s="202"/>
      <c r="Q975" s="202"/>
      <c r="R975" s="202"/>
    </row>
    <row r="976" spans="1:18" s="32" customFormat="1" ht="28.5" hidden="1" customHeight="1">
      <c r="A976" s="82" t="s">
        <v>29</v>
      </c>
      <c r="B976" s="84" t="s">
        <v>92</v>
      </c>
      <c r="C976" s="84" t="s">
        <v>25</v>
      </c>
      <c r="D976" s="84" t="s">
        <v>69</v>
      </c>
      <c r="E976" s="84" t="s">
        <v>669</v>
      </c>
      <c r="F976" s="84" t="s">
        <v>30</v>
      </c>
      <c r="G976" s="87">
        <f>G977</f>
        <v>0</v>
      </c>
      <c r="H976" s="87">
        <f>H977</f>
        <v>0</v>
      </c>
      <c r="I976" s="87">
        <f>I977</f>
        <v>0</v>
      </c>
      <c r="J976" s="176"/>
      <c r="K976" s="201"/>
      <c r="L976" s="201"/>
      <c r="M976" s="201"/>
      <c r="N976" s="201"/>
      <c r="O976" s="201"/>
      <c r="P976" s="201"/>
      <c r="Q976" s="201"/>
      <c r="R976" s="201"/>
    </row>
    <row r="977" spans="1:18" s="32" customFormat="1" hidden="1">
      <c r="A977" s="82" t="s">
        <v>31</v>
      </c>
      <c r="B977" s="84" t="s">
        <v>92</v>
      </c>
      <c r="C977" s="84" t="s">
        <v>25</v>
      </c>
      <c r="D977" s="84" t="s">
        <v>69</v>
      </c>
      <c r="E977" s="84" t="s">
        <v>669</v>
      </c>
      <c r="F977" s="84" t="s">
        <v>32</v>
      </c>
      <c r="G977" s="87"/>
      <c r="H977" s="87">
        <v>0</v>
      </c>
      <c r="I977" s="87">
        <v>0</v>
      </c>
      <c r="J977" s="176"/>
      <c r="K977" s="203"/>
      <c r="L977" s="201"/>
      <c r="M977" s="201"/>
      <c r="N977" s="201"/>
      <c r="O977" s="201"/>
      <c r="P977" s="201"/>
      <c r="Q977" s="201"/>
      <c r="R977" s="201"/>
    </row>
    <row r="978" spans="1:18" s="28" customFormat="1" ht="27.75" hidden="1" customHeight="1">
      <c r="A978" s="139" t="s">
        <v>593</v>
      </c>
      <c r="B978" s="84" t="s">
        <v>92</v>
      </c>
      <c r="C978" s="84" t="s">
        <v>25</v>
      </c>
      <c r="D978" s="84" t="s">
        <v>69</v>
      </c>
      <c r="E978" s="84" t="s">
        <v>522</v>
      </c>
      <c r="F978" s="84"/>
      <c r="G978" s="87">
        <f>G979</f>
        <v>0</v>
      </c>
      <c r="H978" s="87">
        <f t="shared" ref="H978:I978" si="258">H979</f>
        <v>0</v>
      </c>
      <c r="I978" s="87">
        <f t="shared" si="258"/>
        <v>0</v>
      </c>
      <c r="J978" s="176"/>
      <c r="K978" s="202"/>
      <c r="L978" s="202"/>
      <c r="M978" s="202"/>
      <c r="N978" s="202"/>
      <c r="O978" s="202"/>
      <c r="P978" s="202"/>
      <c r="Q978" s="202"/>
      <c r="R978" s="202"/>
    </row>
    <row r="979" spans="1:18" s="32" customFormat="1" ht="28.5" hidden="1" customHeight="1">
      <c r="A979" s="82" t="s">
        <v>29</v>
      </c>
      <c r="B979" s="84" t="s">
        <v>92</v>
      </c>
      <c r="C979" s="84" t="s">
        <v>25</v>
      </c>
      <c r="D979" s="84" t="s">
        <v>69</v>
      </c>
      <c r="E979" s="84" t="s">
        <v>522</v>
      </c>
      <c r="F979" s="84" t="s">
        <v>30</v>
      </c>
      <c r="G979" s="87">
        <f>G980</f>
        <v>0</v>
      </c>
      <c r="H979" s="87">
        <f>H980</f>
        <v>0</v>
      </c>
      <c r="I979" s="87">
        <f>I980</f>
        <v>0</v>
      </c>
      <c r="J979" s="176"/>
      <c r="K979" s="201"/>
      <c r="L979" s="201"/>
      <c r="M979" s="201"/>
      <c r="N979" s="201"/>
      <c r="O979" s="201"/>
      <c r="P979" s="201"/>
      <c r="Q979" s="201"/>
      <c r="R979" s="201"/>
    </row>
    <row r="980" spans="1:18" s="32" customFormat="1" hidden="1">
      <c r="A980" s="82" t="s">
        <v>31</v>
      </c>
      <c r="B980" s="84" t="s">
        <v>92</v>
      </c>
      <c r="C980" s="84" t="s">
        <v>25</v>
      </c>
      <c r="D980" s="84" t="s">
        <v>69</v>
      </c>
      <c r="E980" s="84" t="s">
        <v>522</v>
      </c>
      <c r="F980" s="84" t="s">
        <v>32</v>
      </c>
      <c r="G980" s="87"/>
      <c r="H980" s="87">
        <v>0</v>
      </c>
      <c r="I980" s="87">
        <v>0</v>
      </c>
      <c r="J980" s="176"/>
      <c r="K980" s="203"/>
      <c r="L980" s="201"/>
      <c r="M980" s="201"/>
      <c r="N980" s="201"/>
      <c r="O980" s="201"/>
      <c r="P980" s="201"/>
      <c r="Q980" s="201"/>
      <c r="R980" s="201"/>
    </row>
    <row r="981" spans="1:18" s="164" customFormat="1" ht="30.75" hidden="1" customHeight="1">
      <c r="A981" s="139" t="s">
        <v>268</v>
      </c>
      <c r="B981" s="267">
        <v>774</v>
      </c>
      <c r="C981" s="84" t="s">
        <v>25</v>
      </c>
      <c r="D981" s="84" t="s">
        <v>69</v>
      </c>
      <c r="E981" s="84" t="s">
        <v>546</v>
      </c>
      <c r="F981" s="84"/>
      <c r="G981" s="87">
        <f>G982</f>
        <v>0</v>
      </c>
      <c r="H981" s="268">
        <v>0</v>
      </c>
      <c r="I981" s="268">
        <v>0</v>
      </c>
      <c r="J981" s="191"/>
      <c r="K981" s="204"/>
      <c r="L981" s="204"/>
      <c r="M981" s="204"/>
      <c r="N981" s="204"/>
      <c r="O981" s="204"/>
      <c r="P981" s="204"/>
      <c r="Q981" s="204"/>
      <c r="R981" s="204"/>
    </row>
    <row r="982" spans="1:18" ht="25.5" hidden="1">
      <c r="A982" s="82" t="s">
        <v>29</v>
      </c>
      <c r="B982" s="84" t="s">
        <v>92</v>
      </c>
      <c r="C982" s="84" t="s">
        <v>25</v>
      </c>
      <c r="D982" s="84" t="s">
        <v>69</v>
      </c>
      <c r="E982" s="84" t="s">
        <v>547</v>
      </c>
      <c r="F982" s="84" t="s">
        <v>30</v>
      </c>
      <c r="G982" s="85">
        <f t="shared" ref="G982:I982" si="259">G983</f>
        <v>0</v>
      </c>
      <c r="H982" s="85">
        <f t="shared" si="259"/>
        <v>0</v>
      </c>
      <c r="I982" s="85">
        <f t="shared" si="259"/>
        <v>0</v>
      </c>
      <c r="J982" s="177"/>
    </row>
    <row r="983" spans="1:18" hidden="1">
      <c r="A983" s="82" t="s">
        <v>31</v>
      </c>
      <c r="B983" s="84" t="s">
        <v>92</v>
      </c>
      <c r="C983" s="84" t="s">
        <v>25</v>
      </c>
      <c r="D983" s="84" t="s">
        <v>69</v>
      </c>
      <c r="E983" s="84" t="s">
        <v>547</v>
      </c>
      <c r="F983" s="84" t="s">
        <v>32</v>
      </c>
      <c r="G983" s="85"/>
      <c r="H983" s="85">
        <v>0</v>
      </c>
      <c r="I983" s="85">
        <v>0</v>
      </c>
      <c r="J983" s="177"/>
    </row>
    <row r="984" spans="1:18" s="32" customFormat="1" ht="17.25" hidden="1" customHeight="1">
      <c r="A984" s="271"/>
      <c r="B984" s="84"/>
      <c r="C984" s="155"/>
      <c r="D984" s="155"/>
      <c r="E984" s="155"/>
      <c r="F984" s="155"/>
      <c r="G984" s="156"/>
      <c r="H984" s="156"/>
      <c r="I984" s="156"/>
      <c r="J984" s="194"/>
      <c r="K984" s="201"/>
      <c r="L984" s="201"/>
      <c r="M984" s="201"/>
      <c r="N984" s="201"/>
      <c r="O984" s="201"/>
      <c r="P984" s="201"/>
      <c r="Q984" s="201"/>
      <c r="R984" s="201"/>
    </row>
    <row r="985" spans="1:18" s="32" customFormat="1" ht="17.25" hidden="1" customHeight="1">
      <c r="A985" s="272" t="s">
        <v>471</v>
      </c>
      <c r="B985" s="84" t="s">
        <v>92</v>
      </c>
      <c r="C985" s="84" t="s">
        <v>71</v>
      </c>
      <c r="D985" s="84" t="s">
        <v>18</v>
      </c>
      <c r="E985" s="155"/>
      <c r="F985" s="155"/>
      <c r="G985" s="156">
        <f>G986+G996</f>
        <v>0</v>
      </c>
      <c r="H985" s="156">
        <f>H986+H996</f>
        <v>0</v>
      </c>
      <c r="I985" s="156">
        <f>I986+I996</f>
        <v>0</v>
      </c>
      <c r="J985" s="194"/>
      <c r="K985" s="201"/>
      <c r="L985" s="201"/>
      <c r="M985" s="201"/>
      <c r="N985" s="201"/>
      <c r="O985" s="201"/>
      <c r="P985" s="201"/>
      <c r="Q985" s="201"/>
      <c r="R985" s="201"/>
    </row>
    <row r="986" spans="1:18" ht="27.75" hidden="1" customHeight="1">
      <c r="A986" s="139" t="s">
        <v>463</v>
      </c>
      <c r="B986" s="84" t="s">
        <v>92</v>
      </c>
      <c r="C986" s="84" t="s">
        <v>71</v>
      </c>
      <c r="D986" s="84" t="s">
        <v>18</v>
      </c>
      <c r="E986" s="84" t="s">
        <v>190</v>
      </c>
      <c r="F986" s="84"/>
      <c r="G986" s="87">
        <f>G988+G991+G993</f>
        <v>0</v>
      </c>
      <c r="H986" s="87">
        <f>H988+H991+H993</f>
        <v>0</v>
      </c>
      <c r="I986" s="87">
        <f>I988+I991+I993</f>
        <v>0</v>
      </c>
      <c r="J986" s="176"/>
    </row>
    <row r="987" spans="1:18" ht="19.5" hidden="1" customHeight="1">
      <c r="A987" s="82" t="s">
        <v>31</v>
      </c>
      <c r="B987" s="84" t="s">
        <v>92</v>
      </c>
      <c r="C987" s="84" t="s">
        <v>71</v>
      </c>
      <c r="D987" s="84" t="s">
        <v>18</v>
      </c>
      <c r="E987" s="84" t="s">
        <v>39</v>
      </c>
      <c r="F987" s="84" t="s">
        <v>32</v>
      </c>
      <c r="G987" s="87"/>
      <c r="H987" s="87"/>
      <c r="I987" s="87"/>
      <c r="J987" s="176"/>
    </row>
    <row r="988" spans="1:18" ht="39" hidden="1" customHeight="1">
      <c r="A988" s="82" t="s">
        <v>110</v>
      </c>
      <c r="B988" s="84" t="s">
        <v>92</v>
      </c>
      <c r="C988" s="84" t="s">
        <v>71</v>
      </c>
      <c r="D988" s="84" t="s">
        <v>18</v>
      </c>
      <c r="E988" s="84" t="s">
        <v>191</v>
      </c>
      <c r="F988" s="84"/>
      <c r="G988" s="87">
        <f>G989</f>
        <v>0</v>
      </c>
      <c r="H988" s="87">
        <f t="shared" ref="H988:I988" si="260">H989</f>
        <v>0</v>
      </c>
      <c r="I988" s="87">
        <f t="shared" si="260"/>
        <v>0</v>
      </c>
      <c r="J988" s="176"/>
    </row>
    <row r="989" spans="1:18" ht="25.5" hidden="1">
      <c r="A989" s="82" t="s">
        <v>29</v>
      </c>
      <c r="B989" s="84" t="s">
        <v>92</v>
      </c>
      <c r="C989" s="84" t="s">
        <v>71</v>
      </c>
      <c r="D989" s="84" t="s">
        <v>18</v>
      </c>
      <c r="E989" s="84" t="s">
        <v>191</v>
      </c>
      <c r="F989" s="84" t="s">
        <v>30</v>
      </c>
      <c r="G989" s="87">
        <f>G990</f>
        <v>0</v>
      </c>
      <c r="H989" s="87">
        <f>H990</f>
        <v>0</v>
      </c>
      <c r="I989" s="87">
        <f>I990</f>
        <v>0</v>
      </c>
      <c r="J989" s="176"/>
    </row>
    <row r="990" spans="1:18" ht="19.5" hidden="1" customHeight="1">
      <c r="A990" s="82" t="s">
        <v>31</v>
      </c>
      <c r="B990" s="84" t="s">
        <v>92</v>
      </c>
      <c r="C990" s="84" t="s">
        <v>71</v>
      </c>
      <c r="D990" s="84" t="s">
        <v>18</v>
      </c>
      <c r="E990" s="84" t="s">
        <v>191</v>
      </c>
      <c r="F990" s="84" t="s">
        <v>32</v>
      </c>
      <c r="G990" s="87"/>
      <c r="H990" s="87"/>
      <c r="I990" s="87"/>
      <c r="J990" s="176"/>
    </row>
    <row r="991" spans="1:18" s="32" customFormat="1" ht="25.5" hidden="1" customHeight="1">
      <c r="A991" s="82" t="s">
        <v>29</v>
      </c>
      <c r="B991" s="84" t="s">
        <v>92</v>
      </c>
      <c r="C991" s="84" t="s">
        <v>71</v>
      </c>
      <c r="D991" s="84" t="s">
        <v>18</v>
      </c>
      <c r="E991" s="84" t="s">
        <v>522</v>
      </c>
      <c r="F991" s="84" t="s">
        <v>30</v>
      </c>
      <c r="G991" s="87">
        <f>G992</f>
        <v>0</v>
      </c>
      <c r="H991" s="87">
        <v>0</v>
      </c>
      <c r="I991" s="87">
        <v>0</v>
      </c>
      <c r="J991" s="176"/>
      <c r="K991" s="201"/>
      <c r="L991" s="201"/>
      <c r="M991" s="201"/>
      <c r="N991" s="201"/>
      <c r="O991" s="201"/>
      <c r="P991" s="201"/>
      <c r="Q991" s="201"/>
      <c r="R991" s="201"/>
    </row>
    <row r="992" spans="1:18" s="32" customFormat="1" ht="17.25" hidden="1" customHeight="1">
      <c r="A992" s="82" t="s">
        <v>31</v>
      </c>
      <c r="B992" s="84" t="s">
        <v>92</v>
      </c>
      <c r="C992" s="84" t="s">
        <v>71</v>
      </c>
      <c r="D992" s="84" t="s">
        <v>18</v>
      </c>
      <c r="E992" s="84" t="s">
        <v>522</v>
      </c>
      <c r="F992" s="84" t="s">
        <v>32</v>
      </c>
      <c r="G992" s="87"/>
      <c r="H992" s="87">
        <v>0</v>
      </c>
      <c r="I992" s="87">
        <v>0</v>
      </c>
      <c r="J992" s="176"/>
      <c r="K992" s="201"/>
      <c r="L992" s="201"/>
      <c r="M992" s="201"/>
      <c r="N992" s="201"/>
      <c r="O992" s="201"/>
      <c r="P992" s="201"/>
      <c r="Q992" s="201"/>
      <c r="R992" s="201"/>
    </row>
    <row r="993" spans="1:18" s="32" customFormat="1" ht="65.25" hidden="1" customHeight="1">
      <c r="A993" s="82" t="s">
        <v>590</v>
      </c>
      <c r="B993" s="84" t="s">
        <v>92</v>
      </c>
      <c r="C993" s="84" t="s">
        <v>71</v>
      </c>
      <c r="D993" s="84" t="s">
        <v>18</v>
      </c>
      <c r="E993" s="84" t="s">
        <v>589</v>
      </c>
      <c r="F993" s="84"/>
      <c r="G993" s="87">
        <f>G994</f>
        <v>0</v>
      </c>
      <c r="H993" s="87">
        <f t="shared" ref="H993:I993" si="261">H994</f>
        <v>0</v>
      </c>
      <c r="I993" s="87">
        <f t="shared" si="261"/>
        <v>0</v>
      </c>
      <c r="J993" s="176"/>
      <c r="K993" s="201"/>
      <c r="L993" s="201"/>
      <c r="M993" s="201"/>
      <c r="N993" s="201"/>
      <c r="O993" s="201"/>
      <c r="P993" s="201"/>
      <c r="Q993" s="201"/>
      <c r="R993" s="201"/>
    </row>
    <row r="994" spans="1:18" s="32" customFormat="1" ht="25.5" hidden="1" customHeight="1">
      <c r="A994" s="82" t="s">
        <v>29</v>
      </c>
      <c r="B994" s="84" t="s">
        <v>92</v>
      </c>
      <c r="C994" s="84" t="s">
        <v>71</v>
      </c>
      <c r="D994" s="84" t="s">
        <v>18</v>
      </c>
      <c r="E994" s="84" t="s">
        <v>589</v>
      </c>
      <c r="F994" s="84" t="s">
        <v>30</v>
      </c>
      <c r="G994" s="87">
        <f>G995</f>
        <v>0</v>
      </c>
      <c r="H994" s="87">
        <v>0</v>
      </c>
      <c r="I994" s="87">
        <v>0</v>
      </c>
      <c r="J994" s="176"/>
      <c r="K994" s="201"/>
      <c r="L994" s="201"/>
      <c r="M994" s="201"/>
      <c r="N994" s="201"/>
      <c r="O994" s="201"/>
      <c r="P994" s="201"/>
      <c r="Q994" s="201"/>
      <c r="R994" s="201"/>
    </row>
    <row r="995" spans="1:18" s="32" customFormat="1" ht="17.25" hidden="1" customHeight="1">
      <c r="A995" s="82" t="s">
        <v>31</v>
      </c>
      <c r="B995" s="84" t="s">
        <v>92</v>
      </c>
      <c r="C995" s="84" t="s">
        <v>71</v>
      </c>
      <c r="D995" s="84" t="s">
        <v>18</v>
      </c>
      <c r="E995" s="84" t="s">
        <v>589</v>
      </c>
      <c r="F995" s="84" t="s">
        <v>32</v>
      </c>
      <c r="G995" s="87"/>
      <c r="H995" s="87">
        <v>0</v>
      </c>
      <c r="I995" s="87">
        <v>0</v>
      </c>
      <c r="J995" s="176"/>
      <c r="K995" s="201"/>
      <c r="L995" s="201"/>
      <c r="M995" s="201"/>
      <c r="N995" s="201"/>
      <c r="O995" s="201"/>
      <c r="P995" s="201"/>
      <c r="Q995" s="201"/>
      <c r="R995" s="201"/>
    </row>
    <row r="996" spans="1:18" s="18" customFormat="1" ht="25.5" hidden="1">
      <c r="A996" s="82" t="s">
        <v>457</v>
      </c>
      <c r="B996" s="84" t="s">
        <v>92</v>
      </c>
      <c r="C996" s="84" t="s">
        <v>71</v>
      </c>
      <c r="D996" s="84" t="s">
        <v>18</v>
      </c>
      <c r="E996" s="84" t="s">
        <v>258</v>
      </c>
      <c r="F996" s="84"/>
      <c r="G996" s="87">
        <f>G997</f>
        <v>0</v>
      </c>
      <c r="H996" s="87">
        <f t="shared" ref="H996:I998" si="262">H997</f>
        <v>0</v>
      </c>
      <c r="I996" s="87">
        <f t="shared" si="262"/>
        <v>0</v>
      </c>
      <c r="J996" s="176"/>
      <c r="K996" s="198"/>
      <c r="L996" s="198"/>
      <c r="M996" s="198"/>
      <c r="N996" s="198"/>
      <c r="O996" s="198"/>
      <c r="P996" s="198"/>
      <c r="Q996" s="198"/>
      <c r="R996" s="198"/>
    </row>
    <row r="997" spans="1:18" s="18" customFormat="1" ht="25.5" hidden="1">
      <c r="A997" s="82" t="s">
        <v>456</v>
      </c>
      <c r="B997" s="84" t="s">
        <v>92</v>
      </c>
      <c r="C997" s="84" t="s">
        <v>71</v>
      </c>
      <c r="D997" s="84" t="s">
        <v>18</v>
      </c>
      <c r="E997" s="84" t="s">
        <v>431</v>
      </c>
      <c r="F997" s="84"/>
      <c r="G997" s="87">
        <f>G998</f>
        <v>0</v>
      </c>
      <c r="H997" s="87">
        <f t="shared" si="262"/>
        <v>0</v>
      </c>
      <c r="I997" s="87">
        <f t="shared" si="262"/>
        <v>0</v>
      </c>
      <c r="J997" s="176"/>
      <c r="K997" s="198"/>
      <c r="L997" s="198"/>
      <c r="M997" s="198"/>
      <c r="N997" s="198"/>
      <c r="O997" s="198"/>
      <c r="P997" s="198"/>
      <c r="Q997" s="198"/>
      <c r="R997" s="198"/>
    </row>
    <row r="998" spans="1:18" s="18" customFormat="1" ht="25.5" hidden="1">
      <c r="A998" s="82" t="s">
        <v>94</v>
      </c>
      <c r="B998" s="84" t="s">
        <v>92</v>
      </c>
      <c r="C998" s="84" t="s">
        <v>71</v>
      </c>
      <c r="D998" s="84" t="s">
        <v>18</v>
      </c>
      <c r="E998" s="84" t="s">
        <v>431</v>
      </c>
      <c r="F998" s="84" t="s">
        <v>341</v>
      </c>
      <c r="G998" s="87">
        <f>G999</f>
        <v>0</v>
      </c>
      <c r="H998" s="87">
        <f t="shared" si="262"/>
        <v>0</v>
      </c>
      <c r="I998" s="87">
        <f t="shared" si="262"/>
        <v>0</v>
      </c>
      <c r="J998" s="176"/>
      <c r="K998" s="198"/>
      <c r="L998" s="198"/>
      <c r="M998" s="198"/>
      <c r="N998" s="198"/>
      <c r="O998" s="198"/>
      <c r="P998" s="198"/>
      <c r="Q998" s="198"/>
      <c r="R998" s="198"/>
    </row>
    <row r="999" spans="1:18" s="18" customFormat="1" ht="89.25" hidden="1">
      <c r="A999" s="133" t="s">
        <v>410</v>
      </c>
      <c r="B999" s="84" t="s">
        <v>92</v>
      </c>
      <c r="C999" s="84" t="s">
        <v>71</v>
      </c>
      <c r="D999" s="84" t="s">
        <v>18</v>
      </c>
      <c r="E999" s="84" t="s">
        <v>431</v>
      </c>
      <c r="F999" s="84" t="s">
        <v>409</v>
      </c>
      <c r="G999" s="87">
        <f>50000-50000</f>
        <v>0</v>
      </c>
      <c r="H999" s="87"/>
      <c r="I999" s="87"/>
      <c r="J999" s="176"/>
      <c r="K999" s="198"/>
      <c r="L999" s="198"/>
      <c r="M999" s="198"/>
      <c r="N999" s="198"/>
      <c r="O999" s="198"/>
      <c r="P999" s="198"/>
      <c r="Q999" s="198"/>
      <c r="R999" s="198"/>
    </row>
    <row r="1000" spans="1:18" s="33" customFormat="1" ht="15" hidden="1" customHeight="1">
      <c r="A1000" s="82"/>
      <c r="B1000" s="84"/>
      <c r="C1000" s="84"/>
      <c r="D1000" s="84"/>
      <c r="E1000" s="167"/>
      <c r="F1000" s="167"/>
      <c r="G1000" s="93"/>
      <c r="H1000" s="93"/>
      <c r="I1000" s="93"/>
      <c r="J1000" s="193"/>
      <c r="K1000" s="209"/>
      <c r="L1000" s="209"/>
      <c r="M1000" s="209"/>
      <c r="N1000" s="209"/>
      <c r="O1000" s="209"/>
      <c r="P1000" s="209"/>
      <c r="Q1000" s="209"/>
      <c r="R1000" s="209"/>
    </row>
    <row r="1001" spans="1:18" s="168" customFormat="1" ht="28.5" hidden="1" customHeight="1">
      <c r="A1001" s="139" t="s">
        <v>463</v>
      </c>
      <c r="B1001" s="84" t="s">
        <v>92</v>
      </c>
      <c r="C1001" s="84" t="s">
        <v>25</v>
      </c>
      <c r="D1001" s="84" t="s">
        <v>69</v>
      </c>
      <c r="E1001" s="84" t="s">
        <v>190</v>
      </c>
      <c r="F1001" s="84"/>
      <c r="G1001" s="87">
        <f>G1002+G1005+G1008</f>
        <v>0</v>
      </c>
      <c r="H1001" s="87">
        <f t="shared" ref="H1001:I1001" si="263">H1002+H1005+H1008</f>
        <v>0</v>
      </c>
      <c r="I1001" s="87">
        <f t="shared" si="263"/>
        <v>0</v>
      </c>
      <c r="J1001" s="176"/>
      <c r="K1001" s="202"/>
      <c r="L1001" s="202"/>
      <c r="M1001" s="202"/>
      <c r="N1001" s="202"/>
      <c r="O1001" s="202"/>
      <c r="P1001" s="202"/>
      <c r="Q1001" s="202"/>
      <c r="R1001" s="202"/>
    </row>
    <row r="1002" spans="1:18" s="168" customFormat="1" ht="27.75" hidden="1" customHeight="1">
      <c r="A1002" s="139" t="s">
        <v>72</v>
      </c>
      <c r="B1002" s="84" t="s">
        <v>92</v>
      </c>
      <c r="C1002" s="84" t="s">
        <v>25</v>
      </c>
      <c r="D1002" s="84" t="s">
        <v>69</v>
      </c>
      <c r="E1002" s="84" t="s">
        <v>201</v>
      </c>
      <c r="F1002" s="84"/>
      <c r="G1002" s="87">
        <f>G1003</f>
        <v>0</v>
      </c>
      <c r="H1002" s="87">
        <f t="shared" ref="H1002:I1002" si="264">H1003</f>
        <v>0</v>
      </c>
      <c r="I1002" s="87">
        <f t="shared" si="264"/>
        <v>0</v>
      </c>
      <c r="J1002" s="176"/>
      <c r="K1002" s="202"/>
      <c r="L1002" s="202"/>
      <c r="M1002" s="202"/>
      <c r="N1002" s="202"/>
      <c r="O1002" s="202"/>
      <c r="P1002" s="202"/>
      <c r="Q1002" s="202"/>
      <c r="R1002" s="202"/>
    </row>
    <row r="1003" spans="1:18" s="225" customFormat="1" ht="28.5" hidden="1" customHeight="1">
      <c r="A1003" s="82" t="s">
        <v>35</v>
      </c>
      <c r="B1003" s="84" t="s">
        <v>92</v>
      </c>
      <c r="C1003" s="84" t="s">
        <v>25</v>
      </c>
      <c r="D1003" s="84" t="s">
        <v>69</v>
      </c>
      <c r="E1003" s="84" t="s">
        <v>201</v>
      </c>
      <c r="F1003" s="84" t="s">
        <v>36</v>
      </c>
      <c r="G1003" s="87">
        <f>G1004</f>
        <v>0</v>
      </c>
      <c r="H1003" s="87">
        <f>H1004</f>
        <v>0</v>
      </c>
      <c r="I1003" s="87">
        <f>I1004</f>
        <v>0</v>
      </c>
      <c r="J1003" s="176"/>
      <c r="K1003" s="201"/>
      <c r="L1003" s="201"/>
      <c r="M1003" s="201"/>
      <c r="N1003" s="201"/>
      <c r="O1003" s="201"/>
      <c r="P1003" s="201"/>
      <c r="Q1003" s="201"/>
      <c r="R1003" s="201"/>
    </row>
    <row r="1004" spans="1:18" s="225" customFormat="1" hidden="1">
      <c r="A1004" s="82"/>
      <c r="B1004" s="84" t="s">
        <v>92</v>
      </c>
      <c r="C1004" s="84" t="s">
        <v>25</v>
      </c>
      <c r="D1004" s="84" t="s">
        <v>69</v>
      </c>
      <c r="E1004" s="84"/>
      <c r="F1004" s="84"/>
      <c r="G1004" s="87"/>
      <c r="H1004" s="87"/>
      <c r="I1004" s="87"/>
      <c r="J1004" s="176"/>
      <c r="K1004" s="203"/>
      <c r="L1004" s="201"/>
      <c r="M1004" s="201"/>
      <c r="N1004" s="201"/>
      <c r="O1004" s="201"/>
      <c r="P1004" s="201"/>
      <c r="Q1004" s="201"/>
      <c r="R1004" s="201"/>
    </row>
    <row r="1005" spans="1:18" s="168" customFormat="1" ht="56.25" hidden="1" customHeight="1">
      <c r="A1005" s="139" t="s">
        <v>813</v>
      </c>
      <c r="B1005" s="84" t="s">
        <v>92</v>
      </c>
      <c r="C1005" s="84" t="s">
        <v>25</v>
      </c>
      <c r="D1005" s="84" t="s">
        <v>69</v>
      </c>
      <c r="E1005" s="84" t="s">
        <v>812</v>
      </c>
      <c r="F1005" s="84"/>
      <c r="G1005" s="87">
        <f>G1006</f>
        <v>0</v>
      </c>
      <c r="H1005" s="87">
        <f t="shared" ref="H1005:I1005" si="265">H1006</f>
        <v>0</v>
      </c>
      <c r="I1005" s="87">
        <f t="shared" si="265"/>
        <v>0</v>
      </c>
      <c r="J1005" s="176"/>
      <c r="K1005" s="202"/>
      <c r="L1005" s="202"/>
      <c r="M1005" s="202"/>
      <c r="N1005" s="202"/>
      <c r="O1005" s="202"/>
      <c r="P1005" s="202"/>
      <c r="Q1005" s="202"/>
      <c r="R1005" s="202"/>
    </row>
    <row r="1006" spans="1:18" s="225" customFormat="1" ht="28.5" hidden="1" customHeight="1">
      <c r="A1006" s="82" t="s">
        <v>29</v>
      </c>
      <c r="B1006" s="84" t="s">
        <v>92</v>
      </c>
      <c r="C1006" s="84" t="s">
        <v>25</v>
      </c>
      <c r="D1006" s="84" t="s">
        <v>69</v>
      </c>
      <c r="E1006" s="84" t="s">
        <v>812</v>
      </c>
      <c r="F1006" s="84" t="s">
        <v>30</v>
      </c>
      <c r="G1006" s="87">
        <f>G1007</f>
        <v>0</v>
      </c>
      <c r="H1006" s="87">
        <f>H1007</f>
        <v>0</v>
      </c>
      <c r="I1006" s="87">
        <f>I1007</f>
        <v>0</v>
      </c>
      <c r="J1006" s="176"/>
      <c r="K1006" s="201"/>
      <c r="L1006" s="201"/>
      <c r="M1006" s="201"/>
      <c r="N1006" s="201"/>
      <c r="O1006" s="201"/>
      <c r="P1006" s="201"/>
      <c r="Q1006" s="201"/>
      <c r="R1006" s="201"/>
    </row>
    <row r="1007" spans="1:18" s="225" customFormat="1" hidden="1">
      <c r="A1007" s="82" t="s">
        <v>31</v>
      </c>
      <c r="B1007" s="84" t="s">
        <v>92</v>
      </c>
      <c r="C1007" s="84" t="s">
        <v>25</v>
      </c>
      <c r="D1007" s="84" t="s">
        <v>69</v>
      </c>
      <c r="E1007" s="84" t="s">
        <v>812</v>
      </c>
      <c r="F1007" s="84" t="s">
        <v>32</v>
      </c>
      <c r="G1007" s="87"/>
      <c r="H1007" s="87">
        <v>0</v>
      </c>
      <c r="I1007" s="87">
        <v>0</v>
      </c>
      <c r="J1007" s="176"/>
      <c r="K1007" s="203"/>
      <c r="L1007" s="201"/>
      <c r="M1007" s="201"/>
      <c r="N1007" s="201"/>
      <c r="O1007" s="201"/>
      <c r="P1007" s="201"/>
      <c r="Q1007" s="201"/>
      <c r="R1007" s="201"/>
    </row>
    <row r="1008" spans="1:18" s="28" customFormat="1" ht="35.25" hidden="1" customHeight="1">
      <c r="A1008" s="139" t="s">
        <v>593</v>
      </c>
      <c r="B1008" s="84" t="s">
        <v>92</v>
      </c>
      <c r="C1008" s="84" t="s">
        <v>25</v>
      </c>
      <c r="D1008" s="84" t="s">
        <v>69</v>
      </c>
      <c r="E1008" s="84" t="s">
        <v>522</v>
      </c>
      <c r="F1008" s="84"/>
      <c r="G1008" s="87">
        <f>G1009</f>
        <v>0</v>
      </c>
      <c r="H1008" s="87">
        <f t="shared" ref="H1008:I1008" si="266">H1009</f>
        <v>0</v>
      </c>
      <c r="I1008" s="87">
        <f t="shared" si="266"/>
        <v>0</v>
      </c>
      <c r="J1008" s="176"/>
      <c r="K1008" s="202"/>
      <c r="L1008" s="202"/>
      <c r="M1008" s="202"/>
      <c r="N1008" s="202"/>
      <c r="O1008" s="202"/>
      <c r="P1008" s="202"/>
      <c r="Q1008" s="202"/>
      <c r="R1008" s="202"/>
    </row>
    <row r="1009" spans="1:20" s="32" customFormat="1" ht="28.5" hidden="1" customHeight="1">
      <c r="A1009" s="82" t="s">
        <v>29</v>
      </c>
      <c r="B1009" s="84" t="s">
        <v>92</v>
      </c>
      <c r="C1009" s="84" t="s">
        <v>25</v>
      </c>
      <c r="D1009" s="84" t="s">
        <v>69</v>
      </c>
      <c r="E1009" s="84" t="s">
        <v>522</v>
      </c>
      <c r="F1009" s="84" t="s">
        <v>30</v>
      </c>
      <c r="G1009" s="87">
        <f>G1010</f>
        <v>0</v>
      </c>
      <c r="H1009" s="87">
        <f>H1010</f>
        <v>0</v>
      </c>
      <c r="I1009" s="87">
        <f>I1010</f>
        <v>0</v>
      </c>
      <c r="J1009" s="176"/>
      <c r="K1009" s="201"/>
      <c r="L1009" s="201"/>
      <c r="M1009" s="201"/>
      <c r="N1009" s="201"/>
      <c r="O1009" s="201"/>
      <c r="P1009" s="201"/>
      <c r="Q1009" s="201"/>
      <c r="R1009" s="201"/>
    </row>
    <row r="1010" spans="1:20" s="32" customFormat="1" hidden="1">
      <c r="A1010" s="82" t="s">
        <v>31</v>
      </c>
      <c r="B1010" s="84" t="s">
        <v>92</v>
      </c>
      <c r="C1010" s="84" t="s">
        <v>25</v>
      </c>
      <c r="D1010" s="84" t="s">
        <v>69</v>
      </c>
      <c r="E1010" s="84" t="s">
        <v>522</v>
      </c>
      <c r="F1010" s="84" t="s">
        <v>32</v>
      </c>
      <c r="G1010" s="87"/>
      <c r="H1010" s="87"/>
      <c r="I1010" s="87"/>
      <c r="J1010" s="176"/>
      <c r="K1010" s="203"/>
      <c r="L1010" s="201"/>
      <c r="M1010" s="201"/>
      <c r="N1010" s="201"/>
      <c r="O1010" s="201"/>
      <c r="P1010" s="201"/>
      <c r="Q1010" s="201"/>
      <c r="R1010" s="201"/>
    </row>
    <row r="1011" spans="1:20" s="32" customFormat="1" ht="38.25" hidden="1">
      <c r="A1011" s="82" t="s">
        <v>445</v>
      </c>
      <c r="B1011" s="148">
        <v>774</v>
      </c>
      <c r="C1011" s="84" t="s">
        <v>25</v>
      </c>
      <c r="D1011" s="84" t="s">
        <v>69</v>
      </c>
      <c r="E1011" s="84" t="s">
        <v>981</v>
      </c>
      <c r="F1011" s="84"/>
      <c r="G1011" s="87">
        <f>G1012</f>
        <v>0</v>
      </c>
      <c r="H1011" s="87"/>
      <c r="I1011" s="87"/>
      <c r="J1011" s="176"/>
      <c r="K1011" s="203"/>
      <c r="L1011" s="201"/>
      <c r="M1011" s="201"/>
      <c r="N1011" s="201"/>
      <c r="O1011" s="201"/>
      <c r="P1011" s="201"/>
      <c r="Q1011" s="201"/>
      <c r="R1011" s="201"/>
    </row>
    <row r="1012" spans="1:20" s="32" customFormat="1" ht="25.5" hidden="1">
      <c r="A1012" s="82" t="s">
        <v>443</v>
      </c>
      <c r="B1012" s="148">
        <v>774</v>
      </c>
      <c r="C1012" s="84" t="s">
        <v>25</v>
      </c>
      <c r="D1012" s="84" t="s">
        <v>69</v>
      </c>
      <c r="E1012" s="84" t="s">
        <v>981</v>
      </c>
      <c r="F1012" s="84"/>
      <c r="G1012" s="87">
        <f>G1013</f>
        <v>0</v>
      </c>
      <c r="H1012" s="87"/>
      <c r="I1012" s="87"/>
      <c r="J1012" s="176"/>
      <c r="K1012" s="203"/>
      <c r="L1012" s="201"/>
      <c r="M1012" s="201"/>
      <c r="N1012" s="201"/>
      <c r="O1012" s="201"/>
      <c r="P1012" s="201"/>
      <c r="Q1012" s="201"/>
      <c r="R1012" s="201"/>
    </row>
    <row r="1013" spans="1:20" s="32" customFormat="1" ht="25.5" hidden="1">
      <c r="A1013" s="82" t="s">
        <v>29</v>
      </c>
      <c r="B1013" s="148">
        <v>774</v>
      </c>
      <c r="C1013" s="84" t="s">
        <v>25</v>
      </c>
      <c r="D1013" s="84" t="s">
        <v>69</v>
      </c>
      <c r="E1013" s="84" t="s">
        <v>981</v>
      </c>
      <c r="F1013" s="84" t="s">
        <v>30</v>
      </c>
      <c r="G1013" s="87">
        <f>G1014</f>
        <v>0</v>
      </c>
      <c r="H1013" s="87"/>
      <c r="I1013" s="87"/>
      <c r="J1013" s="176"/>
      <c r="K1013" s="203"/>
      <c r="L1013" s="201"/>
      <c r="M1013" s="201"/>
      <c r="N1013" s="201"/>
      <c r="O1013" s="201"/>
      <c r="P1013" s="201"/>
      <c r="Q1013" s="201"/>
      <c r="R1013" s="201"/>
    </row>
    <row r="1014" spans="1:20" s="32" customFormat="1" ht="21" hidden="1" customHeight="1">
      <c r="A1014" s="82" t="s">
        <v>31</v>
      </c>
      <c r="B1014" s="148">
        <v>774</v>
      </c>
      <c r="C1014" s="84" t="s">
        <v>25</v>
      </c>
      <c r="D1014" s="84" t="s">
        <v>69</v>
      </c>
      <c r="E1014" s="84" t="s">
        <v>981</v>
      </c>
      <c r="F1014" s="84" t="s">
        <v>32</v>
      </c>
      <c r="G1014" s="87"/>
      <c r="H1014" s="87"/>
      <c r="I1014" s="87"/>
      <c r="J1014" s="176"/>
      <c r="K1014" s="203"/>
      <c r="L1014" s="201"/>
      <c r="M1014" s="201"/>
      <c r="N1014" s="201"/>
      <c r="O1014" s="201"/>
      <c r="P1014" s="201"/>
      <c r="Q1014" s="201"/>
      <c r="R1014" s="201"/>
    </row>
    <row r="1015" spans="1:20" s="160" customFormat="1" ht="34.5" hidden="1" customHeight="1">
      <c r="A1015" s="139" t="s">
        <v>164</v>
      </c>
      <c r="B1015" s="84" t="s">
        <v>92</v>
      </c>
      <c r="C1015" s="84" t="s">
        <v>25</v>
      </c>
      <c r="D1015" s="84" t="s">
        <v>69</v>
      </c>
      <c r="E1015" s="84" t="s">
        <v>229</v>
      </c>
      <c r="F1015" s="158"/>
      <c r="G1015" s="87">
        <f>G1016</f>
        <v>0</v>
      </c>
      <c r="H1015" s="87">
        <f t="shared" ref="H1015:I1016" si="267">H1016</f>
        <v>0</v>
      </c>
      <c r="I1015" s="87">
        <f t="shared" si="267"/>
        <v>0</v>
      </c>
      <c r="J1015" s="159"/>
      <c r="P1015" s="159"/>
      <c r="Q1015" s="159"/>
      <c r="R1015" s="159"/>
      <c r="S1015" s="159"/>
      <c r="T1015" s="159"/>
    </row>
    <row r="1016" spans="1:20" ht="18" hidden="1" customHeight="1">
      <c r="A1016" s="82" t="s">
        <v>29</v>
      </c>
      <c r="B1016" s="84" t="s">
        <v>92</v>
      </c>
      <c r="C1016" s="84" t="s">
        <v>25</v>
      </c>
      <c r="D1016" s="84" t="s">
        <v>69</v>
      </c>
      <c r="E1016" s="84" t="s">
        <v>271</v>
      </c>
      <c r="F1016" s="84" t="s">
        <v>30</v>
      </c>
      <c r="G1016" s="87">
        <f>G1017</f>
        <v>0</v>
      </c>
      <c r="H1016" s="87">
        <f t="shared" si="267"/>
        <v>0</v>
      </c>
      <c r="I1016" s="87">
        <f t="shared" si="267"/>
        <v>0</v>
      </c>
      <c r="J1016" s="90"/>
      <c r="K1016" s="1"/>
      <c r="L1016" s="1"/>
      <c r="M1016" s="1"/>
      <c r="N1016" s="1"/>
      <c r="O1016" s="1"/>
      <c r="P1016" s="2"/>
      <c r="Q1016" s="2"/>
      <c r="R1016" s="2"/>
      <c r="S1016" s="2"/>
      <c r="T1016" s="2"/>
    </row>
    <row r="1017" spans="1:20" ht="18" hidden="1" customHeight="1">
      <c r="A1017" s="82" t="s">
        <v>31</v>
      </c>
      <c r="B1017" s="84" t="s">
        <v>92</v>
      </c>
      <c r="C1017" s="84" t="s">
        <v>25</v>
      </c>
      <c r="D1017" s="84" t="s">
        <v>69</v>
      </c>
      <c r="E1017" s="84" t="s">
        <v>271</v>
      </c>
      <c r="F1017" s="84" t="s">
        <v>32</v>
      </c>
      <c r="G1017" s="87"/>
      <c r="H1017" s="87"/>
      <c r="I1017" s="87"/>
      <c r="J1017" s="90"/>
      <c r="K1017" s="1"/>
      <c r="L1017" s="1"/>
      <c r="M1017" s="1"/>
      <c r="N1017" s="1"/>
      <c r="O1017" s="1"/>
      <c r="P1017" s="2"/>
      <c r="Q1017" s="2"/>
      <c r="R1017" s="2"/>
      <c r="S1017" s="2"/>
      <c r="T1017" s="2"/>
    </row>
    <row r="1018" spans="1:20">
      <c r="A1018" s="82" t="s">
        <v>276</v>
      </c>
      <c r="B1018" s="84" t="s">
        <v>92</v>
      </c>
      <c r="C1018" s="84" t="s">
        <v>25</v>
      </c>
      <c r="D1018" s="84" t="s">
        <v>25</v>
      </c>
      <c r="E1018" s="84"/>
      <c r="F1018" s="84"/>
      <c r="G1018" s="87">
        <f>G1019+G1069</f>
        <v>6471604.9199999999</v>
      </c>
      <c r="H1018" s="87">
        <f>H1019+H1069</f>
        <v>5670475.4000000004</v>
      </c>
      <c r="I1018" s="87">
        <f>I1019+I1069</f>
        <v>5877303.2400000002</v>
      </c>
      <c r="J1018" s="176"/>
    </row>
    <row r="1019" spans="1:20" s="28" customFormat="1" ht="44.25" customHeight="1">
      <c r="A1019" s="16" t="s">
        <v>1145</v>
      </c>
      <c r="B1019" s="84" t="s">
        <v>92</v>
      </c>
      <c r="C1019" s="84" t="s">
        <v>25</v>
      </c>
      <c r="D1019" s="84" t="s">
        <v>25</v>
      </c>
      <c r="E1019" s="84" t="s">
        <v>184</v>
      </c>
      <c r="F1019" s="167"/>
      <c r="G1019" s="87">
        <f>G1020+G1035</f>
        <v>6471604.9199999999</v>
      </c>
      <c r="H1019" s="87">
        <f t="shared" ref="H1019:I1019" si="268">H1020</f>
        <v>5670475.4000000004</v>
      </c>
      <c r="I1019" s="87">
        <f t="shared" si="268"/>
        <v>5877303.2400000002</v>
      </c>
      <c r="J1019" s="176"/>
      <c r="K1019" s="202"/>
      <c r="L1019" s="202"/>
      <c r="M1019" s="202"/>
      <c r="N1019" s="202"/>
      <c r="O1019" s="202"/>
      <c r="P1019" s="202"/>
      <c r="Q1019" s="202"/>
      <c r="R1019" s="202"/>
    </row>
    <row r="1020" spans="1:20" s="18" customFormat="1" ht="21.75" customHeight="1">
      <c r="A1020" s="135" t="s">
        <v>117</v>
      </c>
      <c r="B1020" s="84" t="s">
        <v>92</v>
      </c>
      <c r="C1020" s="84" t="s">
        <v>25</v>
      </c>
      <c r="D1020" s="84" t="s">
        <v>25</v>
      </c>
      <c r="E1020" s="84" t="s">
        <v>185</v>
      </c>
      <c r="F1020" s="84"/>
      <c r="G1020" s="87">
        <f>G1021+G1026+G1036+G1029+G1032+G1042+G1050+G1055+G1047+G1066+G1039+G1063+G1060</f>
        <v>6471604.9199999999</v>
      </c>
      <c r="H1020" s="87">
        <f t="shared" ref="H1020:I1020" si="269">H1021+H1026+H1036+H1029+H1032+H1042+H1050+H1055+H1047+H1066+H1039+H1063+H1060</f>
        <v>5670475.4000000004</v>
      </c>
      <c r="I1020" s="87">
        <f t="shared" si="269"/>
        <v>5877303.2400000002</v>
      </c>
      <c r="J1020" s="176"/>
      <c r="K1020" s="198"/>
      <c r="L1020" s="198"/>
      <c r="M1020" s="198"/>
      <c r="N1020" s="198"/>
      <c r="O1020" s="198"/>
      <c r="P1020" s="198"/>
      <c r="Q1020" s="198"/>
      <c r="R1020" s="198"/>
    </row>
    <row r="1021" spans="1:20" s="18" customFormat="1" ht="52.5" customHeight="1">
      <c r="A1021" s="104" t="s">
        <v>1055</v>
      </c>
      <c r="B1021" s="84" t="s">
        <v>92</v>
      </c>
      <c r="C1021" s="84" t="s">
        <v>25</v>
      </c>
      <c r="D1021" s="84" t="s">
        <v>25</v>
      </c>
      <c r="E1021" s="84" t="s">
        <v>186</v>
      </c>
      <c r="F1021" s="84"/>
      <c r="G1021" s="87">
        <f>G1022+G1024</f>
        <v>4971604.92</v>
      </c>
      <c r="H1021" s="87">
        <f>H1022+H1024</f>
        <v>5170475.4000000004</v>
      </c>
      <c r="I1021" s="87">
        <f>I1022+I1024</f>
        <v>5377303.2400000002</v>
      </c>
      <c r="J1021" s="176"/>
      <c r="K1021" s="198"/>
      <c r="L1021" s="198"/>
      <c r="M1021" s="198"/>
      <c r="N1021" s="198"/>
      <c r="O1021" s="198"/>
      <c r="P1021" s="198"/>
      <c r="Q1021" s="198"/>
      <c r="R1021" s="198"/>
    </row>
    <row r="1022" spans="1:20" s="18" customFormat="1" ht="25.5" hidden="1">
      <c r="A1022" s="82" t="s">
        <v>35</v>
      </c>
      <c r="B1022" s="84" t="s">
        <v>92</v>
      </c>
      <c r="C1022" s="84" t="s">
        <v>25</v>
      </c>
      <c r="D1022" s="84" t="s">
        <v>25</v>
      </c>
      <c r="E1022" s="84" t="s">
        <v>133</v>
      </c>
      <c r="F1022" s="84" t="s">
        <v>36</v>
      </c>
      <c r="G1022" s="87">
        <f>G1023</f>
        <v>0</v>
      </c>
      <c r="H1022" s="87">
        <f>H1023</f>
        <v>0</v>
      </c>
      <c r="I1022" s="87">
        <f>I1023</f>
        <v>0</v>
      </c>
      <c r="J1022" s="176"/>
      <c r="K1022" s="198"/>
      <c r="L1022" s="198"/>
      <c r="M1022" s="198"/>
      <c r="N1022" s="198"/>
      <c r="O1022" s="198"/>
      <c r="P1022" s="198"/>
      <c r="Q1022" s="198"/>
      <c r="R1022" s="198"/>
    </row>
    <row r="1023" spans="1:20" s="18" customFormat="1" ht="25.5" hidden="1">
      <c r="A1023" s="82" t="s">
        <v>37</v>
      </c>
      <c r="B1023" s="84" t="s">
        <v>92</v>
      </c>
      <c r="C1023" s="84" t="s">
        <v>25</v>
      </c>
      <c r="D1023" s="84" t="s">
        <v>25</v>
      </c>
      <c r="E1023" s="84" t="s">
        <v>133</v>
      </c>
      <c r="F1023" s="84" t="s">
        <v>38</v>
      </c>
      <c r="G1023" s="87"/>
      <c r="H1023" s="87"/>
      <c r="I1023" s="87"/>
      <c r="J1023" s="176"/>
      <c r="K1023" s="198"/>
      <c r="L1023" s="198"/>
      <c r="M1023" s="198"/>
      <c r="N1023" s="198"/>
      <c r="O1023" s="198"/>
      <c r="P1023" s="198"/>
      <c r="Q1023" s="198"/>
      <c r="R1023" s="198"/>
    </row>
    <row r="1024" spans="1:20" s="18" customFormat="1" ht="25.5">
      <c r="A1024" s="82" t="s">
        <v>29</v>
      </c>
      <c r="B1024" s="84" t="s">
        <v>92</v>
      </c>
      <c r="C1024" s="84" t="s">
        <v>25</v>
      </c>
      <c r="D1024" s="84" t="s">
        <v>25</v>
      </c>
      <c r="E1024" s="84" t="s">
        <v>186</v>
      </c>
      <c r="F1024" s="84" t="s">
        <v>30</v>
      </c>
      <c r="G1024" s="87">
        <f>G1025</f>
        <v>4971604.92</v>
      </c>
      <c r="H1024" s="87">
        <f>H1025</f>
        <v>5170475.4000000004</v>
      </c>
      <c r="I1024" s="87">
        <f>I1025</f>
        <v>5377303.2400000002</v>
      </c>
      <c r="J1024" s="176"/>
      <c r="K1024" s="198"/>
      <c r="L1024" s="198"/>
      <c r="M1024" s="198"/>
      <c r="N1024" s="198"/>
      <c r="O1024" s="198"/>
      <c r="P1024" s="198"/>
      <c r="Q1024" s="198"/>
      <c r="R1024" s="198"/>
    </row>
    <row r="1025" spans="1:18" s="18" customFormat="1" ht="13.5" customHeight="1">
      <c r="A1025" s="82" t="s">
        <v>31</v>
      </c>
      <c r="B1025" s="84" t="s">
        <v>92</v>
      </c>
      <c r="C1025" s="84" t="s">
        <v>25</v>
      </c>
      <c r="D1025" s="84" t="s">
        <v>25</v>
      </c>
      <c r="E1025" s="84" t="s">
        <v>186</v>
      </c>
      <c r="F1025" s="84" t="s">
        <v>32</v>
      </c>
      <c r="G1025" s="87">
        <v>4971604.92</v>
      </c>
      <c r="H1025" s="87">
        <v>5170475.4000000004</v>
      </c>
      <c r="I1025" s="87">
        <v>5377303.2400000002</v>
      </c>
      <c r="J1025" s="176"/>
      <c r="K1025" s="198"/>
      <c r="L1025" s="198"/>
      <c r="M1025" s="198"/>
      <c r="N1025" s="198"/>
      <c r="O1025" s="198"/>
      <c r="P1025" s="198"/>
      <c r="Q1025" s="198"/>
      <c r="R1025" s="198"/>
    </row>
    <row r="1026" spans="1:18" s="18" customFormat="1" ht="61.5" customHeight="1">
      <c r="A1026" s="135" t="s">
        <v>344</v>
      </c>
      <c r="B1026" s="84" t="s">
        <v>92</v>
      </c>
      <c r="C1026" s="84" t="s">
        <v>25</v>
      </c>
      <c r="D1026" s="84" t="s">
        <v>25</v>
      </c>
      <c r="E1026" s="84" t="s">
        <v>187</v>
      </c>
      <c r="F1026" s="84"/>
      <c r="G1026" s="87">
        <f>G1027</f>
        <v>500000</v>
      </c>
      <c r="H1026" s="87">
        <f t="shared" ref="H1026:I1026" si="270">H1027</f>
        <v>500000</v>
      </c>
      <c r="I1026" s="87">
        <f t="shared" si="270"/>
        <v>500000</v>
      </c>
      <c r="J1026" s="176"/>
      <c r="K1026" s="198"/>
      <c r="L1026" s="198"/>
      <c r="M1026" s="198"/>
      <c r="N1026" s="198"/>
      <c r="O1026" s="198"/>
      <c r="P1026" s="198"/>
      <c r="Q1026" s="198"/>
      <c r="R1026" s="198"/>
    </row>
    <row r="1027" spans="1:18" s="18" customFormat="1" ht="25.5">
      <c r="A1027" s="82" t="s">
        <v>29</v>
      </c>
      <c r="B1027" s="84" t="s">
        <v>92</v>
      </c>
      <c r="C1027" s="84" t="s">
        <v>25</v>
      </c>
      <c r="D1027" s="84" t="s">
        <v>25</v>
      </c>
      <c r="E1027" s="84" t="s">
        <v>187</v>
      </c>
      <c r="F1027" s="84" t="s">
        <v>30</v>
      </c>
      <c r="G1027" s="87">
        <f>G1028</f>
        <v>500000</v>
      </c>
      <c r="H1027" s="87">
        <f>H1028</f>
        <v>500000</v>
      </c>
      <c r="I1027" s="87">
        <f>I1028</f>
        <v>500000</v>
      </c>
      <c r="J1027" s="176"/>
      <c r="K1027" s="198"/>
      <c r="L1027" s="198"/>
      <c r="M1027" s="198"/>
      <c r="N1027" s="198"/>
      <c r="O1027" s="198"/>
      <c r="P1027" s="198"/>
      <c r="Q1027" s="198"/>
      <c r="R1027" s="198"/>
    </row>
    <row r="1028" spans="1:18" s="18" customFormat="1">
      <c r="A1028" s="82" t="s">
        <v>31</v>
      </c>
      <c r="B1028" s="84" t="s">
        <v>92</v>
      </c>
      <c r="C1028" s="84" t="s">
        <v>25</v>
      </c>
      <c r="D1028" s="84" t="s">
        <v>25</v>
      </c>
      <c r="E1028" s="84" t="s">
        <v>187</v>
      </c>
      <c r="F1028" s="84" t="s">
        <v>32</v>
      </c>
      <c r="G1028" s="70">
        <v>500000</v>
      </c>
      <c r="H1028" s="87">
        <v>500000</v>
      </c>
      <c r="I1028" s="87">
        <v>500000</v>
      </c>
      <c r="J1028" s="176"/>
      <c r="K1028" s="198"/>
      <c r="L1028" s="198"/>
      <c r="M1028" s="198"/>
      <c r="N1028" s="198"/>
      <c r="O1028" s="198"/>
      <c r="P1028" s="198"/>
      <c r="Q1028" s="198"/>
      <c r="R1028" s="198"/>
    </row>
    <row r="1029" spans="1:18" s="18" customFormat="1" ht="25.5" hidden="1">
      <c r="A1029" s="82" t="s">
        <v>627</v>
      </c>
      <c r="B1029" s="84" t="s">
        <v>92</v>
      </c>
      <c r="C1029" s="84" t="s">
        <v>25</v>
      </c>
      <c r="D1029" s="84" t="s">
        <v>25</v>
      </c>
      <c r="E1029" s="84" t="s">
        <v>626</v>
      </c>
      <c r="F1029" s="84"/>
      <c r="G1029" s="87">
        <f>G1030</f>
        <v>0</v>
      </c>
      <c r="H1029" s="87">
        <f>H1030</f>
        <v>0</v>
      </c>
      <c r="I1029" s="87">
        <f>I1030</f>
        <v>0</v>
      </c>
      <c r="J1029" s="176"/>
      <c r="K1029" s="198"/>
      <c r="L1029" s="198"/>
      <c r="M1029" s="198"/>
      <c r="N1029" s="198"/>
      <c r="O1029" s="198"/>
      <c r="P1029" s="198"/>
      <c r="Q1029" s="198"/>
      <c r="R1029" s="198"/>
    </row>
    <row r="1030" spans="1:18" s="18" customFormat="1" ht="25.5" hidden="1">
      <c r="A1030" s="82" t="s">
        <v>29</v>
      </c>
      <c r="B1030" s="84" t="s">
        <v>92</v>
      </c>
      <c r="C1030" s="84" t="s">
        <v>25</v>
      </c>
      <c r="D1030" s="84" t="s">
        <v>25</v>
      </c>
      <c r="E1030" s="84" t="s">
        <v>626</v>
      </c>
      <c r="F1030" s="84" t="s">
        <v>30</v>
      </c>
      <c r="G1030" s="87">
        <f>G1031</f>
        <v>0</v>
      </c>
      <c r="H1030" s="87"/>
      <c r="I1030" s="87"/>
      <c r="J1030" s="176"/>
      <c r="K1030" s="198"/>
      <c r="L1030" s="198"/>
      <c r="M1030" s="198"/>
      <c r="N1030" s="198"/>
      <c r="O1030" s="198"/>
      <c r="P1030" s="198"/>
      <c r="Q1030" s="198"/>
      <c r="R1030" s="198"/>
    </row>
    <row r="1031" spans="1:18" s="18" customFormat="1" hidden="1">
      <c r="A1031" s="82" t="s">
        <v>31</v>
      </c>
      <c r="B1031" s="84" t="s">
        <v>92</v>
      </c>
      <c r="C1031" s="84" t="s">
        <v>25</v>
      </c>
      <c r="D1031" s="84" t="s">
        <v>25</v>
      </c>
      <c r="E1031" s="84" t="s">
        <v>626</v>
      </c>
      <c r="F1031" s="84" t="s">
        <v>32</v>
      </c>
      <c r="G1031" s="87"/>
      <c r="H1031" s="87">
        <f>H1032</f>
        <v>0</v>
      </c>
      <c r="I1031" s="87">
        <f>I1032</f>
        <v>0</v>
      </c>
      <c r="J1031" s="176"/>
      <c r="K1031" s="198"/>
      <c r="L1031" s="198"/>
      <c r="M1031" s="198"/>
      <c r="N1031" s="198"/>
      <c r="O1031" s="198"/>
      <c r="P1031" s="198"/>
      <c r="Q1031" s="198"/>
      <c r="R1031" s="198"/>
    </row>
    <row r="1032" spans="1:18" s="18" customFormat="1" ht="51" hidden="1">
      <c r="A1032" s="82" t="s">
        <v>415</v>
      </c>
      <c r="B1032" s="84" t="s">
        <v>92</v>
      </c>
      <c r="C1032" s="84" t="s">
        <v>25</v>
      </c>
      <c r="D1032" s="84" t="s">
        <v>25</v>
      </c>
      <c r="E1032" s="84" t="s">
        <v>414</v>
      </c>
      <c r="F1032" s="84"/>
      <c r="G1032" s="87">
        <f>G1033</f>
        <v>0</v>
      </c>
      <c r="H1032" s="87"/>
      <c r="I1032" s="87"/>
      <c r="J1032" s="176"/>
      <c r="K1032" s="198"/>
      <c r="L1032" s="198"/>
      <c r="M1032" s="198"/>
      <c r="N1032" s="198"/>
      <c r="O1032" s="198"/>
      <c r="P1032" s="198"/>
      <c r="Q1032" s="198"/>
      <c r="R1032" s="198"/>
    </row>
    <row r="1033" spans="1:18" s="18" customFormat="1" ht="25.5" hidden="1">
      <c r="A1033" s="82" t="s">
        <v>29</v>
      </c>
      <c r="B1033" s="84" t="s">
        <v>92</v>
      </c>
      <c r="C1033" s="84" t="s">
        <v>25</v>
      </c>
      <c r="D1033" s="84" t="s">
        <v>25</v>
      </c>
      <c r="E1033" s="84" t="s">
        <v>414</v>
      </c>
      <c r="F1033" s="84" t="s">
        <v>30</v>
      </c>
      <c r="G1033" s="87">
        <f>G1034</f>
        <v>0</v>
      </c>
      <c r="H1033" s="87">
        <f>H1034</f>
        <v>0</v>
      </c>
      <c r="I1033" s="87">
        <f>I1034</f>
        <v>0</v>
      </c>
      <c r="J1033" s="176"/>
      <c r="K1033" s="198"/>
      <c r="L1033" s="198"/>
      <c r="M1033" s="198"/>
      <c r="N1033" s="198"/>
      <c r="O1033" s="198"/>
      <c r="P1033" s="198"/>
      <c r="Q1033" s="198"/>
      <c r="R1033" s="198"/>
    </row>
    <row r="1034" spans="1:18" s="18" customFormat="1" hidden="1">
      <c r="A1034" s="82" t="s">
        <v>31</v>
      </c>
      <c r="B1034" s="84" t="s">
        <v>92</v>
      </c>
      <c r="C1034" s="84" t="s">
        <v>25</v>
      </c>
      <c r="D1034" s="84" t="s">
        <v>25</v>
      </c>
      <c r="E1034" s="84" t="s">
        <v>414</v>
      </c>
      <c r="F1034" s="84" t="s">
        <v>32</v>
      </c>
      <c r="G1034" s="87"/>
      <c r="H1034" s="87"/>
      <c r="I1034" s="87"/>
      <c r="J1034" s="176"/>
      <c r="K1034" s="198"/>
      <c r="L1034" s="198"/>
      <c r="M1034" s="198"/>
      <c r="N1034" s="198"/>
      <c r="O1034" s="198"/>
      <c r="P1034" s="198"/>
      <c r="Q1034" s="198"/>
      <c r="R1034" s="198"/>
    </row>
    <row r="1035" spans="1:18" s="3" customFormat="1" ht="25.5" hidden="1">
      <c r="A1035" s="82" t="s">
        <v>0</v>
      </c>
      <c r="B1035" s="148">
        <v>774</v>
      </c>
      <c r="C1035" s="84" t="s">
        <v>25</v>
      </c>
      <c r="D1035" s="84" t="s">
        <v>25</v>
      </c>
      <c r="E1035" s="84" t="s">
        <v>213</v>
      </c>
      <c r="F1035" s="84"/>
      <c r="G1035" s="87"/>
      <c r="H1035" s="87"/>
      <c r="I1035" s="87"/>
      <c r="J1035" s="176"/>
      <c r="K1035" s="197"/>
      <c r="L1035" s="197"/>
      <c r="M1035" s="197"/>
      <c r="N1035" s="197"/>
      <c r="O1035" s="197"/>
      <c r="P1035" s="197"/>
      <c r="Q1035" s="197"/>
      <c r="R1035" s="197"/>
    </row>
    <row r="1036" spans="1:18" s="3" customFormat="1" ht="38.25" hidden="1">
      <c r="A1036" s="82" t="s">
        <v>507</v>
      </c>
      <c r="B1036" s="148">
        <v>774</v>
      </c>
      <c r="C1036" s="84" t="s">
        <v>25</v>
      </c>
      <c r="D1036" s="84" t="s">
        <v>25</v>
      </c>
      <c r="E1036" s="84" t="s">
        <v>540</v>
      </c>
      <c r="F1036" s="84"/>
      <c r="G1036" s="87">
        <f t="shared" ref="G1036:I1040" si="271">G1037</f>
        <v>0</v>
      </c>
      <c r="H1036" s="87">
        <f t="shared" si="271"/>
        <v>0</v>
      </c>
      <c r="I1036" s="87">
        <f t="shared" si="271"/>
        <v>0</v>
      </c>
      <c r="J1036" s="176"/>
      <c r="K1036" s="197"/>
      <c r="L1036" s="197"/>
      <c r="M1036" s="197"/>
      <c r="N1036" s="197"/>
      <c r="O1036" s="197"/>
      <c r="P1036" s="197"/>
      <c r="Q1036" s="197"/>
      <c r="R1036" s="197"/>
    </row>
    <row r="1037" spans="1:18" s="3" customFormat="1" ht="25.5" hidden="1">
      <c r="A1037" s="82" t="s">
        <v>29</v>
      </c>
      <c r="B1037" s="148">
        <v>774</v>
      </c>
      <c r="C1037" s="84" t="s">
        <v>25</v>
      </c>
      <c r="D1037" s="84" t="s">
        <v>25</v>
      </c>
      <c r="E1037" s="84" t="s">
        <v>540</v>
      </c>
      <c r="F1037" s="84" t="s">
        <v>30</v>
      </c>
      <c r="G1037" s="87">
        <f t="shared" si="271"/>
        <v>0</v>
      </c>
      <c r="H1037" s="87">
        <f t="shared" si="271"/>
        <v>0</v>
      </c>
      <c r="I1037" s="87">
        <f t="shared" si="271"/>
        <v>0</v>
      </c>
      <c r="J1037" s="176"/>
      <c r="K1037" s="197"/>
      <c r="L1037" s="197"/>
      <c r="M1037" s="197"/>
      <c r="N1037" s="197"/>
      <c r="O1037" s="197"/>
      <c r="P1037" s="197"/>
      <c r="Q1037" s="197"/>
      <c r="R1037" s="197"/>
    </row>
    <row r="1038" spans="1:18" s="3" customFormat="1" ht="15" hidden="1" customHeight="1">
      <c r="A1038" s="82" t="s">
        <v>31</v>
      </c>
      <c r="B1038" s="148">
        <v>774</v>
      </c>
      <c r="C1038" s="84" t="s">
        <v>25</v>
      </c>
      <c r="D1038" s="84" t="s">
        <v>25</v>
      </c>
      <c r="E1038" s="84" t="s">
        <v>540</v>
      </c>
      <c r="F1038" s="84" t="s">
        <v>32</v>
      </c>
      <c r="G1038" s="87"/>
      <c r="H1038" s="87"/>
      <c r="I1038" s="87"/>
      <c r="J1038" s="176"/>
      <c r="K1038" s="197"/>
      <c r="L1038" s="197"/>
      <c r="M1038" s="197"/>
      <c r="N1038" s="197"/>
      <c r="O1038" s="197"/>
      <c r="P1038" s="197"/>
      <c r="Q1038" s="197"/>
      <c r="R1038" s="197"/>
    </row>
    <row r="1039" spans="1:18" s="3" customFormat="1" ht="25.5" hidden="1">
      <c r="A1039" s="82" t="s">
        <v>293</v>
      </c>
      <c r="B1039" s="148">
        <v>774</v>
      </c>
      <c r="C1039" s="84" t="s">
        <v>25</v>
      </c>
      <c r="D1039" s="84" t="s">
        <v>25</v>
      </c>
      <c r="E1039" s="84" t="s">
        <v>561</v>
      </c>
      <c r="F1039" s="84"/>
      <c r="G1039" s="87">
        <f t="shared" si="271"/>
        <v>0</v>
      </c>
      <c r="H1039" s="87">
        <f t="shared" si="271"/>
        <v>0</v>
      </c>
      <c r="I1039" s="87">
        <f t="shared" si="271"/>
        <v>0</v>
      </c>
      <c r="J1039" s="176"/>
      <c r="K1039" s="197"/>
      <c r="L1039" s="197"/>
      <c r="M1039" s="197"/>
      <c r="N1039" s="197"/>
      <c r="O1039" s="197"/>
      <c r="P1039" s="197"/>
      <c r="Q1039" s="197"/>
      <c r="R1039" s="197"/>
    </row>
    <row r="1040" spans="1:18" s="3" customFormat="1" ht="25.5" hidden="1">
      <c r="A1040" s="82" t="s">
        <v>29</v>
      </c>
      <c r="B1040" s="148">
        <v>774</v>
      </c>
      <c r="C1040" s="84" t="s">
        <v>25</v>
      </c>
      <c r="D1040" s="84" t="s">
        <v>25</v>
      </c>
      <c r="E1040" s="84" t="s">
        <v>561</v>
      </c>
      <c r="F1040" s="84" t="s">
        <v>30</v>
      </c>
      <c r="G1040" s="87">
        <f t="shared" si="271"/>
        <v>0</v>
      </c>
      <c r="H1040" s="87">
        <f t="shared" si="271"/>
        <v>0</v>
      </c>
      <c r="I1040" s="87">
        <f t="shared" si="271"/>
        <v>0</v>
      </c>
      <c r="J1040" s="176"/>
      <c r="K1040" s="197"/>
      <c r="L1040" s="197"/>
      <c r="M1040" s="197"/>
      <c r="N1040" s="197"/>
      <c r="O1040" s="197"/>
      <c r="P1040" s="197"/>
      <c r="Q1040" s="197"/>
      <c r="R1040" s="197"/>
    </row>
    <row r="1041" spans="1:18" s="3" customFormat="1" hidden="1">
      <c r="A1041" s="82" t="s">
        <v>31</v>
      </c>
      <c r="B1041" s="148">
        <v>774</v>
      </c>
      <c r="C1041" s="84" t="s">
        <v>25</v>
      </c>
      <c r="D1041" s="84" t="s">
        <v>25</v>
      </c>
      <c r="E1041" s="84" t="s">
        <v>561</v>
      </c>
      <c r="F1041" s="84" t="s">
        <v>32</v>
      </c>
      <c r="G1041" s="87"/>
      <c r="H1041" s="87">
        <v>0</v>
      </c>
      <c r="I1041" s="87">
        <v>0</v>
      </c>
      <c r="J1041" s="176"/>
      <c r="K1041" s="197"/>
      <c r="L1041" s="197"/>
      <c r="M1041" s="197"/>
      <c r="N1041" s="197"/>
      <c r="O1041" s="197"/>
      <c r="P1041" s="197"/>
      <c r="Q1041" s="197"/>
      <c r="R1041" s="197"/>
    </row>
    <row r="1042" spans="1:18" s="18" customFormat="1" ht="52.5" hidden="1" customHeight="1">
      <c r="A1042" s="135" t="s">
        <v>732</v>
      </c>
      <c r="B1042" s="84" t="s">
        <v>92</v>
      </c>
      <c r="C1042" s="84" t="s">
        <v>25</v>
      </c>
      <c r="D1042" s="84" t="s">
        <v>25</v>
      </c>
      <c r="E1042" s="84" t="s">
        <v>731</v>
      </c>
      <c r="F1042" s="84"/>
      <c r="G1042" s="87">
        <f>G1043+G1045</f>
        <v>0</v>
      </c>
      <c r="H1042" s="87">
        <f>H1043+H1045</f>
        <v>0</v>
      </c>
      <c r="I1042" s="87">
        <f>I1043+I1045</f>
        <v>0</v>
      </c>
      <c r="J1042" s="176"/>
      <c r="K1042" s="198"/>
      <c r="L1042" s="198"/>
      <c r="M1042" s="198"/>
      <c r="N1042" s="198"/>
      <c r="O1042" s="198"/>
      <c r="P1042" s="198"/>
      <c r="Q1042" s="198"/>
      <c r="R1042" s="198"/>
    </row>
    <row r="1043" spans="1:18" s="18" customFormat="1" ht="25.5" hidden="1">
      <c r="A1043" s="82" t="s">
        <v>35</v>
      </c>
      <c r="B1043" s="84" t="s">
        <v>92</v>
      </c>
      <c r="C1043" s="84" t="s">
        <v>25</v>
      </c>
      <c r="D1043" s="84" t="s">
        <v>25</v>
      </c>
      <c r="E1043" s="84" t="s">
        <v>133</v>
      </c>
      <c r="F1043" s="84" t="s">
        <v>36</v>
      </c>
      <c r="G1043" s="87">
        <f>G1044</f>
        <v>0</v>
      </c>
      <c r="H1043" s="87">
        <f>H1044</f>
        <v>0</v>
      </c>
      <c r="I1043" s="87">
        <f>I1044</f>
        <v>0</v>
      </c>
      <c r="J1043" s="176"/>
      <c r="K1043" s="198"/>
      <c r="L1043" s="198"/>
      <c r="M1043" s="198"/>
      <c r="N1043" s="198"/>
      <c r="O1043" s="198"/>
      <c r="P1043" s="198"/>
      <c r="Q1043" s="198"/>
      <c r="R1043" s="198"/>
    </row>
    <row r="1044" spans="1:18" s="18" customFormat="1" ht="25.5" hidden="1">
      <c r="A1044" s="82" t="s">
        <v>37</v>
      </c>
      <c r="B1044" s="84" t="s">
        <v>92</v>
      </c>
      <c r="C1044" s="84" t="s">
        <v>25</v>
      </c>
      <c r="D1044" s="84" t="s">
        <v>25</v>
      </c>
      <c r="E1044" s="84" t="s">
        <v>133</v>
      </c>
      <c r="F1044" s="84" t="s">
        <v>38</v>
      </c>
      <c r="G1044" s="87"/>
      <c r="H1044" s="87"/>
      <c r="I1044" s="87"/>
      <c r="J1044" s="176"/>
      <c r="K1044" s="198"/>
      <c r="L1044" s="198"/>
      <c r="M1044" s="198"/>
      <c r="N1044" s="198"/>
      <c r="O1044" s="198"/>
      <c r="P1044" s="198"/>
      <c r="Q1044" s="198"/>
      <c r="R1044" s="198"/>
    </row>
    <row r="1045" spans="1:18" s="18" customFormat="1" hidden="1">
      <c r="A1045" s="82" t="s">
        <v>62</v>
      </c>
      <c r="B1045" s="84" t="s">
        <v>92</v>
      </c>
      <c r="C1045" s="84" t="s">
        <v>25</v>
      </c>
      <c r="D1045" s="84" t="s">
        <v>25</v>
      </c>
      <c r="E1045" s="84" t="s">
        <v>731</v>
      </c>
      <c r="F1045" s="84" t="s">
        <v>63</v>
      </c>
      <c r="G1045" s="87">
        <f>G1046</f>
        <v>0</v>
      </c>
      <c r="H1045" s="87">
        <f>H1046</f>
        <v>0</v>
      </c>
      <c r="I1045" s="87">
        <f>I1046</f>
        <v>0</v>
      </c>
      <c r="J1045" s="176"/>
      <c r="K1045" s="198"/>
      <c r="L1045" s="198"/>
      <c r="M1045" s="198"/>
      <c r="N1045" s="198"/>
      <c r="O1045" s="198"/>
      <c r="P1045" s="198"/>
      <c r="Q1045" s="198"/>
      <c r="R1045" s="198"/>
    </row>
    <row r="1046" spans="1:18" s="18" customFormat="1" ht="13.5" hidden="1" customHeight="1">
      <c r="A1046" s="82" t="s">
        <v>175</v>
      </c>
      <c r="B1046" s="84" t="s">
        <v>92</v>
      </c>
      <c r="C1046" s="84" t="s">
        <v>25</v>
      </c>
      <c r="D1046" s="84" t="s">
        <v>25</v>
      </c>
      <c r="E1046" s="84" t="s">
        <v>731</v>
      </c>
      <c r="F1046" s="84" t="s">
        <v>176</v>
      </c>
      <c r="G1046" s="87">
        <f>1308000-1308000</f>
        <v>0</v>
      </c>
      <c r="H1046" s="87"/>
      <c r="I1046" s="87"/>
      <c r="J1046" s="176"/>
      <c r="K1046" s="198"/>
      <c r="L1046" s="198"/>
      <c r="M1046" s="198"/>
      <c r="N1046" s="198"/>
      <c r="O1046" s="198"/>
      <c r="P1046" s="198"/>
      <c r="Q1046" s="198"/>
      <c r="R1046" s="198"/>
    </row>
    <row r="1047" spans="1:18" s="18" customFormat="1" ht="61.5" hidden="1" customHeight="1">
      <c r="A1047" s="135" t="s">
        <v>415</v>
      </c>
      <c r="B1047" s="84" t="s">
        <v>92</v>
      </c>
      <c r="C1047" s="84" t="s">
        <v>25</v>
      </c>
      <c r="D1047" s="84" t="s">
        <v>25</v>
      </c>
      <c r="E1047" s="84" t="s">
        <v>414</v>
      </c>
      <c r="F1047" s="84"/>
      <c r="G1047" s="87">
        <f>G1048</f>
        <v>0</v>
      </c>
      <c r="H1047" s="87">
        <f t="shared" ref="H1047:I1047" si="272">H1048</f>
        <v>0</v>
      </c>
      <c r="I1047" s="87">
        <f t="shared" si="272"/>
        <v>0</v>
      </c>
      <c r="J1047" s="176"/>
      <c r="K1047" s="198"/>
      <c r="L1047" s="198"/>
      <c r="M1047" s="198"/>
      <c r="N1047" s="198"/>
      <c r="O1047" s="198"/>
      <c r="P1047" s="198"/>
      <c r="Q1047" s="198"/>
      <c r="R1047" s="198"/>
    </row>
    <row r="1048" spans="1:18" s="18" customFormat="1" ht="25.5" hidden="1">
      <c r="A1048" s="82" t="s">
        <v>29</v>
      </c>
      <c r="B1048" s="84" t="s">
        <v>92</v>
      </c>
      <c r="C1048" s="84" t="s">
        <v>25</v>
      </c>
      <c r="D1048" s="84" t="s">
        <v>25</v>
      </c>
      <c r="E1048" s="84" t="s">
        <v>414</v>
      </c>
      <c r="F1048" s="84" t="s">
        <v>30</v>
      </c>
      <c r="G1048" s="87">
        <f>G1049</f>
        <v>0</v>
      </c>
      <c r="H1048" s="87">
        <f>H1049</f>
        <v>0</v>
      </c>
      <c r="I1048" s="87">
        <f>I1049</f>
        <v>0</v>
      </c>
      <c r="J1048" s="176"/>
      <c r="K1048" s="198"/>
      <c r="L1048" s="198"/>
      <c r="M1048" s="198"/>
      <c r="N1048" s="198"/>
      <c r="O1048" s="198"/>
      <c r="P1048" s="198"/>
      <c r="Q1048" s="198"/>
      <c r="R1048" s="198"/>
    </row>
    <row r="1049" spans="1:18" s="18" customFormat="1" hidden="1">
      <c r="A1049" s="82" t="s">
        <v>31</v>
      </c>
      <c r="B1049" s="84" t="s">
        <v>92</v>
      </c>
      <c r="C1049" s="84" t="s">
        <v>25</v>
      </c>
      <c r="D1049" s="84" t="s">
        <v>25</v>
      </c>
      <c r="E1049" s="84" t="s">
        <v>414</v>
      </c>
      <c r="F1049" s="84" t="s">
        <v>32</v>
      </c>
      <c r="G1049" s="87"/>
      <c r="H1049" s="87"/>
      <c r="I1049" s="87"/>
      <c r="J1049" s="176"/>
      <c r="K1049" s="198"/>
      <c r="L1049" s="198"/>
      <c r="M1049" s="198"/>
      <c r="N1049" s="198"/>
      <c r="O1049" s="198"/>
      <c r="P1049" s="198"/>
      <c r="Q1049" s="198"/>
      <c r="R1049" s="198"/>
    </row>
    <row r="1050" spans="1:18" s="18" customFormat="1" ht="38.25" hidden="1" customHeight="1">
      <c r="A1050" s="135" t="s">
        <v>734</v>
      </c>
      <c r="B1050" s="84" t="s">
        <v>92</v>
      </c>
      <c r="C1050" s="84" t="s">
        <v>25</v>
      </c>
      <c r="D1050" s="84" t="s">
        <v>25</v>
      </c>
      <c r="E1050" s="84" t="s">
        <v>733</v>
      </c>
      <c r="F1050" s="84"/>
      <c r="G1050" s="87">
        <f>G1051+G1053</f>
        <v>0</v>
      </c>
      <c r="H1050" s="87">
        <f>H1051+H1053</f>
        <v>0</v>
      </c>
      <c r="I1050" s="87">
        <f>I1051+I1053</f>
        <v>0</v>
      </c>
      <c r="J1050" s="176"/>
      <c r="K1050" s="198"/>
      <c r="L1050" s="198"/>
      <c r="M1050" s="198"/>
      <c r="N1050" s="198"/>
      <c r="O1050" s="198"/>
      <c r="P1050" s="198"/>
      <c r="Q1050" s="198"/>
      <c r="R1050" s="198"/>
    </row>
    <row r="1051" spans="1:18" s="18" customFormat="1" ht="25.5" hidden="1">
      <c r="A1051" s="82" t="s">
        <v>35</v>
      </c>
      <c r="B1051" s="84" t="s">
        <v>92</v>
      </c>
      <c r="C1051" s="84" t="s">
        <v>25</v>
      </c>
      <c r="D1051" s="84" t="s">
        <v>25</v>
      </c>
      <c r="E1051" s="84" t="s">
        <v>133</v>
      </c>
      <c r="F1051" s="84" t="s">
        <v>36</v>
      </c>
      <c r="G1051" s="87">
        <f>G1052</f>
        <v>0</v>
      </c>
      <c r="H1051" s="87">
        <f>H1052</f>
        <v>0</v>
      </c>
      <c r="I1051" s="87">
        <f>I1052</f>
        <v>0</v>
      </c>
      <c r="J1051" s="176"/>
      <c r="K1051" s="198"/>
      <c r="L1051" s="198"/>
      <c r="M1051" s="198"/>
      <c r="N1051" s="198"/>
      <c r="O1051" s="198"/>
      <c r="P1051" s="198"/>
      <c r="Q1051" s="198"/>
      <c r="R1051" s="198"/>
    </row>
    <row r="1052" spans="1:18" s="18" customFormat="1" ht="25.5" hidden="1">
      <c r="A1052" s="82" t="s">
        <v>37</v>
      </c>
      <c r="B1052" s="84" t="s">
        <v>92</v>
      </c>
      <c r="C1052" s="84" t="s">
        <v>25</v>
      </c>
      <c r="D1052" s="84" t="s">
        <v>25</v>
      </c>
      <c r="E1052" s="84" t="s">
        <v>133</v>
      </c>
      <c r="F1052" s="84" t="s">
        <v>38</v>
      </c>
      <c r="G1052" s="87"/>
      <c r="H1052" s="87"/>
      <c r="I1052" s="87"/>
      <c r="J1052" s="176"/>
      <c r="K1052" s="198"/>
      <c r="L1052" s="198"/>
      <c r="M1052" s="198"/>
      <c r="N1052" s="198"/>
      <c r="O1052" s="198"/>
      <c r="P1052" s="198"/>
      <c r="Q1052" s="198"/>
      <c r="R1052" s="198"/>
    </row>
    <row r="1053" spans="1:18" s="18" customFormat="1" ht="25.5" hidden="1">
      <c r="A1053" s="82" t="s">
        <v>29</v>
      </c>
      <c r="B1053" s="84" t="s">
        <v>92</v>
      </c>
      <c r="C1053" s="84" t="s">
        <v>25</v>
      </c>
      <c r="D1053" s="84" t="s">
        <v>25</v>
      </c>
      <c r="E1053" s="84" t="s">
        <v>733</v>
      </c>
      <c r="F1053" s="84" t="s">
        <v>30</v>
      </c>
      <c r="G1053" s="87">
        <f>G1054</f>
        <v>0</v>
      </c>
      <c r="H1053" s="87">
        <f>H1054</f>
        <v>0</v>
      </c>
      <c r="I1053" s="87">
        <f>I1054</f>
        <v>0</v>
      </c>
      <c r="J1053" s="176"/>
      <c r="K1053" s="198"/>
      <c r="L1053" s="198"/>
      <c r="M1053" s="198"/>
      <c r="N1053" s="198"/>
      <c r="O1053" s="198"/>
      <c r="P1053" s="198"/>
      <c r="Q1053" s="198"/>
      <c r="R1053" s="198"/>
    </row>
    <row r="1054" spans="1:18" s="18" customFormat="1" ht="13.5" hidden="1" customHeight="1">
      <c r="A1054" s="82" t="s">
        <v>31</v>
      </c>
      <c r="B1054" s="84" t="s">
        <v>92</v>
      </c>
      <c r="C1054" s="84" t="s">
        <v>25</v>
      </c>
      <c r="D1054" s="84" t="s">
        <v>25</v>
      </c>
      <c r="E1054" s="84" t="s">
        <v>733</v>
      </c>
      <c r="F1054" s="84" t="s">
        <v>32</v>
      </c>
      <c r="G1054" s="87"/>
      <c r="H1054" s="87"/>
      <c r="I1054" s="87"/>
      <c r="J1054" s="176"/>
      <c r="K1054" s="198"/>
      <c r="L1054" s="198"/>
      <c r="M1054" s="198"/>
      <c r="N1054" s="198"/>
      <c r="O1054" s="198"/>
      <c r="P1054" s="198"/>
      <c r="Q1054" s="198"/>
      <c r="R1054" s="198"/>
    </row>
    <row r="1055" spans="1:18" s="18" customFormat="1" ht="56.25" hidden="1" customHeight="1">
      <c r="A1055" s="135" t="s">
        <v>736</v>
      </c>
      <c r="B1055" s="84" t="s">
        <v>92</v>
      </c>
      <c r="C1055" s="84" t="s">
        <v>25</v>
      </c>
      <c r="D1055" s="84" t="s">
        <v>25</v>
      </c>
      <c r="E1055" s="84" t="s">
        <v>735</v>
      </c>
      <c r="F1055" s="84"/>
      <c r="G1055" s="87">
        <f>G1056+G1058</f>
        <v>0</v>
      </c>
      <c r="H1055" s="87">
        <f>H1056+H1058</f>
        <v>0</v>
      </c>
      <c r="I1055" s="87">
        <f>I1056+I1058</f>
        <v>0</v>
      </c>
      <c r="J1055" s="176"/>
      <c r="K1055" s="198"/>
      <c r="L1055" s="198"/>
      <c r="M1055" s="198"/>
      <c r="N1055" s="198"/>
      <c r="O1055" s="198"/>
      <c r="P1055" s="198"/>
      <c r="Q1055" s="198"/>
      <c r="R1055" s="198"/>
    </row>
    <row r="1056" spans="1:18" s="18" customFormat="1" ht="25.5" hidden="1">
      <c r="A1056" s="82" t="s">
        <v>35</v>
      </c>
      <c r="B1056" s="84" t="s">
        <v>92</v>
      </c>
      <c r="C1056" s="84" t="s">
        <v>25</v>
      </c>
      <c r="D1056" s="84" t="s">
        <v>25</v>
      </c>
      <c r="E1056" s="84" t="s">
        <v>133</v>
      </c>
      <c r="F1056" s="84" t="s">
        <v>36</v>
      </c>
      <c r="G1056" s="87">
        <f>G1057</f>
        <v>0</v>
      </c>
      <c r="H1056" s="87">
        <f>H1057</f>
        <v>0</v>
      </c>
      <c r="I1056" s="87">
        <f>I1057</f>
        <v>0</v>
      </c>
      <c r="J1056" s="176"/>
      <c r="K1056" s="198"/>
      <c r="L1056" s="198"/>
      <c r="M1056" s="198"/>
      <c r="N1056" s="198"/>
      <c r="O1056" s="198"/>
      <c r="P1056" s="198"/>
      <c r="Q1056" s="198"/>
      <c r="R1056" s="198"/>
    </row>
    <row r="1057" spans="1:18" s="18" customFormat="1" ht="25.5" hidden="1">
      <c r="A1057" s="82" t="s">
        <v>37</v>
      </c>
      <c r="B1057" s="84" t="s">
        <v>92</v>
      </c>
      <c r="C1057" s="84" t="s">
        <v>25</v>
      </c>
      <c r="D1057" s="84" t="s">
        <v>25</v>
      </c>
      <c r="E1057" s="84" t="s">
        <v>133</v>
      </c>
      <c r="F1057" s="84" t="s">
        <v>38</v>
      </c>
      <c r="G1057" s="87"/>
      <c r="H1057" s="87"/>
      <c r="I1057" s="87"/>
      <c r="J1057" s="176"/>
      <c r="K1057" s="198"/>
      <c r="L1057" s="198"/>
      <c r="M1057" s="198"/>
      <c r="N1057" s="198"/>
      <c r="O1057" s="198"/>
      <c r="P1057" s="198"/>
      <c r="Q1057" s="198"/>
      <c r="R1057" s="198"/>
    </row>
    <row r="1058" spans="1:18" s="18" customFormat="1" hidden="1">
      <c r="A1058" s="82" t="s">
        <v>62</v>
      </c>
      <c r="B1058" s="84" t="s">
        <v>92</v>
      </c>
      <c r="C1058" s="84" t="s">
        <v>25</v>
      </c>
      <c r="D1058" s="84" t="s">
        <v>25</v>
      </c>
      <c r="E1058" s="84" t="s">
        <v>735</v>
      </c>
      <c r="F1058" s="84" t="s">
        <v>63</v>
      </c>
      <c r="G1058" s="87">
        <f>G1059</f>
        <v>0</v>
      </c>
      <c r="H1058" s="87">
        <f>H1059</f>
        <v>0</v>
      </c>
      <c r="I1058" s="87">
        <f>I1059</f>
        <v>0</v>
      </c>
      <c r="J1058" s="176"/>
      <c r="K1058" s="198"/>
      <c r="L1058" s="198"/>
      <c r="M1058" s="198"/>
      <c r="N1058" s="198"/>
      <c r="O1058" s="198"/>
      <c r="P1058" s="198"/>
      <c r="Q1058" s="198"/>
      <c r="R1058" s="198"/>
    </row>
    <row r="1059" spans="1:18" s="18" customFormat="1" ht="13.5" hidden="1" customHeight="1">
      <c r="A1059" s="82" t="s">
        <v>175</v>
      </c>
      <c r="B1059" s="84" t="s">
        <v>92</v>
      </c>
      <c r="C1059" s="84" t="s">
        <v>25</v>
      </c>
      <c r="D1059" s="84" t="s">
        <v>25</v>
      </c>
      <c r="E1059" s="84" t="s">
        <v>735</v>
      </c>
      <c r="F1059" s="84" t="s">
        <v>176</v>
      </c>
      <c r="G1059" s="87">
        <f>572400-572400</f>
        <v>0</v>
      </c>
      <c r="H1059" s="87"/>
      <c r="I1059" s="87"/>
      <c r="J1059" s="176"/>
      <c r="K1059" s="198"/>
      <c r="L1059" s="198"/>
      <c r="M1059" s="198"/>
      <c r="N1059" s="198"/>
      <c r="O1059" s="198"/>
      <c r="P1059" s="198"/>
      <c r="Q1059" s="198"/>
      <c r="R1059" s="198"/>
    </row>
    <row r="1060" spans="1:18" s="3" customFormat="1" ht="25.5">
      <c r="A1060" s="82" t="s">
        <v>1075</v>
      </c>
      <c r="B1060" s="148">
        <v>774</v>
      </c>
      <c r="C1060" s="84" t="s">
        <v>25</v>
      </c>
      <c r="D1060" s="84" t="s">
        <v>25</v>
      </c>
      <c r="E1060" s="84" t="s">
        <v>1074</v>
      </c>
      <c r="F1060" s="84"/>
      <c r="G1060" s="87">
        <f t="shared" ref="G1060:I1061" si="273">G1061</f>
        <v>1000000</v>
      </c>
      <c r="H1060" s="87">
        <f t="shared" si="273"/>
        <v>0</v>
      </c>
      <c r="I1060" s="87">
        <f t="shared" si="273"/>
        <v>0</v>
      </c>
      <c r="J1060" s="176"/>
      <c r="K1060" s="197"/>
      <c r="L1060" s="197"/>
      <c r="M1060" s="197"/>
      <c r="N1060" s="197"/>
      <c r="O1060" s="197"/>
      <c r="P1060" s="197"/>
      <c r="Q1060" s="197"/>
      <c r="R1060" s="197"/>
    </row>
    <row r="1061" spans="1:18" s="3" customFormat="1" ht="25.5">
      <c r="A1061" s="82" t="s">
        <v>29</v>
      </c>
      <c r="B1061" s="148">
        <v>774</v>
      </c>
      <c r="C1061" s="84" t="s">
        <v>25</v>
      </c>
      <c r="D1061" s="84" t="s">
        <v>25</v>
      </c>
      <c r="E1061" s="84" t="s">
        <v>1074</v>
      </c>
      <c r="F1061" s="84" t="s">
        <v>30</v>
      </c>
      <c r="G1061" s="87">
        <f t="shared" si="273"/>
        <v>1000000</v>
      </c>
      <c r="H1061" s="87">
        <f t="shared" si="273"/>
        <v>0</v>
      </c>
      <c r="I1061" s="87">
        <f t="shared" si="273"/>
        <v>0</v>
      </c>
      <c r="J1061" s="176"/>
      <c r="K1061" s="197"/>
      <c r="L1061" s="197"/>
      <c r="M1061" s="197"/>
      <c r="N1061" s="197"/>
      <c r="O1061" s="197"/>
      <c r="P1061" s="197"/>
      <c r="Q1061" s="197"/>
      <c r="R1061" s="197"/>
    </row>
    <row r="1062" spans="1:18" s="3" customFormat="1">
      <c r="A1062" s="82" t="s">
        <v>31</v>
      </c>
      <c r="B1062" s="148">
        <v>774</v>
      </c>
      <c r="C1062" s="84" t="s">
        <v>25</v>
      </c>
      <c r="D1062" s="84" t="s">
        <v>25</v>
      </c>
      <c r="E1062" s="84" t="s">
        <v>1074</v>
      </c>
      <c r="F1062" s="84" t="s">
        <v>32</v>
      </c>
      <c r="G1062" s="87">
        <v>1000000</v>
      </c>
      <c r="H1062" s="87">
        <v>0</v>
      </c>
      <c r="I1062" s="87">
        <v>0</v>
      </c>
      <c r="J1062" s="176"/>
      <c r="K1062" s="197"/>
      <c r="L1062" s="197"/>
      <c r="M1062" s="197"/>
      <c r="N1062" s="197"/>
      <c r="O1062" s="197"/>
      <c r="P1062" s="197"/>
      <c r="Q1062" s="197"/>
      <c r="R1062" s="197"/>
    </row>
    <row r="1063" spans="1:18" s="3" customFormat="1" ht="51" hidden="1">
      <c r="A1063" s="82" t="s">
        <v>415</v>
      </c>
      <c r="B1063" s="148">
        <v>774</v>
      </c>
      <c r="C1063" s="84" t="s">
        <v>25</v>
      </c>
      <c r="D1063" s="84" t="s">
        <v>25</v>
      </c>
      <c r="E1063" s="84" t="s">
        <v>414</v>
      </c>
      <c r="F1063" s="84"/>
      <c r="G1063" s="87">
        <f t="shared" ref="G1063:I1064" si="274">G1064</f>
        <v>0</v>
      </c>
      <c r="H1063" s="87">
        <f t="shared" si="274"/>
        <v>0</v>
      </c>
      <c r="I1063" s="87">
        <f t="shared" si="274"/>
        <v>0</v>
      </c>
      <c r="J1063" s="176"/>
      <c r="K1063" s="197"/>
      <c r="L1063" s="197"/>
      <c r="M1063" s="197"/>
      <c r="N1063" s="197"/>
      <c r="O1063" s="197"/>
      <c r="P1063" s="197"/>
      <c r="Q1063" s="197"/>
      <c r="R1063" s="197"/>
    </row>
    <row r="1064" spans="1:18" s="3" customFormat="1" ht="25.5" hidden="1">
      <c r="A1064" s="82" t="s">
        <v>29</v>
      </c>
      <c r="B1064" s="148">
        <v>774</v>
      </c>
      <c r="C1064" s="84" t="s">
        <v>25</v>
      </c>
      <c r="D1064" s="84" t="s">
        <v>25</v>
      </c>
      <c r="E1064" s="84" t="s">
        <v>414</v>
      </c>
      <c r="F1064" s="84" t="s">
        <v>30</v>
      </c>
      <c r="G1064" s="87">
        <f t="shared" si="274"/>
        <v>0</v>
      </c>
      <c r="H1064" s="87">
        <f t="shared" si="274"/>
        <v>0</v>
      </c>
      <c r="I1064" s="87">
        <f t="shared" si="274"/>
        <v>0</v>
      </c>
      <c r="J1064" s="176"/>
      <c r="K1064" s="197"/>
      <c r="L1064" s="197"/>
      <c r="M1064" s="197"/>
      <c r="N1064" s="197"/>
      <c r="O1064" s="197"/>
      <c r="P1064" s="197"/>
      <c r="Q1064" s="197"/>
      <c r="R1064" s="197"/>
    </row>
    <row r="1065" spans="1:18" s="3" customFormat="1" hidden="1">
      <c r="A1065" s="82" t="s">
        <v>31</v>
      </c>
      <c r="B1065" s="148">
        <v>774</v>
      </c>
      <c r="C1065" s="84" t="s">
        <v>25</v>
      </c>
      <c r="D1065" s="84" t="s">
        <v>25</v>
      </c>
      <c r="E1065" s="84" t="s">
        <v>414</v>
      </c>
      <c r="F1065" s="84" t="s">
        <v>32</v>
      </c>
      <c r="G1065" s="87"/>
      <c r="H1065" s="87"/>
      <c r="I1065" s="87"/>
      <c r="J1065" s="176"/>
      <c r="K1065" s="197"/>
      <c r="L1065" s="197"/>
      <c r="M1065" s="197"/>
      <c r="N1065" s="197"/>
      <c r="O1065" s="197"/>
      <c r="P1065" s="197"/>
      <c r="Q1065" s="197"/>
      <c r="R1065" s="197"/>
    </row>
    <row r="1066" spans="1:18" s="18" customFormat="1" ht="61.5" hidden="1" customHeight="1">
      <c r="A1066" s="135" t="s">
        <v>879</v>
      </c>
      <c r="B1066" s="84" t="s">
        <v>92</v>
      </c>
      <c r="C1066" s="84" t="s">
        <v>25</v>
      </c>
      <c r="D1066" s="84" t="s">
        <v>25</v>
      </c>
      <c r="E1066" s="84" t="s">
        <v>878</v>
      </c>
      <c r="F1066" s="84"/>
      <c r="G1066" s="87">
        <f>G1067</f>
        <v>0</v>
      </c>
      <c r="H1066" s="87">
        <f t="shared" ref="H1066:I1066" si="275">H1067</f>
        <v>0</v>
      </c>
      <c r="I1066" s="87">
        <f t="shared" si="275"/>
        <v>0</v>
      </c>
      <c r="J1066" s="176"/>
      <c r="K1066" s="198"/>
      <c r="L1066" s="198"/>
      <c r="M1066" s="198"/>
      <c r="N1066" s="198"/>
      <c r="O1066" s="198"/>
      <c r="P1066" s="198"/>
      <c r="Q1066" s="198"/>
      <c r="R1066" s="198"/>
    </row>
    <row r="1067" spans="1:18" s="18" customFormat="1" hidden="1">
      <c r="A1067" s="82" t="s">
        <v>62</v>
      </c>
      <c r="B1067" s="84" t="s">
        <v>92</v>
      </c>
      <c r="C1067" s="84" t="s">
        <v>25</v>
      </c>
      <c r="D1067" s="84" t="s">
        <v>25</v>
      </c>
      <c r="E1067" s="84" t="s">
        <v>878</v>
      </c>
      <c r="F1067" s="84" t="s">
        <v>63</v>
      </c>
      <c r="G1067" s="87">
        <f>G1068</f>
        <v>0</v>
      </c>
      <c r="H1067" s="87">
        <f>H1068</f>
        <v>0</v>
      </c>
      <c r="I1067" s="87">
        <f>I1068</f>
        <v>0</v>
      </c>
      <c r="J1067" s="176"/>
      <c r="K1067" s="198"/>
      <c r="L1067" s="198"/>
      <c r="M1067" s="198"/>
      <c r="N1067" s="198"/>
      <c r="O1067" s="198"/>
      <c r="P1067" s="198"/>
      <c r="Q1067" s="198"/>
      <c r="R1067" s="198"/>
    </row>
    <row r="1068" spans="1:18" s="18" customFormat="1" hidden="1">
      <c r="A1068" s="82" t="s">
        <v>175</v>
      </c>
      <c r="B1068" s="84" t="s">
        <v>92</v>
      </c>
      <c r="C1068" s="84" t="s">
        <v>25</v>
      </c>
      <c r="D1068" s="84" t="s">
        <v>25</v>
      </c>
      <c r="E1068" s="84" t="s">
        <v>878</v>
      </c>
      <c r="F1068" s="84" t="s">
        <v>176</v>
      </c>
      <c r="G1068" s="87">
        <f>3000000-3000000</f>
        <v>0</v>
      </c>
      <c r="H1068" s="87">
        <v>0</v>
      </c>
      <c r="I1068" s="87">
        <v>0</v>
      </c>
      <c r="J1068" s="176"/>
      <c r="K1068" s="198"/>
      <c r="L1068" s="198"/>
      <c r="M1068" s="198"/>
      <c r="N1068" s="198"/>
      <c r="O1068" s="198"/>
      <c r="P1068" s="198"/>
      <c r="Q1068" s="198"/>
      <c r="R1068" s="198"/>
    </row>
    <row r="1069" spans="1:18" s="18" customFormat="1" ht="25.5" hidden="1">
      <c r="A1069" s="82" t="s">
        <v>461</v>
      </c>
      <c r="B1069" s="84" t="s">
        <v>92</v>
      </c>
      <c r="C1069" s="84" t="s">
        <v>25</v>
      </c>
      <c r="D1069" s="84" t="s">
        <v>25</v>
      </c>
      <c r="E1069" s="84" t="s">
        <v>192</v>
      </c>
      <c r="F1069" s="84"/>
      <c r="G1069" s="87">
        <f>G1070</f>
        <v>0</v>
      </c>
      <c r="H1069" s="87">
        <f>H1070</f>
        <v>0</v>
      </c>
      <c r="I1069" s="87">
        <f>I1070</f>
        <v>0</v>
      </c>
      <c r="J1069" s="176"/>
      <c r="K1069" s="198"/>
      <c r="L1069" s="198"/>
      <c r="M1069" s="198"/>
      <c r="N1069" s="198"/>
      <c r="O1069" s="198"/>
      <c r="P1069" s="198"/>
      <c r="Q1069" s="198"/>
      <c r="R1069" s="198"/>
    </row>
    <row r="1070" spans="1:18" s="18" customFormat="1" hidden="1">
      <c r="A1070" s="82" t="s">
        <v>333</v>
      </c>
      <c r="B1070" s="84" t="s">
        <v>92</v>
      </c>
      <c r="C1070" s="84" t="s">
        <v>25</v>
      </c>
      <c r="D1070" s="84" t="s">
        <v>25</v>
      </c>
      <c r="E1070" s="84" t="s">
        <v>193</v>
      </c>
      <c r="F1070" s="84"/>
      <c r="G1070" s="87">
        <f>G1071</f>
        <v>0</v>
      </c>
      <c r="H1070" s="87">
        <f t="shared" ref="H1070:I1071" si="276">H1071</f>
        <v>0</v>
      </c>
      <c r="I1070" s="87">
        <f t="shared" si="276"/>
        <v>0</v>
      </c>
      <c r="J1070" s="176"/>
      <c r="K1070" s="198"/>
      <c r="L1070" s="198"/>
      <c r="M1070" s="198"/>
      <c r="N1070" s="198"/>
      <c r="O1070" s="198"/>
      <c r="P1070" s="198"/>
      <c r="Q1070" s="198"/>
      <c r="R1070" s="198"/>
    </row>
    <row r="1071" spans="1:18" s="18" customFormat="1" ht="25.5" hidden="1">
      <c r="A1071" s="82" t="s">
        <v>29</v>
      </c>
      <c r="B1071" s="84" t="s">
        <v>92</v>
      </c>
      <c r="C1071" s="84" t="s">
        <v>25</v>
      </c>
      <c r="D1071" s="84" t="s">
        <v>25</v>
      </c>
      <c r="E1071" s="84" t="s">
        <v>193</v>
      </c>
      <c r="F1071" s="84" t="s">
        <v>30</v>
      </c>
      <c r="G1071" s="87">
        <f>G1072</f>
        <v>0</v>
      </c>
      <c r="H1071" s="87">
        <f t="shared" si="276"/>
        <v>0</v>
      </c>
      <c r="I1071" s="87">
        <f t="shared" si="276"/>
        <v>0</v>
      </c>
      <c r="J1071" s="176"/>
      <c r="K1071" s="198"/>
      <c r="L1071" s="198"/>
      <c r="M1071" s="198"/>
      <c r="N1071" s="198"/>
      <c r="O1071" s="198"/>
      <c r="P1071" s="198"/>
      <c r="Q1071" s="198"/>
      <c r="R1071" s="198"/>
    </row>
    <row r="1072" spans="1:18" s="18" customFormat="1" hidden="1">
      <c r="A1072" s="82" t="s">
        <v>31</v>
      </c>
      <c r="B1072" s="84" t="s">
        <v>92</v>
      </c>
      <c r="C1072" s="84" t="s">
        <v>25</v>
      </c>
      <c r="D1072" s="84" t="s">
        <v>25</v>
      </c>
      <c r="E1072" s="84" t="s">
        <v>193</v>
      </c>
      <c r="F1072" s="84" t="s">
        <v>32</v>
      </c>
      <c r="G1072" s="87">
        <f>50000-50000</f>
        <v>0</v>
      </c>
      <c r="H1072" s="87"/>
      <c r="I1072" s="87"/>
      <c r="J1072" s="176"/>
      <c r="K1072" s="198"/>
      <c r="L1072" s="198"/>
      <c r="M1072" s="198"/>
      <c r="N1072" s="198"/>
      <c r="O1072" s="198"/>
      <c r="P1072" s="198"/>
      <c r="Q1072" s="198"/>
      <c r="R1072" s="198"/>
    </row>
    <row r="1073" spans="1:18">
      <c r="A1073" s="82" t="s">
        <v>120</v>
      </c>
      <c r="B1073" s="84" t="s">
        <v>92</v>
      </c>
      <c r="C1073" s="84" t="s">
        <v>25</v>
      </c>
      <c r="D1073" s="84" t="s">
        <v>121</v>
      </c>
      <c r="E1073" s="84"/>
      <c r="F1073" s="84"/>
      <c r="G1073" s="87">
        <f>G1075</f>
        <v>19154494.359999999</v>
      </c>
      <c r="H1073" s="87">
        <f t="shared" ref="H1073:I1073" si="277">H1075</f>
        <v>19887534.759999998</v>
      </c>
      <c r="I1073" s="87">
        <f t="shared" si="277"/>
        <v>20649896.77</v>
      </c>
      <c r="J1073" s="176"/>
    </row>
    <row r="1074" spans="1:18" ht="51" hidden="1">
      <c r="A1074" s="135" t="s">
        <v>122</v>
      </c>
      <c r="B1074" s="84" t="s">
        <v>92</v>
      </c>
      <c r="C1074" s="84" t="s">
        <v>25</v>
      </c>
      <c r="D1074" s="84" t="s">
        <v>121</v>
      </c>
      <c r="E1074" s="84"/>
      <c r="F1074" s="84"/>
      <c r="G1074" s="87"/>
      <c r="H1074" s="87"/>
      <c r="I1074" s="87"/>
      <c r="J1074" s="176"/>
    </row>
    <row r="1075" spans="1:18" ht="33.75" customHeight="1">
      <c r="A1075" s="16" t="s">
        <v>1145</v>
      </c>
      <c r="B1075" s="84" t="s">
        <v>92</v>
      </c>
      <c r="C1075" s="84" t="s">
        <v>25</v>
      </c>
      <c r="D1075" s="84" t="s">
        <v>121</v>
      </c>
      <c r="E1075" s="84" t="s">
        <v>184</v>
      </c>
      <c r="F1075" s="84"/>
      <c r="G1075" s="87">
        <f>G1090+G1105+G1109+G1080</f>
        <v>19154494.359999999</v>
      </c>
      <c r="H1075" s="87">
        <f>H1090+H1105+H1109+H1080</f>
        <v>19887534.759999998</v>
      </c>
      <c r="I1075" s="87">
        <f>I1090+I1105+I1109+I1080</f>
        <v>20649896.77</v>
      </c>
      <c r="J1075" s="176"/>
    </row>
    <row r="1076" spans="1:18" ht="30.75" hidden="1" customHeight="1">
      <c r="A1076" s="82"/>
      <c r="B1076" s="84"/>
      <c r="C1076" s="84"/>
      <c r="D1076" s="84"/>
      <c r="E1076" s="84"/>
      <c r="F1076" s="84"/>
      <c r="G1076" s="87"/>
      <c r="H1076" s="87"/>
      <c r="I1076" s="87"/>
      <c r="J1076" s="176"/>
    </row>
    <row r="1077" spans="1:18" s="18" customFormat="1" hidden="1">
      <c r="A1077" s="142"/>
      <c r="B1077" s="84"/>
      <c r="C1077" s="84"/>
      <c r="D1077" s="84"/>
      <c r="E1077" s="84"/>
      <c r="F1077" s="84"/>
      <c r="G1077" s="87"/>
      <c r="H1077" s="87"/>
      <c r="I1077" s="87"/>
      <c r="J1077" s="176"/>
      <c r="K1077" s="198"/>
      <c r="L1077" s="198"/>
      <c r="M1077" s="198"/>
      <c r="N1077" s="198"/>
      <c r="O1077" s="198"/>
      <c r="P1077" s="198"/>
      <c r="Q1077" s="198"/>
      <c r="R1077" s="198"/>
    </row>
    <row r="1078" spans="1:18" s="18" customFormat="1" hidden="1">
      <c r="A1078" s="82"/>
      <c r="B1078" s="84"/>
      <c r="C1078" s="84"/>
      <c r="D1078" s="84"/>
      <c r="E1078" s="84"/>
      <c r="F1078" s="84"/>
      <c r="G1078" s="87"/>
      <c r="H1078" s="87"/>
      <c r="I1078" s="87"/>
      <c r="J1078" s="176"/>
      <c r="K1078" s="198"/>
      <c r="L1078" s="198"/>
      <c r="M1078" s="198"/>
      <c r="N1078" s="198"/>
      <c r="O1078" s="198"/>
      <c r="P1078" s="198"/>
      <c r="Q1078" s="198"/>
      <c r="R1078" s="198"/>
    </row>
    <row r="1079" spans="1:18" s="18" customFormat="1" hidden="1">
      <c r="A1079" s="82"/>
      <c r="B1079" s="84"/>
      <c r="C1079" s="84"/>
      <c r="D1079" s="84"/>
      <c r="E1079" s="84"/>
      <c r="F1079" s="84"/>
      <c r="G1079" s="87"/>
      <c r="H1079" s="87"/>
      <c r="I1079" s="87"/>
      <c r="J1079" s="176"/>
      <c r="K1079" s="198"/>
      <c r="L1079" s="198"/>
      <c r="M1079" s="198"/>
      <c r="N1079" s="198"/>
      <c r="O1079" s="198"/>
      <c r="P1079" s="198"/>
      <c r="Q1079" s="198"/>
      <c r="R1079" s="198"/>
    </row>
    <row r="1080" spans="1:18" s="18" customFormat="1" ht="45.75" customHeight="1">
      <c r="A1080" s="82" t="s">
        <v>1192</v>
      </c>
      <c r="B1080" s="84" t="s">
        <v>92</v>
      </c>
      <c r="C1080" s="84" t="s">
        <v>25</v>
      </c>
      <c r="D1080" s="84" t="s">
        <v>121</v>
      </c>
      <c r="E1080" s="84" t="s">
        <v>210</v>
      </c>
      <c r="F1080" s="84"/>
      <c r="G1080" s="87">
        <f>G1081+G1087+G1084</f>
        <v>153276</v>
      </c>
      <c r="H1080" s="87">
        <f>H1081+H1087</f>
        <v>153276</v>
      </c>
      <c r="I1080" s="87">
        <f>I1081+I1087</f>
        <v>153276</v>
      </c>
      <c r="J1080" s="176"/>
      <c r="K1080" s="198"/>
      <c r="L1080" s="198"/>
      <c r="M1080" s="198"/>
      <c r="N1080" s="198"/>
      <c r="O1080" s="198"/>
      <c r="P1080" s="198"/>
      <c r="Q1080" s="198"/>
      <c r="R1080" s="198"/>
    </row>
    <row r="1081" spans="1:18" ht="33" customHeight="1">
      <c r="A1081" s="82" t="s">
        <v>934</v>
      </c>
      <c r="B1081" s="84" t="s">
        <v>92</v>
      </c>
      <c r="C1081" s="84" t="s">
        <v>25</v>
      </c>
      <c r="D1081" s="84" t="s">
        <v>121</v>
      </c>
      <c r="E1081" s="84" t="s">
        <v>910</v>
      </c>
      <c r="F1081" s="84"/>
      <c r="G1081" s="87">
        <f>G1082</f>
        <v>105000</v>
      </c>
      <c r="H1081" s="87">
        <f t="shared" ref="H1081:I1082" si="278">H1082</f>
        <v>105000</v>
      </c>
      <c r="I1081" s="87">
        <f t="shared" si="278"/>
        <v>105000</v>
      </c>
      <c r="J1081" s="176"/>
    </row>
    <row r="1082" spans="1:18" ht="24.75" customHeight="1">
      <c r="A1082" s="82" t="s">
        <v>35</v>
      </c>
      <c r="B1082" s="84" t="s">
        <v>92</v>
      </c>
      <c r="C1082" s="84" t="s">
        <v>25</v>
      </c>
      <c r="D1082" s="84" t="s">
        <v>121</v>
      </c>
      <c r="E1082" s="84" t="s">
        <v>910</v>
      </c>
      <c r="F1082" s="84" t="s">
        <v>36</v>
      </c>
      <c r="G1082" s="87">
        <f>G1083</f>
        <v>105000</v>
      </c>
      <c r="H1082" s="87">
        <f t="shared" si="278"/>
        <v>105000</v>
      </c>
      <c r="I1082" s="87">
        <f t="shared" si="278"/>
        <v>105000</v>
      </c>
      <c r="J1082" s="176"/>
    </row>
    <row r="1083" spans="1:18" ht="36.75" customHeight="1">
      <c r="A1083" s="82" t="s">
        <v>37</v>
      </c>
      <c r="B1083" s="84" t="s">
        <v>92</v>
      </c>
      <c r="C1083" s="84" t="s">
        <v>25</v>
      </c>
      <c r="D1083" s="84" t="s">
        <v>121</v>
      </c>
      <c r="E1083" s="84" t="s">
        <v>910</v>
      </c>
      <c r="F1083" s="84" t="s">
        <v>38</v>
      </c>
      <c r="G1083" s="70">
        <v>105000</v>
      </c>
      <c r="H1083" s="87">
        <v>105000</v>
      </c>
      <c r="I1083" s="87">
        <v>105000</v>
      </c>
      <c r="J1083" s="176"/>
    </row>
    <row r="1084" spans="1:18" s="18" customFormat="1" ht="57.75" hidden="1" customHeight="1">
      <c r="A1084" s="277" t="s">
        <v>988</v>
      </c>
      <c r="B1084" s="84" t="s">
        <v>92</v>
      </c>
      <c r="C1084" s="84" t="s">
        <v>25</v>
      </c>
      <c r="D1084" s="84" t="s">
        <v>121</v>
      </c>
      <c r="E1084" s="84" t="s">
        <v>987</v>
      </c>
      <c r="F1084" s="84"/>
      <c r="G1084" s="70">
        <f t="shared" ref="G1084:I1085" si="279">G1085</f>
        <v>0</v>
      </c>
      <c r="H1084" s="87">
        <f t="shared" si="279"/>
        <v>0</v>
      </c>
      <c r="I1084" s="87">
        <f t="shared" si="279"/>
        <v>0</v>
      </c>
      <c r="J1084" s="176"/>
      <c r="K1084" s="198"/>
      <c r="L1084" s="198"/>
      <c r="M1084" s="198"/>
      <c r="N1084" s="198"/>
      <c r="O1084" s="198"/>
      <c r="P1084" s="198"/>
      <c r="Q1084" s="198"/>
      <c r="R1084" s="198"/>
    </row>
    <row r="1085" spans="1:18" s="18" customFormat="1" hidden="1">
      <c r="A1085" s="82" t="s">
        <v>145</v>
      </c>
      <c r="B1085" s="84" t="s">
        <v>92</v>
      </c>
      <c r="C1085" s="84" t="s">
        <v>25</v>
      </c>
      <c r="D1085" s="84" t="s">
        <v>121</v>
      </c>
      <c r="E1085" s="84" t="s">
        <v>987</v>
      </c>
      <c r="F1085" s="84" t="s">
        <v>146</v>
      </c>
      <c r="G1085" s="70">
        <f t="shared" si="279"/>
        <v>0</v>
      </c>
      <c r="H1085" s="87">
        <f t="shared" si="279"/>
        <v>0</v>
      </c>
      <c r="I1085" s="87">
        <f t="shared" si="279"/>
        <v>0</v>
      </c>
      <c r="J1085" s="176"/>
      <c r="K1085" s="198"/>
      <c r="L1085" s="198"/>
      <c r="M1085" s="198"/>
      <c r="N1085" s="198"/>
      <c r="O1085" s="198"/>
      <c r="P1085" s="198"/>
      <c r="Q1085" s="198"/>
      <c r="R1085" s="198"/>
    </row>
    <row r="1086" spans="1:18" s="18" customFormat="1" hidden="1">
      <c r="A1086" s="82" t="s">
        <v>880</v>
      </c>
      <c r="B1086" s="84" t="s">
        <v>92</v>
      </c>
      <c r="C1086" s="84" t="s">
        <v>25</v>
      </c>
      <c r="D1086" s="84" t="s">
        <v>121</v>
      </c>
      <c r="E1086" s="84" t="s">
        <v>987</v>
      </c>
      <c r="F1086" s="84" t="s">
        <v>877</v>
      </c>
      <c r="G1086" s="70"/>
      <c r="H1086" s="87"/>
      <c r="I1086" s="87"/>
      <c r="J1086" s="176"/>
      <c r="K1086" s="198"/>
      <c r="L1086" s="198"/>
      <c r="M1086" s="198"/>
      <c r="N1086" s="198"/>
      <c r="O1086" s="198"/>
      <c r="P1086" s="198"/>
      <c r="Q1086" s="198"/>
      <c r="R1086" s="198"/>
    </row>
    <row r="1087" spans="1:18" s="18" customFormat="1" ht="38.25">
      <c r="A1087" s="277" t="s">
        <v>844</v>
      </c>
      <c r="B1087" s="84" t="s">
        <v>92</v>
      </c>
      <c r="C1087" s="84" t="s">
        <v>25</v>
      </c>
      <c r="D1087" s="84" t="s">
        <v>121</v>
      </c>
      <c r="E1087" s="84" t="s">
        <v>843</v>
      </c>
      <c r="F1087" s="84"/>
      <c r="G1087" s="70">
        <f t="shared" ref="G1087:I1088" si="280">G1088</f>
        <v>48276</v>
      </c>
      <c r="H1087" s="87">
        <f t="shared" si="280"/>
        <v>48276</v>
      </c>
      <c r="I1087" s="87">
        <f t="shared" si="280"/>
        <v>48276</v>
      </c>
      <c r="J1087" s="176"/>
      <c r="K1087" s="198"/>
      <c r="L1087" s="198"/>
      <c r="M1087" s="198"/>
      <c r="N1087" s="198"/>
      <c r="O1087" s="198"/>
      <c r="P1087" s="198"/>
      <c r="Q1087" s="198"/>
      <c r="R1087" s="198"/>
    </row>
    <row r="1088" spans="1:18" s="18" customFormat="1">
      <c r="A1088" s="82" t="s">
        <v>145</v>
      </c>
      <c r="B1088" s="84" t="s">
        <v>92</v>
      </c>
      <c r="C1088" s="84" t="s">
        <v>25</v>
      </c>
      <c r="D1088" s="84" t="s">
        <v>121</v>
      </c>
      <c r="E1088" s="84" t="s">
        <v>843</v>
      </c>
      <c r="F1088" s="84" t="s">
        <v>146</v>
      </c>
      <c r="G1088" s="70">
        <f t="shared" si="280"/>
        <v>48276</v>
      </c>
      <c r="H1088" s="87">
        <f t="shared" si="280"/>
        <v>48276</v>
      </c>
      <c r="I1088" s="87">
        <f t="shared" si="280"/>
        <v>48276</v>
      </c>
      <c r="J1088" s="176"/>
      <c r="K1088" s="198"/>
      <c r="L1088" s="198"/>
      <c r="M1088" s="198"/>
      <c r="N1088" s="198"/>
      <c r="O1088" s="198"/>
      <c r="P1088" s="198"/>
      <c r="Q1088" s="198"/>
      <c r="R1088" s="198"/>
    </row>
    <row r="1089" spans="1:18" s="18" customFormat="1">
      <c r="A1089" s="82" t="s">
        <v>1071</v>
      </c>
      <c r="B1089" s="84" t="s">
        <v>92</v>
      </c>
      <c r="C1089" s="84" t="s">
        <v>25</v>
      </c>
      <c r="D1089" s="84" t="s">
        <v>121</v>
      </c>
      <c r="E1089" s="84" t="s">
        <v>843</v>
      </c>
      <c r="F1089" s="84" t="s">
        <v>1070</v>
      </c>
      <c r="G1089" s="70">
        <v>48276</v>
      </c>
      <c r="H1089" s="87">
        <v>48276</v>
      </c>
      <c r="I1089" s="87">
        <v>48276</v>
      </c>
      <c r="J1089" s="176"/>
      <c r="K1089" s="198"/>
      <c r="L1089" s="198"/>
      <c r="M1089" s="198"/>
      <c r="N1089" s="198"/>
      <c r="O1089" s="198"/>
      <c r="P1089" s="198"/>
      <c r="Q1089" s="198"/>
      <c r="R1089" s="198"/>
    </row>
    <row r="1090" spans="1:18" s="18" customFormat="1" ht="32.25" customHeight="1">
      <c r="A1090" s="82" t="s">
        <v>140</v>
      </c>
      <c r="B1090" s="84" t="s">
        <v>92</v>
      </c>
      <c r="C1090" s="84" t="s">
        <v>25</v>
      </c>
      <c r="D1090" s="84" t="s">
        <v>121</v>
      </c>
      <c r="E1090" s="84" t="s">
        <v>222</v>
      </c>
      <c r="F1090" s="84"/>
      <c r="G1090" s="70">
        <f>G1091</f>
        <v>19001218.359999999</v>
      </c>
      <c r="H1090" s="87">
        <f t="shared" ref="H1090:I1090" si="281">H1091</f>
        <v>19734258.759999998</v>
      </c>
      <c r="I1090" s="87">
        <f t="shared" si="281"/>
        <v>20496620.77</v>
      </c>
      <c r="J1090" s="176"/>
      <c r="K1090" s="198"/>
      <c r="L1090" s="198"/>
      <c r="M1090" s="198"/>
      <c r="N1090" s="198"/>
      <c r="O1090" s="198"/>
      <c r="P1090" s="198"/>
      <c r="Q1090" s="198"/>
      <c r="R1090" s="198"/>
    </row>
    <row r="1091" spans="1:18" s="18" customFormat="1" ht="25.5">
      <c r="A1091" s="82" t="s">
        <v>75</v>
      </c>
      <c r="B1091" s="84" t="s">
        <v>92</v>
      </c>
      <c r="C1091" s="84" t="s">
        <v>25</v>
      </c>
      <c r="D1091" s="84" t="s">
        <v>121</v>
      </c>
      <c r="E1091" s="84" t="s">
        <v>223</v>
      </c>
      <c r="F1091" s="84"/>
      <c r="G1091" s="87">
        <f>G1092+G1094+G1096</f>
        <v>19001218.359999999</v>
      </c>
      <c r="H1091" s="87">
        <f t="shared" ref="H1091:I1091" si="282">H1092+H1094+H1096</f>
        <v>19734258.759999998</v>
      </c>
      <c r="I1091" s="87">
        <f t="shared" si="282"/>
        <v>20496620.77</v>
      </c>
      <c r="J1091" s="176"/>
      <c r="K1091" s="198"/>
      <c r="L1091" s="198"/>
      <c r="M1091" s="198"/>
      <c r="N1091" s="198"/>
      <c r="O1091" s="198"/>
      <c r="P1091" s="198"/>
      <c r="Q1091" s="198"/>
      <c r="R1091" s="198"/>
    </row>
    <row r="1092" spans="1:18" ht="63.75">
      <c r="A1092" s="82" t="s">
        <v>54</v>
      </c>
      <c r="B1092" s="84" t="s">
        <v>92</v>
      </c>
      <c r="C1092" s="84" t="s">
        <v>25</v>
      </c>
      <c r="D1092" s="84" t="s">
        <v>121</v>
      </c>
      <c r="E1092" s="84" t="s">
        <v>223</v>
      </c>
      <c r="F1092" s="84" t="s">
        <v>57</v>
      </c>
      <c r="G1092" s="87">
        <f>G1093</f>
        <v>18548140</v>
      </c>
      <c r="H1092" s="87">
        <f>H1093</f>
        <v>19281180.399999999</v>
      </c>
      <c r="I1092" s="87">
        <f>I1093</f>
        <v>20043542.41</v>
      </c>
      <c r="J1092" s="176"/>
    </row>
    <row r="1093" spans="1:18" ht="25.5">
      <c r="A1093" s="82" t="s">
        <v>55</v>
      </c>
      <c r="B1093" s="84" t="s">
        <v>92</v>
      </c>
      <c r="C1093" s="84" t="s">
        <v>25</v>
      </c>
      <c r="D1093" s="84" t="s">
        <v>121</v>
      </c>
      <c r="E1093" s="84" t="s">
        <v>223</v>
      </c>
      <c r="F1093" s="84" t="s">
        <v>58</v>
      </c>
      <c r="G1093" s="70">
        <f>14075277+4250733+222130</f>
        <v>18548140</v>
      </c>
      <c r="H1093" s="87">
        <f>14638288.08+4420762.32+222130</f>
        <v>19281180.399999999</v>
      </c>
      <c r="I1093" s="87">
        <f>15223819.6+4597592.81+222130</f>
        <v>20043542.41</v>
      </c>
      <c r="J1093" s="176"/>
    </row>
    <row r="1094" spans="1:18" ht="25.5">
      <c r="A1094" s="82" t="s">
        <v>35</v>
      </c>
      <c r="B1094" s="84" t="s">
        <v>92</v>
      </c>
      <c r="C1094" s="84" t="s">
        <v>25</v>
      </c>
      <c r="D1094" s="84" t="s">
        <v>121</v>
      </c>
      <c r="E1094" s="84" t="s">
        <v>223</v>
      </c>
      <c r="F1094" s="84" t="s">
        <v>36</v>
      </c>
      <c r="G1094" s="70">
        <f>G1095</f>
        <v>453078.36</v>
      </c>
      <c r="H1094" s="87">
        <f>H1095</f>
        <v>453078.36</v>
      </c>
      <c r="I1094" s="87">
        <f>I1095</f>
        <v>453078.36</v>
      </c>
      <c r="J1094" s="176"/>
    </row>
    <row r="1095" spans="1:18" ht="25.5">
      <c r="A1095" s="82" t="s">
        <v>37</v>
      </c>
      <c r="B1095" s="84" t="s">
        <v>92</v>
      </c>
      <c r="C1095" s="84" t="s">
        <v>25</v>
      </c>
      <c r="D1095" s="84" t="s">
        <v>121</v>
      </c>
      <c r="E1095" s="84" t="s">
        <v>223</v>
      </c>
      <c r="F1095" s="84" t="s">
        <v>38</v>
      </c>
      <c r="G1095" s="70">
        <v>453078.36</v>
      </c>
      <c r="H1095" s="87">
        <v>453078.36</v>
      </c>
      <c r="I1095" s="87">
        <v>453078.36</v>
      </c>
      <c r="J1095" s="176"/>
    </row>
    <row r="1096" spans="1:18" hidden="1">
      <c r="A1096" s="82" t="s">
        <v>62</v>
      </c>
      <c r="B1096" s="84" t="s">
        <v>92</v>
      </c>
      <c r="C1096" s="84" t="s">
        <v>25</v>
      </c>
      <c r="D1096" s="84" t="s">
        <v>121</v>
      </c>
      <c r="E1096" s="84" t="s">
        <v>223</v>
      </c>
      <c r="F1096" s="84" t="s">
        <v>63</v>
      </c>
      <c r="G1096" s="27">
        <f>G1098+G1097</f>
        <v>0</v>
      </c>
      <c r="H1096" s="94">
        <f>H1098</f>
        <v>0</v>
      </c>
      <c r="I1096" s="94">
        <f>I1098</f>
        <v>0</v>
      </c>
      <c r="J1096" s="192"/>
    </row>
    <row r="1097" spans="1:18" hidden="1">
      <c r="A1097" s="82" t="s">
        <v>322</v>
      </c>
      <c r="B1097" s="84" t="s">
        <v>92</v>
      </c>
      <c r="C1097" s="84" t="s">
        <v>25</v>
      </c>
      <c r="D1097" s="84" t="s">
        <v>121</v>
      </c>
      <c r="E1097" s="84" t="s">
        <v>223</v>
      </c>
      <c r="F1097" s="84" t="s">
        <v>321</v>
      </c>
      <c r="G1097" s="27"/>
      <c r="H1097" s="94">
        <v>0</v>
      </c>
      <c r="I1097" s="94">
        <v>0</v>
      </c>
      <c r="J1097" s="192"/>
    </row>
    <row r="1098" spans="1:18" hidden="1">
      <c r="A1098" s="82" t="s">
        <v>65</v>
      </c>
      <c r="B1098" s="84" t="s">
        <v>92</v>
      </c>
      <c r="C1098" s="84" t="s">
        <v>25</v>
      </c>
      <c r="D1098" s="84" t="s">
        <v>121</v>
      </c>
      <c r="E1098" s="84" t="s">
        <v>223</v>
      </c>
      <c r="F1098" s="84" t="s">
        <v>66</v>
      </c>
      <c r="G1098" s="27"/>
      <c r="H1098" s="94">
        <v>0</v>
      </c>
      <c r="I1098" s="94">
        <v>0</v>
      </c>
      <c r="J1098" s="192"/>
    </row>
    <row r="1099" spans="1:18" ht="19.5" hidden="1" customHeight="1">
      <c r="A1099" s="82" t="s">
        <v>167</v>
      </c>
      <c r="B1099" s="84" t="s">
        <v>92</v>
      </c>
      <c r="C1099" s="84" t="s">
        <v>25</v>
      </c>
      <c r="D1099" s="84" t="s">
        <v>121</v>
      </c>
      <c r="E1099" s="84"/>
      <c r="F1099" s="84"/>
      <c r="G1099" s="70">
        <f>G1100</f>
        <v>0</v>
      </c>
      <c r="H1099" s="87">
        <f t="shared" ref="H1099:I1099" si="283">H1100</f>
        <v>0</v>
      </c>
      <c r="I1099" s="87">
        <f t="shared" si="283"/>
        <v>0</v>
      </c>
      <c r="J1099" s="176"/>
    </row>
    <row r="1100" spans="1:18" ht="47.25" hidden="1" customHeight="1">
      <c r="A1100" s="82" t="s">
        <v>445</v>
      </c>
      <c r="B1100" s="84" t="s">
        <v>92</v>
      </c>
      <c r="C1100" s="84" t="s">
        <v>25</v>
      </c>
      <c r="D1100" s="84" t="s">
        <v>121</v>
      </c>
      <c r="E1100" s="84" t="s">
        <v>444</v>
      </c>
      <c r="F1100" s="84"/>
      <c r="G1100" s="70">
        <f>G1101</f>
        <v>0</v>
      </c>
      <c r="H1100" s="87">
        <f t="shared" ref="H1100:I1102" si="284">H1101</f>
        <v>0</v>
      </c>
      <c r="I1100" s="87">
        <f t="shared" si="284"/>
        <v>0</v>
      </c>
      <c r="J1100" s="176"/>
    </row>
    <row r="1101" spans="1:18" ht="33.75" hidden="1" customHeight="1">
      <c r="A1101" s="82" t="s">
        <v>443</v>
      </c>
      <c r="B1101" s="84" t="s">
        <v>92</v>
      </c>
      <c r="C1101" s="84" t="s">
        <v>25</v>
      </c>
      <c r="D1101" s="84" t="s">
        <v>121</v>
      </c>
      <c r="E1101" s="84" t="s">
        <v>441</v>
      </c>
      <c r="F1101" s="84"/>
      <c r="G1101" s="70">
        <f>G1102</f>
        <v>0</v>
      </c>
      <c r="H1101" s="87">
        <f t="shared" si="284"/>
        <v>0</v>
      </c>
      <c r="I1101" s="87">
        <f t="shared" si="284"/>
        <v>0</v>
      </c>
      <c r="J1101" s="176"/>
    </row>
    <row r="1102" spans="1:18" ht="17.25" hidden="1" customHeight="1">
      <c r="A1102" s="82" t="s">
        <v>442</v>
      </c>
      <c r="B1102" s="84" t="s">
        <v>92</v>
      </c>
      <c r="C1102" s="84" t="s">
        <v>25</v>
      </c>
      <c r="D1102" s="84" t="s">
        <v>121</v>
      </c>
      <c r="E1102" s="84" t="s">
        <v>441</v>
      </c>
      <c r="F1102" s="84" t="s">
        <v>36</v>
      </c>
      <c r="G1102" s="70">
        <f>G1103</f>
        <v>0</v>
      </c>
      <c r="H1102" s="87">
        <f t="shared" si="284"/>
        <v>0</v>
      </c>
      <c r="I1102" s="87">
        <f t="shared" si="284"/>
        <v>0</v>
      </c>
      <c r="J1102" s="176"/>
    </row>
    <row r="1103" spans="1:18" ht="26.25" hidden="1" customHeight="1">
      <c r="A1103" s="82" t="s">
        <v>37</v>
      </c>
      <c r="B1103" s="84" t="s">
        <v>92</v>
      </c>
      <c r="C1103" s="84" t="s">
        <v>25</v>
      </c>
      <c r="D1103" s="84" t="s">
        <v>121</v>
      </c>
      <c r="E1103" s="84" t="s">
        <v>441</v>
      </c>
      <c r="F1103" s="84" t="s">
        <v>38</v>
      </c>
      <c r="G1103" s="70">
        <f>16000-16000</f>
        <v>0</v>
      </c>
      <c r="H1103" s="127"/>
      <c r="I1103" s="127"/>
      <c r="J1103" s="196"/>
    </row>
    <row r="1104" spans="1:18" ht="30.75" hidden="1" customHeight="1">
      <c r="A1104" s="82"/>
      <c r="B1104" s="84"/>
      <c r="C1104" s="84"/>
      <c r="D1104" s="84"/>
      <c r="E1104" s="84"/>
      <c r="F1104" s="84"/>
      <c r="G1104" s="70"/>
      <c r="H1104" s="87"/>
      <c r="I1104" s="87"/>
      <c r="J1104" s="176"/>
    </row>
    <row r="1105" spans="1:18" s="18" customFormat="1" ht="38.25" hidden="1">
      <c r="A1105" s="277" t="s">
        <v>844</v>
      </c>
      <c r="B1105" s="84" t="s">
        <v>92</v>
      </c>
      <c r="C1105" s="84" t="s">
        <v>25</v>
      </c>
      <c r="D1105" s="84" t="s">
        <v>121</v>
      </c>
      <c r="E1105" s="84" t="s">
        <v>876</v>
      </c>
      <c r="F1105" s="84"/>
      <c r="G1105" s="70">
        <f t="shared" ref="G1105:I1107" si="285">G1106</f>
        <v>0</v>
      </c>
      <c r="H1105" s="87">
        <f t="shared" si="285"/>
        <v>0</v>
      </c>
      <c r="I1105" s="87">
        <f t="shared" si="285"/>
        <v>0</v>
      </c>
      <c r="J1105" s="176"/>
      <c r="K1105" s="198"/>
      <c r="L1105" s="198"/>
      <c r="M1105" s="198"/>
      <c r="N1105" s="198"/>
      <c r="O1105" s="198"/>
      <c r="P1105" s="198"/>
      <c r="Q1105" s="198"/>
      <c r="R1105" s="198"/>
    </row>
    <row r="1106" spans="1:18" s="18" customFormat="1" ht="38.25" hidden="1">
      <c r="A1106" s="277" t="s">
        <v>844</v>
      </c>
      <c r="B1106" s="84" t="s">
        <v>92</v>
      </c>
      <c r="C1106" s="84" t="s">
        <v>25</v>
      </c>
      <c r="D1106" s="84" t="s">
        <v>121</v>
      </c>
      <c r="E1106" s="84" t="s">
        <v>875</v>
      </c>
      <c r="F1106" s="84"/>
      <c r="G1106" s="70">
        <f t="shared" si="285"/>
        <v>0</v>
      </c>
      <c r="H1106" s="87">
        <f t="shared" si="285"/>
        <v>0</v>
      </c>
      <c r="I1106" s="87">
        <f t="shared" si="285"/>
        <v>0</v>
      </c>
      <c r="J1106" s="176"/>
      <c r="K1106" s="198"/>
      <c r="L1106" s="198"/>
      <c r="M1106" s="198"/>
      <c r="N1106" s="198"/>
      <c r="O1106" s="198"/>
      <c r="P1106" s="198"/>
      <c r="Q1106" s="198"/>
      <c r="R1106" s="198"/>
    </row>
    <row r="1107" spans="1:18" s="18" customFormat="1" hidden="1">
      <c r="A1107" s="82" t="s">
        <v>145</v>
      </c>
      <c r="B1107" s="84" t="s">
        <v>92</v>
      </c>
      <c r="C1107" s="84" t="s">
        <v>25</v>
      </c>
      <c r="D1107" s="84" t="s">
        <v>121</v>
      </c>
      <c r="E1107" s="84" t="s">
        <v>875</v>
      </c>
      <c r="F1107" s="84" t="s">
        <v>146</v>
      </c>
      <c r="G1107" s="70">
        <f t="shared" si="285"/>
        <v>0</v>
      </c>
      <c r="H1107" s="87">
        <f t="shared" si="285"/>
        <v>0</v>
      </c>
      <c r="I1107" s="87">
        <f t="shared" si="285"/>
        <v>0</v>
      </c>
      <c r="J1107" s="176"/>
      <c r="K1107" s="198"/>
      <c r="L1107" s="198"/>
      <c r="M1107" s="198"/>
      <c r="N1107" s="198"/>
      <c r="O1107" s="198"/>
      <c r="P1107" s="198"/>
      <c r="Q1107" s="198"/>
      <c r="R1107" s="198"/>
    </row>
    <row r="1108" spans="1:18" s="18" customFormat="1" hidden="1">
      <c r="A1108" s="82" t="s">
        <v>880</v>
      </c>
      <c r="B1108" s="84" t="s">
        <v>92</v>
      </c>
      <c r="C1108" s="84" t="s">
        <v>25</v>
      </c>
      <c r="D1108" s="84" t="s">
        <v>121</v>
      </c>
      <c r="E1108" s="84" t="s">
        <v>875</v>
      </c>
      <c r="F1108" s="84" t="s">
        <v>877</v>
      </c>
      <c r="G1108" s="70">
        <f>52800+123200-176000</f>
        <v>0</v>
      </c>
      <c r="H1108" s="87">
        <f>52800+53402-106202</f>
        <v>0</v>
      </c>
      <c r="I1108" s="87">
        <f>53402+52800-106202</f>
        <v>0</v>
      </c>
      <c r="J1108" s="176"/>
      <c r="K1108" s="198"/>
      <c r="L1108" s="198"/>
      <c r="M1108" s="198"/>
      <c r="N1108" s="198"/>
      <c r="O1108" s="198"/>
      <c r="P1108" s="198"/>
      <c r="Q1108" s="198"/>
      <c r="R1108" s="198"/>
    </row>
    <row r="1109" spans="1:18" ht="33" hidden="1" customHeight="1">
      <c r="A1109" s="82" t="s">
        <v>934</v>
      </c>
      <c r="B1109" s="84" t="s">
        <v>92</v>
      </c>
      <c r="C1109" s="84" t="s">
        <v>25</v>
      </c>
      <c r="D1109" s="84" t="s">
        <v>121</v>
      </c>
      <c r="E1109" s="84" t="s">
        <v>917</v>
      </c>
      <c r="F1109" s="84"/>
      <c r="G1109" s="70">
        <f>G1110</f>
        <v>0</v>
      </c>
      <c r="H1109" s="87">
        <f t="shared" ref="H1109:I1109" si="286">H1110</f>
        <v>0</v>
      </c>
      <c r="I1109" s="87">
        <f t="shared" si="286"/>
        <v>0</v>
      </c>
      <c r="J1109" s="176"/>
    </row>
    <row r="1110" spans="1:18" ht="24.75" hidden="1" customHeight="1">
      <c r="A1110" s="82" t="s">
        <v>35</v>
      </c>
      <c r="B1110" s="84" t="s">
        <v>92</v>
      </c>
      <c r="C1110" s="84" t="s">
        <v>25</v>
      </c>
      <c r="D1110" s="84" t="s">
        <v>121</v>
      </c>
      <c r="E1110" s="84" t="s">
        <v>917</v>
      </c>
      <c r="F1110" s="84" t="s">
        <v>36</v>
      </c>
      <c r="G1110" s="70">
        <f>G1111</f>
        <v>0</v>
      </c>
      <c r="H1110" s="87">
        <f t="shared" ref="H1110:I1110" si="287">H1111</f>
        <v>0</v>
      </c>
      <c r="I1110" s="87">
        <f t="shared" si="287"/>
        <v>0</v>
      </c>
      <c r="J1110" s="176"/>
    </row>
    <row r="1111" spans="1:18" ht="25.9" hidden="1" customHeight="1">
      <c r="A1111" s="82" t="s">
        <v>37</v>
      </c>
      <c r="B1111" s="84" t="s">
        <v>92</v>
      </c>
      <c r="C1111" s="84" t="s">
        <v>25</v>
      </c>
      <c r="D1111" s="84" t="s">
        <v>121</v>
      </c>
      <c r="E1111" s="84" t="s">
        <v>917</v>
      </c>
      <c r="F1111" s="84" t="s">
        <v>38</v>
      </c>
      <c r="G1111" s="70">
        <f>100000-100000</f>
        <v>0</v>
      </c>
      <c r="H1111" s="87">
        <v>0</v>
      </c>
      <c r="I1111" s="87">
        <v>0</v>
      </c>
      <c r="J1111" s="176"/>
    </row>
    <row r="1112" spans="1:18">
      <c r="A1112" s="264" t="s">
        <v>142</v>
      </c>
      <c r="B1112" s="161" t="s">
        <v>92</v>
      </c>
      <c r="C1112" s="266" t="s">
        <v>68</v>
      </c>
      <c r="D1112" s="266"/>
      <c r="E1112" s="266"/>
      <c r="F1112" s="266"/>
      <c r="G1112" s="38">
        <f>G1113+G1118</f>
        <v>27136607.91</v>
      </c>
      <c r="H1112" s="263">
        <f>H1113+H1118</f>
        <v>26674314.710000001</v>
      </c>
      <c r="I1112" s="263">
        <f>I1113+I1118</f>
        <v>27321297.009999998</v>
      </c>
      <c r="J1112" s="189"/>
    </row>
    <row r="1113" spans="1:18">
      <c r="A1113" s="82" t="s">
        <v>143</v>
      </c>
      <c r="B1113" s="84" t="s">
        <v>92</v>
      </c>
      <c r="C1113" s="84" t="s">
        <v>68</v>
      </c>
      <c r="D1113" s="84" t="s">
        <v>18</v>
      </c>
      <c r="E1113" s="84"/>
      <c r="F1113" s="84"/>
      <c r="G1113" s="70">
        <f>G1114</f>
        <v>61920</v>
      </c>
      <c r="H1113" s="87">
        <f>H1114</f>
        <v>61920</v>
      </c>
      <c r="I1113" s="87">
        <f>I1114</f>
        <v>61920</v>
      </c>
      <c r="J1113" s="176"/>
    </row>
    <row r="1114" spans="1:18" s="43" customFormat="1" ht="30.75" customHeight="1">
      <c r="A1114" s="16" t="s">
        <v>1157</v>
      </c>
      <c r="B1114" s="84" t="s">
        <v>92</v>
      </c>
      <c r="C1114" s="84" t="s">
        <v>68</v>
      </c>
      <c r="D1114" s="84" t="s">
        <v>18</v>
      </c>
      <c r="E1114" s="84" t="s">
        <v>281</v>
      </c>
      <c r="F1114" s="167"/>
      <c r="G1114" s="87">
        <f t="shared" ref="G1114:I1116" si="288">G1115</f>
        <v>61920</v>
      </c>
      <c r="H1114" s="87">
        <f t="shared" si="288"/>
        <v>61920</v>
      </c>
      <c r="I1114" s="87">
        <f t="shared" si="288"/>
        <v>61920</v>
      </c>
      <c r="J1114" s="176"/>
      <c r="K1114" s="216"/>
      <c r="L1114" s="216"/>
      <c r="M1114" s="216"/>
      <c r="N1114" s="216"/>
      <c r="O1114" s="216"/>
      <c r="P1114" s="216"/>
      <c r="Q1114" s="216"/>
      <c r="R1114" s="216"/>
    </row>
    <row r="1115" spans="1:18" s="43" customFormat="1">
      <c r="A1115" s="16" t="s">
        <v>144</v>
      </c>
      <c r="B1115" s="84" t="s">
        <v>92</v>
      </c>
      <c r="C1115" s="84" t="s">
        <v>68</v>
      </c>
      <c r="D1115" s="84" t="s">
        <v>18</v>
      </c>
      <c r="E1115" s="84" t="s">
        <v>285</v>
      </c>
      <c r="F1115" s="167"/>
      <c r="G1115" s="87">
        <f t="shared" si="288"/>
        <v>61920</v>
      </c>
      <c r="H1115" s="87">
        <f t="shared" si="288"/>
        <v>61920</v>
      </c>
      <c r="I1115" s="87">
        <f t="shared" si="288"/>
        <v>61920</v>
      </c>
      <c r="J1115" s="176"/>
      <c r="K1115" s="216"/>
      <c r="L1115" s="216"/>
      <c r="M1115" s="216"/>
      <c r="N1115" s="216"/>
      <c r="O1115" s="216"/>
      <c r="P1115" s="216"/>
      <c r="Q1115" s="216"/>
      <c r="R1115" s="216"/>
    </row>
    <row r="1116" spans="1:18" s="43" customFormat="1">
      <c r="A1116" s="16" t="s">
        <v>145</v>
      </c>
      <c r="B1116" s="84" t="s">
        <v>92</v>
      </c>
      <c r="C1116" s="84" t="s">
        <v>68</v>
      </c>
      <c r="D1116" s="84" t="s">
        <v>18</v>
      </c>
      <c r="E1116" s="84" t="s">
        <v>285</v>
      </c>
      <c r="F1116" s="84" t="s">
        <v>146</v>
      </c>
      <c r="G1116" s="87">
        <f t="shared" si="288"/>
        <v>61920</v>
      </c>
      <c r="H1116" s="87">
        <f t="shared" si="288"/>
        <v>61920</v>
      </c>
      <c r="I1116" s="87">
        <f t="shared" si="288"/>
        <v>61920</v>
      </c>
      <c r="J1116" s="176"/>
      <c r="K1116" s="216"/>
      <c r="L1116" s="216"/>
      <c r="M1116" s="216"/>
      <c r="N1116" s="216"/>
      <c r="O1116" s="216"/>
      <c r="P1116" s="216"/>
      <c r="Q1116" s="216"/>
      <c r="R1116" s="216"/>
    </row>
    <row r="1117" spans="1:18" s="44" customFormat="1" ht="25.5">
      <c r="A1117" s="16" t="s">
        <v>347</v>
      </c>
      <c r="B1117" s="84" t="s">
        <v>92</v>
      </c>
      <c r="C1117" s="84" t="s">
        <v>68</v>
      </c>
      <c r="D1117" s="84" t="s">
        <v>18</v>
      </c>
      <c r="E1117" s="84" t="s">
        <v>285</v>
      </c>
      <c r="F1117" s="84" t="s">
        <v>348</v>
      </c>
      <c r="G1117" s="87">
        <v>61920</v>
      </c>
      <c r="H1117" s="87">
        <v>61920</v>
      </c>
      <c r="I1117" s="87">
        <v>61920</v>
      </c>
      <c r="J1117" s="176"/>
      <c r="K1117" s="217"/>
      <c r="L1117" s="217"/>
      <c r="M1117" s="217"/>
      <c r="N1117" s="217"/>
      <c r="O1117" s="217"/>
      <c r="P1117" s="217"/>
      <c r="Q1117" s="217"/>
      <c r="R1117" s="217"/>
    </row>
    <row r="1118" spans="1:18">
      <c r="A1118" s="13" t="s">
        <v>150</v>
      </c>
      <c r="B1118" s="84" t="s">
        <v>92</v>
      </c>
      <c r="C1118" s="84" t="s">
        <v>68</v>
      </c>
      <c r="D1118" s="84" t="s">
        <v>53</v>
      </c>
      <c r="E1118" s="84"/>
      <c r="F1118" s="84"/>
      <c r="G1118" s="87">
        <f>G1119</f>
        <v>27074687.91</v>
      </c>
      <c r="H1118" s="87">
        <f t="shared" ref="H1118:I1118" si="289">H1119</f>
        <v>26612394.710000001</v>
      </c>
      <c r="I1118" s="87">
        <f t="shared" si="289"/>
        <v>27259377.009999998</v>
      </c>
      <c r="J1118" s="176"/>
    </row>
    <row r="1119" spans="1:18" s="28" customFormat="1" ht="30.75" customHeight="1">
      <c r="A1119" s="16" t="s">
        <v>1145</v>
      </c>
      <c r="B1119" s="84" t="s">
        <v>92</v>
      </c>
      <c r="C1119" s="84" t="s">
        <v>68</v>
      </c>
      <c r="D1119" s="84" t="s">
        <v>53</v>
      </c>
      <c r="E1119" s="84" t="s">
        <v>184</v>
      </c>
      <c r="F1119" s="167"/>
      <c r="G1119" s="87">
        <f>G1120</f>
        <v>27074687.91</v>
      </c>
      <c r="H1119" s="87">
        <f t="shared" ref="H1119:I1119" si="290">H1120</f>
        <v>26612394.710000001</v>
      </c>
      <c r="I1119" s="87">
        <f t="shared" si="290"/>
        <v>27259377.009999998</v>
      </c>
      <c r="J1119" s="176"/>
      <c r="K1119" s="202"/>
      <c r="L1119" s="202"/>
      <c r="M1119" s="202"/>
      <c r="N1119" s="202"/>
      <c r="O1119" s="202"/>
      <c r="P1119" s="202"/>
      <c r="Q1119" s="202"/>
      <c r="R1119" s="202"/>
    </row>
    <row r="1120" spans="1:18" ht="47.25" customHeight="1">
      <c r="A1120" s="82" t="s">
        <v>1192</v>
      </c>
      <c r="B1120" s="84" t="s">
        <v>92</v>
      </c>
      <c r="C1120" s="84" t="s">
        <v>68</v>
      </c>
      <c r="D1120" s="84" t="s">
        <v>53</v>
      </c>
      <c r="E1120" s="84" t="s">
        <v>210</v>
      </c>
      <c r="F1120" s="84"/>
      <c r="G1120" s="87">
        <f>G1121+G1124+G1128+G1131</f>
        <v>27074687.91</v>
      </c>
      <c r="H1120" s="87">
        <f t="shared" ref="H1120:I1120" si="291">H1121+H1124+H1128+H1131</f>
        <v>26612394.710000001</v>
      </c>
      <c r="I1120" s="87">
        <f t="shared" si="291"/>
        <v>27259377.009999998</v>
      </c>
      <c r="J1120" s="176"/>
    </row>
    <row r="1121" spans="1:18" s="18" customFormat="1" ht="56.25" customHeight="1">
      <c r="A1121" s="104" t="s">
        <v>64</v>
      </c>
      <c r="B1121" s="84" t="s">
        <v>92</v>
      </c>
      <c r="C1121" s="84" t="s">
        <v>68</v>
      </c>
      <c r="D1121" s="84" t="s">
        <v>53</v>
      </c>
      <c r="E1121" s="84" t="s">
        <v>425</v>
      </c>
      <c r="F1121" s="84"/>
      <c r="G1121" s="87">
        <f t="shared" ref="G1121:I1122" si="292">G1122</f>
        <v>639900</v>
      </c>
      <c r="H1121" s="87">
        <f t="shared" si="292"/>
        <v>638490</v>
      </c>
      <c r="I1121" s="87">
        <f t="shared" si="292"/>
        <v>623370</v>
      </c>
      <c r="J1121" s="176"/>
      <c r="K1121" s="198"/>
      <c r="L1121" s="198"/>
      <c r="M1121" s="198"/>
      <c r="N1121" s="198"/>
      <c r="O1121" s="198"/>
      <c r="P1121" s="198"/>
      <c r="Q1121" s="198"/>
      <c r="R1121" s="198"/>
    </row>
    <row r="1122" spans="1:18" s="18" customFormat="1" ht="25.5">
      <c r="A1122" s="82" t="s">
        <v>29</v>
      </c>
      <c r="B1122" s="84" t="s">
        <v>92</v>
      </c>
      <c r="C1122" s="84" t="s">
        <v>68</v>
      </c>
      <c r="D1122" s="84" t="s">
        <v>53</v>
      </c>
      <c r="E1122" s="84" t="s">
        <v>425</v>
      </c>
      <c r="F1122" s="84" t="s">
        <v>30</v>
      </c>
      <c r="G1122" s="87">
        <f t="shared" si="292"/>
        <v>639900</v>
      </c>
      <c r="H1122" s="87">
        <f t="shared" si="292"/>
        <v>638490</v>
      </c>
      <c r="I1122" s="87">
        <f t="shared" si="292"/>
        <v>623370</v>
      </c>
      <c r="J1122" s="176"/>
      <c r="K1122" s="198"/>
      <c r="L1122" s="198"/>
      <c r="M1122" s="198"/>
      <c r="N1122" s="198"/>
      <c r="O1122" s="198"/>
      <c r="P1122" s="198"/>
      <c r="Q1122" s="198"/>
      <c r="R1122" s="198"/>
    </row>
    <row r="1123" spans="1:18" s="18" customFormat="1">
      <c r="A1123" s="82" t="s">
        <v>31</v>
      </c>
      <c r="B1123" s="84" t="s">
        <v>92</v>
      </c>
      <c r="C1123" s="84" t="s">
        <v>68</v>
      </c>
      <c r="D1123" s="84" t="s">
        <v>53</v>
      </c>
      <c r="E1123" s="15" t="s">
        <v>425</v>
      </c>
      <c r="F1123" s="15" t="s">
        <v>32</v>
      </c>
      <c r="G1123" s="70">
        <f>278700+361200</f>
        <v>639900</v>
      </c>
      <c r="H1123" s="87">
        <f>277290+361200</f>
        <v>638490</v>
      </c>
      <c r="I1123" s="87">
        <f>262170+361200</f>
        <v>623370</v>
      </c>
      <c r="J1123" s="176"/>
      <c r="K1123" s="198"/>
      <c r="L1123" s="198"/>
      <c r="M1123" s="198"/>
      <c r="N1123" s="198"/>
      <c r="O1123" s="198"/>
      <c r="P1123" s="198"/>
      <c r="Q1123" s="198"/>
      <c r="R1123" s="198"/>
    </row>
    <row r="1124" spans="1:18" s="28" customFormat="1" ht="42.75" customHeight="1">
      <c r="A1124" s="104" t="s">
        <v>151</v>
      </c>
      <c r="B1124" s="84" t="s">
        <v>92</v>
      </c>
      <c r="C1124" s="84" t="s">
        <v>68</v>
      </c>
      <c r="D1124" s="84" t="s">
        <v>53</v>
      </c>
      <c r="E1124" s="15" t="s">
        <v>426</v>
      </c>
      <c r="F1124" s="39"/>
      <c r="G1124" s="70">
        <f t="shared" ref="G1124:I1125" si="293">G1125</f>
        <v>8545600</v>
      </c>
      <c r="H1124" s="87">
        <f t="shared" si="293"/>
        <v>8653080</v>
      </c>
      <c r="I1124" s="87">
        <f t="shared" si="293"/>
        <v>9990560</v>
      </c>
      <c r="J1124" s="176"/>
      <c r="K1124" s="202"/>
      <c r="L1124" s="202"/>
      <c r="M1124" s="202"/>
      <c r="N1124" s="202"/>
      <c r="O1124" s="202"/>
      <c r="P1124" s="202"/>
      <c r="Q1124" s="202"/>
      <c r="R1124" s="202"/>
    </row>
    <row r="1125" spans="1:18" s="28" customFormat="1" ht="25.5">
      <c r="A1125" s="82" t="s">
        <v>29</v>
      </c>
      <c r="B1125" s="84" t="s">
        <v>92</v>
      </c>
      <c r="C1125" s="84" t="s">
        <v>68</v>
      </c>
      <c r="D1125" s="84" t="s">
        <v>53</v>
      </c>
      <c r="E1125" s="15" t="s">
        <v>426</v>
      </c>
      <c r="F1125" s="15" t="s">
        <v>30</v>
      </c>
      <c r="G1125" s="70">
        <f t="shared" si="293"/>
        <v>8545600</v>
      </c>
      <c r="H1125" s="87">
        <f t="shared" si="293"/>
        <v>8653080</v>
      </c>
      <c r="I1125" s="87">
        <f t="shared" si="293"/>
        <v>9990560</v>
      </c>
      <c r="J1125" s="176"/>
      <c r="K1125" s="202"/>
      <c r="L1125" s="202"/>
      <c r="M1125" s="202"/>
      <c r="N1125" s="202"/>
      <c r="O1125" s="202"/>
      <c r="P1125" s="202"/>
      <c r="Q1125" s="202"/>
      <c r="R1125" s="202"/>
    </row>
    <row r="1126" spans="1:18">
      <c r="A1126" s="82" t="s">
        <v>31</v>
      </c>
      <c r="B1126" s="84" t="s">
        <v>92</v>
      </c>
      <c r="C1126" s="84" t="s">
        <v>68</v>
      </c>
      <c r="D1126" s="84" t="s">
        <v>53</v>
      </c>
      <c r="E1126" s="15" t="s">
        <v>426</v>
      </c>
      <c r="F1126" s="15" t="s">
        <v>32</v>
      </c>
      <c r="G1126" s="70">
        <v>8545600</v>
      </c>
      <c r="H1126" s="87">
        <v>8653080</v>
      </c>
      <c r="I1126" s="87">
        <v>9990560</v>
      </c>
      <c r="J1126" s="176"/>
    </row>
    <row r="1127" spans="1:18" ht="14.25" hidden="1" customHeight="1">
      <c r="A1127" s="82" t="s">
        <v>34</v>
      </c>
      <c r="B1127" s="84" t="s">
        <v>92</v>
      </c>
      <c r="C1127" s="84" t="s">
        <v>68</v>
      </c>
      <c r="D1127" s="84" t="s">
        <v>53</v>
      </c>
      <c r="E1127" s="15" t="s">
        <v>224</v>
      </c>
      <c r="F1127" s="15" t="s">
        <v>51</v>
      </c>
      <c r="G1127" s="70"/>
      <c r="H1127" s="87"/>
      <c r="I1127" s="87"/>
      <c r="J1127" s="176"/>
    </row>
    <row r="1128" spans="1:18" s="28" customFormat="1" ht="27" hidden="1" customHeight="1">
      <c r="A1128" s="135" t="s">
        <v>898</v>
      </c>
      <c r="B1128" s="84" t="s">
        <v>92</v>
      </c>
      <c r="C1128" s="84" t="s">
        <v>68</v>
      </c>
      <c r="D1128" s="84" t="s">
        <v>53</v>
      </c>
      <c r="E1128" s="15" t="s">
        <v>897</v>
      </c>
      <c r="F1128" s="39"/>
      <c r="G1128" s="70">
        <f t="shared" ref="G1128:I1132" si="294">G1129</f>
        <v>0</v>
      </c>
      <c r="H1128" s="87">
        <f t="shared" si="294"/>
        <v>0</v>
      </c>
      <c r="I1128" s="87">
        <f t="shared" si="294"/>
        <v>0</v>
      </c>
      <c r="J1128" s="176"/>
      <c r="K1128" s="202"/>
      <c r="L1128" s="202"/>
      <c r="M1128" s="202"/>
      <c r="N1128" s="202"/>
      <c r="O1128" s="202"/>
      <c r="P1128" s="202"/>
      <c r="Q1128" s="202"/>
      <c r="R1128" s="202"/>
    </row>
    <row r="1129" spans="1:18" s="28" customFormat="1" ht="25.5" hidden="1">
      <c r="A1129" s="82" t="s">
        <v>29</v>
      </c>
      <c r="B1129" s="84" t="s">
        <v>92</v>
      </c>
      <c r="C1129" s="84" t="s">
        <v>68</v>
      </c>
      <c r="D1129" s="84" t="s">
        <v>53</v>
      </c>
      <c r="E1129" s="15" t="s">
        <v>897</v>
      </c>
      <c r="F1129" s="15" t="s">
        <v>30</v>
      </c>
      <c r="G1129" s="70">
        <f t="shared" si="294"/>
        <v>0</v>
      </c>
      <c r="H1129" s="87">
        <f t="shared" si="294"/>
        <v>0</v>
      </c>
      <c r="I1129" s="87">
        <f t="shared" si="294"/>
        <v>0</v>
      </c>
      <c r="J1129" s="176"/>
      <c r="K1129" s="202"/>
      <c r="L1129" s="202"/>
      <c r="M1129" s="202"/>
      <c r="N1129" s="202"/>
      <c r="O1129" s="202"/>
      <c r="P1129" s="202"/>
      <c r="Q1129" s="202"/>
      <c r="R1129" s="202"/>
    </row>
    <row r="1130" spans="1:18" hidden="1">
      <c r="A1130" s="82" t="s">
        <v>31</v>
      </c>
      <c r="B1130" s="84" t="s">
        <v>92</v>
      </c>
      <c r="C1130" s="84" t="s">
        <v>68</v>
      </c>
      <c r="D1130" s="84" t="s">
        <v>53</v>
      </c>
      <c r="E1130" s="15" t="s">
        <v>897</v>
      </c>
      <c r="F1130" s="15" t="s">
        <v>32</v>
      </c>
      <c r="G1130" s="70">
        <f>61920-61920</f>
        <v>0</v>
      </c>
      <c r="H1130" s="87">
        <v>0</v>
      </c>
      <c r="I1130" s="87">
        <v>0</v>
      </c>
      <c r="J1130" s="176"/>
    </row>
    <row r="1131" spans="1:18" s="28" customFormat="1" ht="69.599999999999994" customHeight="1">
      <c r="A1131" s="104" t="s">
        <v>664</v>
      </c>
      <c r="B1131" s="84" t="s">
        <v>92</v>
      </c>
      <c r="C1131" s="84" t="s">
        <v>68</v>
      </c>
      <c r="D1131" s="84" t="s">
        <v>53</v>
      </c>
      <c r="E1131" s="15" t="s">
        <v>663</v>
      </c>
      <c r="F1131" s="39"/>
      <c r="G1131" s="70">
        <f t="shared" si="294"/>
        <v>17889187.91</v>
      </c>
      <c r="H1131" s="87">
        <f t="shared" si="294"/>
        <v>17320824.710000001</v>
      </c>
      <c r="I1131" s="87">
        <f t="shared" si="294"/>
        <v>16645447.01</v>
      </c>
      <c r="J1131" s="176"/>
      <c r="K1131" s="202"/>
      <c r="L1131" s="202"/>
      <c r="M1131" s="202"/>
      <c r="N1131" s="202"/>
      <c r="O1131" s="202"/>
      <c r="P1131" s="202"/>
      <c r="Q1131" s="202"/>
      <c r="R1131" s="202"/>
    </row>
    <row r="1132" spans="1:18" s="28" customFormat="1" ht="25.5">
      <c r="A1132" s="82" t="s">
        <v>29</v>
      </c>
      <c r="B1132" s="84" t="s">
        <v>92</v>
      </c>
      <c r="C1132" s="84" t="s">
        <v>68</v>
      </c>
      <c r="D1132" s="84" t="s">
        <v>53</v>
      </c>
      <c r="E1132" s="15" t="s">
        <v>663</v>
      </c>
      <c r="F1132" s="15" t="s">
        <v>30</v>
      </c>
      <c r="G1132" s="70">
        <f t="shared" si="294"/>
        <v>17889187.91</v>
      </c>
      <c r="H1132" s="87">
        <f t="shared" si="294"/>
        <v>17320824.710000001</v>
      </c>
      <c r="I1132" s="87">
        <f t="shared" si="294"/>
        <v>16645447.01</v>
      </c>
      <c r="J1132" s="176"/>
      <c r="K1132" s="202"/>
      <c r="L1132" s="202"/>
      <c r="M1132" s="202"/>
      <c r="N1132" s="202"/>
      <c r="O1132" s="202"/>
      <c r="P1132" s="202"/>
      <c r="Q1132" s="202"/>
      <c r="R1132" s="202"/>
    </row>
    <row r="1133" spans="1:18">
      <c r="A1133" s="82" t="s">
        <v>31</v>
      </c>
      <c r="B1133" s="84" t="s">
        <v>92</v>
      </c>
      <c r="C1133" s="84" t="s">
        <v>68</v>
      </c>
      <c r="D1133" s="84" t="s">
        <v>53</v>
      </c>
      <c r="E1133" s="15" t="s">
        <v>663</v>
      </c>
      <c r="F1133" s="15" t="s">
        <v>32</v>
      </c>
      <c r="G1133" s="70">
        <f>17871298.72+17889.19</f>
        <v>17889187.91</v>
      </c>
      <c r="H1133" s="87">
        <f>17303503.89+17320.82</f>
        <v>17320824.710000001</v>
      </c>
      <c r="I1133" s="87">
        <f>16628801.56+16645.45</f>
        <v>16645447.01</v>
      </c>
      <c r="J1133" s="176"/>
    </row>
    <row r="1134" spans="1:18" s="32" customFormat="1" ht="17.25" hidden="1" customHeight="1">
      <c r="A1134" s="271" t="s">
        <v>353</v>
      </c>
      <c r="B1134" s="84" t="s">
        <v>92</v>
      </c>
      <c r="C1134" s="155" t="s">
        <v>71</v>
      </c>
      <c r="D1134" s="155"/>
      <c r="E1134" s="155"/>
      <c r="F1134" s="155"/>
      <c r="G1134" s="156">
        <f>G1150+G1135</f>
        <v>0</v>
      </c>
      <c r="H1134" s="156">
        <f>H1150+H1135</f>
        <v>0</v>
      </c>
      <c r="I1134" s="156">
        <f>I1150+I1135</f>
        <v>0</v>
      </c>
      <c r="J1134" s="194"/>
      <c r="K1134" s="201"/>
      <c r="L1134" s="201"/>
      <c r="M1134" s="201"/>
      <c r="N1134" s="201"/>
      <c r="O1134" s="201"/>
      <c r="P1134" s="201"/>
      <c r="Q1134" s="201"/>
      <c r="R1134" s="201"/>
    </row>
    <row r="1135" spans="1:18" s="32" customFormat="1" ht="17.25" hidden="1" customHeight="1">
      <c r="A1135" s="272" t="s">
        <v>471</v>
      </c>
      <c r="B1135" s="84" t="s">
        <v>92</v>
      </c>
      <c r="C1135" s="84" t="s">
        <v>71</v>
      </c>
      <c r="D1135" s="84" t="s">
        <v>18</v>
      </c>
      <c r="E1135" s="155"/>
      <c r="F1135" s="155"/>
      <c r="G1135" s="156">
        <f>G1136+G1146</f>
        <v>0</v>
      </c>
      <c r="H1135" s="156">
        <f>H1136+H1146</f>
        <v>0</v>
      </c>
      <c r="I1135" s="156">
        <f>I1136+I1146</f>
        <v>0</v>
      </c>
      <c r="J1135" s="194"/>
      <c r="K1135" s="201"/>
      <c r="L1135" s="201"/>
      <c r="M1135" s="201"/>
      <c r="N1135" s="201"/>
      <c r="O1135" s="201"/>
      <c r="P1135" s="201"/>
      <c r="Q1135" s="201"/>
      <c r="R1135" s="201"/>
    </row>
    <row r="1136" spans="1:18" ht="27.75" hidden="1" customHeight="1">
      <c r="A1136" s="139" t="s">
        <v>463</v>
      </c>
      <c r="B1136" s="84" t="s">
        <v>92</v>
      </c>
      <c r="C1136" s="84" t="s">
        <v>71</v>
      </c>
      <c r="D1136" s="84" t="s">
        <v>18</v>
      </c>
      <c r="E1136" s="84" t="s">
        <v>190</v>
      </c>
      <c r="F1136" s="84"/>
      <c r="G1136" s="87">
        <f>G1138+G1141+G1143</f>
        <v>0</v>
      </c>
      <c r="H1136" s="87">
        <f>H1138+H1141+H1143</f>
        <v>0</v>
      </c>
      <c r="I1136" s="87">
        <f>I1138+I1141+I1143</f>
        <v>0</v>
      </c>
      <c r="J1136" s="176"/>
    </row>
    <row r="1137" spans="1:18" ht="19.5" hidden="1" customHeight="1">
      <c r="A1137" s="82" t="s">
        <v>31</v>
      </c>
      <c r="B1137" s="84" t="s">
        <v>92</v>
      </c>
      <c r="C1137" s="84" t="s">
        <v>71</v>
      </c>
      <c r="D1137" s="84" t="s">
        <v>18</v>
      </c>
      <c r="E1137" s="84" t="s">
        <v>39</v>
      </c>
      <c r="F1137" s="84" t="s">
        <v>32</v>
      </c>
      <c r="G1137" s="87"/>
      <c r="H1137" s="87"/>
      <c r="I1137" s="87"/>
      <c r="J1137" s="176"/>
    </row>
    <row r="1138" spans="1:18" ht="39" hidden="1" customHeight="1">
      <c r="A1138" s="82" t="s">
        <v>110</v>
      </c>
      <c r="B1138" s="84" t="s">
        <v>92</v>
      </c>
      <c r="C1138" s="84" t="s">
        <v>71</v>
      </c>
      <c r="D1138" s="84" t="s">
        <v>18</v>
      </c>
      <c r="E1138" s="84" t="s">
        <v>191</v>
      </c>
      <c r="F1138" s="84"/>
      <c r="G1138" s="87">
        <f>G1139</f>
        <v>0</v>
      </c>
      <c r="H1138" s="87">
        <f t="shared" ref="H1138:I1138" si="295">H1139</f>
        <v>0</v>
      </c>
      <c r="I1138" s="87">
        <f t="shared" si="295"/>
        <v>0</v>
      </c>
      <c r="J1138" s="176"/>
    </row>
    <row r="1139" spans="1:18" ht="25.5" hidden="1">
      <c r="A1139" s="82" t="s">
        <v>29</v>
      </c>
      <c r="B1139" s="84" t="s">
        <v>92</v>
      </c>
      <c r="C1139" s="84" t="s">
        <v>71</v>
      </c>
      <c r="D1139" s="84" t="s">
        <v>18</v>
      </c>
      <c r="E1139" s="84" t="s">
        <v>191</v>
      </c>
      <c r="F1139" s="84" t="s">
        <v>30</v>
      </c>
      <c r="G1139" s="87">
        <f>G1140</f>
        <v>0</v>
      </c>
      <c r="H1139" s="87">
        <f>H1140</f>
        <v>0</v>
      </c>
      <c r="I1139" s="87">
        <f>I1140</f>
        <v>0</v>
      </c>
      <c r="J1139" s="176"/>
    </row>
    <row r="1140" spans="1:18" ht="19.5" hidden="1" customHeight="1">
      <c r="A1140" s="82" t="s">
        <v>31</v>
      </c>
      <c r="B1140" s="84" t="s">
        <v>92</v>
      </c>
      <c r="C1140" s="84" t="s">
        <v>71</v>
      </c>
      <c r="D1140" s="84" t="s">
        <v>18</v>
      </c>
      <c r="E1140" s="84" t="s">
        <v>191</v>
      </c>
      <c r="F1140" s="84" t="s">
        <v>32</v>
      </c>
      <c r="G1140" s="87"/>
      <c r="H1140" s="87"/>
      <c r="I1140" s="87"/>
      <c r="J1140" s="176"/>
    </row>
    <row r="1141" spans="1:18" s="32" customFormat="1" ht="25.5" hidden="1" customHeight="1">
      <c r="A1141" s="82" t="s">
        <v>29</v>
      </c>
      <c r="B1141" s="84" t="s">
        <v>92</v>
      </c>
      <c r="C1141" s="84" t="s">
        <v>71</v>
      </c>
      <c r="D1141" s="84" t="s">
        <v>18</v>
      </c>
      <c r="E1141" s="84" t="s">
        <v>522</v>
      </c>
      <c r="F1141" s="84" t="s">
        <v>30</v>
      </c>
      <c r="G1141" s="87">
        <f>G1142</f>
        <v>0</v>
      </c>
      <c r="H1141" s="87">
        <v>0</v>
      </c>
      <c r="I1141" s="87">
        <v>0</v>
      </c>
      <c r="J1141" s="176"/>
      <c r="K1141" s="201"/>
      <c r="L1141" s="201"/>
      <c r="M1141" s="201"/>
      <c r="N1141" s="201"/>
      <c r="O1141" s="201"/>
      <c r="P1141" s="201"/>
      <c r="Q1141" s="201"/>
      <c r="R1141" s="201"/>
    </row>
    <row r="1142" spans="1:18" s="32" customFormat="1" ht="17.25" hidden="1" customHeight="1">
      <c r="A1142" s="82" t="s">
        <v>31</v>
      </c>
      <c r="B1142" s="84" t="s">
        <v>92</v>
      </c>
      <c r="C1142" s="84" t="s">
        <v>71</v>
      </c>
      <c r="D1142" s="84" t="s">
        <v>18</v>
      </c>
      <c r="E1142" s="84" t="s">
        <v>522</v>
      </c>
      <c r="F1142" s="84" t="s">
        <v>32</v>
      </c>
      <c r="G1142" s="87"/>
      <c r="H1142" s="87">
        <v>0</v>
      </c>
      <c r="I1142" s="87">
        <v>0</v>
      </c>
      <c r="J1142" s="176"/>
      <c r="K1142" s="201"/>
      <c r="L1142" s="201"/>
      <c r="M1142" s="201"/>
      <c r="N1142" s="201"/>
      <c r="O1142" s="201"/>
      <c r="P1142" s="201"/>
      <c r="Q1142" s="201"/>
      <c r="R1142" s="201"/>
    </row>
    <row r="1143" spans="1:18" s="32" customFormat="1" ht="65.25" hidden="1" customHeight="1">
      <c r="A1143" s="82" t="s">
        <v>590</v>
      </c>
      <c r="B1143" s="84" t="s">
        <v>92</v>
      </c>
      <c r="C1143" s="84" t="s">
        <v>71</v>
      </c>
      <c r="D1143" s="84" t="s">
        <v>18</v>
      </c>
      <c r="E1143" s="84" t="s">
        <v>589</v>
      </c>
      <c r="F1143" s="84"/>
      <c r="G1143" s="87">
        <f>G1144</f>
        <v>0</v>
      </c>
      <c r="H1143" s="87">
        <f t="shared" ref="H1143:I1143" si="296">H1144</f>
        <v>0</v>
      </c>
      <c r="I1143" s="87">
        <f t="shared" si="296"/>
        <v>0</v>
      </c>
      <c r="J1143" s="176"/>
      <c r="K1143" s="201"/>
      <c r="L1143" s="201"/>
      <c r="M1143" s="201"/>
      <c r="N1143" s="201"/>
      <c r="O1143" s="201"/>
      <c r="P1143" s="201"/>
      <c r="Q1143" s="201"/>
      <c r="R1143" s="201"/>
    </row>
    <row r="1144" spans="1:18" s="32" customFormat="1" ht="25.5" hidden="1" customHeight="1">
      <c r="A1144" s="82" t="s">
        <v>29</v>
      </c>
      <c r="B1144" s="84" t="s">
        <v>92</v>
      </c>
      <c r="C1144" s="84" t="s">
        <v>71</v>
      </c>
      <c r="D1144" s="84" t="s">
        <v>18</v>
      </c>
      <c r="E1144" s="84" t="s">
        <v>589</v>
      </c>
      <c r="F1144" s="84" t="s">
        <v>30</v>
      </c>
      <c r="G1144" s="87">
        <f>G1145</f>
        <v>0</v>
      </c>
      <c r="H1144" s="87">
        <v>0</v>
      </c>
      <c r="I1144" s="87">
        <v>0</v>
      </c>
      <c r="J1144" s="176"/>
      <c r="K1144" s="201"/>
      <c r="L1144" s="201"/>
      <c r="M1144" s="201"/>
      <c r="N1144" s="201"/>
      <c r="O1144" s="201"/>
      <c r="P1144" s="201"/>
      <c r="Q1144" s="201"/>
      <c r="R1144" s="201"/>
    </row>
    <row r="1145" spans="1:18" s="32" customFormat="1" ht="17.25" hidden="1" customHeight="1">
      <c r="A1145" s="82" t="s">
        <v>31</v>
      </c>
      <c r="B1145" s="84" t="s">
        <v>92</v>
      </c>
      <c r="C1145" s="84" t="s">
        <v>71</v>
      </c>
      <c r="D1145" s="84" t="s">
        <v>18</v>
      </c>
      <c r="E1145" s="84" t="s">
        <v>589</v>
      </c>
      <c r="F1145" s="84" t="s">
        <v>32</v>
      </c>
      <c r="G1145" s="87"/>
      <c r="H1145" s="87">
        <v>0</v>
      </c>
      <c r="I1145" s="87">
        <v>0</v>
      </c>
      <c r="J1145" s="176"/>
      <c r="K1145" s="201"/>
      <c r="L1145" s="201"/>
      <c r="M1145" s="201"/>
      <c r="N1145" s="201"/>
      <c r="O1145" s="201"/>
      <c r="P1145" s="201"/>
      <c r="Q1145" s="201"/>
      <c r="R1145" s="201"/>
    </row>
    <row r="1146" spans="1:18" s="18" customFormat="1" ht="25.5" hidden="1">
      <c r="A1146" s="82" t="s">
        <v>457</v>
      </c>
      <c r="B1146" s="84" t="s">
        <v>92</v>
      </c>
      <c r="C1146" s="84" t="s">
        <v>71</v>
      </c>
      <c r="D1146" s="84" t="s">
        <v>18</v>
      </c>
      <c r="E1146" s="84" t="s">
        <v>258</v>
      </c>
      <c r="F1146" s="84"/>
      <c r="G1146" s="87">
        <f>G1147</f>
        <v>0</v>
      </c>
      <c r="H1146" s="87">
        <f t="shared" ref="H1146:I1148" si="297">H1147</f>
        <v>0</v>
      </c>
      <c r="I1146" s="87">
        <f t="shared" si="297"/>
        <v>0</v>
      </c>
      <c r="J1146" s="176"/>
      <c r="K1146" s="198"/>
      <c r="L1146" s="198"/>
      <c r="M1146" s="198"/>
      <c r="N1146" s="198"/>
      <c r="O1146" s="198"/>
      <c r="P1146" s="198"/>
      <c r="Q1146" s="198"/>
      <c r="R1146" s="198"/>
    </row>
    <row r="1147" spans="1:18" s="18" customFormat="1" ht="25.5" hidden="1">
      <c r="A1147" s="82" t="s">
        <v>456</v>
      </c>
      <c r="B1147" s="84" t="s">
        <v>92</v>
      </c>
      <c r="C1147" s="84" t="s">
        <v>71</v>
      </c>
      <c r="D1147" s="84" t="s">
        <v>18</v>
      </c>
      <c r="E1147" s="84" t="s">
        <v>431</v>
      </c>
      <c r="F1147" s="84"/>
      <c r="G1147" s="87">
        <f>G1148</f>
        <v>0</v>
      </c>
      <c r="H1147" s="87">
        <f t="shared" si="297"/>
        <v>0</v>
      </c>
      <c r="I1147" s="87">
        <f t="shared" si="297"/>
        <v>0</v>
      </c>
      <c r="J1147" s="176"/>
      <c r="K1147" s="198"/>
      <c r="L1147" s="198"/>
      <c r="M1147" s="198"/>
      <c r="N1147" s="198"/>
      <c r="O1147" s="198"/>
      <c r="P1147" s="198"/>
      <c r="Q1147" s="198"/>
      <c r="R1147" s="198"/>
    </row>
    <row r="1148" spans="1:18" s="18" customFormat="1" ht="25.5" hidden="1">
      <c r="A1148" s="82" t="s">
        <v>94</v>
      </c>
      <c r="B1148" s="84" t="s">
        <v>92</v>
      </c>
      <c r="C1148" s="84" t="s">
        <v>71</v>
      </c>
      <c r="D1148" s="84" t="s">
        <v>18</v>
      </c>
      <c r="E1148" s="84" t="s">
        <v>431</v>
      </c>
      <c r="F1148" s="84" t="s">
        <v>341</v>
      </c>
      <c r="G1148" s="87">
        <f>G1149</f>
        <v>0</v>
      </c>
      <c r="H1148" s="87">
        <f t="shared" si="297"/>
        <v>0</v>
      </c>
      <c r="I1148" s="87">
        <f t="shared" si="297"/>
        <v>0</v>
      </c>
      <c r="J1148" s="176"/>
      <c r="K1148" s="198"/>
      <c r="L1148" s="198"/>
      <c r="M1148" s="198"/>
      <c r="N1148" s="198"/>
      <c r="O1148" s="198"/>
      <c r="P1148" s="198"/>
      <c r="Q1148" s="198"/>
      <c r="R1148" s="198"/>
    </row>
    <row r="1149" spans="1:18" s="18" customFormat="1" ht="89.25" hidden="1">
      <c r="A1149" s="133" t="s">
        <v>410</v>
      </c>
      <c r="B1149" s="84" t="s">
        <v>92</v>
      </c>
      <c r="C1149" s="84" t="s">
        <v>71</v>
      </c>
      <c r="D1149" s="84" t="s">
        <v>18</v>
      </c>
      <c r="E1149" s="84" t="s">
        <v>431</v>
      </c>
      <c r="F1149" s="84" t="s">
        <v>409</v>
      </c>
      <c r="G1149" s="87">
        <f>50000-50000</f>
        <v>0</v>
      </c>
      <c r="H1149" s="87"/>
      <c r="I1149" s="87"/>
      <c r="J1149" s="176"/>
      <c r="K1149" s="198"/>
      <c r="L1149" s="198"/>
      <c r="M1149" s="198"/>
      <c r="N1149" s="198"/>
      <c r="O1149" s="198"/>
      <c r="P1149" s="198"/>
      <c r="Q1149" s="198"/>
      <c r="R1149" s="198"/>
    </row>
    <row r="1150" spans="1:18" s="33" customFormat="1" ht="15" hidden="1" customHeight="1">
      <c r="A1150" s="82" t="s">
        <v>70</v>
      </c>
      <c r="B1150" s="84" t="s">
        <v>92</v>
      </c>
      <c r="C1150" s="84" t="s">
        <v>71</v>
      </c>
      <c r="D1150" s="84" t="s">
        <v>27</v>
      </c>
      <c r="E1150" s="167"/>
      <c r="F1150" s="167"/>
      <c r="G1150" s="93">
        <f>G1151</f>
        <v>0</v>
      </c>
      <c r="H1150" s="93">
        <f>H1151+H680</f>
        <v>0</v>
      </c>
      <c r="I1150" s="93">
        <f>I1151+I680</f>
        <v>0</v>
      </c>
      <c r="J1150" s="193"/>
      <c r="K1150" s="209"/>
      <c r="L1150" s="209"/>
      <c r="M1150" s="209"/>
      <c r="N1150" s="209"/>
      <c r="O1150" s="209"/>
      <c r="P1150" s="209"/>
      <c r="Q1150" s="209"/>
      <c r="R1150" s="209"/>
    </row>
    <row r="1151" spans="1:18" s="28" customFormat="1" ht="28.5" hidden="1" customHeight="1">
      <c r="A1151" s="139" t="s">
        <v>463</v>
      </c>
      <c r="B1151" s="84" t="s">
        <v>92</v>
      </c>
      <c r="C1151" s="84" t="s">
        <v>71</v>
      </c>
      <c r="D1151" s="84" t="s">
        <v>27</v>
      </c>
      <c r="E1151" s="84" t="s">
        <v>190</v>
      </c>
      <c r="F1151" s="84"/>
      <c r="G1151" s="87">
        <f>G1152+G1155+G1158</f>
        <v>0</v>
      </c>
      <c r="H1151" s="87">
        <f t="shared" ref="H1151:I1151" si="298">H1152+H1155+H1158</f>
        <v>0</v>
      </c>
      <c r="I1151" s="87">
        <f t="shared" si="298"/>
        <v>0</v>
      </c>
      <c r="J1151" s="176"/>
      <c r="K1151" s="202"/>
      <c r="L1151" s="202"/>
      <c r="M1151" s="202"/>
      <c r="N1151" s="202"/>
      <c r="O1151" s="202"/>
      <c r="P1151" s="202"/>
      <c r="Q1151" s="202"/>
      <c r="R1151" s="202"/>
    </row>
    <row r="1152" spans="1:18" s="28" customFormat="1" ht="27.75" hidden="1" customHeight="1">
      <c r="A1152" s="139" t="s">
        <v>72</v>
      </c>
      <c r="B1152" s="84" t="s">
        <v>92</v>
      </c>
      <c r="C1152" s="84" t="s">
        <v>71</v>
      </c>
      <c r="D1152" s="84" t="s">
        <v>27</v>
      </c>
      <c r="E1152" s="84" t="s">
        <v>201</v>
      </c>
      <c r="F1152" s="84"/>
      <c r="G1152" s="87">
        <f>G1153</f>
        <v>0</v>
      </c>
      <c r="H1152" s="87">
        <f t="shared" ref="H1152:I1152" si="299">H1153</f>
        <v>0</v>
      </c>
      <c r="I1152" s="87">
        <f t="shared" si="299"/>
        <v>0</v>
      </c>
      <c r="J1152" s="176"/>
      <c r="K1152" s="202"/>
      <c r="L1152" s="202"/>
      <c r="M1152" s="202"/>
      <c r="N1152" s="202"/>
      <c r="O1152" s="202"/>
      <c r="P1152" s="202"/>
      <c r="Q1152" s="202"/>
      <c r="R1152" s="202"/>
    </row>
    <row r="1153" spans="1:18" s="32" customFormat="1" ht="28.5" hidden="1" customHeight="1">
      <c r="A1153" s="82" t="s">
        <v>35</v>
      </c>
      <c r="B1153" s="84" t="s">
        <v>92</v>
      </c>
      <c r="C1153" s="84" t="s">
        <v>71</v>
      </c>
      <c r="D1153" s="84" t="s">
        <v>27</v>
      </c>
      <c r="E1153" s="84" t="s">
        <v>201</v>
      </c>
      <c r="F1153" s="84" t="s">
        <v>36</v>
      </c>
      <c r="G1153" s="87">
        <f>G1154</f>
        <v>0</v>
      </c>
      <c r="H1153" s="87">
        <f>H1154</f>
        <v>0</v>
      </c>
      <c r="I1153" s="87">
        <f>I1154</f>
        <v>0</v>
      </c>
      <c r="J1153" s="176"/>
      <c r="K1153" s="201"/>
      <c r="L1153" s="201"/>
      <c r="M1153" s="201"/>
      <c r="N1153" s="201"/>
      <c r="O1153" s="201"/>
      <c r="P1153" s="201"/>
      <c r="Q1153" s="201"/>
      <c r="R1153" s="201"/>
    </row>
    <row r="1154" spans="1:18" s="32" customFormat="1" hidden="1">
      <c r="A1154" s="82"/>
      <c r="B1154" s="84" t="s">
        <v>92</v>
      </c>
      <c r="C1154" s="84"/>
      <c r="D1154" s="84"/>
      <c r="E1154" s="84"/>
      <c r="F1154" s="84"/>
      <c r="G1154" s="87"/>
      <c r="H1154" s="87"/>
      <c r="I1154" s="87"/>
      <c r="J1154" s="176"/>
      <c r="K1154" s="203"/>
      <c r="L1154" s="201"/>
      <c r="M1154" s="201"/>
      <c r="N1154" s="201"/>
      <c r="O1154" s="201"/>
      <c r="P1154" s="201"/>
      <c r="Q1154" s="201"/>
      <c r="R1154" s="201"/>
    </row>
    <row r="1155" spans="1:18" s="28" customFormat="1" ht="51" hidden="1" customHeight="1">
      <c r="A1155" s="139" t="s">
        <v>813</v>
      </c>
      <c r="B1155" s="84" t="s">
        <v>92</v>
      </c>
      <c r="C1155" s="84" t="s">
        <v>71</v>
      </c>
      <c r="D1155" s="84" t="s">
        <v>27</v>
      </c>
      <c r="E1155" s="84" t="s">
        <v>812</v>
      </c>
      <c r="F1155" s="84"/>
      <c r="G1155" s="87">
        <f>G1156</f>
        <v>0</v>
      </c>
      <c r="H1155" s="87">
        <f t="shared" ref="H1155:I1155" si="300">H1156</f>
        <v>0</v>
      </c>
      <c r="I1155" s="87">
        <f t="shared" si="300"/>
        <v>0</v>
      </c>
      <c r="J1155" s="176"/>
      <c r="K1155" s="202"/>
      <c r="L1155" s="202"/>
      <c r="M1155" s="202"/>
      <c r="N1155" s="202"/>
      <c r="O1155" s="202"/>
      <c r="P1155" s="202"/>
      <c r="Q1155" s="202"/>
      <c r="R1155" s="202"/>
    </row>
    <row r="1156" spans="1:18" s="32" customFormat="1" ht="28.5" hidden="1" customHeight="1">
      <c r="A1156" s="82" t="s">
        <v>35</v>
      </c>
      <c r="B1156" s="84" t="s">
        <v>92</v>
      </c>
      <c r="C1156" s="84" t="s">
        <v>71</v>
      </c>
      <c r="D1156" s="84" t="s">
        <v>27</v>
      </c>
      <c r="E1156" s="84" t="s">
        <v>812</v>
      </c>
      <c r="F1156" s="84" t="s">
        <v>36</v>
      </c>
      <c r="G1156" s="87">
        <f>G1157</f>
        <v>0</v>
      </c>
      <c r="H1156" s="87">
        <f>H1157</f>
        <v>0</v>
      </c>
      <c r="I1156" s="87">
        <f>I1157</f>
        <v>0</v>
      </c>
      <c r="J1156" s="176"/>
      <c r="K1156" s="201"/>
      <c r="L1156" s="201"/>
      <c r="M1156" s="201"/>
      <c r="N1156" s="201"/>
      <c r="O1156" s="201"/>
      <c r="P1156" s="201"/>
      <c r="Q1156" s="201"/>
      <c r="R1156" s="201"/>
    </row>
    <row r="1157" spans="1:18" s="32" customFormat="1" ht="25.5" hidden="1">
      <c r="A1157" s="82" t="s">
        <v>37</v>
      </c>
      <c r="B1157" s="84" t="s">
        <v>92</v>
      </c>
      <c r="C1157" s="84" t="s">
        <v>71</v>
      </c>
      <c r="D1157" s="84" t="s">
        <v>27</v>
      </c>
      <c r="E1157" s="84" t="s">
        <v>812</v>
      </c>
      <c r="F1157" s="84" t="s">
        <v>38</v>
      </c>
      <c r="G1157" s="87"/>
      <c r="H1157" s="87">
        <v>0</v>
      </c>
      <c r="I1157" s="87">
        <v>0</v>
      </c>
      <c r="J1157" s="176"/>
      <c r="K1157" s="203"/>
      <c r="L1157" s="201"/>
      <c r="M1157" s="201"/>
      <c r="N1157" s="201"/>
      <c r="O1157" s="201"/>
      <c r="P1157" s="201"/>
      <c r="Q1157" s="201"/>
      <c r="R1157" s="201"/>
    </row>
    <row r="1158" spans="1:18" s="28" customFormat="1" ht="51" hidden="1" customHeight="1">
      <c r="A1158" s="139" t="s">
        <v>815</v>
      </c>
      <c r="B1158" s="84" t="s">
        <v>92</v>
      </c>
      <c r="C1158" s="84" t="s">
        <v>71</v>
      </c>
      <c r="D1158" s="84" t="s">
        <v>27</v>
      </c>
      <c r="E1158" s="84" t="s">
        <v>814</v>
      </c>
      <c r="F1158" s="84"/>
      <c r="G1158" s="87">
        <f>G1159</f>
        <v>0</v>
      </c>
      <c r="H1158" s="87">
        <f t="shared" ref="H1158:I1158" si="301">H1159</f>
        <v>0</v>
      </c>
      <c r="I1158" s="87">
        <f t="shared" si="301"/>
        <v>0</v>
      </c>
      <c r="J1158" s="176"/>
      <c r="K1158" s="202"/>
      <c r="L1158" s="202"/>
      <c r="M1158" s="202"/>
      <c r="N1158" s="202"/>
      <c r="O1158" s="202"/>
      <c r="P1158" s="202"/>
      <c r="Q1158" s="202"/>
      <c r="R1158" s="202"/>
    </row>
    <row r="1159" spans="1:18" s="32" customFormat="1" ht="28.5" hidden="1" customHeight="1">
      <c r="A1159" s="82" t="s">
        <v>35</v>
      </c>
      <c r="B1159" s="84" t="s">
        <v>92</v>
      </c>
      <c r="C1159" s="84" t="s">
        <v>71</v>
      </c>
      <c r="D1159" s="84" t="s">
        <v>27</v>
      </c>
      <c r="E1159" s="84" t="s">
        <v>814</v>
      </c>
      <c r="F1159" s="84" t="s">
        <v>36</v>
      </c>
      <c r="G1159" s="87">
        <f>G1160</f>
        <v>0</v>
      </c>
      <c r="H1159" s="87">
        <f>H1160</f>
        <v>0</v>
      </c>
      <c r="I1159" s="87">
        <f>I1160</f>
        <v>0</v>
      </c>
      <c r="J1159" s="176"/>
      <c r="K1159" s="201"/>
      <c r="L1159" s="201"/>
      <c r="M1159" s="201"/>
      <c r="N1159" s="201"/>
      <c r="O1159" s="201"/>
      <c r="P1159" s="201"/>
      <c r="Q1159" s="201"/>
      <c r="R1159" s="201"/>
    </row>
    <row r="1160" spans="1:18" s="32" customFormat="1" ht="25.5" hidden="1">
      <c r="A1160" s="82" t="s">
        <v>37</v>
      </c>
      <c r="B1160" s="84" t="s">
        <v>92</v>
      </c>
      <c r="C1160" s="84" t="s">
        <v>71</v>
      </c>
      <c r="D1160" s="84" t="s">
        <v>27</v>
      </c>
      <c r="E1160" s="84" t="s">
        <v>814</v>
      </c>
      <c r="F1160" s="84" t="s">
        <v>38</v>
      </c>
      <c r="G1160" s="87"/>
      <c r="H1160" s="87">
        <v>0</v>
      </c>
      <c r="I1160" s="87">
        <v>0</v>
      </c>
      <c r="J1160" s="176"/>
      <c r="K1160" s="203"/>
      <c r="L1160" s="201"/>
      <c r="M1160" s="201"/>
      <c r="N1160" s="201"/>
      <c r="O1160" s="201"/>
      <c r="P1160" s="201"/>
      <c r="Q1160" s="201"/>
      <c r="R1160" s="201"/>
    </row>
    <row r="1161" spans="1:18" s="124" customFormat="1">
      <c r="A1161" s="138" t="s">
        <v>73</v>
      </c>
      <c r="B1161" s="269"/>
      <c r="C1161" s="161"/>
      <c r="D1161" s="161"/>
      <c r="E1161" s="161"/>
      <c r="F1161" s="161"/>
      <c r="G1161" s="96">
        <f>G561+G1112+G548+G541+G556+G1134</f>
        <v>1167580939.98</v>
      </c>
      <c r="H1161" s="96">
        <f>H561+H1112+H548+H541+H556+H1134</f>
        <v>1161314768.2800002</v>
      </c>
      <c r="I1161" s="96">
        <f>I561+I1112+I548+I541+I556+I1134</f>
        <v>1189133418.9300001</v>
      </c>
      <c r="J1161" s="190"/>
      <c r="K1161" s="206"/>
      <c r="L1161" s="206"/>
      <c r="M1161" s="205"/>
      <c r="N1161" s="205"/>
      <c r="O1161" s="205"/>
      <c r="P1161" s="205"/>
      <c r="Q1161" s="205"/>
      <c r="R1161" s="205"/>
    </row>
    <row r="1162" spans="1:18" s="90" customFormat="1" ht="36" customHeight="1">
      <c r="A1162" s="359" t="s">
        <v>1170</v>
      </c>
      <c r="B1162" s="360">
        <v>792</v>
      </c>
      <c r="C1162" s="360"/>
      <c r="D1162" s="360"/>
      <c r="E1162" s="360"/>
      <c r="F1162" s="360"/>
      <c r="G1162" s="362"/>
      <c r="H1162" s="362"/>
      <c r="I1162" s="362"/>
      <c r="J1162" s="195"/>
      <c r="K1162" s="207"/>
      <c r="L1162" s="207"/>
      <c r="M1162" s="184"/>
      <c r="N1162" s="184"/>
      <c r="O1162" s="184"/>
      <c r="P1162" s="184"/>
      <c r="Q1162" s="184"/>
      <c r="R1162" s="184"/>
    </row>
    <row r="1163" spans="1:18">
      <c r="A1163" s="271" t="s">
        <v>17</v>
      </c>
      <c r="B1163" s="269">
        <v>792</v>
      </c>
      <c r="C1163" s="266" t="s">
        <v>18</v>
      </c>
      <c r="D1163" s="266"/>
      <c r="E1163" s="266"/>
      <c r="F1163" s="266"/>
      <c r="G1163" s="263">
        <f>G1164+G1171+G1181</f>
        <v>19274950</v>
      </c>
      <c r="H1163" s="263">
        <f>H1164+H1171+H1181</f>
        <v>15412113</v>
      </c>
      <c r="I1163" s="263">
        <f>I1164+I1171+I1181</f>
        <v>15550647</v>
      </c>
      <c r="J1163" s="189"/>
    </row>
    <row r="1164" spans="1:18" ht="51" hidden="1">
      <c r="A1164" s="82" t="s">
        <v>74</v>
      </c>
      <c r="B1164" s="148">
        <v>792</v>
      </c>
      <c r="C1164" s="84" t="s">
        <v>18</v>
      </c>
      <c r="D1164" s="84" t="s">
        <v>53</v>
      </c>
      <c r="E1164" s="84"/>
      <c r="F1164" s="84"/>
      <c r="G1164" s="87">
        <f>G1165</f>
        <v>0</v>
      </c>
      <c r="H1164" s="87">
        <f t="shared" ref="H1164:I1165" si="302">H1165</f>
        <v>0</v>
      </c>
      <c r="I1164" s="87">
        <f t="shared" si="302"/>
        <v>0</v>
      </c>
      <c r="J1164" s="176"/>
      <c r="K1164" s="207"/>
    </row>
    <row r="1165" spans="1:18" s="28" customFormat="1" ht="39.75" hidden="1" customHeight="1">
      <c r="A1165" s="82" t="s">
        <v>430</v>
      </c>
      <c r="B1165" s="148">
        <v>792</v>
      </c>
      <c r="C1165" s="84" t="s">
        <v>18</v>
      </c>
      <c r="D1165" s="84" t="s">
        <v>53</v>
      </c>
      <c r="E1165" s="84" t="s">
        <v>225</v>
      </c>
      <c r="F1165" s="167"/>
      <c r="G1165" s="87">
        <f>G1166</f>
        <v>0</v>
      </c>
      <c r="H1165" s="87">
        <f t="shared" si="302"/>
        <v>0</v>
      </c>
      <c r="I1165" s="87">
        <f t="shared" si="302"/>
        <v>0</v>
      </c>
      <c r="J1165" s="176"/>
      <c r="K1165" s="208"/>
      <c r="L1165" s="202"/>
      <c r="M1165" s="202"/>
      <c r="N1165" s="202"/>
      <c r="O1165" s="202"/>
      <c r="P1165" s="202"/>
      <c r="Q1165" s="202"/>
      <c r="R1165" s="202"/>
    </row>
    <row r="1166" spans="1:18" s="28" customFormat="1" ht="38.25" hidden="1">
      <c r="A1166" s="82" t="s">
        <v>152</v>
      </c>
      <c r="B1166" s="148">
        <v>792</v>
      </c>
      <c r="C1166" s="84" t="s">
        <v>18</v>
      </c>
      <c r="D1166" s="84" t="s">
        <v>53</v>
      </c>
      <c r="E1166" s="84" t="s">
        <v>654</v>
      </c>
      <c r="F1166" s="167"/>
      <c r="G1166" s="87">
        <f>G1168</f>
        <v>0</v>
      </c>
      <c r="H1166" s="87">
        <f t="shared" ref="H1166:I1166" si="303">H1168</f>
        <v>0</v>
      </c>
      <c r="I1166" s="87">
        <f t="shared" si="303"/>
        <v>0</v>
      </c>
      <c r="J1166" s="176"/>
      <c r="K1166" s="208"/>
      <c r="L1166" s="208"/>
      <c r="M1166" s="202"/>
      <c r="N1166" s="202"/>
      <c r="O1166" s="202"/>
      <c r="P1166" s="202"/>
      <c r="Q1166" s="202"/>
      <c r="R1166" s="202"/>
    </row>
    <row r="1167" spans="1:18" hidden="1">
      <c r="A1167" s="82"/>
      <c r="B1167" s="148"/>
      <c r="C1167" s="84"/>
      <c r="D1167" s="84"/>
      <c r="E1167" s="84"/>
      <c r="F1167" s="84"/>
      <c r="G1167" s="87"/>
      <c r="H1167" s="87"/>
      <c r="I1167" s="87"/>
      <c r="J1167" s="176"/>
    </row>
    <row r="1168" spans="1:18" s="3" customFormat="1" ht="73.5" hidden="1" customHeight="1">
      <c r="A1168" s="82" t="s">
        <v>655</v>
      </c>
      <c r="B1168" s="148">
        <v>792</v>
      </c>
      <c r="C1168" s="84" t="s">
        <v>18</v>
      </c>
      <c r="D1168" s="84" t="s">
        <v>53</v>
      </c>
      <c r="E1168" s="84" t="s">
        <v>654</v>
      </c>
      <c r="F1168" s="84"/>
      <c r="G1168" s="87">
        <f>G1170</f>
        <v>0</v>
      </c>
      <c r="H1168" s="87">
        <f t="shared" ref="H1168:I1168" si="304">H1170</f>
        <v>0</v>
      </c>
      <c r="I1168" s="87">
        <f t="shared" si="304"/>
        <v>0</v>
      </c>
      <c r="J1168" s="176"/>
      <c r="K1168" s="197"/>
      <c r="L1168" s="197"/>
      <c r="M1168" s="197"/>
      <c r="N1168" s="197"/>
      <c r="O1168" s="197"/>
      <c r="P1168" s="197"/>
      <c r="Q1168" s="197"/>
      <c r="R1168" s="197"/>
    </row>
    <row r="1169" spans="1:18" s="3" customFormat="1" hidden="1">
      <c r="A1169" s="82" t="s">
        <v>153</v>
      </c>
      <c r="B1169" s="148">
        <v>792</v>
      </c>
      <c r="C1169" s="84" t="s">
        <v>18</v>
      </c>
      <c r="D1169" s="84" t="s">
        <v>53</v>
      </c>
      <c r="E1169" s="84" t="s">
        <v>654</v>
      </c>
      <c r="F1169" s="84" t="s">
        <v>154</v>
      </c>
      <c r="G1169" s="87">
        <f t="shared" ref="G1169:I1169" si="305">G1170</f>
        <v>0</v>
      </c>
      <c r="H1169" s="87">
        <f t="shared" si="305"/>
        <v>0</v>
      </c>
      <c r="I1169" s="87">
        <f t="shared" si="305"/>
        <v>0</v>
      </c>
      <c r="J1169" s="176"/>
      <c r="K1169" s="218"/>
      <c r="L1169" s="197"/>
      <c r="M1169" s="197"/>
      <c r="N1169" s="197"/>
      <c r="O1169" s="197"/>
      <c r="P1169" s="197"/>
      <c r="Q1169" s="197"/>
      <c r="R1169" s="197"/>
    </row>
    <row r="1170" spans="1:18" hidden="1">
      <c r="A1170" s="82" t="s">
        <v>155</v>
      </c>
      <c r="B1170" s="148">
        <v>792</v>
      </c>
      <c r="C1170" s="84" t="s">
        <v>18</v>
      </c>
      <c r="D1170" s="84" t="s">
        <v>53</v>
      </c>
      <c r="E1170" s="84" t="s">
        <v>654</v>
      </c>
      <c r="F1170" s="84" t="s">
        <v>156</v>
      </c>
      <c r="G1170" s="87"/>
      <c r="H1170" s="87"/>
      <c r="I1170" s="87"/>
      <c r="J1170" s="176"/>
    </row>
    <row r="1171" spans="1:18" ht="38.25">
      <c r="A1171" s="82" t="s">
        <v>157</v>
      </c>
      <c r="B1171" s="148">
        <v>792</v>
      </c>
      <c r="C1171" s="84" t="s">
        <v>18</v>
      </c>
      <c r="D1171" s="84" t="s">
        <v>158</v>
      </c>
      <c r="E1171" s="84"/>
      <c r="F1171" s="84"/>
      <c r="G1171" s="87">
        <f t="shared" ref="G1171:I1173" si="306">G1172</f>
        <v>15274950</v>
      </c>
      <c r="H1171" s="87">
        <f t="shared" si="306"/>
        <v>15412113</v>
      </c>
      <c r="I1171" s="87">
        <f t="shared" si="306"/>
        <v>15550647</v>
      </c>
      <c r="J1171" s="176"/>
      <c r="K1171" s="207"/>
    </row>
    <row r="1172" spans="1:18" s="33" customFormat="1" ht="45.75" customHeight="1">
      <c r="A1172" s="16" t="s">
        <v>1154</v>
      </c>
      <c r="B1172" s="148">
        <v>792</v>
      </c>
      <c r="C1172" s="84" t="s">
        <v>18</v>
      </c>
      <c r="D1172" s="84" t="s">
        <v>158</v>
      </c>
      <c r="E1172" s="84" t="s">
        <v>225</v>
      </c>
      <c r="F1172" s="167"/>
      <c r="G1172" s="87">
        <f t="shared" si="306"/>
        <v>15274950</v>
      </c>
      <c r="H1172" s="87">
        <f t="shared" si="306"/>
        <v>15412113</v>
      </c>
      <c r="I1172" s="87">
        <f t="shared" si="306"/>
        <v>15550647</v>
      </c>
      <c r="J1172" s="176"/>
      <c r="K1172" s="219"/>
      <c r="L1172" s="209"/>
      <c r="M1172" s="209"/>
      <c r="N1172" s="209"/>
      <c r="O1172" s="209"/>
      <c r="P1172" s="209"/>
      <c r="Q1172" s="209"/>
      <c r="R1172" s="209"/>
    </row>
    <row r="1173" spans="1:18" s="46" customFormat="1" ht="41.25" customHeight="1">
      <c r="A1173" s="82" t="s">
        <v>1180</v>
      </c>
      <c r="B1173" s="148">
        <v>792</v>
      </c>
      <c r="C1173" s="84" t="s">
        <v>18</v>
      </c>
      <c r="D1173" s="84" t="s">
        <v>158</v>
      </c>
      <c r="E1173" s="84" t="s">
        <v>227</v>
      </c>
      <c r="F1173" s="84"/>
      <c r="G1173" s="87">
        <f t="shared" si="306"/>
        <v>15274950</v>
      </c>
      <c r="H1173" s="87">
        <f t="shared" si="306"/>
        <v>15412113</v>
      </c>
      <c r="I1173" s="87">
        <f t="shared" si="306"/>
        <v>15550647</v>
      </c>
      <c r="J1173" s="176"/>
      <c r="K1173" s="220"/>
      <c r="L1173" s="220"/>
      <c r="M1173" s="220"/>
      <c r="N1173" s="220"/>
      <c r="O1173" s="220"/>
      <c r="P1173" s="220"/>
      <c r="Q1173" s="220"/>
      <c r="R1173" s="220"/>
    </row>
    <row r="1174" spans="1:18" s="46" customFormat="1" ht="27.75" customHeight="1">
      <c r="A1174" s="82" t="s">
        <v>75</v>
      </c>
      <c r="B1174" s="148">
        <v>792</v>
      </c>
      <c r="C1174" s="84" t="s">
        <v>18</v>
      </c>
      <c r="D1174" s="84" t="s">
        <v>158</v>
      </c>
      <c r="E1174" s="84" t="s">
        <v>228</v>
      </c>
      <c r="F1174" s="84"/>
      <c r="G1174" s="87">
        <f>G1175+G1177+G1179</f>
        <v>15274950</v>
      </c>
      <c r="H1174" s="87">
        <f t="shared" ref="H1174:I1174" si="307">H1175+H1177+H1179</f>
        <v>15412113</v>
      </c>
      <c r="I1174" s="87">
        <f t="shared" si="307"/>
        <v>15550647</v>
      </c>
      <c r="J1174" s="176"/>
      <c r="K1174" s="220"/>
      <c r="L1174" s="220"/>
      <c r="M1174" s="220"/>
      <c r="N1174" s="220"/>
      <c r="O1174" s="220"/>
      <c r="P1174" s="220"/>
      <c r="Q1174" s="220"/>
      <c r="R1174" s="220"/>
    </row>
    <row r="1175" spans="1:18" s="46" customFormat="1" ht="51" customHeight="1">
      <c r="A1175" s="82" t="s">
        <v>54</v>
      </c>
      <c r="B1175" s="148">
        <v>792</v>
      </c>
      <c r="C1175" s="84" t="s">
        <v>18</v>
      </c>
      <c r="D1175" s="84" t="s">
        <v>158</v>
      </c>
      <c r="E1175" s="84" t="s">
        <v>228</v>
      </c>
      <c r="F1175" s="84" t="s">
        <v>57</v>
      </c>
      <c r="G1175" s="87">
        <f>G1176</f>
        <v>13878289</v>
      </c>
      <c r="H1175" s="87">
        <f>H1176</f>
        <v>14015452</v>
      </c>
      <c r="I1175" s="87">
        <f>I1176</f>
        <v>14153986</v>
      </c>
      <c r="J1175" s="176"/>
      <c r="K1175" s="220"/>
      <c r="L1175" s="220"/>
      <c r="M1175" s="220"/>
      <c r="N1175" s="220"/>
      <c r="O1175" s="220"/>
      <c r="P1175" s="220"/>
      <c r="Q1175" s="220"/>
      <c r="R1175" s="220"/>
    </row>
    <row r="1176" spans="1:18" s="46" customFormat="1" ht="25.5">
      <c r="A1176" s="82" t="s">
        <v>55</v>
      </c>
      <c r="B1176" s="148">
        <v>792</v>
      </c>
      <c r="C1176" s="84" t="s">
        <v>18</v>
      </c>
      <c r="D1176" s="84" t="s">
        <v>158</v>
      </c>
      <c r="E1176" s="84" t="s">
        <v>228</v>
      </c>
      <c r="F1176" s="84" t="s">
        <v>58</v>
      </c>
      <c r="G1176" s="87">
        <v>13878289</v>
      </c>
      <c r="H1176" s="87">
        <v>14015452</v>
      </c>
      <c r="I1176" s="87">
        <v>14153986</v>
      </c>
      <c r="J1176" s="176"/>
      <c r="K1176" s="220"/>
      <c r="L1176" s="220"/>
      <c r="M1176" s="220"/>
      <c r="N1176" s="220"/>
      <c r="O1176" s="220"/>
      <c r="P1176" s="220"/>
      <c r="Q1176" s="220"/>
      <c r="R1176" s="220"/>
    </row>
    <row r="1177" spans="1:18" s="46" customFormat="1" ht="25.5">
      <c r="A1177" s="82" t="s">
        <v>35</v>
      </c>
      <c r="B1177" s="148">
        <v>792</v>
      </c>
      <c r="C1177" s="84" t="s">
        <v>18</v>
      </c>
      <c r="D1177" s="84" t="s">
        <v>158</v>
      </c>
      <c r="E1177" s="84" t="s">
        <v>228</v>
      </c>
      <c r="F1177" s="84" t="s">
        <v>36</v>
      </c>
      <c r="G1177" s="87">
        <f>G1178</f>
        <v>1369661</v>
      </c>
      <c r="H1177" s="87">
        <f>H1178</f>
        <v>1369661</v>
      </c>
      <c r="I1177" s="87">
        <f>I1178</f>
        <v>1369661</v>
      </c>
      <c r="J1177" s="176"/>
      <c r="K1177" s="220"/>
      <c r="L1177" s="220"/>
      <c r="M1177" s="220"/>
      <c r="N1177" s="220"/>
      <c r="O1177" s="220"/>
      <c r="P1177" s="220"/>
      <c r="Q1177" s="220"/>
      <c r="R1177" s="220"/>
    </row>
    <row r="1178" spans="1:18" s="46" customFormat="1" ht="25.5">
      <c r="A1178" s="82" t="s">
        <v>37</v>
      </c>
      <c r="B1178" s="148">
        <v>792</v>
      </c>
      <c r="C1178" s="84" t="s">
        <v>18</v>
      </c>
      <c r="D1178" s="84" t="s">
        <v>158</v>
      </c>
      <c r="E1178" s="84" t="s">
        <v>228</v>
      </c>
      <c r="F1178" s="84" t="s">
        <v>38</v>
      </c>
      <c r="G1178" s="87">
        <v>1369661</v>
      </c>
      <c r="H1178" s="87">
        <v>1369661</v>
      </c>
      <c r="I1178" s="87">
        <v>1369661</v>
      </c>
      <c r="J1178" s="176"/>
      <c r="K1178" s="220"/>
      <c r="L1178" s="220"/>
      <c r="M1178" s="220"/>
      <c r="N1178" s="220"/>
      <c r="O1178" s="220"/>
      <c r="P1178" s="220"/>
      <c r="Q1178" s="220"/>
      <c r="R1178" s="220"/>
    </row>
    <row r="1179" spans="1:18" s="46" customFormat="1">
      <c r="A1179" s="136" t="s">
        <v>62</v>
      </c>
      <c r="B1179" s="148">
        <v>792</v>
      </c>
      <c r="C1179" s="84" t="s">
        <v>18</v>
      </c>
      <c r="D1179" s="84" t="s">
        <v>158</v>
      </c>
      <c r="E1179" s="84" t="s">
        <v>228</v>
      </c>
      <c r="F1179" s="84" t="s">
        <v>63</v>
      </c>
      <c r="G1179" s="87">
        <f>G1180</f>
        <v>27000</v>
      </c>
      <c r="H1179" s="87">
        <f>H1180</f>
        <v>27000</v>
      </c>
      <c r="I1179" s="87">
        <f>I1180</f>
        <v>27000</v>
      </c>
      <c r="J1179" s="176"/>
      <c r="K1179" s="220"/>
      <c r="L1179" s="220"/>
      <c r="M1179" s="220"/>
      <c r="N1179" s="220"/>
      <c r="O1179" s="220"/>
      <c r="P1179" s="220"/>
      <c r="Q1179" s="220"/>
      <c r="R1179" s="220"/>
    </row>
    <row r="1180" spans="1:18" s="46" customFormat="1">
      <c r="A1180" s="136" t="s">
        <v>141</v>
      </c>
      <c r="B1180" s="148">
        <v>792</v>
      </c>
      <c r="C1180" s="84" t="s">
        <v>18</v>
      </c>
      <c r="D1180" s="84" t="s">
        <v>158</v>
      </c>
      <c r="E1180" s="84" t="s">
        <v>228</v>
      </c>
      <c r="F1180" s="84" t="s">
        <v>66</v>
      </c>
      <c r="G1180" s="87">
        <v>27000</v>
      </c>
      <c r="H1180" s="87">
        <v>27000</v>
      </c>
      <c r="I1180" s="87">
        <v>27000</v>
      </c>
      <c r="J1180" s="176"/>
      <c r="K1180" s="220"/>
      <c r="L1180" s="220"/>
      <c r="M1180" s="220"/>
      <c r="N1180" s="220"/>
      <c r="O1180" s="220"/>
      <c r="P1180" s="220"/>
      <c r="Q1180" s="220"/>
      <c r="R1180" s="220"/>
    </row>
    <row r="1181" spans="1:18">
      <c r="A1181" s="137" t="s">
        <v>21</v>
      </c>
      <c r="B1181" s="148">
        <v>792</v>
      </c>
      <c r="C1181" s="84" t="s">
        <v>18</v>
      </c>
      <c r="D1181" s="84" t="s">
        <v>22</v>
      </c>
      <c r="E1181" s="84"/>
      <c r="F1181" s="84"/>
      <c r="G1181" s="87">
        <f>G1182</f>
        <v>4000000</v>
      </c>
      <c r="H1181" s="87">
        <f t="shared" ref="H1181:I1181" si="308">H1182</f>
        <v>0</v>
      </c>
      <c r="I1181" s="87">
        <f t="shared" si="308"/>
        <v>0</v>
      </c>
      <c r="J1181" s="176"/>
    </row>
    <row r="1182" spans="1:18" s="33" customFormat="1" ht="31.5" customHeight="1">
      <c r="A1182" s="82" t="s">
        <v>96</v>
      </c>
      <c r="B1182" s="148">
        <v>792</v>
      </c>
      <c r="C1182" s="84" t="s">
        <v>18</v>
      </c>
      <c r="D1182" s="84" t="s">
        <v>22</v>
      </c>
      <c r="E1182" s="148" t="s">
        <v>205</v>
      </c>
      <c r="F1182" s="84"/>
      <c r="G1182" s="87">
        <f>G1183</f>
        <v>4000000</v>
      </c>
      <c r="H1182" s="87">
        <f t="shared" ref="H1182:I1182" si="309">H1183</f>
        <v>0</v>
      </c>
      <c r="I1182" s="87">
        <f t="shared" si="309"/>
        <v>0</v>
      </c>
      <c r="J1182" s="176"/>
      <c r="K1182" s="209"/>
      <c r="L1182" s="209"/>
      <c r="M1182" s="209"/>
      <c r="N1182" s="209"/>
      <c r="O1182" s="209"/>
      <c r="P1182" s="209"/>
      <c r="Q1182" s="209"/>
      <c r="R1182" s="209"/>
    </row>
    <row r="1183" spans="1:18" ht="18.75" customHeight="1">
      <c r="A1183" s="82" t="s">
        <v>327</v>
      </c>
      <c r="B1183" s="148">
        <v>792</v>
      </c>
      <c r="C1183" s="84" t="s">
        <v>18</v>
      </c>
      <c r="D1183" s="84" t="s">
        <v>22</v>
      </c>
      <c r="E1183" s="84" t="s">
        <v>206</v>
      </c>
      <c r="F1183" s="84"/>
      <c r="G1183" s="87">
        <f>G1184</f>
        <v>4000000</v>
      </c>
      <c r="H1183" s="87">
        <f t="shared" ref="H1183:I1183" si="310">H1184</f>
        <v>0</v>
      </c>
      <c r="I1183" s="87">
        <f t="shared" si="310"/>
        <v>0</v>
      </c>
      <c r="J1183" s="176"/>
    </row>
    <row r="1184" spans="1:18" ht="18.75" customHeight="1">
      <c r="A1184" s="82" t="s">
        <v>62</v>
      </c>
      <c r="B1184" s="148">
        <v>792</v>
      </c>
      <c r="C1184" s="84" t="s">
        <v>18</v>
      </c>
      <c r="D1184" s="84" t="s">
        <v>22</v>
      </c>
      <c r="E1184" s="84" t="s">
        <v>206</v>
      </c>
      <c r="F1184" s="84" t="s">
        <v>63</v>
      </c>
      <c r="G1184" s="87">
        <f>G1185</f>
        <v>4000000</v>
      </c>
      <c r="H1184" s="87">
        <f>H1185</f>
        <v>0</v>
      </c>
      <c r="I1184" s="87">
        <f>I1185</f>
        <v>0</v>
      </c>
      <c r="J1184" s="176"/>
    </row>
    <row r="1185" spans="1:18" ht="18.75" customHeight="1">
      <c r="A1185" s="82" t="s">
        <v>322</v>
      </c>
      <c r="B1185" s="148">
        <v>792</v>
      </c>
      <c r="C1185" s="84" t="s">
        <v>18</v>
      </c>
      <c r="D1185" s="84" t="s">
        <v>22</v>
      </c>
      <c r="E1185" s="84" t="s">
        <v>206</v>
      </c>
      <c r="F1185" s="84" t="s">
        <v>321</v>
      </c>
      <c r="G1185" s="87">
        <v>4000000</v>
      </c>
      <c r="H1185" s="87">
        <f>2000000-2000000</f>
        <v>0</v>
      </c>
      <c r="I1185" s="87">
        <f>4000000-4000000</f>
        <v>0</v>
      </c>
      <c r="J1185" s="176"/>
    </row>
    <row r="1186" spans="1:18" hidden="1">
      <c r="A1186" s="138" t="s">
        <v>160</v>
      </c>
      <c r="B1186" s="269">
        <v>792</v>
      </c>
      <c r="C1186" s="161" t="s">
        <v>27</v>
      </c>
      <c r="D1186" s="161"/>
      <c r="E1186" s="161"/>
      <c r="F1186" s="161"/>
      <c r="G1186" s="96">
        <f t="shared" ref="G1186:I1187" si="311">G1187</f>
        <v>0</v>
      </c>
      <c r="H1186" s="96">
        <f t="shared" si="311"/>
        <v>0</v>
      </c>
      <c r="I1186" s="96">
        <f t="shared" si="311"/>
        <v>0</v>
      </c>
      <c r="J1186" s="190"/>
    </row>
    <row r="1187" spans="1:18" hidden="1">
      <c r="A1187" s="137" t="s">
        <v>161</v>
      </c>
      <c r="B1187" s="148">
        <v>792</v>
      </c>
      <c r="C1187" s="84" t="s">
        <v>27</v>
      </c>
      <c r="D1187" s="84" t="s">
        <v>69</v>
      </c>
      <c r="E1187" s="84"/>
      <c r="F1187" s="84"/>
      <c r="G1187" s="87">
        <f t="shared" si="311"/>
        <v>0</v>
      </c>
      <c r="H1187" s="87">
        <f t="shared" si="311"/>
        <v>0</v>
      </c>
      <c r="I1187" s="87">
        <f t="shared" si="311"/>
        <v>0</v>
      </c>
      <c r="J1187" s="176"/>
    </row>
    <row r="1188" spans="1:18" s="28" customFormat="1" ht="38.25" hidden="1">
      <c r="A1188" s="82" t="s">
        <v>430</v>
      </c>
      <c r="B1188" s="148">
        <v>792</v>
      </c>
      <c r="C1188" s="84" t="s">
        <v>27</v>
      </c>
      <c r="D1188" s="84" t="s">
        <v>69</v>
      </c>
      <c r="E1188" s="84" t="s">
        <v>225</v>
      </c>
      <c r="F1188" s="167"/>
      <c r="G1188" s="87">
        <f>G1190</f>
        <v>0</v>
      </c>
      <c r="H1188" s="87">
        <f>H1190</f>
        <v>0</v>
      </c>
      <c r="I1188" s="87">
        <f>I1190</f>
        <v>0</v>
      </c>
      <c r="J1188" s="176"/>
      <c r="K1188" s="202"/>
      <c r="L1188" s="202"/>
      <c r="M1188" s="202"/>
      <c r="N1188" s="202"/>
      <c r="O1188" s="202"/>
      <c r="P1188" s="202"/>
      <c r="Q1188" s="202"/>
      <c r="R1188" s="202"/>
    </row>
    <row r="1189" spans="1:18" s="46" customFormat="1" ht="41.25" hidden="1" customHeight="1">
      <c r="A1189" s="82" t="s">
        <v>152</v>
      </c>
      <c r="B1189" s="148">
        <v>792</v>
      </c>
      <c r="C1189" s="84" t="s">
        <v>27</v>
      </c>
      <c r="D1189" s="84" t="s">
        <v>69</v>
      </c>
      <c r="E1189" s="84" t="s">
        <v>226</v>
      </c>
      <c r="F1189" s="84"/>
      <c r="G1189" s="87">
        <f t="shared" ref="G1189" si="312">G1190</f>
        <v>0</v>
      </c>
      <c r="H1189" s="87">
        <f t="shared" ref="H1189" si="313">H1190</f>
        <v>0</v>
      </c>
      <c r="I1189" s="87">
        <f t="shared" ref="I1189" si="314">I1190</f>
        <v>0</v>
      </c>
      <c r="J1189" s="176"/>
      <c r="K1189" s="220"/>
      <c r="L1189" s="220"/>
      <c r="M1189" s="220"/>
      <c r="N1189" s="220"/>
      <c r="O1189" s="220"/>
      <c r="P1189" s="220"/>
      <c r="Q1189" s="220"/>
      <c r="R1189" s="220"/>
    </row>
    <row r="1190" spans="1:18" s="28" customFormat="1" ht="25.5" hidden="1">
      <c r="A1190" s="82" t="s">
        <v>162</v>
      </c>
      <c r="B1190" s="148">
        <v>792</v>
      </c>
      <c r="C1190" s="84" t="s">
        <v>27</v>
      </c>
      <c r="D1190" s="84" t="s">
        <v>69</v>
      </c>
      <c r="E1190" s="84" t="s">
        <v>375</v>
      </c>
      <c r="F1190" s="167"/>
      <c r="G1190" s="87">
        <f t="shared" ref="G1190:I1191" si="315">G1191</f>
        <v>0</v>
      </c>
      <c r="H1190" s="87">
        <f t="shared" si="315"/>
        <v>0</v>
      </c>
      <c r="I1190" s="87">
        <f t="shared" si="315"/>
        <v>0</v>
      </c>
      <c r="J1190" s="176"/>
      <c r="K1190" s="202"/>
      <c r="L1190" s="202"/>
      <c r="M1190" s="202"/>
      <c r="N1190" s="202"/>
      <c r="O1190" s="202"/>
      <c r="P1190" s="202"/>
      <c r="Q1190" s="202"/>
      <c r="R1190" s="202"/>
    </row>
    <row r="1191" spans="1:18" ht="22.5" hidden="1" customHeight="1">
      <c r="A1191" s="82" t="s">
        <v>153</v>
      </c>
      <c r="B1191" s="148">
        <v>792</v>
      </c>
      <c r="C1191" s="84" t="s">
        <v>27</v>
      </c>
      <c r="D1191" s="84" t="s">
        <v>69</v>
      </c>
      <c r="E1191" s="84" t="s">
        <v>375</v>
      </c>
      <c r="F1191" s="84" t="s">
        <v>154</v>
      </c>
      <c r="G1191" s="87">
        <f t="shared" si="315"/>
        <v>0</v>
      </c>
      <c r="H1191" s="87">
        <f t="shared" si="315"/>
        <v>0</v>
      </c>
      <c r="I1191" s="87">
        <f t="shared" si="315"/>
        <v>0</v>
      </c>
      <c r="J1191" s="176"/>
    </row>
    <row r="1192" spans="1:18" hidden="1">
      <c r="A1192" s="82" t="s">
        <v>155</v>
      </c>
      <c r="B1192" s="148">
        <v>792</v>
      </c>
      <c r="C1192" s="84" t="s">
        <v>27</v>
      </c>
      <c r="D1192" s="84" t="s">
        <v>69</v>
      </c>
      <c r="E1192" s="84" t="s">
        <v>375</v>
      </c>
      <c r="F1192" s="84" t="s">
        <v>156</v>
      </c>
      <c r="G1192" s="87"/>
      <c r="H1192" s="87"/>
      <c r="I1192" s="87"/>
      <c r="J1192" s="176"/>
    </row>
    <row r="1193" spans="1:18" hidden="1">
      <c r="A1193" s="135" t="s">
        <v>170</v>
      </c>
      <c r="B1193" s="148">
        <v>792</v>
      </c>
      <c r="C1193" s="84" t="s">
        <v>168</v>
      </c>
      <c r="D1193" s="84" t="s">
        <v>27</v>
      </c>
      <c r="E1193" s="84"/>
      <c r="F1193" s="84"/>
      <c r="G1193" s="87">
        <f>G1195</f>
        <v>0</v>
      </c>
      <c r="H1193" s="87">
        <f t="shared" ref="H1193:I1193" si="316">H1195</f>
        <v>0</v>
      </c>
      <c r="I1193" s="87">
        <f t="shared" si="316"/>
        <v>0</v>
      </c>
      <c r="J1193" s="176"/>
    </row>
    <row r="1194" spans="1:18" ht="68.25" hidden="1" customHeight="1">
      <c r="A1194" s="135" t="s">
        <v>772</v>
      </c>
      <c r="B1194" s="148">
        <v>792</v>
      </c>
      <c r="C1194" s="84" t="s">
        <v>168</v>
      </c>
      <c r="D1194" s="84" t="s">
        <v>27</v>
      </c>
      <c r="E1194" s="84" t="s">
        <v>667</v>
      </c>
      <c r="F1194" s="84"/>
      <c r="G1194" s="87">
        <f>G1195</f>
        <v>0</v>
      </c>
      <c r="H1194" s="87">
        <f t="shared" ref="H1194:I1194" si="317">H1195</f>
        <v>0</v>
      </c>
      <c r="I1194" s="87">
        <f t="shared" si="317"/>
        <v>0</v>
      </c>
      <c r="J1194" s="176"/>
      <c r="K1194" s="176"/>
      <c r="L1194" s="176"/>
      <c r="M1194" s="176"/>
      <c r="N1194" s="176"/>
      <c r="O1194" s="176"/>
    </row>
    <row r="1195" spans="1:18" hidden="1">
      <c r="A1195" s="82" t="s">
        <v>668</v>
      </c>
      <c r="B1195" s="148">
        <v>792</v>
      </c>
      <c r="C1195" s="84" t="s">
        <v>168</v>
      </c>
      <c r="D1195" s="84" t="s">
        <v>27</v>
      </c>
      <c r="E1195" s="84" t="s">
        <v>667</v>
      </c>
      <c r="F1195" s="84"/>
      <c r="G1195" s="87">
        <f t="shared" ref="G1195:I1196" si="318">G1196</f>
        <v>0</v>
      </c>
      <c r="H1195" s="87">
        <f t="shared" si="318"/>
        <v>0</v>
      </c>
      <c r="I1195" s="87">
        <f t="shared" si="318"/>
        <v>0</v>
      </c>
      <c r="J1195" s="176"/>
    </row>
    <row r="1196" spans="1:18" ht="25.5" hidden="1">
      <c r="A1196" s="82" t="s">
        <v>35</v>
      </c>
      <c r="B1196" s="148">
        <v>792</v>
      </c>
      <c r="C1196" s="84" t="s">
        <v>168</v>
      </c>
      <c r="D1196" s="84" t="s">
        <v>27</v>
      </c>
      <c r="E1196" s="84" t="s">
        <v>667</v>
      </c>
      <c r="F1196" s="84" t="s">
        <v>36</v>
      </c>
      <c r="G1196" s="87">
        <f t="shared" si="318"/>
        <v>0</v>
      </c>
      <c r="H1196" s="87">
        <f t="shared" si="318"/>
        <v>0</v>
      </c>
      <c r="I1196" s="87">
        <f t="shared" si="318"/>
        <v>0</v>
      </c>
      <c r="J1196" s="176"/>
    </row>
    <row r="1197" spans="1:18" ht="25.5" hidden="1">
      <c r="A1197" s="82" t="s">
        <v>37</v>
      </c>
      <c r="B1197" s="148">
        <v>792</v>
      </c>
      <c r="C1197" s="84" t="s">
        <v>168</v>
      </c>
      <c r="D1197" s="84" t="s">
        <v>27</v>
      </c>
      <c r="E1197" s="84" t="s">
        <v>667</v>
      </c>
      <c r="F1197" s="84" t="s">
        <v>38</v>
      </c>
      <c r="G1197" s="87"/>
      <c r="H1197" s="87"/>
      <c r="I1197" s="87"/>
      <c r="J1197" s="176"/>
    </row>
    <row r="1198" spans="1:18">
      <c r="A1198" s="264" t="s">
        <v>142</v>
      </c>
      <c r="B1198" s="161" t="s">
        <v>753</v>
      </c>
      <c r="C1198" s="266" t="s">
        <v>68</v>
      </c>
      <c r="D1198" s="266"/>
      <c r="E1198" s="266"/>
      <c r="F1198" s="266"/>
      <c r="G1198" s="263">
        <f>G1199</f>
        <v>152550.84</v>
      </c>
      <c r="H1198" s="263">
        <f t="shared" ref="H1198:I1198" si="319">H1199</f>
        <v>152550.84</v>
      </c>
      <c r="I1198" s="263">
        <f t="shared" si="319"/>
        <v>152550.84</v>
      </c>
      <c r="J1198" s="189"/>
    </row>
    <row r="1199" spans="1:18">
      <c r="A1199" s="82" t="s">
        <v>143</v>
      </c>
      <c r="B1199" s="148">
        <v>792</v>
      </c>
      <c r="C1199" s="84" t="s">
        <v>68</v>
      </c>
      <c r="D1199" s="84" t="s">
        <v>18</v>
      </c>
      <c r="E1199" s="84"/>
      <c r="F1199" s="84"/>
      <c r="G1199" s="87">
        <f>G1200</f>
        <v>152550.84</v>
      </c>
      <c r="H1199" s="87">
        <f>H1200</f>
        <v>152550.84</v>
      </c>
      <c r="I1199" s="87">
        <f>I1200</f>
        <v>152550.84</v>
      </c>
      <c r="J1199" s="176"/>
    </row>
    <row r="1200" spans="1:18" s="43" customFormat="1" ht="37.5" customHeight="1">
      <c r="A1200" s="16" t="s">
        <v>1157</v>
      </c>
      <c r="B1200" s="148">
        <v>792</v>
      </c>
      <c r="C1200" s="84" t="s">
        <v>68</v>
      </c>
      <c r="D1200" s="84" t="s">
        <v>18</v>
      </c>
      <c r="E1200" s="84" t="s">
        <v>281</v>
      </c>
      <c r="F1200" s="167"/>
      <c r="G1200" s="87">
        <f t="shared" ref="G1200:I1202" si="320">G1201</f>
        <v>152550.84</v>
      </c>
      <c r="H1200" s="87">
        <f t="shared" si="320"/>
        <v>152550.84</v>
      </c>
      <c r="I1200" s="87">
        <f t="shared" si="320"/>
        <v>152550.84</v>
      </c>
      <c r="J1200" s="176"/>
      <c r="K1200" s="216"/>
      <c r="L1200" s="216"/>
      <c r="M1200" s="216"/>
      <c r="N1200" s="216"/>
      <c r="O1200" s="216"/>
      <c r="P1200" s="216"/>
      <c r="Q1200" s="216"/>
      <c r="R1200" s="216"/>
    </row>
    <row r="1201" spans="1:18" s="43" customFormat="1">
      <c r="A1201" s="82" t="s">
        <v>144</v>
      </c>
      <c r="B1201" s="148">
        <v>792</v>
      </c>
      <c r="C1201" s="84" t="s">
        <v>68</v>
      </c>
      <c r="D1201" s="84" t="s">
        <v>18</v>
      </c>
      <c r="E1201" s="84" t="s">
        <v>285</v>
      </c>
      <c r="F1201" s="167"/>
      <c r="G1201" s="87">
        <f t="shared" si="320"/>
        <v>152550.84</v>
      </c>
      <c r="H1201" s="87">
        <f t="shared" si="320"/>
        <v>152550.84</v>
      </c>
      <c r="I1201" s="87">
        <f t="shared" si="320"/>
        <v>152550.84</v>
      </c>
      <c r="J1201" s="176"/>
      <c r="K1201" s="216"/>
      <c r="L1201" s="216"/>
      <c r="M1201" s="216"/>
      <c r="N1201" s="216"/>
      <c r="O1201" s="216"/>
      <c r="P1201" s="216"/>
      <c r="Q1201" s="216"/>
      <c r="R1201" s="216"/>
    </row>
    <row r="1202" spans="1:18" s="43" customFormat="1">
      <c r="A1202" s="82" t="s">
        <v>145</v>
      </c>
      <c r="B1202" s="148">
        <v>792</v>
      </c>
      <c r="C1202" s="84" t="s">
        <v>68</v>
      </c>
      <c r="D1202" s="84" t="s">
        <v>18</v>
      </c>
      <c r="E1202" s="84" t="s">
        <v>285</v>
      </c>
      <c r="F1202" s="84" t="s">
        <v>146</v>
      </c>
      <c r="G1202" s="87">
        <f t="shared" si="320"/>
        <v>152550.84</v>
      </c>
      <c r="H1202" s="87">
        <f t="shared" si="320"/>
        <v>152550.84</v>
      </c>
      <c r="I1202" s="87">
        <f t="shared" si="320"/>
        <v>152550.84</v>
      </c>
      <c r="J1202" s="176"/>
      <c r="K1202" s="216"/>
      <c r="L1202" s="216"/>
      <c r="M1202" s="216"/>
      <c r="N1202" s="216"/>
      <c r="O1202" s="216"/>
      <c r="P1202" s="216"/>
      <c r="Q1202" s="216"/>
      <c r="R1202" s="216"/>
    </row>
    <row r="1203" spans="1:18" s="44" customFormat="1" ht="25.5">
      <c r="A1203" s="82" t="s">
        <v>347</v>
      </c>
      <c r="B1203" s="148">
        <v>792</v>
      </c>
      <c r="C1203" s="84" t="s">
        <v>68</v>
      </c>
      <c r="D1203" s="84" t="s">
        <v>18</v>
      </c>
      <c r="E1203" s="84" t="s">
        <v>285</v>
      </c>
      <c r="F1203" s="84" t="s">
        <v>348</v>
      </c>
      <c r="G1203" s="87">
        <v>152550.84</v>
      </c>
      <c r="H1203" s="87">
        <v>152550.84</v>
      </c>
      <c r="I1203" s="87">
        <v>152550.84</v>
      </c>
      <c r="J1203" s="176"/>
      <c r="K1203" s="217"/>
      <c r="L1203" s="217"/>
      <c r="M1203" s="217"/>
      <c r="N1203" s="217"/>
      <c r="O1203" s="217"/>
      <c r="P1203" s="217"/>
      <c r="Q1203" s="217"/>
      <c r="R1203" s="217"/>
    </row>
    <row r="1204" spans="1:18" ht="25.5">
      <c r="A1204" s="134" t="s">
        <v>295</v>
      </c>
      <c r="B1204" s="269">
        <v>792</v>
      </c>
      <c r="C1204" s="266" t="s">
        <v>22</v>
      </c>
      <c r="D1204" s="266"/>
      <c r="E1204" s="266"/>
      <c r="F1204" s="266"/>
      <c r="G1204" s="263">
        <f t="shared" ref="G1204:G1209" si="321">G1205</f>
        <v>86000</v>
      </c>
      <c r="H1204" s="263">
        <f t="shared" ref="H1204:I1209" si="322">H1205</f>
        <v>86000</v>
      </c>
      <c r="I1204" s="263">
        <f t="shared" si="322"/>
        <v>86000</v>
      </c>
      <c r="J1204" s="189"/>
    </row>
    <row r="1205" spans="1:18" ht="28.5" customHeight="1">
      <c r="A1205" s="135" t="s">
        <v>296</v>
      </c>
      <c r="B1205" s="148">
        <v>792</v>
      </c>
      <c r="C1205" s="84" t="s">
        <v>22</v>
      </c>
      <c r="D1205" s="84" t="s">
        <v>18</v>
      </c>
      <c r="E1205" s="155"/>
      <c r="F1205" s="155"/>
      <c r="G1205" s="87">
        <f t="shared" si="321"/>
        <v>86000</v>
      </c>
      <c r="H1205" s="87">
        <f t="shared" si="322"/>
        <v>86000</v>
      </c>
      <c r="I1205" s="87">
        <f t="shared" si="322"/>
        <v>86000</v>
      </c>
      <c r="J1205" s="176"/>
    </row>
    <row r="1206" spans="1:18" s="28" customFormat="1" ht="49.5" customHeight="1">
      <c r="A1206" s="16" t="s">
        <v>1154</v>
      </c>
      <c r="B1206" s="148">
        <v>792</v>
      </c>
      <c r="C1206" s="84" t="s">
        <v>22</v>
      </c>
      <c r="D1206" s="84" t="s">
        <v>18</v>
      </c>
      <c r="E1206" s="84" t="s">
        <v>225</v>
      </c>
      <c r="F1206" s="167"/>
      <c r="G1206" s="87">
        <f t="shared" si="321"/>
        <v>86000</v>
      </c>
      <c r="H1206" s="87">
        <f t="shared" si="322"/>
        <v>86000</v>
      </c>
      <c r="I1206" s="87">
        <f t="shared" si="322"/>
        <v>86000</v>
      </c>
      <c r="J1206" s="176"/>
      <c r="K1206" s="202"/>
      <c r="L1206" s="202"/>
      <c r="M1206" s="202"/>
      <c r="N1206" s="202"/>
      <c r="O1206" s="202"/>
      <c r="P1206" s="202"/>
      <c r="Q1206" s="202"/>
      <c r="R1206" s="202"/>
    </row>
    <row r="1207" spans="1:18" s="28" customFormat="1" ht="45" customHeight="1">
      <c r="A1207" s="82" t="s">
        <v>1179</v>
      </c>
      <c r="B1207" s="148">
        <v>792</v>
      </c>
      <c r="C1207" s="84" t="s">
        <v>22</v>
      </c>
      <c r="D1207" s="84" t="s">
        <v>18</v>
      </c>
      <c r="E1207" s="84" t="s">
        <v>231</v>
      </c>
      <c r="F1207" s="167"/>
      <c r="G1207" s="87">
        <f t="shared" si="321"/>
        <v>86000</v>
      </c>
      <c r="H1207" s="87">
        <f t="shared" si="322"/>
        <v>86000</v>
      </c>
      <c r="I1207" s="87">
        <f t="shared" si="322"/>
        <v>86000</v>
      </c>
      <c r="J1207" s="176"/>
      <c r="K1207" s="202"/>
      <c r="L1207" s="202"/>
      <c r="M1207" s="202"/>
      <c r="N1207" s="202"/>
      <c r="O1207" s="202"/>
      <c r="P1207" s="202"/>
      <c r="Q1207" s="202"/>
      <c r="R1207" s="202"/>
    </row>
    <row r="1208" spans="1:18">
      <c r="A1208" s="82" t="s">
        <v>298</v>
      </c>
      <c r="B1208" s="148">
        <v>792</v>
      </c>
      <c r="C1208" s="84" t="s">
        <v>22</v>
      </c>
      <c r="D1208" s="84" t="s">
        <v>18</v>
      </c>
      <c r="E1208" s="84" t="s">
        <v>232</v>
      </c>
      <c r="F1208" s="84"/>
      <c r="G1208" s="87">
        <f t="shared" si="321"/>
        <v>86000</v>
      </c>
      <c r="H1208" s="87">
        <f t="shared" si="322"/>
        <v>86000</v>
      </c>
      <c r="I1208" s="87">
        <f t="shared" si="322"/>
        <v>86000</v>
      </c>
      <c r="J1208" s="176"/>
    </row>
    <row r="1209" spans="1:18" ht="25.5">
      <c r="A1209" s="82" t="s">
        <v>299</v>
      </c>
      <c r="B1209" s="148">
        <v>792</v>
      </c>
      <c r="C1209" s="84" t="s">
        <v>22</v>
      </c>
      <c r="D1209" s="84" t="s">
        <v>18</v>
      </c>
      <c r="E1209" s="84" t="s">
        <v>232</v>
      </c>
      <c r="F1209" s="84" t="s">
        <v>300</v>
      </c>
      <c r="G1209" s="87">
        <f t="shared" si="321"/>
        <v>86000</v>
      </c>
      <c r="H1209" s="87">
        <f t="shared" si="322"/>
        <v>86000</v>
      </c>
      <c r="I1209" s="87">
        <f t="shared" si="322"/>
        <v>86000</v>
      </c>
      <c r="J1209" s="176"/>
    </row>
    <row r="1210" spans="1:18">
      <c r="A1210" s="82" t="s">
        <v>301</v>
      </c>
      <c r="B1210" s="148">
        <v>792</v>
      </c>
      <c r="C1210" s="84" t="s">
        <v>22</v>
      </c>
      <c r="D1210" s="84" t="s">
        <v>18</v>
      </c>
      <c r="E1210" s="84" t="s">
        <v>232</v>
      </c>
      <c r="F1210" s="84" t="s">
        <v>302</v>
      </c>
      <c r="G1210" s="87">
        <v>86000</v>
      </c>
      <c r="H1210" s="87">
        <v>86000</v>
      </c>
      <c r="I1210" s="87">
        <v>86000</v>
      </c>
      <c r="J1210" s="176"/>
    </row>
    <row r="1211" spans="1:18" s="46" customFormat="1" ht="38.25" hidden="1">
      <c r="A1211" s="132" t="s">
        <v>303</v>
      </c>
      <c r="B1211" s="83">
        <v>792</v>
      </c>
      <c r="C1211" s="152" t="s">
        <v>304</v>
      </c>
      <c r="D1211" s="152"/>
      <c r="E1211" s="152"/>
      <c r="F1211" s="152"/>
      <c r="G1211" s="94">
        <f>G1213+G1221</f>
        <v>0</v>
      </c>
      <c r="H1211" s="94">
        <f t="shared" ref="H1211:I1211" si="323">H1213+H1221</f>
        <v>0</v>
      </c>
      <c r="I1211" s="94">
        <f t="shared" si="323"/>
        <v>0</v>
      </c>
      <c r="J1211" s="192"/>
      <c r="K1211" s="220"/>
      <c r="L1211" s="220"/>
      <c r="M1211" s="220"/>
      <c r="N1211" s="220"/>
      <c r="O1211" s="220"/>
      <c r="P1211" s="220"/>
      <c r="Q1211" s="220"/>
      <c r="R1211" s="220"/>
    </row>
    <row r="1212" spans="1:18" s="28" customFormat="1" ht="35.25" hidden="1" customHeight="1">
      <c r="A1212" s="135" t="s">
        <v>305</v>
      </c>
      <c r="B1212" s="148">
        <v>792</v>
      </c>
      <c r="C1212" s="84" t="s">
        <v>304</v>
      </c>
      <c r="D1212" s="84" t="s">
        <v>18</v>
      </c>
      <c r="E1212" s="167"/>
      <c r="F1212" s="167"/>
      <c r="G1212" s="87">
        <f>G1213</f>
        <v>0</v>
      </c>
      <c r="H1212" s="87">
        <f>H1213</f>
        <v>0</v>
      </c>
      <c r="I1212" s="87">
        <f>I1213</f>
        <v>0</v>
      </c>
      <c r="J1212" s="176"/>
      <c r="K1212" s="202"/>
      <c r="L1212" s="202"/>
      <c r="M1212" s="202"/>
      <c r="N1212" s="202"/>
      <c r="O1212" s="202"/>
      <c r="P1212" s="202"/>
      <c r="Q1212" s="202"/>
      <c r="R1212" s="202"/>
    </row>
    <row r="1213" spans="1:18" s="18" customFormat="1" ht="38.25" hidden="1">
      <c r="A1213" s="82" t="s">
        <v>430</v>
      </c>
      <c r="B1213" s="148">
        <v>792</v>
      </c>
      <c r="C1213" s="84" t="s">
        <v>304</v>
      </c>
      <c r="D1213" s="84" t="s">
        <v>18</v>
      </c>
      <c r="E1213" s="84" t="s">
        <v>225</v>
      </c>
      <c r="F1213" s="84"/>
      <c r="G1213" s="87">
        <f>G1214</f>
        <v>0</v>
      </c>
      <c r="H1213" s="87">
        <f t="shared" ref="H1213:I1213" si="324">H1214</f>
        <v>0</v>
      </c>
      <c r="I1213" s="87">
        <f t="shared" si="324"/>
        <v>0</v>
      </c>
      <c r="J1213" s="176"/>
      <c r="K1213" s="198"/>
      <c r="L1213" s="198"/>
      <c r="M1213" s="198"/>
      <c r="N1213" s="198"/>
      <c r="O1213" s="198"/>
      <c r="P1213" s="198"/>
      <c r="Q1213" s="198"/>
      <c r="R1213" s="198"/>
    </row>
    <row r="1214" spans="1:18" s="18" customFormat="1" ht="38.25" hidden="1">
      <c r="A1214" s="82" t="s">
        <v>152</v>
      </c>
      <c r="B1214" s="148">
        <v>792</v>
      </c>
      <c r="C1214" s="84" t="s">
        <v>304</v>
      </c>
      <c r="D1214" s="84" t="s">
        <v>18</v>
      </c>
      <c r="E1214" s="84" t="s">
        <v>226</v>
      </c>
      <c r="F1214" s="84"/>
      <c r="G1214" s="87">
        <f>G1215+G1218</f>
        <v>0</v>
      </c>
      <c r="H1214" s="87">
        <f>H1215+H1218</f>
        <v>0</v>
      </c>
      <c r="I1214" s="87">
        <f>I1215+I1218</f>
        <v>0</v>
      </c>
      <c r="J1214" s="176"/>
      <c r="K1214" s="198"/>
      <c r="L1214" s="198"/>
      <c r="M1214" s="198"/>
      <c r="N1214" s="198"/>
      <c r="O1214" s="198"/>
      <c r="P1214" s="198"/>
      <c r="Q1214" s="198"/>
      <c r="R1214" s="198"/>
    </row>
    <row r="1215" spans="1:18" s="18" customFormat="1" ht="25.5" hidden="1">
      <c r="A1215" s="82" t="s">
        <v>306</v>
      </c>
      <c r="B1215" s="148">
        <v>792</v>
      </c>
      <c r="C1215" s="84" t="s">
        <v>304</v>
      </c>
      <c r="D1215" s="84" t="s">
        <v>18</v>
      </c>
      <c r="E1215" s="84" t="s">
        <v>278</v>
      </c>
      <c r="F1215" s="84"/>
      <c r="G1215" s="87">
        <f t="shared" ref="G1215:I1216" si="325">G1216</f>
        <v>0</v>
      </c>
      <c r="H1215" s="87">
        <f t="shared" si="325"/>
        <v>0</v>
      </c>
      <c r="I1215" s="87">
        <f t="shared" si="325"/>
        <v>0</v>
      </c>
      <c r="J1215" s="176"/>
      <c r="K1215" s="198"/>
      <c r="L1215" s="198"/>
      <c r="M1215" s="198"/>
      <c r="N1215" s="198"/>
      <c r="O1215" s="198"/>
      <c r="P1215" s="198"/>
      <c r="Q1215" s="198"/>
      <c r="R1215" s="198"/>
    </row>
    <row r="1216" spans="1:18" s="18" customFormat="1" hidden="1">
      <c r="A1216" s="82" t="s">
        <v>153</v>
      </c>
      <c r="B1216" s="148">
        <v>792</v>
      </c>
      <c r="C1216" s="84" t="s">
        <v>304</v>
      </c>
      <c r="D1216" s="84" t="s">
        <v>18</v>
      </c>
      <c r="E1216" s="84" t="s">
        <v>278</v>
      </c>
      <c r="F1216" s="84" t="s">
        <v>154</v>
      </c>
      <c r="G1216" s="87">
        <f t="shared" si="325"/>
        <v>0</v>
      </c>
      <c r="H1216" s="87">
        <f t="shared" si="325"/>
        <v>0</v>
      </c>
      <c r="I1216" s="87">
        <f t="shared" si="325"/>
        <v>0</v>
      </c>
      <c r="J1216" s="176"/>
      <c r="K1216" s="198"/>
      <c r="L1216" s="198"/>
      <c r="M1216" s="198"/>
      <c r="N1216" s="198"/>
      <c r="O1216" s="198"/>
      <c r="P1216" s="198"/>
      <c r="Q1216" s="198"/>
      <c r="R1216" s="198"/>
    </row>
    <row r="1217" spans="1:18" s="18" customFormat="1" hidden="1">
      <c r="A1217" s="82" t="s">
        <v>307</v>
      </c>
      <c r="B1217" s="148">
        <v>792</v>
      </c>
      <c r="C1217" s="84" t="s">
        <v>304</v>
      </c>
      <c r="D1217" s="84" t="s">
        <v>18</v>
      </c>
      <c r="E1217" s="84" t="s">
        <v>278</v>
      </c>
      <c r="F1217" s="84" t="s">
        <v>308</v>
      </c>
      <c r="G1217" s="87"/>
      <c r="H1217" s="87"/>
      <c r="I1217" s="87"/>
      <c r="J1217" s="176"/>
      <c r="K1217" s="198"/>
      <c r="L1217" s="198"/>
      <c r="M1217" s="198"/>
      <c r="N1217" s="198"/>
      <c r="O1217" s="198"/>
      <c r="P1217" s="198"/>
      <c r="Q1217" s="198"/>
      <c r="R1217" s="198"/>
    </row>
    <row r="1218" spans="1:18" s="28" customFormat="1" ht="23.25" hidden="1" customHeight="1">
      <c r="A1218" s="82" t="s">
        <v>309</v>
      </c>
      <c r="B1218" s="148">
        <v>792</v>
      </c>
      <c r="C1218" s="84" t="s">
        <v>304</v>
      </c>
      <c r="D1218" s="84" t="s">
        <v>18</v>
      </c>
      <c r="E1218" s="84" t="s">
        <v>233</v>
      </c>
      <c r="F1218" s="84"/>
      <c r="G1218" s="87">
        <f t="shared" ref="G1218:I1219" si="326">G1219</f>
        <v>0</v>
      </c>
      <c r="H1218" s="87">
        <f t="shared" si="326"/>
        <v>0</v>
      </c>
      <c r="I1218" s="87">
        <f t="shared" si="326"/>
        <v>0</v>
      </c>
      <c r="J1218" s="176"/>
      <c r="K1218" s="202"/>
      <c r="L1218" s="202"/>
      <c r="M1218" s="202"/>
      <c r="N1218" s="202"/>
      <c r="O1218" s="202"/>
      <c r="P1218" s="202"/>
      <c r="Q1218" s="202"/>
      <c r="R1218" s="202"/>
    </row>
    <row r="1219" spans="1:18" s="28" customFormat="1" hidden="1">
      <c r="A1219" s="82" t="s">
        <v>153</v>
      </c>
      <c r="B1219" s="148">
        <v>792</v>
      </c>
      <c r="C1219" s="84" t="s">
        <v>304</v>
      </c>
      <c r="D1219" s="84" t="s">
        <v>18</v>
      </c>
      <c r="E1219" s="84" t="s">
        <v>233</v>
      </c>
      <c r="F1219" s="84" t="s">
        <v>154</v>
      </c>
      <c r="G1219" s="87">
        <f t="shared" si="326"/>
        <v>0</v>
      </c>
      <c r="H1219" s="87">
        <f t="shared" si="326"/>
        <v>0</v>
      </c>
      <c r="I1219" s="87">
        <f t="shared" si="326"/>
        <v>0</v>
      </c>
      <c r="J1219" s="176"/>
      <c r="K1219" s="202"/>
      <c r="L1219" s="202"/>
      <c r="M1219" s="202"/>
      <c r="N1219" s="202"/>
      <c r="O1219" s="202"/>
      <c r="P1219" s="202"/>
      <c r="Q1219" s="202"/>
      <c r="R1219" s="202"/>
    </row>
    <row r="1220" spans="1:18" s="3" customFormat="1" hidden="1">
      <c r="A1220" s="82" t="s">
        <v>307</v>
      </c>
      <c r="B1220" s="148">
        <v>792</v>
      </c>
      <c r="C1220" s="84" t="s">
        <v>304</v>
      </c>
      <c r="D1220" s="84" t="s">
        <v>18</v>
      </c>
      <c r="E1220" s="84" t="s">
        <v>233</v>
      </c>
      <c r="F1220" s="84" t="s">
        <v>308</v>
      </c>
      <c r="G1220" s="87"/>
      <c r="H1220" s="87"/>
      <c r="I1220" s="87"/>
      <c r="J1220" s="176"/>
      <c r="K1220" s="197"/>
      <c r="L1220" s="197"/>
      <c r="M1220" s="197"/>
      <c r="N1220" s="197"/>
      <c r="O1220" s="197"/>
      <c r="P1220" s="197"/>
      <c r="Q1220" s="197"/>
      <c r="R1220" s="197"/>
    </row>
    <row r="1221" spans="1:18" ht="18.75" hidden="1" customHeight="1">
      <c r="A1221" s="135" t="s">
        <v>310</v>
      </c>
      <c r="B1221" s="148">
        <v>792</v>
      </c>
      <c r="C1221" s="84" t="s">
        <v>304</v>
      </c>
      <c r="D1221" s="84" t="s">
        <v>69</v>
      </c>
      <c r="E1221" s="84"/>
      <c r="F1221" s="84"/>
      <c r="G1221" s="87">
        <f>G1222</f>
        <v>0</v>
      </c>
      <c r="H1221" s="87">
        <f>H1222</f>
        <v>0</v>
      </c>
      <c r="I1221" s="87">
        <f>I1222</f>
        <v>0</v>
      </c>
      <c r="J1221" s="176"/>
    </row>
    <row r="1222" spans="1:18" s="28" customFormat="1" ht="27.75" hidden="1" customHeight="1">
      <c r="A1222" s="82" t="s">
        <v>430</v>
      </c>
      <c r="B1222" s="148">
        <v>792</v>
      </c>
      <c r="C1222" s="84" t="s">
        <v>304</v>
      </c>
      <c r="D1222" s="84" t="s">
        <v>69</v>
      </c>
      <c r="E1222" s="84" t="s">
        <v>225</v>
      </c>
      <c r="F1222" s="84"/>
      <c r="G1222" s="87">
        <f>G1223</f>
        <v>0</v>
      </c>
      <c r="H1222" s="87">
        <f t="shared" ref="H1222:I1223" si="327">H1223</f>
        <v>0</v>
      </c>
      <c r="I1222" s="87">
        <f t="shared" si="327"/>
        <v>0</v>
      </c>
      <c r="J1222" s="176"/>
      <c r="K1222" s="202"/>
      <c r="L1222" s="202"/>
      <c r="M1222" s="202"/>
      <c r="N1222" s="202"/>
      <c r="O1222" s="202"/>
      <c r="P1222" s="202"/>
      <c r="Q1222" s="202"/>
      <c r="R1222" s="202"/>
    </row>
    <row r="1223" spans="1:18" s="3" customFormat="1" ht="38.25" hidden="1">
      <c r="A1223" s="82" t="s">
        <v>152</v>
      </c>
      <c r="B1223" s="148">
        <v>792</v>
      </c>
      <c r="C1223" s="84" t="s">
        <v>304</v>
      </c>
      <c r="D1223" s="84" t="s">
        <v>69</v>
      </c>
      <c r="E1223" s="84" t="s">
        <v>226</v>
      </c>
      <c r="F1223" s="84"/>
      <c r="G1223" s="87">
        <f>G1224</f>
        <v>0</v>
      </c>
      <c r="H1223" s="87">
        <f t="shared" si="327"/>
        <v>0</v>
      </c>
      <c r="I1223" s="87">
        <f t="shared" si="327"/>
        <v>0</v>
      </c>
      <c r="J1223" s="176"/>
      <c r="K1223" s="197"/>
      <c r="L1223" s="197"/>
      <c r="M1223" s="197"/>
      <c r="N1223" s="197"/>
      <c r="O1223" s="197"/>
      <c r="P1223" s="197"/>
      <c r="Q1223" s="197"/>
      <c r="R1223" s="197"/>
    </row>
    <row r="1224" spans="1:18" s="3" customFormat="1" ht="25.5" hidden="1">
      <c r="A1224" s="82" t="s">
        <v>458</v>
      </c>
      <c r="B1224" s="148">
        <v>792</v>
      </c>
      <c r="C1224" s="84" t="s">
        <v>304</v>
      </c>
      <c r="D1224" s="84" t="s">
        <v>69</v>
      </c>
      <c r="E1224" s="84" t="s">
        <v>234</v>
      </c>
      <c r="F1224" s="84"/>
      <c r="G1224" s="87">
        <f t="shared" ref="G1224:I1225" si="328">G1225</f>
        <v>0</v>
      </c>
      <c r="H1224" s="87">
        <f t="shared" si="328"/>
        <v>0</v>
      </c>
      <c r="I1224" s="87">
        <f t="shared" si="328"/>
        <v>0</v>
      </c>
      <c r="J1224" s="176"/>
      <c r="K1224" s="197"/>
      <c r="L1224" s="197"/>
      <c r="M1224" s="197"/>
      <c r="N1224" s="197"/>
      <c r="O1224" s="197"/>
      <c r="P1224" s="197"/>
      <c r="Q1224" s="197"/>
      <c r="R1224" s="197"/>
    </row>
    <row r="1225" spans="1:18" s="3" customFormat="1" hidden="1">
      <c r="A1225" s="82" t="s">
        <v>153</v>
      </c>
      <c r="B1225" s="148">
        <v>792</v>
      </c>
      <c r="C1225" s="84" t="s">
        <v>304</v>
      </c>
      <c r="D1225" s="84" t="s">
        <v>69</v>
      </c>
      <c r="E1225" s="84" t="s">
        <v>234</v>
      </c>
      <c r="F1225" s="84" t="s">
        <v>154</v>
      </c>
      <c r="G1225" s="87">
        <f t="shared" si="328"/>
        <v>0</v>
      </c>
      <c r="H1225" s="87">
        <f t="shared" si="328"/>
        <v>0</v>
      </c>
      <c r="I1225" s="87">
        <f t="shared" si="328"/>
        <v>0</v>
      </c>
      <c r="J1225" s="176"/>
      <c r="K1225" s="197"/>
      <c r="L1225" s="197"/>
      <c r="M1225" s="197"/>
      <c r="N1225" s="197"/>
      <c r="O1225" s="197"/>
      <c r="P1225" s="197"/>
      <c r="Q1225" s="197"/>
      <c r="R1225" s="197"/>
    </row>
    <row r="1226" spans="1:18" s="3" customFormat="1" hidden="1">
      <c r="A1226" s="82" t="s">
        <v>173</v>
      </c>
      <c r="B1226" s="148">
        <v>792</v>
      </c>
      <c r="C1226" s="84" t="s">
        <v>304</v>
      </c>
      <c r="D1226" s="84" t="s">
        <v>69</v>
      </c>
      <c r="E1226" s="84" t="s">
        <v>234</v>
      </c>
      <c r="F1226" s="84" t="s">
        <v>174</v>
      </c>
      <c r="G1226" s="87"/>
      <c r="H1226" s="87"/>
      <c r="I1226" s="87"/>
      <c r="J1226" s="176"/>
      <c r="K1226" s="176"/>
      <c r="L1226" s="176"/>
      <c r="M1226" s="197"/>
      <c r="N1226" s="197"/>
      <c r="O1226" s="197"/>
      <c r="P1226" s="197"/>
      <c r="Q1226" s="197"/>
      <c r="R1226" s="197"/>
    </row>
    <row r="1227" spans="1:18" s="3" customFormat="1" ht="47.25" hidden="1" customHeight="1">
      <c r="A1227" s="82" t="s">
        <v>171</v>
      </c>
      <c r="B1227" s="148">
        <v>792</v>
      </c>
      <c r="C1227" s="84" t="s">
        <v>304</v>
      </c>
      <c r="D1227" s="84" t="s">
        <v>69</v>
      </c>
      <c r="E1227" s="84" t="s">
        <v>234</v>
      </c>
      <c r="F1227" s="84" t="s">
        <v>172</v>
      </c>
      <c r="G1227" s="87"/>
      <c r="H1227" s="87"/>
      <c r="I1227" s="87"/>
      <c r="J1227" s="176"/>
      <c r="K1227" s="197"/>
      <c r="L1227" s="197"/>
      <c r="M1227" s="197"/>
      <c r="N1227" s="197"/>
      <c r="O1227" s="197"/>
      <c r="P1227" s="197"/>
      <c r="Q1227" s="197"/>
      <c r="R1227" s="197"/>
    </row>
    <row r="1228" spans="1:18" s="18" customFormat="1" hidden="1">
      <c r="A1228" s="82"/>
      <c r="B1228" s="148"/>
      <c r="C1228" s="84"/>
      <c r="D1228" s="84"/>
      <c r="E1228" s="84"/>
      <c r="F1228" s="84"/>
      <c r="G1228" s="87"/>
      <c r="H1228" s="87"/>
      <c r="I1228" s="87"/>
      <c r="J1228" s="176"/>
      <c r="K1228" s="198"/>
      <c r="L1228" s="198"/>
      <c r="M1228" s="198"/>
      <c r="N1228" s="198"/>
      <c r="O1228" s="198"/>
      <c r="P1228" s="198"/>
      <c r="Q1228" s="198"/>
      <c r="R1228" s="198"/>
    </row>
    <row r="1229" spans="1:18" s="124" customFormat="1">
      <c r="A1229" s="278" t="s">
        <v>73</v>
      </c>
      <c r="B1229" s="269"/>
      <c r="C1229" s="161"/>
      <c r="D1229" s="161"/>
      <c r="E1229" s="161"/>
      <c r="F1229" s="161"/>
      <c r="G1229" s="96">
        <f>G1163+G1186+G1204+G1211+G1198+G1193</f>
        <v>19513500.84</v>
      </c>
      <c r="H1229" s="96">
        <f t="shared" ref="H1229:I1229" si="329">H1163+H1186+H1204+H1211+H1198+H1193</f>
        <v>15650663.84</v>
      </c>
      <c r="I1229" s="96">
        <f t="shared" si="329"/>
        <v>15789197.84</v>
      </c>
      <c r="J1229" s="190"/>
      <c r="K1229" s="205"/>
      <c r="L1229" s="205"/>
      <c r="M1229" s="205"/>
      <c r="N1229" s="205"/>
      <c r="O1229" s="205"/>
      <c r="P1229" s="205"/>
      <c r="Q1229" s="205"/>
      <c r="R1229" s="205"/>
    </row>
    <row r="1230" spans="1:18" s="90" customFormat="1" ht="39" customHeight="1">
      <c r="A1230" s="359" t="s">
        <v>1136</v>
      </c>
      <c r="B1230" s="360">
        <v>793</v>
      </c>
      <c r="C1230" s="360"/>
      <c r="D1230" s="360"/>
      <c r="E1230" s="360"/>
      <c r="F1230" s="360"/>
      <c r="G1230" s="362"/>
      <c r="H1230" s="362"/>
      <c r="I1230" s="362"/>
      <c r="J1230" s="195"/>
      <c r="K1230" s="184"/>
      <c r="L1230" s="184"/>
      <c r="M1230" s="184"/>
      <c r="N1230" s="184"/>
      <c r="O1230" s="184"/>
      <c r="P1230" s="184"/>
      <c r="Q1230" s="184"/>
      <c r="R1230" s="184"/>
    </row>
    <row r="1231" spans="1:18">
      <c r="A1231" s="5" t="s">
        <v>17</v>
      </c>
      <c r="B1231" s="19">
        <v>793</v>
      </c>
      <c r="C1231" s="7" t="s">
        <v>18</v>
      </c>
      <c r="D1231" s="7"/>
      <c r="E1231" s="7"/>
      <c r="F1231" s="7"/>
      <c r="G1231" s="38">
        <f>G1232+G1241+G1306+G1310+G1295+G1300</f>
        <v>139099696.5</v>
      </c>
      <c r="H1231" s="38">
        <f>H1232+H1241+H1306+H1310+H1295+H1300</f>
        <v>129251559.36999999</v>
      </c>
      <c r="I1231" s="38">
        <f>I1232+I1241+I1306+I1310+I1295+I1300</f>
        <v>128443864.58</v>
      </c>
      <c r="J1231" s="337">
        <f>G1240+G1245+G1250+G1252+G1254+G1256+G1260+G1264+G1268+G1270+G1275+G1277+G1280+G1282+G1285+G1299+G1309+G1325+G1330+G1345+G1349+G1362+G1365+G1368+G1378+G1380+G1385</f>
        <v>127286598.50000001</v>
      </c>
      <c r="K1231" s="69"/>
      <c r="L1231" s="69"/>
      <c r="M1231" s="69"/>
      <c r="N1231" s="69"/>
      <c r="O1231" s="69"/>
      <c r="P1231" s="246"/>
      <c r="Q1231" s="246"/>
      <c r="R1231" s="69"/>
    </row>
    <row r="1232" spans="1:18" ht="25.5">
      <c r="A1232" s="16" t="s">
        <v>311</v>
      </c>
      <c r="B1232" s="14">
        <v>793</v>
      </c>
      <c r="C1232" s="15" t="s">
        <v>18</v>
      </c>
      <c r="D1232" s="15" t="s">
        <v>27</v>
      </c>
      <c r="E1232" s="15"/>
      <c r="F1232" s="15"/>
      <c r="G1232" s="70">
        <f t="shared" ref="G1232:I1239" si="330">G1233</f>
        <v>2534225.7000000002</v>
      </c>
      <c r="H1232" s="70">
        <f t="shared" si="330"/>
        <v>2569071.31</v>
      </c>
      <c r="I1232" s="70">
        <f t="shared" si="330"/>
        <v>2604396.04</v>
      </c>
      <c r="J1232" s="175"/>
      <c r="K1232" s="69"/>
      <c r="L1232" s="69"/>
      <c r="M1232" s="69"/>
      <c r="N1232" s="69"/>
      <c r="O1232" s="69"/>
      <c r="P1232" s="69"/>
      <c r="Q1232" s="69"/>
      <c r="R1232" s="69"/>
    </row>
    <row r="1233" spans="1:18" s="18" customFormat="1" ht="25.5">
      <c r="A1233" s="16" t="s">
        <v>1214</v>
      </c>
      <c r="B1233" s="14">
        <v>793</v>
      </c>
      <c r="C1233" s="15" t="s">
        <v>18</v>
      </c>
      <c r="D1233" s="15" t="s">
        <v>27</v>
      </c>
      <c r="E1233" s="15" t="s">
        <v>235</v>
      </c>
      <c r="F1233" s="15"/>
      <c r="G1233" s="70">
        <f t="shared" si="330"/>
        <v>2534225.7000000002</v>
      </c>
      <c r="H1233" s="70">
        <f t="shared" si="330"/>
        <v>2569071.31</v>
      </c>
      <c r="I1233" s="70">
        <f t="shared" si="330"/>
        <v>2604396.04</v>
      </c>
      <c r="J1233" s="175"/>
      <c r="K1233" s="183"/>
      <c r="L1233" s="183"/>
      <c r="M1233" s="183"/>
      <c r="N1233" s="183"/>
      <c r="O1233" s="183"/>
      <c r="P1233" s="183"/>
      <c r="Q1233" s="183"/>
      <c r="R1233" s="183"/>
    </row>
    <row r="1234" spans="1:18">
      <c r="A1234" s="16" t="s">
        <v>1213</v>
      </c>
      <c r="B1234" s="14">
        <v>793</v>
      </c>
      <c r="C1234" s="15" t="s">
        <v>18</v>
      </c>
      <c r="D1234" s="15" t="s">
        <v>27</v>
      </c>
      <c r="E1234" s="15" t="s">
        <v>236</v>
      </c>
      <c r="F1234" s="15"/>
      <c r="G1234" s="70">
        <f>G1238+G1235</f>
        <v>2534225.7000000002</v>
      </c>
      <c r="H1234" s="70">
        <f>H1238</f>
        <v>2569071.31</v>
      </c>
      <c r="I1234" s="70">
        <f>I1238</f>
        <v>2604396.04</v>
      </c>
      <c r="J1234" s="175"/>
      <c r="K1234" s="69"/>
      <c r="L1234" s="69"/>
      <c r="M1234" s="69"/>
      <c r="N1234" s="69"/>
      <c r="O1234" s="69"/>
      <c r="P1234" s="69"/>
      <c r="Q1234" s="69"/>
      <c r="R1234" s="69"/>
    </row>
    <row r="1235" spans="1:18" ht="79.5" hidden="1" customHeight="1">
      <c r="A1235" s="16" t="s">
        <v>1026</v>
      </c>
      <c r="B1235" s="14">
        <v>793</v>
      </c>
      <c r="C1235" s="15" t="s">
        <v>18</v>
      </c>
      <c r="D1235" s="15" t="s">
        <v>27</v>
      </c>
      <c r="E1235" s="15" t="s">
        <v>1025</v>
      </c>
      <c r="F1235" s="15"/>
      <c r="G1235" s="70">
        <f t="shared" si="330"/>
        <v>0</v>
      </c>
      <c r="H1235" s="70">
        <f t="shared" si="330"/>
        <v>0</v>
      </c>
      <c r="I1235" s="70">
        <f t="shared" si="330"/>
        <v>0</v>
      </c>
      <c r="J1235" s="175"/>
      <c r="K1235" s="69"/>
      <c r="L1235" s="69"/>
      <c r="M1235" s="69"/>
      <c r="N1235" s="69"/>
      <c r="O1235" s="69"/>
      <c r="P1235" s="69"/>
      <c r="Q1235" s="69"/>
      <c r="R1235" s="69"/>
    </row>
    <row r="1236" spans="1:18" ht="51" hidden="1">
      <c r="A1236" s="16" t="s">
        <v>313</v>
      </c>
      <c r="B1236" s="14">
        <v>793</v>
      </c>
      <c r="C1236" s="15" t="s">
        <v>18</v>
      </c>
      <c r="D1236" s="15" t="s">
        <v>27</v>
      </c>
      <c r="E1236" s="15" t="s">
        <v>1025</v>
      </c>
      <c r="F1236" s="15" t="s">
        <v>57</v>
      </c>
      <c r="G1236" s="70">
        <f t="shared" si="330"/>
        <v>0</v>
      </c>
      <c r="H1236" s="70">
        <f t="shared" si="330"/>
        <v>0</v>
      </c>
      <c r="I1236" s="70">
        <f t="shared" si="330"/>
        <v>0</v>
      </c>
      <c r="J1236" s="175"/>
      <c r="K1236" s="69"/>
      <c r="L1236" s="69"/>
      <c r="M1236" s="69"/>
      <c r="N1236" s="69"/>
      <c r="O1236" s="69"/>
      <c r="P1236" s="69"/>
      <c r="Q1236" s="69"/>
      <c r="R1236" s="69"/>
    </row>
    <row r="1237" spans="1:18" ht="25.5" hidden="1">
      <c r="A1237" s="16" t="s">
        <v>55</v>
      </c>
      <c r="B1237" s="14">
        <v>793</v>
      </c>
      <c r="C1237" s="15" t="s">
        <v>18</v>
      </c>
      <c r="D1237" s="15" t="s">
        <v>27</v>
      </c>
      <c r="E1237" s="15" t="s">
        <v>1025</v>
      </c>
      <c r="F1237" s="15" t="s">
        <v>58</v>
      </c>
      <c r="G1237" s="70"/>
      <c r="H1237" s="70"/>
      <c r="I1237" s="70"/>
      <c r="J1237" s="175"/>
      <c r="K1237" s="69"/>
      <c r="L1237" s="69"/>
      <c r="M1237" s="69"/>
      <c r="N1237" s="69"/>
      <c r="O1237" s="69"/>
      <c r="P1237" s="69"/>
      <c r="Q1237" s="69"/>
      <c r="R1237" s="69"/>
    </row>
    <row r="1238" spans="1:18" ht="25.5">
      <c r="A1238" s="16" t="s">
        <v>75</v>
      </c>
      <c r="B1238" s="14">
        <v>793</v>
      </c>
      <c r="C1238" s="15" t="s">
        <v>18</v>
      </c>
      <c r="D1238" s="15" t="s">
        <v>27</v>
      </c>
      <c r="E1238" s="15" t="s">
        <v>237</v>
      </c>
      <c r="F1238" s="15"/>
      <c r="G1238" s="70">
        <f t="shared" si="330"/>
        <v>2534225.7000000002</v>
      </c>
      <c r="H1238" s="70">
        <f t="shared" si="330"/>
        <v>2569071.31</v>
      </c>
      <c r="I1238" s="70">
        <f t="shared" si="330"/>
        <v>2604396.04</v>
      </c>
      <c r="J1238" s="175"/>
      <c r="K1238" s="69"/>
      <c r="L1238" s="69"/>
      <c r="M1238" s="69"/>
      <c r="N1238" s="69"/>
      <c r="O1238" s="69"/>
      <c r="P1238" s="69"/>
      <c r="Q1238" s="69"/>
      <c r="R1238" s="69"/>
    </row>
    <row r="1239" spans="1:18" ht="51">
      <c r="A1239" s="16" t="s">
        <v>313</v>
      </c>
      <c r="B1239" s="14">
        <v>793</v>
      </c>
      <c r="C1239" s="15" t="s">
        <v>18</v>
      </c>
      <c r="D1239" s="15" t="s">
        <v>27</v>
      </c>
      <c r="E1239" s="15" t="s">
        <v>237</v>
      </c>
      <c r="F1239" s="15" t="s">
        <v>57</v>
      </c>
      <c r="G1239" s="70">
        <f t="shared" si="330"/>
        <v>2534225.7000000002</v>
      </c>
      <c r="H1239" s="70">
        <f t="shared" si="330"/>
        <v>2569071.31</v>
      </c>
      <c r="I1239" s="70">
        <f t="shared" si="330"/>
        <v>2604396.04</v>
      </c>
      <c r="J1239" s="175"/>
      <c r="K1239" s="69"/>
      <c r="L1239" s="69"/>
      <c r="M1239" s="69"/>
      <c r="N1239" s="69"/>
      <c r="O1239" s="69"/>
      <c r="P1239" s="69"/>
      <c r="Q1239" s="69"/>
      <c r="R1239" s="69"/>
    </row>
    <row r="1240" spans="1:18" ht="25.5">
      <c r="A1240" s="16" t="s">
        <v>55</v>
      </c>
      <c r="B1240" s="14">
        <v>793</v>
      </c>
      <c r="C1240" s="15" t="s">
        <v>18</v>
      </c>
      <c r="D1240" s="15" t="s">
        <v>27</v>
      </c>
      <c r="E1240" s="15" t="s">
        <v>237</v>
      </c>
      <c r="F1240" s="15" t="s">
        <v>58</v>
      </c>
      <c r="G1240" s="70">
        <v>2534225.7000000002</v>
      </c>
      <c r="H1240" s="70">
        <v>2569071.31</v>
      </c>
      <c r="I1240" s="70">
        <v>2604396.04</v>
      </c>
      <c r="J1240" s="175"/>
      <c r="K1240" s="69"/>
      <c r="L1240" s="69"/>
      <c r="M1240" s="69"/>
      <c r="N1240" s="69"/>
      <c r="O1240" s="69"/>
      <c r="P1240" s="69"/>
      <c r="Q1240" s="69"/>
      <c r="R1240" s="69"/>
    </row>
    <row r="1241" spans="1:18" ht="51">
      <c r="A1241" s="16" t="s">
        <v>74</v>
      </c>
      <c r="B1241" s="14">
        <v>793</v>
      </c>
      <c r="C1241" s="15" t="s">
        <v>18</v>
      </c>
      <c r="D1241" s="15" t="s">
        <v>53</v>
      </c>
      <c r="E1241" s="15"/>
      <c r="F1241" s="15"/>
      <c r="G1241" s="70">
        <f>G1246+G1242</f>
        <v>94912599.670000002</v>
      </c>
      <c r="H1241" s="70">
        <f>H1246+H1242</f>
        <v>95799773.579999998</v>
      </c>
      <c r="I1241" s="70">
        <f>I1246+I1242</f>
        <v>97297424.239999995</v>
      </c>
      <c r="J1241" s="175"/>
      <c r="K1241" s="69"/>
      <c r="L1241" s="69"/>
      <c r="M1241" s="69"/>
      <c r="N1241" s="69"/>
      <c r="O1241" s="69"/>
      <c r="P1241" s="69"/>
      <c r="Q1241" s="69"/>
      <c r="R1241" s="69"/>
    </row>
    <row r="1242" spans="1:18" ht="27" customHeight="1">
      <c r="A1242" s="358" t="s">
        <v>1159</v>
      </c>
      <c r="B1242" s="14">
        <v>793</v>
      </c>
      <c r="C1242" s="15" t="s">
        <v>18</v>
      </c>
      <c r="D1242" s="15" t="s">
        <v>53</v>
      </c>
      <c r="E1242" s="14" t="s">
        <v>238</v>
      </c>
      <c r="F1242" s="14"/>
      <c r="G1242" s="70">
        <f>G1245</f>
        <v>35000</v>
      </c>
      <c r="H1242" s="70">
        <f>H1245</f>
        <v>35000</v>
      </c>
      <c r="I1242" s="70">
        <f>I1245</f>
        <v>35000</v>
      </c>
      <c r="J1242" s="175"/>
      <c r="K1242" s="69"/>
      <c r="L1242" s="69"/>
      <c r="M1242" s="69"/>
      <c r="N1242" s="69"/>
      <c r="O1242" s="69"/>
      <c r="P1242" s="69"/>
      <c r="Q1242" s="246"/>
      <c r="R1242" s="69"/>
    </row>
    <row r="1243" spans="1:18" ht="25.5">
      <c r="A1243" s="333" t="s">
        <v>316</v>
      </c>
      <c r="B1243" s="355">
        <v>793</v>
      </c>
      <c r="C1243" s="15" t="s">
        <v>18</v>
      </c>
      <c r="D1243" s="15" t="s">
        <v>53</v>
      </c>
      <c r="E1243" s="15" t="s">
        <v>239</v>
      </c>
      <c r="F1243" s="15"/>
      <c r="G1243" s="70">
        <f t="shared" ref="G1243:I1244" si="331">G1244</f>
        <v>35000</v>
      </c>
      <c r="H1243" s="70">
        <f t="shared" si="331"/>
        <v>35000</v>
      </c>
      <c r="I1243" s="70">
        <f t="shared" si="331"/>
        <v>35000</v>
      </c>
      <c r="J1243" s="175"/>
      <c r="K1243" s="69"/>
      <c r="L1243" s="69"/>
      <c r="M1243" s="69"/>
      <c r="N1243" s="69"/>
      <c r="O1243" s="69"/>
      <c r="P1243" s="69"/>
      <c r="Q1243" s="69"/>
      <c r="R1243" s="69"/>
    </row>
    <row r="1244" spans="1:18" ht="19.5" customHeight="1">
      <c r="A1244" s="356" t="s">
        <v>317</v>
      </c>
      <c r="B1244" s="14">
        <v>793</v>
      </c>
      <c r="C1244" s="15" t="s">
        <v>18</v>
      </c>
      <c r="D1244" s="15" t="s">
        <v>53</v>
      </c>
      <c r="E1244" s="15" t="s">
        <v>239</v>
      </c>
      <c r="F1244" s="15" t="s">
        <v>36</v>
      </c>
      <c r="G1244" s="70">
        <f t="shared" si="331"/>
        <v>35000</v>
      </c>
      <c r="H1244" s="70">
        <f t="shared" si="331"/>
        <v>35000</v>
      </c>
      <c r="I1244" s="70">
        <f t="shared" si="331"/>
        <v>35000</v>
      </c>
      <c r="J1244" s="175"/>
      <c r="K1244" s="69"/>
      <c r="L1244" s="69"/>
      <c r="M1244" s="69"/>
      <c r="N1244" s="69"/>
      <c r="O1244" s="69"/>
      <c r="P1244" s="69"/>
      <c r="Q1244" s="246"/>
      <c r="R1244" s="69"/>
    </row>
    <row r="1245" spans="1:18" ht="25.5">
      <c r="A1245" s="16" t="s">
        <v>37</v>
      </c>
      <c r="B1245" s="14">
        <v>793</v>
      </c>
      <c r="C1245" s="15" t="s">
        <v>18</v>
      </c>
      <c r="D1245" s="15" t="s">
        <v>53</v>
      </c>
      <c r="E1245" s="15" t="s">
        <v>239</v>
      </c>
      <c r="F1245" s="15" t="s">
        <v>38</v>
      </c>
      <c r="G1245" s="70">
        <v>35000</v>
      </c>
      <c r="H1245" s="70">
        <v>35000</v>
      </c>
      <c r="I1245" s="70">
        <v>35000</v>
      </c>
      <c r="J1245" s="175"/>
      <c r="K1245" s="69"/>
      <c r="L1245" s="69"/>
      <c r="M1245" s="69"/>
      <c r="N1245" s="69"/>
      <c r="O1245" s="69"/>
      <c r="P1245" s="69"/>
      <c r="Q1245" s="69"/>
      <c r="R1245" s="69"/>
    </row>
    <row r="1246" spans="1:18" s="46" customFormat="1" ht="25.5">
      <c r="A1246" s="16" t="s">
        <v>1214</v>
      </c>
      <c r="B1246" s="14">
        <v>793</v>
      </c>
      <c r="C1246" s="15" t="s">
        <v>18</v>
      </c>
      <c r="D1246" s="15" t="s">
        <v>53</v>
      </c>
      <c r="E1246" s="15" t="s">
        <v>235</v>
      </c>
      <c r="F1246" s="15"/>
      <c r="G1246" s="70">
        <f>G1247</f>
        <v>94877599.670000002</v>
      </c>
      <c r="H1246" s="70">
        <f>H1247</f>
        <v>95764773.579999998</v>
      </c>
      <c r="I1246" s="70">
        <f>I1247</f>
        <v>97262424.239999995</v>
      </c>
      <c r="J1246" s="175"/>
      <c r="K1246" s="58"/>
      <c r="L1246" s="58"/>
      <c r="M1246" s="58"/>
      <c r="N1246" s="58"/>
      <c r="O1246" s="58"/>
      <c r="P1246" s="58"/>
      <c r="Q1246" s="58"/>
      <c r="R1246" s="58"/>
    </row>
    <row r="1247" spans="1:18" s="46" customFormat="1">
      <c r="A1247" s="56" t="s">
        <v>1215</v>
      </c>
      <c r="B1247" s="14">
        <v>793</v>
      </c>
      <c r="C1247" s="15" t="s">
        <v>18</v>
      </c>
      <c r="D1247" s="15" t="s">
        <v>53</v>
      </c>
      <c r="E1247" s="15" t="s">
        <v>240</v>
      </c>
      <c r="F1247" s="15"/>
      <c r="G1247" s="70">
        <f>G1248+G1283+G1278+G1292+G1257+G1265+G1271+G1286+G1289</f>
        <v>94877599.670000002</v>
      </c>
      <c r="H1247" s="70">
        <f t="shared" ref="H1247:I1247" si="332">H1248+H1283+H1278+H1292+H1257+H1265+H1271</f>
        <v>95764773.579999998</v>
      </c>
      <c r="I1247" s="70">
        <f t="shared" si="332"/>
        <v>97262424.239999995</v>
      </c>
      <c r="J1247" s="175"/>
      <c r="K1247" s="58"/>
      <c r="L1247" s="58"/>
      <c r="M1247" s="58"/>
      <c r="N1247" s="58"/>
      <c r="O1247" s="58"/>
      <c r="P1247" s="58"/>
      <c r="Q1247" s="58"/>
      <c r="R1247" s="58"/>
    </row>
    <row r="1248" spans="1:18" s="46" customFormat="1" ht="25.5">
      <c r="A1248" s="16" t="s">
        <v>75</v>
      </c>
      <c r="B1248" s="14">
        <v>793</v>
      </c>
      <c r="C1248" s="15" t="s">
        <v>18</v>
      </c>
      <c r="D1248" s="15" t="s">
        <v>53</v>
      </c>
      <c r="E1248" s="15" t="s">
        <v>241</v>
      </c>
      <c r="F1248" s="15"/>
      <c r="G1248" s="70">
        <f>G1249+G1251+G1255+G1253</f>
        <v>86056427.280000001</v>
      </c>
      <c r="H1248" s="70">
        <f t="shared" ref="H1248:I1248" si="333">H1249+H1251+H1255+H1253</f>
        <v>86527466.230000004</v>
      </c>
      <c r="I1248" s="70">
        <f t="shared" si="333"/>
        <v>87654613.769999996</v>
      </c>
      <c r="J1248" s="175"/>
      <c r="K1248" s="58"/>
      <c r="L1248" s="58"/>
      <c r="M1248" s="58"/>
      <c r="N1248" s="58"/>
      <c r="O1248" s="58"/>
      <c r="P1248" s="58"/>
      <c r="Q1248" s="58"/>
      <c r="R1248" s="58"/>
    </row>
    <row r="1249" spans="1:18" s="46" customFormat="1" ht="51">
      <c r="A1249" s="16" t="s">
        <v>313</v>
      </c>
      <c r="B1249" s="14">
        <v>793</v>
      </c>
      <c r="C1249" s="15" t="s">
        <v>18</v>
      </c>
      <c r="D1249" s="15" t="s">
        <v>53</v>
      </c>
      <c r="E1249" s="15" t="s">
        <v>241</v>
      </c>
      <c r="F1249" s="15" t="s">
        <v>57</v>
      </c>
      <c r="G1249" s="70">
        <f>G1250</f>
        <v>81158269.280000001</v>
      </c>
      <c r="H1249" s="70">
        <f>H1250</f>
        <v>82474366.230000004</v>
      </c>
      <c r="I1249" s="70">
        <f>I1250</f>
        <v>83601513.769999996</v>
      </c>
      <c r="J1249" s="175"/>
      <c r="K1249" s="58"/>
      <c r="L1249" s="58"/>
      <c r="M1249" s="58"/>
      <c r="N1249" s="58"/>
      <c r="O1249" s="58"/>
      <c r="P1249" s="58"/>
      <c r="Q1249" s="58"/>
      <c r="R1249" s="58"/>
    </row>
    <row r="1250" spans="1:18" s="46" customFormat="1" ht="25.5">
      <c r="A1250" s="16" t="s">
        <v>55</v>
      </c>
      <c r="B1250" s="14">
        <v>793</v>
      </c>
      <c r="C1250" s="15" t="s">
        <v>18</v>
      </c>
      <c r="D1250" s="15" t="s">
        <v>53</v>
      </c>
      <c r="E1250" s="15" t="s">
        <v>241</v>
      </c>
      <c r="F1250" s="15" t="s">
        <v>58</v>
      </c>
      <c r="G1250" s="70">
        <f>81362507-204237.72</f>
        <v>81158269.280000001</v>
      </c>
      <c r="H1250" s="70">
        <v>82474366.230000004</v>
      </c>
      <c r="I1250" s="70">
        <v>83601513.769999996</v>
      </c>
      <c r="J1250" s="175"/>
      <c r="K1250" s="58"/>
      <c r="L1250" s="58"/>
      <c r="M1250" s="58"/>
      <c r="N1250" s="58"/>
      <c r="O1250" s="58"/>
      <c r="P1250" s="58"/>
      <c r="Q1250" s="166"/>
      <c r="R1250" s="58"/>
    </row>
    <row r="1251" spans="1:18" s="46" customFormat="1" ht="34.5" customHeight="1">
      <c r="A1251" s="16" t="s">
        <v>317</v>
      </c>
      <c r="B1251" s="14">
        <v>793</v>
      </c>
      <c r="C1251" s="15" t="s">
        <v>18</v>
      </c>
      <c r="D1251" s="15" t="s">
        <v>53</v>
      </c>
      <c r="E1251" s="15" t="s">
        <v>241</v>
      </c>
      <c r="F1251" s="15" t="s">
        <v>36</v>
      </c>
      <c r="G1251" s="70">
        <f>G1252</f>
        <v>4892158</v>
      </c>
      <c r="H1251" s="70">
        <f>H1252</f>
        <v>4047100</v>
      </c>
      <c r="I1251" s="70">
        <f>I1252</f>
        <v>4047100</v>
      </c>
      <c r="J1251" s="175"/>
      <c r="K1251" s="58"/>
      <c r="L1251" s="58"/>
      <c r="M1251" s="58"/>
      <c r="N1251" s="58"/>
      <c r="O1251" s="58"/>
      <c r="P1251" s="58"/>
      <c r="Q1251" s="58"/>
      <c r="R1251" s="58"/>
    </row>
    <row r="1252" spans="1:18" s="46" customFormat="1" ht="25.5">
      <c r="A1252" s="16" t="s">
        <v>37</v>
      </c>
      <c r="B1252" s="14">
        <v>793</v>
      </c>
      <c r="C1252" s="15" t="s">
        <v>18</v>
      </c>
      <c r="D1252" s="15" t="s">
        <v>53</v>
      </c>
      <c r="E1252" s="15" t="s">
        <v>241</v>
      </c>
      <c r="F1252" s="15" t="s">
        <v>38</v>
      </c>
      <c r="G1252" s="70">
        <f>3997100+845055+3+50000</f>
        <v>4892158</v>
      </c>
      <c r="H1252" s="70">
        <f>3997100+50000</f>
        <v>4047100</v>
      </c>
      <c r="I1252" s="70">
        <f>3997100+50000</f>
        <v>4047100</v>
      </c>
      <c r="J1252" s="175"/>
      <c r="K1252" s="58"/>
      <c r="L1252" s="58"/>
      <c r="M1252" s="58"/>
      <c r="N1252" s="58"/>
      <c r="O1252" s="58"/>
      <c r="P1252" s="58"/>
      <c r="Q1252" s="58"/>
      <c r="R1252" s="58"/>
    </row>
    <row r="1253" spans="1:18" s="46" customFormat="1" hidden="1">
      <c r="A1253" s="16" t="s">
        <v>145</v>
      </c>
      <c r="B1253" s="14">
        <v>793</v>
      </c>
      <c r="C1253" s="15" t="s">
        <v>18</v>
      </c>
      <c r="D1253" s="15" t="s">
        <v>53</v>
      </c>
      <c r="E1253" s="15" t="s">
        <v>241</v>
      </c>
      <c r="F1253" s="15" t="s">
        <v>146</v>
      </c>
      <c r="G1253" s="70">
        <f>G1254</f>
        <v>0</v>
      </c>
      <c r="H1253" s="70">
        <f t="shared" ref="H1253:I1253" si="334">H1254</f>
        <v>0</v>
      </c>
      <c r="I1253" s="70">
        <f t="shared" si="334"/>
        <v>0</v>
      </c>
      <c r="J1253" s="175"/>
      <c r="K1253" s="58"/>
      <c r="L1253" s="58"/>
      <c r="M1253" s="58"/>
      <c r="N1253" s="58"/>
      <c r="O1253" s="58"/>
      <c r="P1253" s="58"/>
      <c r="Q1253" s="58"/>
      <c r="R1253" s="58"/>
    </row>
    <row r="1254" spans="1:18" s="46" customFormat="1" ht="25.5" hidden="1">
      <c r="A1254" s="16" t="s">
        <v>147</v>
      </c>
      <c r="B1254" s="14">
        <v>793</v>
      </c>
      <c r="C1254" s="15" t="s">
        <v>18</v>
      </c>
      <c r="D1254" s="15" t="s">
        <v>53</v>
      </c>
      <c r="E1254" s="15" t="s">
        <v>241</v>
      </c>
      <c r="F1254" s="15" t="s">
        <v>148</v>
      </c>
      <c r="G1254" s="70"/>
      <c r="H1254" s="70">
        <v>0</v>
      </c>
      <c r="I1254" s="70">
        <v>0</v>
      </c>
      <c r="J1254" s="175"/>
      <c r="K1254" s="58"/>
      <c r="L1254" s="58"/>
      <c r="M1254" s="58"/>
      <c r="N1254" s="58"/>
      <c r="O1254" s="58"/>
      <c r="P1254" s="58"/>
      <c r="Q1254" s="58"/>
      <c r="R1254" s="58"/>
    </row>
    <row r="1255" spans="1:18" s="46" customFormat="1" ht="17.25" customHeight="1">
      <c r="A1255" s="16" t="s">
        <v>62</v>
      </c>
      <c r="B1255" s="14">
        <v>793</v>
      </c>
      <c r="C1255" s="15" t="s">
        <v>18</v>
      </c>
      <c r="D1255" s="15" t="s">
        <v>53</v>
      </c>
      <c r="E1255" s="15" t="s">
        <v>241</v>
      </c>
      <c r="F1255" s="15" t="s">
        <v>63</v>
      </c>
      <c r="G1255" s="70">
        <f>G1256</f>
        <v>6000</v>
      </c>
      <c r="H1255" s="70">
        <f t="shared" ref="H1255:I1255" si="335">H1256</f>
        <v>6000</v>
      </c>
      <c r="I1255" s="70">
        <f t="shared" si="335"/>
        <v>6000</v>
      </c>
      <c r="J1255" s="175"/>
      <c r="K1255" s="58"/>
      <c r="L1255" s="58"/>
      <c r="M1255" s="58"/>
      <c r="N1255" s="58"/>
      <c r="O1255" s="58"/>
      <c r="P1255" s="58"/>
      <c r="Q1255" s="58"/>
      <c r="R1255" s="58"/>
    </row>
    <row r="1256" spans="1:18" s="46" customFormat="1">
      <c r="A1256" s="366" t="s">
        <v>141</v>
      </c>
      <c r="B1256" s="367">
        <v>793</v>
      </c>
      <c r="C1256" s="368" t="s">
        <v>18</v>
      </c>
      <c r="D1256" s="368" t="s">
        <v>53</v>
      </c>
      <c r="E1256" s="368" t="s">
        <v>241</v>
      </c>
      <c r="F1256" s="368" t="s">
        <v>66</v>
      </c>
      <c r="G1256" s="369">
        <v>6000</v>
      </c>
      <c r="H1256" s="369">
        <v>6000</v>
      </c>
      <c r="I1256" s="369">
        <v>6000</v>
      </c>
      <c r="J1256" s="175"/>
      <c r="K1256" s="58"/>
      <c r="L1256" s="58"/>
      <c r="M1256" s="58"/>
      <c r="N1256" s="58"/>
      <c r="O1256" s="58"/>
      <c r="P1256" s="58"/>
      <c r="Q1256" s="58"/>
      <c r="R1256" s="58"/>
    </row>
    <row r="1257" spans="1:18" s="3" customFormat="1" ht="49.5" customHeight="1">
      <c r="A1257" s="333" t="s">
        <v>1188</v>
      </c>
      <c r="B1257" s="14">
        <v>793</v>
      </c>
      <c r="C1257" s="15" t="s">
        <v>18</v>
      </c>
      <c r="D1257" s="15" t="s">
        <v>53</v>
      </c>
      <c r="E1257" s="15" t="s">
        <v>1063</v>
      </c>
      <c r="F1257" s="15"/>
      <c r="G1257" s="70">
        <f t="shared" ref="G1257:I1258" si="336">G1258+G1262</f>
        <v>1741207.46</v>
      </c>
      <c r="H1257" s="70">
        <f t="shared" si="336"/>
        <v>1820907.1</v>
      </c>
      <c r="I1257" s="70">
        <f t="shared" si="336"/>
        <v>1886313.66</v>
      </c>
      <c r="J1257" s="70">
        <v>1820907.1</v>
      </c>
      <c r="K1257" s="70">
        <v>1886313.66</v>
      </c>
      <c r="L1257" s="62"/>
      <c r="M1257" s="62"/>
      <c r="N1257" s="62"/>
      <c r="O1257" s="62"/>
      <c r="P1257" s="62"/>
      <c r="Q1257" s="62"/>
      <c r="R1257" s="62"/>
    </row>
    <row r="1258" spans="1:18" s="3" customFormat="1" hidden="1">
      <c r="A1258" s="333" t="s">
        <v>1065</v>
      </c>
      <c r="B1258" s="14">
        <v>793</v>
      </c>
      <c r="C1258" s="15" t="s">
        <v>18</v>
      </c>
      <c r="D1258" s="15" t="s">
        <v>53</v>
      </c>
      <c r="E1258" s="15" t="s">
        <v>1063</v>
      </c>
      <c r="F1258" s="15"/>
      <c r="G1258" s="70">
        <f t="shared" si="336"/>
        <v>1741207.46</v>
      </c>
      <c r="H1258" s="70">
        <f t="shared" si="336"/>
        <v>1820907.1</v>
      </c>
      <c r="I1258" s="70">
        <f t="shared" si="336"/>
        <v>1886313.66</v>
      </c>
      <c r="J1258" s="70"/>
      <c r="K1258" s="118"/>
      <c r="L1258" s="62"/>
      <c r="M1258" s="62"/>
      <c r="N1258" s="62"/>
      <c r="O1258" s="62"/>
      <c r="P1258" s="62"/>
      <c r="Q1258" s="62"/>
      <c r="R1258" s="62"/>
    </row>
    <row r="1259" spans="1:18" s="3" customFormat="1" ht="51">
      <c r="A1259" s="16" t="s">
        <v>313</v>
      </c>
      <c r="B1259" s="14">
        <v>793</v>
      </c>
      <c r="C1259" s="15" t="s">
        <v>18</v>
      </c>
      <c r="D1259" s="15" t="s">
        <v>53</v>
      </c>
      <c r="E1259" s="15" t="s">
        <v>1063</v>
      </c>
      <c r="F1259" s="15" t="s">
        <v>57</v>
      </c>
      <c r="G1259" s="70">
        <f>G1260</f>
        <v>1601207.46</v>
      </c>
      <c r="H1259" s="70">
        <f>H1260</f>
        <v>1680907.1</v>
      </c>
      <c r="I1259" s="70">
        <f>I1260</f>
        <v>1746313.66</v>
      </c>
      <c r="J1259" s="70">
        <f>H1257+H1265+H1273</f>
        <v>8754308.7100000009</v>
      </c>
      <c r="K1259" s="70">
        <f>I1257+I1265+I1273</f>
        <v>9064989.8599999994</v>
      </c>
      <c r="L1259" s="62"/>
      <c r="M1259" s="62"/>
      <c r="N1259" s="62"/>
      <c r="O1259" s="62"/>
      <c r="P1259" s="62"/>
      <c r="Q1259" s="62"/>
      <c r="R1259" s="62"/>
    </row>
    <row r="1260" spans="1:18" s="3" customFormat="1" ht="25.5">
      <c r="A1260" s="16" t="s">
        <v>55</v>
      </c>
      <c r="B1260" s="14">
        <v>793</v>
      </c>
      <c r="C1260" s="15" t="s">
        <v>18</v>
      </c>
      <c r="D1260" s="15" t="s">
        <v>53</v>
      </c>
      <c r="E1260" s="15" t="s">
        <v>1063</v>
      </c>
      <c r="F1260" s="15" t="s">
        <v>58</v>
      </c>
      <c r="G1260" s="70">
        <f>1585747.9+15459.56</f>
        <v>1601207.46</v>
      </c>
      <c r="H1260" s="70">
        <f>1735994.6-55087.5</f>
        <v>1680907.1</v>
      </c>
      <c r="I1260" s="70">
        <f>1975282.48-228968.82</f>
        <v>1746313.66</v>
      </c>
      <c r="J1260" s="117">
        <f>H1257-J1257</f>
        <v>0</v>
      </c>
      <c r="K1260" s="117">
        <f>I1257-K1257</f>
        <v>0</v>
      </c>
      <c r="L1260" s="63"/>
      <c r="M1260" s="62"/>
      <c r="N1260" s="62"/>
      <c r="O1260" s="62"/>
      <c r="P1260" s="62"/>
      <c r="Q1260" s="62"/>
      <c r="R1260" s="62"/>
    </row>
    <row r="1261" spans="1:18" s="3" customFormat="1" ht="38.25" hidden="1">
      <c r="A1261" s="16" t="s">
        <v>56</v>
      </c>
      <c r="B1261" s="14">
        <v>793</v>
      </c>
      <c r="C1261" s="15" t="s">
        <v>18</v>
      </c>
      <c r="D1261" s="15" t="s">
        <v>53</v>
      </c>
      <c r="E1261" s="15" t="s">
        <v>1063</v>
      </c>
      <c r="F1261" s="15" t="s">
        <v>59</v>
      </c>
      <c r="G1261" s="70"/>
      <c r="H1261" s="70"/>
      <c r="I1261" s="70"/>
      <c r="J1261" s="70"/>
      <c r="K1261" s="118"/>
      <c r="L1261" s="62"/>
      <c r="M1261" s="62"/>
      <c r="N1261" s="62"/>
      <c r="O1261" s="62"/>
      <c r="P1261" s="62"/>
      <c r="Q1261" s="62"/>
      <c r="R1261" s="62"/>
    </row>
    <row r="1262" spans="1:18" s="3" customFormat="1" ht="38.25" hidden="1">
      <c r="A1262" s="16" t="s">
        <v>60</v>
      </c>
      <c r="B1262" s="14">
        <v>793</v>
      </c>
      <c r="C1262" s="15" t="s">
        <v>18</v>
      </c>
      <c r="D1262" s="15" t="s">
        <v>53</v>
      </c>
      <c r="E1262" s="15" t="s">
        <v>1063</v>
      </c>
      <c r="F1262" s="15" t="s">
        <v>61</v>
      </c>
      <c r="G1262" s="70"/>
      <c r="H1262" s="70"/>
      <c r="I1262" s="70"/>
      <c r="J1262" s="70"/>
      <c r="K1262" s="118"/>
      <c r="L1262" s="62"/>
      <c r="M1262" s="62"/>
      <c r="N1262" s="62"/>
      <c r="O1262" s="62"/>
      <c r="P1262" s="62"/>
      <c r="Q1262" s="62"/>
      <c r="R1262" s="62"/>
    </row>
    <row r="1263" spans="1:18" s="3" customFormat="1" ht="20.25" customHeight="1">
      <c r="A1263" s="16" t="s">
        <v>317</v>
      </c>
      <c r="B1263" s="14">
        <v>793</v>
      </c>
      <c r="C1263" s="15" t="s">
        <v>18</v>
      </c>
      <c r="D1263" s="15" t="s">
        <v>53</v>
      </c>
      <c r="E1263" s="15" t="s">
        <v>1063</v>
      </c>
      <c r="F1263" s="15" t="s">
        <v>36</v>
      </c>
      <c r="G1263" s="70">
        <f>G1264</f>
        <v>140000</v>
      </c>
      <c r="H1263" s="70">
        <f>H1264</f>
        <v>140000</v>
      </c>
      <c r="I1263" s="70">
        <f>I1264</f>
        <v>140000</v>
      </c>
      <c r="J1263" s="70"/>
      <c r="K1263" s="118"/>
      <c r="L1263" s="62"/>
      <c r="M1263" s="62"/>
      <c r="N1263" s="62"/>
      <c r="O1263" s="62"/>
      <c r="P1263" s="62"/>
      <c r="Q1263" s="62"/>
      <c r="R1263" s="62"/>
    </row>
    <row r="1264" spans="1:18" s="3" customFormat="1" ht="25.5">
      <c r="A1264" s="16" t="s">
        <v>37</v>
      </c>
      <c r="B1264" s="14">
        <v>793</v>
      </c>
      <c r="C1264" s="15" t="s">
        <v>18</v>
      </c>
      <c r="D1264" s="15" t="s">
        <v>53</v>
      </c>
      <c r="E1264" s="15" t="s">
        <v>1063</v>
      </c>
      <c r="F1264" s="15" t="s">
        <v>38</v>
      </c>
      <c r="G1264" s="70">
        <v>140000</v>
      </c>
      <c r="H1264" s="70">
        <v>140000</v>
      </c>
      <c r="I1264" s="70">
        <v>140000</v>
      </c>
      <c r="J1264" s="70"/>
      <c r="K1264" s="118"/>
      <c r="L1264" s="62"/>
      <c r="M1264" s="62"/>
      <c r="N1264" s="62"/>
      <c r="O1264" s="62"/>
      <c r="P1264" s="62"/>
      <c r="Q1264" s="62"/>
      <c r="R1264" s="62"/>
    </row>
    <row r="1265" spans="1:18" s="46" customFormat="1" ht="38.25">
      <c r="A1265" s="333" t="s">
        <v>1187</v>
      </c>
      <c r="B1265" s="14">
        <v>793</v>
      </c>
      <c r="C1265" s="15" t="s">
        <v>18</v>
      </c>
      <c r="D1265" s="15" t="s">
        <v>53</v>
      </c>
      <c r="E1265" s="15" t="s">
        <v>1066</v>
      </c>
      <c r="F1265" s="15"/>
      <c r="G1265" s="70">
        <f>G1266</f>
        <v>5658924.2300000004</v>
      </c>
      <c r="H1265" s="70">
        <f t="shared" ref="H1265:I1265" si="337">H1266</f>
        <v>5917948.0600000005</v>
      </c>
      <c r="I1265" s="70">
        <f t="shared" si="337"/>
        <v>6130519.3700000001</v>
      </c>
      <c r="J1265" s="70"/>
      <c r="K1265" s="373"/>
      <c r="L1265" s="58"/>
      <c r="M1265" s="58"/>
      <c r="N1265" s="58"/>
      <c r="O1265" s="58"/>
      <c r="P1265" s="58"/>
      <c r="Q1265" s="58"/>
      <c r="R1265" s="58"/>
    </row>
    <row r="1266" spans="1:18" s="3" customFormat="1" ht="27" hidden="1" customHeight="1">
      <c r="A1266" s="333" t="s">
        <v>1065</v>
      </c>
      <c r="B1266" s="14">
        <v>793</v>
      </c>
      <c r="C1266" s="15" t="s">
        <v>18</v>
      </c>
      <c r="D1266" s="15" t="s">
        <v>53</v>
      </c>
      <c r="E1266" s="15" t="s">
        <v>1066</v>
      </c>
      <c r="F1266" s="15"/>
      <c r="G1266" s="70">
        <f>G1267+G1269</f>
        <v>5658924.2300000004</v>
      </c>
      <c r="H1266" s="70">
        <f>H1267+H1269</f>
        <v>5917948.0600000005</v>
      </c>
      <c r="I1266" s="70">
        <f>I1267+I1269</f>
        <v>6130519.3700000001</v>
      </c>
      <c r="J1266" s="70"/>
      <c r="K1266" s="118"/>
      <c r="L1266" s="62"/>
      <c r="M1266" s="62"/>
      <c r="N1266" s="62"/>
      <c r="O1266" s="62"/>
      <c r="P1266" s="62"/>
      <c r="Q1266" s="62"/>
      <c r="R1266" s="62"/>
    </row>
    <row r="1267" spans="1:18" s="3" customFormat="1" ht="51">
      <c r="A1267" s="16" t="s">
        <v>313</v>
      </c>
      <c r="B1267" s="14">
        <v>793</v>
      </c>
      <c r="C1267" s="15" t="s">
        <v>18</v>
      </c>
      <c r="D1267" s="15" t="s">
        <v>53</v>
      </c>
      <c r="E1267" s="15" t="s">
        <v>1066</v>
      </c>
      <c r="F1267" s="15" t="s">
        <v>57</v>
      </c>
      <c r="G1267" s="70">
        <f>G1268</f>
        <v>5203924.2300000004</v>
      </c>
      <c r="H1267" s="70">
        <f>H1268</f>
        <v>5462948.0600000005</v>
      </c>
      <c r="I1267" s="70">
        <f>I1268</f>
        <v>5675519.3700000001</v>
      </c>
      <c r="J1267" s="70"/>
      <c r="K1267" s="118"/>
      <c r="L1267" s="62"/>
      <c r="M1267" s="62"/>
      <c r="N1267" s="62"/>
      <c r="O1267" s="62"/>
      <c r="P1267" s="62"/>
      <c r="Q1267" s="62"/>
      <c r="R1267" s="62"/>
    </row>
    <row r="1268" spans="1:18" s="3" customFormat="1" ht="25.5">
      <c r="A1268" s="16" t="s">
        <v>55</v>
      </c>
      <c r="B1268" s="14">
        <v>793</v>
      </c>
      <c r="C1268" s="15" t="s">
        <v>18</v>
      </c>
      <c r="D1268" s="15" t="s">
        <v>53</v>
      </c>
      <c r="E1268" s="15" t="s">
        <v>1066</v>
      </c>
      <c r="F1268" s="15" t="s">
        <v>58</v>
      </c>
      <c r="G1268" s="70">
        <f>5153680.69+50243.54</f>
        <v>5203924.2300000004</v>
      </c>
      <c r="H1268" s="70">
        <f>5641982.45-179034.39</f>
        <v>5462948.0600000005</v>
      </c>
      <c r="I1268" s="70">
        <f>6419668.05-744148.68</f>
        <v>5675519.3700000001</v>
      </c>
      <c r="J1268" s="70">
        <v>5917948.0599999996</v>
      </c>
      <c r="K1268" s="70">
        <v>6130519.3700000001</v>
      </c>
      <c r="L1268" s="62"/>
      <c r="M1268" s="63"/>
      <c r="N1268" s="62"/>
      <c r="O1268" s="62"/>
      <c r="P1268" s="62"/>
      <c r="Q1268" s="62"/>
      <c r="R1268" s="62"/>
    </row>
    <row r="1269" spans="1:18" s="3" customFormat="1" ht="21.75" customHeight="1">
      <c r="A1269" s="16" t="s">
        <v>317</v>
      </c>
      <c r="B1269" s="14">
        <v>793</v>
      </c>
      <c r="C1269" s="15" t="s">
        <v>18</v>
      </c>
      <c r="D1269" s="15" t="s">
        <v>53</v>
      </c>
      <c r="E1269" s="15" t="s">
        <v>1066</v>
      </c>
      <c r="F1269" s="15" t="s">
        <v>36</v>
      </c>
      <c r="G1269" s="70">
        <f>G1270</f>
        <v>455000</v>
      </c>
      <c r="H1269" s="70">
        <f>H1270</f>
        <v>455000</v>
      </c>
      <c r="I1269" s="70">
        <f>I1270</f>
        <v>455000</v>
      </c>
      <c r="J1269" s="70">
        <f>H1265-J1268</f>
        <v>0</v>
      </c>
      <c r="K1269" s="117">
        <f>I1265-K1268</f>
        <v>0</v>
      </c>
      <c r="L1269" s="62"/>
      <c r="M1269" s="62"/>
      <c r="N1269" s="62"/>
      <c r="O1269" s="62"/>
      <c r="P1269" s="62"/>
      <c r="Q1269" s="62"/>
      <c r="R1269" s="62"/>
    </row>
    <row r="1270" spans="1:18" s="3" customFormat="1" ht="25.5">
      <c r="A1270" s="16" t="s">
        <v>37</v>
      </c>
      <c r="B1270" s="14">
        <v>793</v>
      </c>
      <c r="C1270" s="15" t="s">
        <v>18</v>
      </c>
      <c r="D1270" s="15" t="s">
        <v>53</v>
      </c>
      <c r="E1270" s="15" t="s">
        <v>1066</v>
      </c>
      <c r="F1270" s="15" t="s">
        <v>38</v>
      </c>
      <c r="G1270" s="70">
        <v>455000</v>
      </c>
      <c r="H1270" s="70">
        <v>455000</v>
      </c>
      <c r="I1270" s="70">
        <v>455000</v>
      </c>
      <c r="J1270" s="70"/>
      <c r="K1270" s="118"/>
      <c r="L1270" s="62"/>
      <c r="M1270" s="62"/>
      <c r="N1270" s="62"/>
      <c r="O1270" s="62"/>
      <c r="P1270" s="62"/>
      <c r="Q1270" s="62"/>
      <c r="R1270" s="62"/>
    </row>
    <row r="1271" spans="1:18" s="46" customFormat="1" ht="25.5" hidden="1">
      <c r="A1271" s="16" t="s">
        <v>1069</v>
      </c>
      <c r="B1271" s="14">
        <v>793</v>
      </c>
      <c r="C1271" s="15" t="s">
        <v>18</v>
      </c>
      <c r="D1271" s="15" t="s">
        <v>53</v>
      </c>
      <c r="E1271" s="15" t="s">
        <v>1068</v>
      </c>
      <c r="F1271" s="15"/>
      <c r="G1271" s="70">
        <f>G1273</f>
        <v>975603.73</v>
      </c>
      <c r="H1271" s="70">
        <f t="shared" ref="H1271:I1271" si="338">H1273</f>
        <v>1015453.55</v>
      </c>
      <c r="I1271" s="70">
        <f t="shared" si="338"/>
        <v>1048156.83</v>
      </c>
      <c r="J1271" s="70"/>
      <c r="K1271" s="373"/>
      <c r="L1271" s="58"/>
      <c r="M1271" s="58"/>
      <c r="N1271" s="58"/>
      <c r="O1271" s="58"/>
      <c r="P1271" s="58"/>
      <c r="Q1271" s="58"/>
      <c r="R1271" s="58"/>
    </row>
    <row r="1272" spans="1:18" s="3" customFormat="1" hidden="1">
      <c r="A1272" s="16"/>
      <c r="B1272" s="14"/>
      <c r="C1272" s="15"/>
      <c r="D1272" s="15"/>
      <c r="E1272" s="15" t="s">
        <v>1068</v>
      </c>
      <c r="F1272" s="15"/>
      <c r="G1272" s="70"/>
      <c r="H1272" s="70"/>
      <c r="I1272" s="70"/>
      <c r="J1272" s="70"/>
      <c r="K1272" s="118"/>
      <c r="L1272" s="62"/>
      <c r="M1272" s="62"/>
      <c r="N1272" s="62"/>
      <c r="O1272" s="62"/>
      <c r="P1272" s="62"/>
      <c r="Q1272" s="62"/>
      <c r="R1272" s="62"/>
    </row>
    <row r="1273" spans="1:18" s="3" customFormat="1" ht="45" customHeight="1">
      <c r="A1273" s="333" t="s">
        <v>1189</v>
      </c>
      <c r="B1273" s="14">
        <v>793</v>
      </c>
      <c r="C1273" s="15" t="s">
        <v>18</v>
      </c>
      <c r="D1273" s="15" t="s">
        <v>53</v>
      </c>
      <c r="E1273" s="15" t="s">
        <v>1068</v>
      </c>
      <c r="F1273" s="15"/>
      <c r="G1273" s="70">
        <f>G1274+G1276</f>
        <v>975603.73</v>
      </c>
      <c r="H1273" s="70">
        <f>H1274+H1276</f>
        <v>1015453.55</v>
      </c>
      <c r="I1273" s="70">
        <f>I1274+I1276</f>
        <v>1048156.83</v>
      </c>
      <c r="J1273" s="70"/>
      <c r="K1273" s="118"/>
      <c r="L1273" s="62"/>
      <c r="M1273" s="62"/>
      <c r="N1273" s="62"/>
      <c r="O1273" s="62"/>
      <c r="P1273" s="62"/>
      <c r="Q1273" s="62"/>
      <c r="R1273" s="62"/>
    </row>
    <row r="1274" spans="1:18" s="3" customFormat="1" ht="51">
      <c r="A1274" s="16" t="s">
        <v>313</v>
      </c>
      <c r="B1274" s="14">
        <v>793</v>
      </c>
      <c r="C1274" s="15" t="s">
        <v>18</v>
      </c>
      <c r="D1274" s="15" t="s">
        <v>53</v>
      </c>
      <c r="E1274" s="15" t="s">
        <v>1068</v>
      </c>
      <c r="F1274" s="15" t="s">
        <v>57</v>
      </c>
      <c r="G1274" s="70">
        <f>G1275</f>
        <v>800603.73</v>
      </c>
      <c r="H1274" s="70">
        <f>H1275</f>
        <v>840452.25</v>
      </c>
      <c r="I1274" s="70">
        <f>I1275</f>
        <v>873155.59</v>
      </c>
      <c r="J1274" s="70"/>
      <c r="K1274" s="118"/>
      <c r="L1274" s="62"/>
      <c r="M1274" s="62"/>
      <c r="N1274" s="62"/>
      <c r="O1274" s="62"/>
      <c r="P1274" s="62"/>
      <c r="Q1274" s="62"/>
      <c r="R1274" s="62"/>
    </row>
    <row r="1275" spans="1:18" s="3" customFormat="1" ht="25.5">
      <c r="A1275" s="16" t="s">
        <v>55</v>
      </c>
      <c r="B1275" s="14">
        <v>793</v>
      </c>
      <c r="C1275" s="15" t="s">
        <v>18</v>
      </c>
      <c r="D1275" s="15" t="s">
        <v>53</v>
      </c>
      <c r="E1275" s="15" t="s">
        <v>1068</v>
      </c>
      <c r="F1275" s="15" t="s">
        <v>58</v>
      </c>
      <c r="G1275" s="70">
        <f>792873.95+7729.78</f>
        <v>800603.73</v>
      </c>
      <c r="H1275" s="70">
        <f>867996-27543.75</f>
        <v>840452.25</v>
      </c>
      <c r="I1275" s="70">
        <f>987640-114484.41</f>
        <v>873155.59</v>
      </c>
      <c r="J1275" s="70">
        <v>1015453.55</v>
      </c>
      <c r="K1275" s="70">
        <v>1048156.83</v>
      </c>
      <c r="L1275" s="62"/>
      <c r="M1275" s="63"/>
      <c r="N1275" s="62"/>
      <c r="O1275" s="62"/>
      <c r="P1275" s="62"/>
      <c r="Q1275" s="62"/>
      <c r="R1275" s="62"/>
    </row>
    <row r="1276" spans="1:18" s="3" customFormat="1" ht="21.75" customHeight="1">
      <c r="A1276" s="16" t="s">
        <v>317</v>
      </c>
      <c r="B1276" s="14">
        <v>793</v>
      </c>
      <c r="C1276" s="15" t="s">
        <v>18</v>
      </c>
      <c r="D1276" s="15" t="s">
        <v>53</v>
      </c>
      <c r="E1276" s="15" t="s">
        <v>1068</v>
      </c>
      <c r="F1276" s="15" t="s">
        <v>36</v>
      </c>
      <c r="G1276" s="70">
        <f>G1277</f>
        <v>175000</v>
      </c>
      <c r="H1276" s="70">
        <f>H1277</f>
        <v>175001.3</v>
      </c>
      <c r="I1276" s="70">
        <f>I1277</f>
        <v>175001.24</v>
      </c>
      <c r="J1276" s="70">
        <f>H1273-J1275</f>
        <v>0</v>
      </c>
      <c r="K1276" s="117">
        <f>I1273-K1275</f>
        <v>0</v>
      </c>
      <c r="L1276" s="62"/>
      <c r="M1276" s="62"/>
      <c r="N1276" s="62"/>
      <c r="O1276" s="62"/>
      <c r="P1276" s="62"/>
      <c r="Q1276" s="62"/>
      <c r="R1276" s="62"/>
    </row>
    <row r="1277" spans="1:18" s="3" customFormat="1" ht="25.5">
      <c r="A1277" s="16" t="s">
        <v>37</v>
      </c>
      <c r="B1277" s="14">
        <v>793</v>
      </c>
      <c r="C1277" s="15" t="s">
        <v>18</v>
      </c>
      <c r="D1277" s="15" t="s">
        <v>53</v>
      </c>
      <c r="E1277" s="15" t="s">
        <v>1068</v>
      </c>
      <c r="F1277" s="15" t="s">
        <v>38</v>
      </c>
      <c r="G1277" s="70">
        <v>175000</v>
      </c>
      <c r="H1277" s="70">
        <v>175001.3</v>
      </c>
      <c r="I1277" s="70">
        <v>175001.24</v>
      </c>
      <c r="J1277" s="70"/>
      <c r="K1277" s="118"/>
      <c r="L1277" s="62"/>
      <c r="M1277" s="62"/>
      <c r="N1277" s="62"/>
      <c r="O1277" s="62"/>
      <c r="P1277" s="62"/>
      <c r="Q1277" s="62"/>
      <c r="R1277" s="62"/>
    </row>
    <row r="1278" spans="1:18" ht="37.5" customHeight="1">
      <c r="A1278" s="333" t="s">
        <v>323</v>
      </c>
      <c r="B1278" s="14">
        <v>793</v>
      </c>
      <c r="C1278" s="15" t="s">
        <v>18</v>
      </c>
      <c r="D1278" s="15" t="s">
        <v>53</v>
      </c>
      <c r="E1278" s="15" t="s">
        <v>242</v>
      </c>
      <c r="F1278" s="15"/>
      <c r="G1278" s="70">
        <f>G1279+G1281</f>
        <v>431436.97</v>
      </c>
      <c r="H1278" s="70">
        <f>H1279+H1281</f>
        <v>468998.64</v>
      </c>
      <c r="I1278" s="70">
        <f>I1279+I1281</f>
        <v>528820.61</v>
      </c>
      <c r="J1278" s="70">
        <f>J1257+J1268+J1275</f>
        <v>8754308.7100000009</v>
      </c>
      <c r="K1278" s="70">
        <f>K1257+K1268+K1275</f>
        <v>9064989.8599999994</v>
      </c>
      <c r="L1278" s="69"/>
      <c r="M1278" s="69"/>
      <c r="N1278" s="69"/>
      <c r="O1278" s="69"/>
      <c r="P1278" s="69"/>
      <c r="Q1278" s="69"/>
      <c r="R1278" s="69"/>
    </row>
    <row r="1279" spans="1:18" s="3" customFormat="1" ht="51">
      <c r="A1279" s="356" t="s">
        <v>313</v>
      </c>
      <c r="B1279" s="370">
        <v>793</v>
      </c>
      <c r="C1279" s="371" t="s">
        <v>18</v>
      </c>
      <c r="D1279" s="371" t="s">
        <v>53</v>
      </c>
      <c r="E1279" s="371" t="s">
        <v>242</v>
      </c>
      <c r="F1279" s="371" t="s">
        <v>57</v>
      </c>
      <c r="G1279" s="372">
        <f>G1280</f>
        <v>396473</v>
      </c>
      <c r="H1279" s="372">
        <f>H1280</f>
        <v>433999</v>
      </c>
      <c r="I1279" s="372">
        <f>I1280</f>
        <v>493821</v>
      </c>
      <c r="J1279" s="175">
        <f>H1257+H1265+H1273-J1278</f>
        <v>0</v>
      </c>
      <c r="K1279" s="63">
        <f>I1257+I1265+I1273-K1278</f>
        <v>0</v>
      </c>
      <c r="L1279" s="62"/>
      <c r="M1279" s="62"/>
      <c r="N1279" s="62"/>
      <c r="O1279" s="62"/>
      <c r="P1279" s="62"/>
      <c r="Q1279" s="62"/>
      <c r="R1279" s="62"/>
    </row>
    <row r="1280" spans="1:18" s="3" customFormat="1" ht="25.5">
      <c r="A1280" s="16" t="s">
        <v>55</v>
      </c>
      <c r="B1280" s="14">
        <v>793</v>
      </c>
      <c r="C1280" s="15" t="s">
        <v>18</v>
      </c>
      <c r="D1280" s="15" t="s">
        <v>53</v>
      </c>
      <c r="E1280" s="15" t="s">
        <v>242</v>
      </c>
      <c r="F1280" s="15" t="s">
        <v>58</v>
      </c>
      <c r="G1280" s="70">
        <v>396473</v>
      </c>
      <c r="H1280" s="70">
        <v>433999</v>
      </c>
      <c r="I1280" s="70">
        <v>493821</v>
      </c>
      <c r="J1280" s="175"/>
      <c r="K1280" s="62"/>
      <c r="L1280" s="62"/>
      <c r="M1280" s="62"/>
      <c r="N1280" s="62"/>
      <c r="O1280" s="62"/>
      <c r="P1280" s="62"/>
      <c r="Q1280" s="62"/>
      <c r="R1280" s="62"/>
    </row>
    <row r="1281" spans="1:18" ht="19.5" customHeight="1">
      <c r="A1281" s="16" t="s">
        <v>317</v>
      </c>
      <c r="B1281" s="14">
        <v>793</v>
      </c>
      <c r="C1281" s="15" t="s">
        <v>18</v>
      </c>
      <c r="D1281" s="15" t="s">
        <v>53</v>
      </c>
      <c r="E1281" s="15" t="s">
        <v>242</v>
      </c>
      <c r="F1281" s="15" t="s">
        <v>36</v>
      </c>
      <c r="G1281" s="70">
        <f>G1282</f>
        <v>34963.97</v>
      </c>
      <c r="H1281" s="70">
        <f>H1282</f>
        <v>34999.64</v>
      </c>
      <c r="I1281" s="70">
        <f>I1282</f>
        <v>34999.61</v>
      </c>
      <c r="J1281" s="175"/>
      <c r="K1281" s="69"/>
      <c r="L1281" s="69"/>
      <c r="M1281" s="69"/>
      <c r="N1281" s="69"/>
      <c r="O1281" s="69"/>
      <c r="P1281" s="69"/>
      <c r="Q1281" s="69"/>
      <c r="R1281" s="69"/>
    </row>
    <row r="1282" spans="1:18" ht="25.5" customHeight="1">
      <c r="A1282" s="16" t="s">
        <v>37</v>
      </c>
      <c r="B1282" s="14">
        <v>793</v>
      </c>
      <c r="C1282" s="15" t="s">
        <v>18</v>
      </c>
      <c r="D1282" s="15" t="s">
        <v>53</v>
      </c>
      <c r="E1282" s="15" t="s">
        <v>242</v>
      </c>
      <c r="F1282" s="15" t="s">
        <v>38</v>
      </c>
      <c r="G1282" s="70">
        <v>34963.97</v>
      </c>
      <c r="H1282" s="70">
        <v>34999.64</v>
      </c>
      <c r="I1282" s="70">
        <v>34999.61</v>
      </c>
      <c r="J1282" s="175"/>
      <c r="K1282" s="69"/>
      <c r="L1282" s="69"/>
      <c r="M1282" s="69"/>
      <c r="N1282" s="69"/>
      <c r="O1282" s="69"/>
      <c r="P1282" s="69"/>
      <c r="Q1282" s="69"/>
      <c r="R1282" s="69"/>
    </row>
    <row r="1283" spans="1:18" s="46" customFormat="1" ht="51">
      <c r="A1283" s="332" t="s">
        <v>324</v>
      </c>
      <c r="B1283" s="14">
        <v>793</v>
      </c>
      <c r="C1283" s="15" t="s">
        <v>18</v>
      </c>
      <c r="D1283" s="15" t="s">
        <v>53</v>
      </c>
      <c r="E1283" s="15" t="s">
        <v>376</v>
      </c>
      <c r="F1283" s="15"/>
      <c r="G1283" s="70">
        <f t="shared" ref="G1283:I1283" si="339">G1284</f>
        <v>14000</v>
      </c>
      <c r="H1283" s="70">
        <f t="shared" si="339"/>
        <v>14000</v>
      </c>
      <c r="I1283" s="70">
        <f t="shared" si="339"/>
        <v>14000</v>
      </c>
      <c r="J1283" s="175"/>
      <c r="K1283" s="58"/>
      <c r="L1283" s="58"/>
      <c r="M1283" s="58"/>
      <c r="N1283" s="58"/>
      <c r="O1283" s="58"/>
      <c r="P1283" s="58"/>
      <c r="Q1283" s="58"/>
      <c r="R1283" s="58"/>
    </row>
    <row r="1284" spans="1:18" s="46" customFormat="1" ht="25.5">
      <c r="A1284" s="16" t="s">
        <v>317</v>
      </c>
      <c r="B1284" s="14">
        <v>793</v>
      </c>
      <c r="C1284" s="15" t="s">
        <v>18</v>
      </c>
      <c r="D1284" s="15" t="s">
        <v>53</v>
      </c>
      <c r="E1284" s="15" t="s">
        <v>376</v>
      </c>
      <c r="F1284" s="15" t="s">
        <v>36</v>
      </c>
      <c r="G1284" s="70">
        <f>G1285</f>
        <v>14000</v>
      </c>
      <c r="H1284" s="70">
        <f>H1285</f>
        <v>14000</v>
      </c>
      <c r="I1284" s="70">
        <f>I1285</f>
        <v>14000</v>
      </c>
      <c r="J1284" s="175"/>
      <c r="K1284" s="58"/>
      <c r="L1284" s="58"/>
      <c r="M1284" s="58"/>
      <c r="N1284" s="58"/>
      <c r="O1284" s="58"/>
      <c r="P1284" s="58"/>
      <c r="Q1284" s="58"/>
      <c r="R1284" s="58"/>
    </row>
    <row r="1285" spans="1:18" s="46" customFormat="1" ht="25.5">
      <c r="A1285" s="16" t="s">
        <v>37</v>
      </c>
      <c r="B1285" s="14">
        <v>793</v>
      </c>
      <c r="C1285" s="15" t="s">
        <v>18</v>
      </c>
      <c r="D1285" s="15" t="s">
        <v>53</v>
      </c>
      <c r="E1285" s="15" t="s">
        <v>376</v>
      </c>
      <c r="F1285" s="15" t="s">
        <v>38</v>
      </c>
      <c r="G1285" s="70">
        <v>14000</v>
      </c>
      <c r="H1285" s="70">
        <v>14000</v>
      </c>
      <c r="I1285" s="70">
        <v>14000</v>
      </c>
      <c r="J1285" s="175"/>
      <c r="K1285" s="58"/>
      <c r="L1285" s="58"/>
      <c r="M1285" s="58"/>
      <c r="N1285" s="58"/>
      <c r="O1285" s="58"/>
      <c r="P1285" s="58"/>
      <c r="Q1285" s="58"/>
      <c r="R1285" s="58"/>
    </row>
    <row r="1286" spans="1:18" s="46" customFormat="1" ht="66.75" hidden="1" customHeight="1">
      <c r="A1286" s="332"/>
      <c r="B1286" s="14"/>
      <c r="C1286" s="15"/>
      <c r="D1286" s="15"/>
      <c r="E1286" s="15"/>
      <c r="F1286" s="15"/>
      <c r="G1286" s="70"/>
      <c r="H1286" s="70"/>
      <c r="I1286" s="70"/>
      <c r="J1286" s="175"/>
      <c r="K1286" s="58"/>
      <c r="L1286" s="58"/>
      <c r="M1286" s="58"/>
      <c r="N1286" s="58"/>
      <c r="O1286" s="58"/>
      <c r="P1286" s="58"/>
      <c r="Q1286" s="58"/>
      <c r="R1286" s="58"/>
    </row>
    <row r="1287" spans="1:18" s="46" customFormat="1" hidden="1">
      <c r="A1287" s="16"/>
      <c r="B1287" s="14"/>
      <c r="C1287" s="15"/>
      <c r="D1287" s="15"/>
      <c r="E1287" s="15"/>
      <c r="F1287" s="15"/>
      <c r="G1287" s="70"/>
      <c r="H1287" s="70"/>
      <c r="I1287" s="70"/>
      <c r="J1287" s="175"/>
      <c r="K1287" s="58"/>
      <c r="L1287" s="58"/>
      <c r="M1287" s="58"/>
      <c r="N1287" s="58"/>
      <c r="O1287" s="58"/>
      <c r="P1287" s="58"/>
      <c r="Q1287" s="58"/>
      <c r="R1287" s="58"/>
    </row>
    <row r="1288" spans="1:18" s="46" customFormat="1" hidden="1">
      <c r="A1288" s="16"/>
      <c r="B1288" s="14"/>
      <c r="C1288" s="15"/>
      <c r="D1288" s="15"/>
      <c r="E1288" s="15"/>
      <c r="F1288" s="15"/>
      <c r="G1288" s="70"/>
      <c r="H1288" s="70"/>
      <c r="I1288" s="70"/>
      <c r="J1288" s="175"/>
      <c r="K1288" s="58"/>
      <c r="L1288" s="58"/>
      <c r="M1288" s="58"/>
      <c r="N1288" s="58"/>
      <c r="O1288" s="58"/>
      <c r="P1288" s="58"/>
      <c r="Q1288" s="58"/>
      <c r="R1288" s="58"/>
    </row>
    <row r="1289" spans="1:18" s="46" customFormat="1" ht="66.75" hidden="1" customHeight="1">
      <c r="A1289" s="332"/>
      <c r="B1289" s="14"/>
      <c r="C1289" s="15"/>
      <c r="D1289" s="15"/>
      <c r="E1289" s="15"/>
      <c r="F1289" s="15"/>
      <c r="G1289" s="70"/>
      <c r="H1289" s="70"/>
      <c r="I1289" s="70"/>
      <c r="J1289" s="175"/>
      <c r="K1289" s="58"/>
      <c r="L1289" s="58"/>
      <c r="M1289" s="58"/>
      <c r="N1289" s="58"/>
      <c r="O1289" s="58"/>
      <c r="P1289" s="58"/>
      <c r="Q1289" s="58"/>
      <c r="R1289" s="58"/>
    </row>
    <row r="1290" spans="1:18" s="46" customFormat="1" hidden="1">
      <c r="A1290" s="16"/>
      <c r="B1290" s="14"/>
      <c r="C1290" s="15"/>
      <c r="D1290" s="15"/>
      <c r="E1290" s="15"/>
      <c r="F1290" s="15"/>
      <c r="G1290" s="70"/>
      <c r="H1290" s="70"/>
      <c r="I1290" s="70"/>
      <c r="J1290" s="175"/>
      <c r="K1290" s="58"/>
      <c r="L1290" s="58"/>
      <c r="M1290" s="58"/>
      <c r="N1290" s="58"/>
      <c r="O1290" s="58"/>
      <c r="P1290" s="58"/>
      <c r="Q1290" s="58"/>
      <c r="R1290" s="58"/>
    </row>
    <row r="1291" spans="1:18" s="46" customFormat="1" hidden="1">
      <c r="A1291" s="16"/>
      <c r="B1291" s="14"/>
      <c r="C1291" s="15"/>
      <c r="D1291" s="15"/>
      <c r="E1291" s="15"/>
      <c r="F1291" s="15"/>
      <c r="G1291" s="70"/>
      <c r="H1291" s="70"/>
      <c r="I1291" s="70"/>
      <c r="J1291" s="175"/>
      <c r="K1291" s="58"/>
      <c r="L1291" s="58"/>
      <c r="M1291" s="58"/>
      <c r="N1291" s="58"/>
      <c r="O1291" s="58"/>
      <c r="P1291" s="58"/>
      <c r="Q1291" s="58"/>
      <c r="R1291" s="58"/>
    </row>
    <row r="1292" spans="1:18" s="46" customFormat="1" ht="102" hidden="1" customHeight="1">
      <c r="A1292" s="16" t="s">
        <v>900</v>
      </c>
      <c r="B1292" s="14">
        <v>793</v>
      </c>
      <c r="C1292" s="15" t="s">
        <v>18</v>
      </c>
      <c r="D1292" s="15" t="s">
        <v>53</v>
      </c>
      <c r="E1292" s="15" t="s">
        <v>899</v>
      </c>
      <c r="F1292" s="15"/>
      <c r="G1292" s="70">
        <f t="shared" ref="G1292:I1293" si="340">G1293</f>
        <v>0</v>
      </c>
      <c r="H1292" s="70">
        <f t="shared" si="340"/>
        <v>0</v>
      </c>
      <c r="I1292" s="70">
        <f t="shared" si="340"/>
        <v>0</v>
      </c>
      <c r="J1292" s="175"/>
      <c r="K1292" s="58"/>
      <c r="L1292" s="58"/>
      <c r="M1292" s="58"/>
      <c r="N1292" s="58"/>
      <c r="O1292" s="58"/>
      <c r="P1292" s="58"/>
      <c r="Q1292" s="58"/>
      <c r="R1292" s="58"/>
    </row>
    <row r="1293" spans="1:18" s="46" customFormat="1" ht="27" hidden="1" customHeight="1">
      <c r="A1293" s="16" t="s">
        <v>317</v>
      </c>
      <c r="B1293" s="14">
        <v>793</v>
      </c>
      <c r="C1293" s="15" t="s">
        <v>18</v>
      </c>
      <c r="D1293" s="15" t="s">
        <v>53</v>
      </c>
      <c r="E1293" s="15" t="s">
        <v>899</v>
      </c>
      <c r="F1293" s="15" t="s">
        <v>36</v>
      </c>
      <c r="G1293" s="70">
        <f t="shared" si="340"/>
        <v>0</v>
      </c>
      <c r="H1293" s="70">
        <f t="shared" si="340"/>
        <v>0</v>
      </c>
      <c r="I1293" s="70">
        <f t="shared" si="340"/>
        <v>0</v>
      </c>
      <c r="J1293" s="175"/>
      <c r="K1293" s="58"/>
      <c r="L1293" s="58"/>
      <c r="M1293" s="58"/>
      <c r="N1293" s="58"/>
      <c r="O1293" s="58"/>
      <c r="P1293" s="58"/>
      <c r="Q1293" s="58"/>
      <c r="R1293" s="58"/>
    </row>
    <row r="1294" spans="1:18" s="46" customFormat="1" ht="25.5" hidden="1">
      <c r="A1294" s="16" t="s">
        <v>37</v>
      </c>
      <c r="B1294" s="14">
        <v>793</v>
      </c>
      <c r="C1294" s="15" t="s">
        <v>18</v>
      </c>
      <c r="D1294" s="15" t="s">
        <v>53</v>
      </c>
      <c r="E1294" s="15" t="s">
        <v>899</v>
      </c>
      <c r="F1294" s="15" t="s">
        <v>38</v>
      </c>
      <c r="G1294" s="70"/>
      <c r="H1294" s="70"/>
      <c r="I1294" s="70"/>
      <c r="J1294" s="175"/>
      <c r="K1294" s="58"/>
      <c r="L1294" s="58"/>
      <c r="M1294" s="58"/>
      <c r="N1294" s="58"/>
      <c r="O1294" s="58"/>
      <c r="P1294" s="58"/>
      <c r="Q1294" s="58"/>
      <c r="R1294" s="58"/>
    </row>
    <row r="1295" spans="1:18" s="46" customFormat="1">
      <c r="A1295" s="16" t="s">
        <v>272</v>
      </c>
      <c r="B1295" s="14">
        <v>793</v>
      </c>
      <c r="C1295" s="15" t="s">
        <v>18</v>
      </c>
      <c r="D1295" s="15" t="s">
        <v>168</v>
      </c>
      <c r="E1295" s="15"/>
      <c r="F1295" s="15"/>
      <c r="G1295" s="70">
        <f t="shared" ref="G1295:I1303" si="341">G1296</f>
        <v>4132.9799999999996</v>
      </c>
      <c r="H1295" s="70">
        <f t="shared" si="341"/>
        <v>3684.33</v>
      </c>
      <c r="I1295" s="70">
        <f t="shared" si="341"/>
        <v>3684.75</v>
      </c>
      <c r="J1295" s="175"/>
      <c r="K1295" s="58"/>
      <c r="L1295" s="58"/>
      <c r="M1295" s="58"/>
      <c r="N1295" s="58"/>
      <c r="O1295" s="58"/>
      <c r="P1295" s="58"/>
      <c r="Q1295" s="58"/>
      <c r="R1295" s="58"/>
    </row>
    <row r="1296" spans="1:18" s="46" customFormat="1">
      <c r="A1296" s="16" t="s">
        <v>273</v>
      </c>
      <c r="B1296" s="14">
        <v>793</v>
      </c>
      <c r="C1296" s="15" t="s">
        <v>18</v>
      </c>
      <c r="D1296" s="15" t="s">
        <v>168</v>
      </c>
      <c r="E1296" s="15" t="s">
        <v>274</v>
      </c>
      <c r="F1296" s="15"/>
      <c r="G1296" s="70">
        <f t="shared" si="341"/>
        <v>4132.9799999999996</v>
      </c>
      <c r="H1296" s="70">
        <f t="shared" si="341"/>
        <v>3684.33</v>
      </c>
      <c r="I1296" s="70">
        <f t="shared" si="341"/>
        <v>3684.75</v>
      </c>
      <c r="J1296" s="175"/>
      <c r="K1296" s="58"/>
      <c r="L1296" s="58"/>
      <c r="M1296" s="58"/>
      <c r="N1296" s="58"/>
      <c r="O1296" s="58"/>
      <c r="P1296" s="58"/>
      <c r="Q1296" s="58"/>
      <c r="R1296" s="58"/>
    </row>
    <row r="1297" spans="1:18" s="46" customFormat="1" ht="38.25">
      <c r="A1297" s="332" t="s">
        <v>275</v>
      </c>
      <c r="B1297" s="14">
        <v>793</v>
      </c>
      <c r="C1297" s="15" t="s">
        <v>18</v>
      </c>
      <c r="D1297" s="15" t="s">
        <v>168</v>
      </c>
      <c r="E1297" s="15" t="s">
        <v>364</v>
      </c>
      <c r="F1297" s="15"/>
      <c r="G1297" s="70">
        <f t="shared" si="341"/>
        <v>4132.9799999999996</v>
      </c>
      <c r="H1297" s="70">
        <f t="shared" si="341"/>
        <v>3684.33</v>
      </c>
      <c r="I1297" s="70">
        <f t="shared" si="341"/>
        <v>3684.75</v>
      </c>
      <c r="J1297" s="175"/>
      <c r="K1297" s="58"/>
      <c r="L1297" s="58"/>
      <c r="M1297" s="58"/>
      <c r="N1297" s="58"/>
      <c r="O1297" s="58"/>
      <c r="P1297" s="58"/>
      <c r="Q1297" s="58"/>
      <c r="R1297" s="58"/>
    </row>
    <row r="1298" spans="1:18" s="46" customFormat="1" ht="27.75" customHeight="1">
      <c r="A1298" s="16" t="s">
        <v>317</v>
      </c>
      <c r="B1298" s="14">
        <v>793</v>
      </c>
      <c r="C1298" s="15" t="s">
        <v>18</v>
      </c>
      <c r="D1298" s="15" t="s">
        <v>168</v>
      </c>
      <c r="E1298" s="15" t="s">
        <v>364</v>
      </c>
      <c r="F1298" s="15" t="s">
        <v>36</v>
      </c>
      <c r="G1298" s="70">
        <f t="shared" si="341"/>
        <v>4132.9799999999996</v>
      </c>
      <c r="H1298" s="70">
        <f t="shared" si="341"/>
        <v>3684.33</v>
      </c>
      <c r="I1298" s="70">
        <f t="shared" si="341"/>
        <v>3684.75</v>
      </c>
      <c r="J1298" s="175"/>
      <c r="K1298" s="58"/>
      <c r="L1298" s="58"/>
      <c r="M1298" s="58"/>
      <c r="N1298" s="58"/>
      <c r="O1298" s="58"/>
      <c r="P1298" s="58"/>
      <c r="Q1298" s="58"/>
      <c r="R1298" s="58"/>
    </row>
    <row r="1299" spans="1:18" s="46" customFormat="1" ht="25.5">
      <c r="A1299" s="16" t="s">
        <v>37</v>
      </c>
      <c r="B1299" s="14">
        <v>793</v>
      </c>
      <c r="C1299" s="15" t="s">
        <v>18</v>
      </c>
      <c r="D1299" s="15" t="s">
        <v>168</v>
      </c>
      <c r="E1299" s="15" t="s">
        <v>364</v>
      </c>
      <c r="F1299" s="15" t="s">
        <v>38</v>
      </c>
      <c r="G1299" s="70">
        <v>4132.9799999999996</v>
      </c>
      <c r="H1299" s="70">
        <v>3684.33</v>
      </c>
      <c r="I1299" s="70">
        <v>3684.75</v>
      </c>
      <c r="J1299" s="175"/>
      <c r="K1299" s="58"/>
      <c r="L1299" s="58"/>
      <c r="M1299" s="58"/>
      <c r="N1299" s="58"/>
      <c r="O1299" s="58"/>
      <c r="P1299" s="58"/>
      <c r="Q1299" s="58"/>
      <c r="R1299" s="58"/>
    </row>
    <row r="1300" spans="1:18" s="46" customFormat="1" hidden="1">
      <c r="A1300" s="16" t="s">
        <v>777</v>
      </c>
      <c r="B1300" s="14">
        <v>793</v>
      </c>
      <c r="C1300" s="15" t="s">
        <v>18</v>
      </c>
      <c r="D1300" s="15" t="s">
        <v>25</v>
      </c>
      <c r="E1300" s="15"/>
      <c r="F1300" s="15"/>
      <c r="G1300" s="70">
        <f>G1301</f>
        <v>0</v>
      </c>
      <c r="H1300" s="70">
        <f t="shared" ref="H1300:I1300" si="342">H1301</f>
        <v>0</v>
      </c>
      <c r="I1300" s="70">
        <f t="shared" si="342"/>
        <v>0</v>
      </c>
      <c r="J1300" s="175"/>
      <c r="K1300" s="58"/>
      <c r="L1300" s="58"/>
      <c r="M1300" s="58"/>
      <c r="N1300" s="58"/>
      <c r="O1300" s="58"/>
      <c r="P1300" s="58"/>
      <c r="Q1300" s="58"/>
      <c r="R1300" s="58"/>
    </row>
    <row r="1301" spans="1:18" s="46" customFormat="1" hidden="1">
      <c r="A1301" s="16" t="s">
        <v>273</v>
      </c>
      <c r="B1301" s="14">
        <v>793</v>
      </c>
      <c r="C1301" s="15" t="s">
        <v>18</v>
      </c>
      <c r="D1301" s="15" t="s">
        <v>25</v>
      </c>
      <c r="E1301" s="15" t="s">
        <v>274</v>
      </c>
      <c r="F1301" s="15"/>
      <c r="G1301" s="70">
        <f t="shared" si="341"/>
        <v>0</v>
      </c>
      <c r="H1301" s="70">
        <f t="shared" si="341"/>
        <v>0</v>
      </c>
      <c r="I1301" s="70">
        <f t="shared" si="341"/>
        <v>0</v>
      </c>
      <c r="J1301" s="175"/>
      <c r="K1301" s="58"/>
      <c r="L1301" s="58"/>
      <c r="M1301" s="58"/>
      <c r="N1301" s="58"/>
      <c r="O1301" s="58"/>
      <c r="P1301" s="58"/>
      <c r="Q1301" s="58"/>
      <c r="R1301" s="58"/>
    </row>
    <row r="1302" spans="1:18" s="46" customFormat="1" ht="48" hidden="1" customHeight="1">
      <c r="A1302" s="16" t="s">
        <v>776</v>
      </c>
      <c r="B1302" s="14">
        <v>793</v>
      </c>
      <c r="C1302" s="15" t="s">
        <v>18</v>
      </c>
      <c r="D1302" s="15" t="s">
        <v>25</v>
      </c>
      <c r="E1302" s="15" t="s">
        <v>774</v>
      </c>
      <c r="F1302" s="15"/>
      <c r="G1302" s="70">
        <f t="shared" si="341"/>
        <v>0</v>
      </c>
      <c r="H1302" s="70">
        <f t="shared" si="341"/>
        <v>0</v>
      </c>
      <c r="I1302" s="70">
        <f t="shared" si="341"/>
        <v>0</v>
      </c>
      <c r="J1302" s="175"/>
      <c r="K1302" s="58"/>
      <c r="L1302" s="58"/>
      <c r="M1302" s="58"/>
      <c r="N1302" s="58"/>
      <c r="O1302" s="58"/>
      <c r="P1302" s="58"/>
      <c r="Q1302" s="58"/>
      <c r="R1302" s="58"/>
    </row>
    <row r="1303" spans="1:18" s="46" customFormat="1" ht="29.25" hidden="1" customHeight="1">
      <c r="A1303" s="16" t="s">
        <v>62</v>
      </c>
      <c r="B1303" s="14">
        <v>793</v>
      </c>
      <c r="C1303" s="15" t="s">
        <v>18</v>
      </c>
      <c r="D1303" s="15" t="s">
        <v>25</v>
      </c>
      <c r="E1303" s="15" t="s">
        <v>774</v>
      </c>
      <c r="F1303" s="15" t="s">
        <v>63</v>
      </c>
      <c r="G1303" s="70">
        <f t="shared" si="341"/>
        <v>0</v>
      </c>
      <c r="H1303" s="70">
        <f t="shared" si="341"/>
        <v>0</v>
      </c>
      <c r="I1303" s="70">
        <f t="shared" si="341"/>
        <v>0</v>
      </c>
      <c r="J1303" s="175"/>
      <c r="K1303" s="58"/>
      <c r="L1303" s="58"/>
      <c r="M1303" s="58"/>
      <c r="N1303" s="58"/>
      <c r="O1303" s="58"/>
      <c r="P1303" s="58"/>
      <c r="Q1303" s="58"/>
      <c r="R1303" s="58"/>
    </row>
    <row r="1304" spans="1:18" s="46" customFormat="1" hidden="1">
      <c r="A1304" s="16" t="s">
        <v>775</v>
      </c>
      <c r="B1304" s="14">
        <v>793</v>
      </c>
      <c r="C1304" s="15" t="s">
        <v>18</v>
      </c>
      <c r="D1304" s="15" t="s">
        <v>25</v>
      </c>
      <c r="E1304" s="15" t="s">
        <v>774</v>
      </c>
      <c r="F1304" s="15" t="s">
        <v>773</v>
      </c>
      <c r="G1304" s="70"/>
      <c r="H1304" s="70"/>
      <c r="I1304" s="70"/>
      <c r="J1304" s="175"/>
      <c r="K1304" s="58"/>
      <c r="L1304" s="58"/>
      <c r="M1304" s="58"/>
      <c r="N1304" s="58"/>
      <c r="O1304" s="58"/>
      <c r="P1304" s="58"/>
      <c r="Q1304" s="58"/>
      <c r="R1304" s="58"/>
    </row>
    <row r="1305" spans="1:18" s="18" customFormat="1">
      <c r="A1305" s="40" t="s">
        <v>325</v>
      </c>
      <c r="B1305" s="14">
        <v>793</v>
      </c>
      <c r="C1305" s="15" t="s">
        <v>18</v>
      </c>
      <c r="D1305" s="15" t="s">
        <v>71</v>
      </c>
      <c r="E1305" s="15"/>
      <c r="F1305" s="15"/>
      <c r="G1305" s="70">
        <f t="shared" ref="G1305:I1308" si="343">G1306</f>
        <v>1000000</v>
      </c>
      <c r="H1305" s="70">
        <f t="shared" si="343"/>
        <v>1000000</v>
      </c>
      <c r="I1305" s="70">
        <f t="shared" si="343"/>
        <v>1000000</v>
      </c>
      <c r="J1305" s="175"/>
      <c r="K1305" s="183"/>
      <c r="L1305" s="183"/>
      <c r="M1305" s="183"/>
      <c r="N1305" s="183"/>
      <c r="O1305" s="183"/>
      <c r="P1305" s="183"/>
      <c r="Q1305" s="183"/>
      <c r="R1305" s="183"/>
    </row>
    <row r="1306" spans="1:18" s="28" customFormat="1" ht="24.75" customHeight="1">
      <c r="A1306" s="37" t="s">
        <v>164</v>
      </c>
      <c r="B1306" s="14">
        <v>793</v>
      </c>
      <c r="C1306" s="15" t="s">
        <v>18</v>
      </c>
      <c r="D1306" s="15" t="s">
        <v>71</v>
      </c>
      <c r="E1306" s="15" t="s">
        <v>229</v>
      </c>
      <c r="F1306" s="39"/>
      <c r="G1306" s="70">
        <f t="shared" si="343"/>
        <v>1000000</v>
      </c>
      <c r="H1306" s="70">
        <f t="shared" si="343"/>
        <v>1000000</v>
      </c>
      <c r="I1306" s="70">
        <f t="shared" si="343"/>
        <v>1000000</v>
      </c>
      <c r="J1306" s="175"/>
      <c r="K1306" s="318"/>
      <c r="L1306" s="318"/>
      <c r="M1306" s="318"/>
      <c r="N1306" s="318"/>
      <c r="O1306" s="318"/>
      <c r="P1306" s="318"/>
      <c r="Q1306" s="318"/>
      <c r="R1306" s="318"/>
    </row>
    <row r="1307" spans="1:18" ht="25.5">
      <c r="A1307" s="37" t="s">
        <v>164</v>
      </c>
      <c r="B1307" s="14">
        <v>793</v>
      </c>
      <c r="C1307" s="15" t="s">
        <v>18</v>
      </c>
      <c r="D1307" s="15" t="s">
        <v>71</v>
      </c>
      <c r="E1307" s="15" t="s">
        <v>271</v>
      </c>
      <c r="F1307" s="14"/>
      <c r="G1307" s="70">
        <f t="shared" si="343"/>
        <v>1000000</v>
      </c>
      <c r="H1307" s="70">
        <f t="shared" si="343"/>
        <v>1000000</v>
      </c>
      <c r="I1307" s="70">
        <f t="shared" si="343"/>
        <v>1000000</v>
      </c>
      <c r="J1307" s="175"/>
      <c r="K1307" s="69"/>
      <c r="L1307" s="69"/>
      <c r="M1307" s="69"/>
      <c r="N1307" s="69"/>
      <c r="O1307" s="69"/>
      <c r="P1307" s="69"/>
      <c r="Q1307" s="69"/>
      <c r="R1307" s="69"/>
    </row>
    <row r="1308" spans="1:18">
      <c r="A1308" s="16" t="s">
        <v>62</v>
      </c>
      <c r="B1308" s="14">
        <v>793</v>
      </c>
      <c r="C1308" s="15" t="s">
        <v>18</v>
      </c>
      <c r="D1308" s="15" t="s">
        <v>71</v>
      </c>
      <c r="E1308" s="15" t="s">
        <v>271</v>
      </c>
      <c r="F1308" s="15" t="s">
        <v>63</v>
      </c>
      <c r="G1308" s="70">
        <f t="shared" si="343"/>
        <v>1000000</v>
      </c>
      <c r="H1308" s="70">
        <f t="shared" si="343"/>
        <v>1000000</v>
      </c>
      <c r="I1308" s="70">
        <f t="shared" si="343"/>
        <v>1000000</v>
      </c>
      <c r="J1308" s="175"/>
      <c r="K1308" s="69"/>
      <c r="L1308" s="69"/>
      <c r="M1308" s="69"/>
      <c r="N1308" s="69"/>
      <c r="O1308" s="69"/>
      <c r="P1308" s="69"/>
      <c r="Q1308" s="69"/>
      <c r="R1308" s="69"/>
    </row>
    <row r="1309" spans="1:18">
      <c r="A1309" s="16" t="s">
        <v>175</v>
      </c>
      <c r="B1309" s="14">
        <v>793</v>
      </c>
      <c r="C1309" s="15" t="s">
        <v>18</v>
      </c>
      <c r="D1309" s="15" t="s">
        <v>71</v>
      </c>
      <c r="E1309" s="15" t="s">
        <v>271</v>
      </c>
      <c r="F1309" s="15" t="s">
        <v>176</v>
      </c>
      <c r="G1309" s="70">
        <v>1000000</v>
      </c>
      <c r="H1309" s="70">
        <v>1000000</v>
      </c>
      <c r="I1309" s="70">
        <v>1000000</v>
      </c>
      <c r="J1309" s="175"/>
      <c r="K1309" s="69"/>
      <c r="L1309" s="69"/>
      <c r="M1309" s="69"/>
      <c r="N1309" s="69"/>
      <c r="O1309" s="69"/>
      <c r="P1309" s="69"/>
      <c r="Q1309" s="69"/>
      <c r="R1309" s="69"/>
    </row>
    <row r="1310" spans="1:18">
      <c r="A1310" s="40" t="s">
        <v>21</v>
      </c>
      <c r="B1310" s="14">
        <v>793</v>
      </c>
      <c r="C1310" s="15" t="s">
        <v>18</v>
      </c>
      <c r="D1310" s="15" t="s">
        <v>22</v>
      </c>
      <c r="E1310" s="15"/>
      <c r="F1310" s="15"/>
      <c r="G1310" s="70">
        <f>G1322+G1375+G1390+G1353+G1346+G1406+G1386+G1311</f>
        <v>40648738.149999999</v>
      </c>
      <c r="H1310" s="70">
        <f>H1322+H1375+H1390+H1353+H1346+H1406+H1386+H1311</f>
        <v>29879030.149999999</v>
      </c>
      <c r="I1310" s="70">
        <f>I1322+I1375+I1390+I1353+I1346+I1406+I1386+I1311</f>
        <v>27538359.550000001</v>
      </c>
      <c r="J1310" s="175">
        <f>G1315+G1318+G1321+G1324+G1330+G1342+G1345+G1349+G1356+G1359+G1362+G1368+G1375</f>
        <v>40157128.149999999</v>
      </c>
      <c r="K1310" s="69"/>
      <c r="L1310" s="69"/>
      <c r="M1310" s="69"/>
      <c r="N1310" s="69"/>
      <c r="O1310" s="69"/>
      <c r="P1310" s="69"/>
      <c r="Q1310" s="69"/>
      <c r="R1310" s="69"/>
    </row>
    <row r="1311" spans="1:18" s="46" customFormat="1" ht="25.5">
      <c r="A1311" s="16" t="s">
        <v>312</v>
      </c>
      <c r="B1311" s="14">
        <v>793</v>
      </c>
      <c r="C1311" s="15" t="s">
        <v>18</v>
      </c>
      <c r="D1311" s="15" t="s">
        <v>22</v>
      </c>
      <c r="E1311" s="15" t="s">
        <v>235</v>
      </c>
      <c r="F1311" s="15"/>
      <c r="G1311" s="70">
        <f>G1312</f>
        <v>9269708</v>
      </c>
      <c r="H1311" s="70">
        <f>H1312</f>
        <v>0</v>
      </c>
      <c r="I1311" s="70">
        <f>I1312</f>
        <v>0</v>
      </c>
      <c r="J1311" s="175"/>
      <c r="K1311" s="58"/>
      <c r="L1311" s="58"/>
      <c r="M1311" s="58"/>
      <c r="N1311" s="58"/>
      <c r="O1311" s="58"/>
      <c r="P1311" s="58"/>
      <c r="Q1311" s="58"/>
      <c r="R1311" s="58"/>
    </row>
    <row r="1312" spans="1:18" s="46" customFormat="1">
      <c r="A1312" s="56" t="s">
        <v>318</v>
      </c>
      <c r="B1312" s="14">
        <v>793</v>
      </c>
      <c r="C1312" s="15" t="s">
        <v>18</v>
      </c>
      <c r="D1312" s="15" t="s">
        <v>22</v>
      </c>
      <c r="E1312" s="15" t="s">
        <v>240</v>
      </c>
      <c r="F1312" s="15"/>
      <c r="G1312" s="70">
        <f>G1313+G1316+G1319</f>
        <v>9269708</v>
      </c>
      <c r="H1312" s="70">
        <f t="shared" ref="H1312:I1312" si="344">H1313+H1316</f>
        <v>0</v>
      </c>
      <c r="I1312" s="70">
        <f t="shared" si="344"/>
        <v>0</v>
      </c>
      <c r="J1312" s="175"/>
      <c r="K1312" s="58"/>
      <c r="L1312" s="58"/>
      <c r="M1312" s="58"/>
      <c r="N1312" s="58"/>
      <c r="O1312" s="58"/>
      <c r="P1312" s="58"/>
      <c r="Q1312" s="58"/>
      <c r="R1312" s="58"/>
    </row>
    <row r="1313" spans="1:18" s="46" customFormat="1" ht="66.75" customHeight="1">
      <c r="A1313" s="332" t="s">
        <v>1128</v>
      </c>
      <c r="B1313" s="14">
        <v>793</v>
      </c>
      <c r="C1313" s="15" t="s">
        <v>18</v>
      </c>
      <c r="D1313" s="15" t="s">
        <v>22</v>
      </c>
      <c r="E1313" s="15" t="s">
        <v>1127</v>
      </c>
      <c r="F1313" s="15"/>
      <c r="G1313" s="70">
        <f t="shared" ref="G1313:I1313" si="345">G1314</f>
        <v>5502100</v>
      </c>
      <c r="H1313" s="70">
        <f t="shared" si="345"/>
        <v>0</v>
      </c>
      <c r="I1313" s="70">
        <f t="shared" si="345"/>
        <v>0</v>
      </c>
      <c r="J1313" s="175"/>
      <c r="K1313" s="58"/>
      <c r="L1313" s="58"/>
      <c r="M1313" s="58"/>
      <c r="N1313" s="58"/>
      <c r="O1313" s="58"/>
      <c r="P1313" s="58"/>
      <c r="Q1313" s="58"/>
      <c r="R1313" s="58"/>
    </row>
    <row r="1314" spans="1:18" s="46" customFormat="1">
      <c r="A1314" s="16" t="s">
        <v>145</v>
      </c>
      <c r="B1314" s="14">
        <v>793</v>
      </c>
      <c r="C1314" s="15" t="s">
        <v>18</v>
      </c>
      <c r="D1314" s="15" t="s">
        <v>22</v>
      </c>
      <c r="E1314" s="15" t="s">
        <v>1127</v>
      </c>
      <c r="F1314" s="15" t="s">
        <v>146</v>
      </c>
      <c r="G1314" s="70">
        <f>G1315</f>
        <v>5502100</v>
      </c>
      <c r="H1314" s="70">
        <f>H1315</f>
        <v>0</v>
      </c>
      <c r="I1314" s="70">
        <f>I1315</f>
        <v>0</v>
      </c>
      <c r="J1314" s="175"/>
      <c r="K1314" s="58"/>
      <c r="L1314" s="58"/>
      <c r="M1314" s="58"/>
      <c r="N1314" s="58"/>
      <c r="O1314" s="58"/>
      <c r="P1314" s="58"/>
      <c r="Q1314" s="58"/>
      <c r="R1314" s="58"/>
    </row>
    <row r="1315" spans="1:18" s="46" customFormat="1" ht="25.5">
      <c r="A1315" s="16" t="s">
        <v>147</v>
      </c>
      <c r="B1315" s="14">
        <v>793</v>
      </c>
      <c r="C1315" s="15" t="s">
        <v>18</v>
      </c>
      <c r="D1315" s="15" t="s">
        <v>22</v>
      </c>
      <c r="E1315" s="15" t="s">
        <v>1127</v>
      </c>
      <c r="F1315" s="15" t="s">
        <v>148</v>
      </c>
      <c r="G1315" s="70">
        <v>5502100</v>
      </c>
      <c r="H1315" s="70"/>
      <c r="I1315" s="70"/>
      <c r="J1315" s="175"/>
      <c r="K1315" s="58"/>
      <c r="L1315" s="58"/>
      <c r="M1315" s="58"/>
      <c r="N1315" s="58"/>
      <c r="O1315" s="58"/>
      <c r="P1315" s="58"/>
      <c r="Q1315" s="58"/>
      <c r="R1315" s="58"/>
    </row>
    <row r="1316" spans="1:18" s="46" customFormat="1" ht="66.75" customHeight="1">
      <c r="A1316" s="332" t="s">
        <v>1130</v>
      </c>
      <c r="B1316" s="14">
        <v>793</v>
      </c>
      <c r="C1316" s="15" t="s">
        <v>18</v>
      </c>
      <c r="D1316" s="15" t="s">
        <v>22</v>
      </c>
      <c r="E1316" s="15" t="s">
        <v>1129</v>
      </c>
      <c r="F1316" s="15"/>
      <c r="G1316" s="70">
        <f t="shared" ref="G1316:I1316" si="346">G1317</f>
        <v>3215798</v>
      </c>
      <c r="H1316" s="70">
        <f t="shared" si="346"/>
        <v>0</v>
      </c>
      <c r="I1316" s="70">
        <f t="shared" si="346"/>
        <v>0</v>
      </c>
      <c r="J1316" s="175"/>
      <c r="K1316" s="58"/>
      <c r="L1316" s="58"/>
      <c r="M1316" s="58"/>
      <c r="N1316" s="58"/>
      <c r="O1316" s="58"/>
      <c r="P1316" s="58"/>
      <c r="Q1316" s="58"/>
      <c r="R1316" s="58"/>
    </row>
    <row r="1317" spans="1:18" s="46" customFormat="1">
      <c r="A1317" s="16" t="s">
        <v>145</v>
      </c>
      <c r="B1317" s="14">
        <v>793</v>
      </c>
      <c r="C1317" s="15" t="s">
        <v>18</v>
      </c>
      <c r="D1317" s="15" t="s">
        <v>22</v>
      </c>
      <c r="E1317" s="15" t="s">
        <v>1129</v>
      </c>
      <c r="F1317" s="15" t="s">
        <v>146</v>
      </c>
      <c r="G1317" s="70">
        <f>G1318</f>
        <v>3215798</v>
      </c>
      <c r="H1317" s="70">
        <f>H1318</f>
        <v>0</v>
      </c>
      <c r="I1317" s="70">
        <f>I1318</f>
        <v>0</v>
      </c>
      <c r="J1317" s="175"/>
      <c r="K1317" s="58"/>
      <c r="L1317" s="58"/>
      <c r="M1317" s="58"/>
      <c r="N1317" s="58"/>
      <c r="O1317" s="58"/>
      <c r="P1317" s="58"/>
      <c r="Q1317" s="58"/>
      <c r="R1317" s="58"/>
    </row>
    <row r="1318" spans="1:18" s="46" customFormat="1" ht="25.5">
      <c r="A1318" s="16" t="s">
        <v>147</v>
      </c>
      <c r="B1318" s="14">
        <v>793</v>
      </c>
      <c r="C1318" s="15" t="s">
        <v>18</v>
      </c>
      <c r="D1318" s="15" t="s">
        <v>22</v>
      </c>
      <c r="E1318" s="15" t="s">
        <v>1129</v>
      </c>
      <c r="F1318" s="15" t="s">
        <v>148</v>
      </c>
      <c r="G1318" s="70">
        <v>3215798</v>
      </c>
      <c r="H1318" s="70"/>
      <c r="I1318" s="70"/>
      <c r="J1318" s="175"/>
      <c r="K1318" s="58"/>
      <c r="L1318" s="58"/>
      <c r="M1318" s="58"/>
      <c r="N1318" s="58"/>
      <c r="O1318" s="58"/>
      <c r="P1318" s="58"/>
      <c r="Q1318" s="58"/>
      <c r="R1318" s="58"/>
    </row>
    <row r="1319" spans="1:18" s="46" customFormat="1" ht="25.5">
      <c r="A1319" s="16" t="s">
        <v>75</v>
      </c>
      <c r="B1319" s="14">
        <v>793</v>
      </c>
      <c r="C1319" s="15" t="s">
        <v>18</v>
      </c>
      <c r="D1319" s="15" t="s">
        <v>22</v>
      </c>
      <c r="E1319" s="15" t="s">
        <v>241</v>
      </c>
      <c r="F1319" s="15"/>
      <c r="G1319" s="70">
        <f>G1320</f>
        <v>551810</v>
      </c>
      <c r="H1319" s="70">
        <f t="shared" ref="H1319:I1319" si="347">H1320</f>
        <v>0</v>
      </c>
      <c r="I1319" s="70">
        <f t="shared" si="347"/>
        <v>0</v>
      </c>
      <c r="J1319" s="175"/>
      <c r="K1319" s="58"/>
      <c r="L1319" s="58"/>
      <c r="M1319" s="58"/>
      <c r="N1319" s="58"/>
      <c r="O1319" s="58"/>
      <c r="P1319" s="58"/>
      <c r="Q1319" s="58"/>
      <c r="R1319" s="58"/>
    </row>
    <row r="1320" spans="1:18" s="46" customFormat="1">
      <c r="A1320" s="16" t="s">
        <v>145</v>
      </c>
      <c r="B1320" s="14">
        <v>793</v>
      </c>
      <c r="C1320" s="15" t="s">
        <v>18</v>
      </c>
      <c r="D1320" s="15" t="s">
        <v>22</v>
      </c>
      <c r="E1320" s="15" t="s">
        <v>241</v>
      </c>
      <c r="F1320" s="15" t="s">
        <v>146</v>
      </c>
      <c r="G1320" s="70">
        <f>G1321</f>
        <v>551810</v>
      </c>
      <c r="H1320" s="70">
        <f t="shared" ref="H1320:I1320" si="348">H1321</f>
        <v>0</v>
      </c>
      <c r="I1320" s="70">
        <f t="shared" si="348"/>
        <v>0</v>
      </c>
      <c r="J1320" s="175"/>
      <c r="K1320" s="58"/>
      <c r="L1320" s="58"/>
      <c r="M1320" s="58"/>
      <c r="N1320" s="58"/>
      <c r="O1320" s="58"/>
      <c r="P1320" s="58"/>
      <c r="Q1320" s="58"/>
      <c r="R1320" s="58"/>
    </row>
    <row r="1321" spans="1:18" s="46" customFormat="1" ht="25.5">
      <c r="A1321" s="16" t="s">
        <v>147</v>
      </c>
      <c r="B1321" s="14">
        <v>793</v>
      </c>
      <c r="C1321" s="15" t="s">
        <v>18</v>
      </c>
      <c r="D1321" s="15" t="s">
        <v>22</v>
      </c>
      <c r="E1321" s="15" t="s">
        <v>241</v>
      </c>
      <c r="F1321" s="15" t="s">
        <v>148</v>
      </c>
      <c r="G1321" s="70">
        <v>551810</v>
      </c>
      <c r="H1321" s="70">
        <v>0</v>
      </c>
      <c r="I1321" s="70">
        <v>0</v>
      </c>
      <c r="J1321" s="175"/>
      <c r="K1321" s="58"/>
      <c r="L1321" s="58"/>
      <c r="M1321" s="58"/>
      <c r="N1321" s="58"/>
      <c r="O1321" s="58"/>
      <c r="P1321" s="58"/>
      <c r="Q1321" s="58"/>
      <c r="R1321" s="58"/>
    </row>
    <row r="1322" spans="1:18" s="33" customFormat="1" ht="64.5" customHeight="1">
      <c r="A1322" s="16" t="s">
        <v>1138</v>
      </c>
      <c r="B1322" s="14">
        <v>793</v>
      </c>
      <c r="C1322" s="15" t="s">
        <v>18</v>
      </c>
      <c r="D1322" s="15" t="s">
        <v>22</v>
      </c>
      <c r="E1322" s="14" t="s">
        <v>243</v>
      </c>
      <c r="F1322" s="15"/>
      <c r="G1322" s="70">
        <f>G1323+G1326+G1336+G1343+G1331</f>
        <v>2678654.1500000004</v>
      </c>
      <c r="H1322" s="70">
        <f t="shared" ref="H1322:I1322" si="349">H1323+H1326+H1336+H1343+H1331</f>
        <v>2678654.1500000004</v>
      </c>
      <c r="I1322" s="70">
        <f t="shared" si="349"/>
        <v>1837983.55</v>
      </c>
      <c r="J1322" s="175"/>
      <c r="K1322" s="338"/>
      <c r="L1322" s="338"/>
      <c r="M1322" s="338"/>
      <c r="N1322" s="338"/>
      <c r="O1322" s="338"/>
      <c r="P1322" s="338"/>
      <c r="Q1322" s="338"/>
      <c r="R1322" s="338"/>
    </row>
    <row r="1323" spans="1:18" s="33" customFormat="1" ht="41.25" customHeight="1">
      <c r="A1323" s="16" t="s">
        <v>183</v>
      </c>
      <c r="B1323" s="14">
        <v>793</v>
      </c>
      <c r="C1323" s="15" t="s">
        <v>18</v>
      </c>
      <c r="D1323" s="15" t="s">
        <v>22</v>
      </c>
      <c r="E1323" s="15" t="s">
        <v>372</v>
      </c>
      <c r="F1323" s="15"/>
      <c r="G1323" s="70">
        <f t="shared" ref="G1323:I1324" si="350">G1324</f>
        <v>500000</v>
      </c>
      <c r="H1323" s="70">
        <f>H1324</f>
        <v>500000</v>
      </c>
      <c r="I1323" s="70">
        <f t="shared" si="350"/>
        <v>500000</v>
      </c>
      <c r="J1323" s="175"/>
      <c r="K1323" s="338"/>
      <c r="L1323" s="338"/>
      <c r="M1323" s="338"/>
      <c r="N1323" s="338"/>
      <c r="O1323" s="338"/>
      <c r="P1323" s="338"/>
      <c r="Q1323" s="338"/>
      <c r="R1323" s="338"/>
    </row>
    <row r="1324" spans="1:18" s="33" customFormat="1" ht="28.5" customHeight="1">
      <c r="A1324" s="16" t="s">
        <v>29</v>
      </c>
      <c r="B1324" s="14">
        <v>793</v>
      </c>
      <c r="C1324" s="15" t="s">
        <v>18</v>
      </c>
      <c r="D1324" s="15" t="s">
        <v>22</v>
      </c>
      <c r="E1324" s="15" t="s">
        <v>372</v>
      </c>
      <c r="F1324" s="15" t="s">
        <v>30</v>
      </c>
      <c r="G1324" s="70">
        <f t="shared" si="350"/>
        <v>500000</v>
      </c>
      <c r="H1324" s="70">
        <f t="shared" si="350"/>
        <v>500000</v>
      </c>
      <c r="I1324" s="70">
        <f t="shared" si="350"/>
        <v>500000</v>
      </c>
      <c r="J1324" s="175"/>
      <c r="K1324" s="338"/>
      <c r="L1324" s="338"/>
      <c r="M1324" s="338"/>
      <c r="N1324" s="338"/>
      <c r="O1324" s="338"/>
      <c r="P1324" s="338"/>
      <c r="Q1324" s="338"/>
      <c r="R1324" s="338"/>
    </row>
    <row r="1325" spans="1:18" s="33" customFormat="1" ht="45.75" customHeight="1">
      <c r="A1325" s="16" t="s">
        <v>8</v>
      </c>
      <c r="B1325" s="14">
        <v>793</v>
      </c>
      <c r="C1325" s="15" t="s">
        <v>18</v>
      </c>
      <c r="D1325" s="15" t="s">
        <v>22</v>
      </c>
      <c r="E1325" s="15" t="s">
        <v>372</v>
      </c>
      <c r="F1325" s="15" t="s">
        <v>7</v>
      </c>
      <c r="G1325" s="70">
        <v>500000</v>
      </c>
      <c r="H1325" s="70">
        <v>500000</v>
      </c>
      <c r="I1325" s="70">
        <v>500000</v>
      </c>
      <c r="J1325" s="175"/>
      <c r="K1325" s="338"/>
      <c r="L1325" s="338"/>
      <c r="M1325" s="338"/>
      <c r="N1325" s="338"/>
      <c r="O1325" s="338"/>
      <c r="P1325" s="338"/>
      <c r="Q1325" s="338"/>
      <c r="R1325" s="338"/>
    </row>
    <row r="1326" spans="1:18" ht="27.75" customHeight="1">
      <c r="A1326" s="332" t="s">
        <v>423</v>
      </c>
      <c r="B1326" s="14">
        <v>793</v>
      </c>
      <c r="C1326" s="15" t="s">
        <v>18</v>
      </c>
      <c r="D1326" s="15" t="s">
        <v>22</v>
      </c>
      <c r="E1326" s="15" t="s">
        <v>373</v>
      </c>
      <c r="F1326" s="15"/>
      <c r="G1326" s="70">
        <f>G1327+G1329</f>
        <v>2073654.1500000001</v>
      </c>
      <c r="H1326" s="70">
        <f t="shared" ref="H1326:I1326" si="351">H1327+H1329</f>
        <v>2073654.1500000001</v>
      </c>
      <c r="I1326" s="70">
        <f t="shared" si="351"/>
        <v>1232983.55</v>
      </c>
      <c r="J1326" s="175"/>
      <c r="K1326" s="69"/>
      <c r="L1326" s="69"/>
      <c r="M1326" s="69"/>
      <c r="N1326" s="69"/>
      <c r="O1326" s="69"/>
      <c r="P1326" s="69"/>
      <c r="Q1326" s="69"/>
      <c r="R1326" s="69"/>
    </row>
    <row r="1327" spans="1:18" ht="19.5" hidden="1" customHeight="1">
      <c r="A1327" s="16" t="s">
        <v>153</v>
      </c>
      <c r="B1327" s="14">
        <v>793</v>
      </c>
      <c r="C1327" s="15" t="s">
        <v>18</v>
      </c>
      <c r="D1327" s="15" t="s">
        <v>22</v>
      </c>
      <c r="E1327" s="15" t="s">
        <v>373</v>
      </c>
      <c r="F1327" s="15" t="s">
        <v>154</v>
      </c>
      <c r="G1327" s="70">
        <f>G1328</f>
        <v>0</v>
      </c>
      <c r="H1327" s="70">
        <f t="shared" ref="H1327:I1329" si="352">H1328</f>
        <v>0</v>
      </c>
      <c r="I1327" s="70">
        <f t="shared" si="352"/>
        <v>0</v>
      </c>
      <c r="J1327" s="175"/>
      <c r="K1327" s="69"/>
      <c r="L1327" s="69"/>
      <c r="M1327" s="69"/>
      <c r="N1327" s="69"/>
      <c r="O1327" s="69"/>
      <c r="P1327" s="69"/>
      <c r="Q1327" s="69"/>
      <c r="R1327" s="69"/>
    </row>
    <row r="1328" spans="1:18" ht="12" hidden="1" customHeight="1">
      <c r="A1328" s="16" t="s">
        <v>173</v>
      </c>
      <c r="B1328" s="14">
        <v>793</v>
      </c>
      <c r="C1328" s="15" t="s">
        <v>18</v>
      </c>
      <c r="D1328" s="15" t="s">
        <v>22</v>
      </c>
      <c r="E1328" s="15" t="s">
        <v>373</v>
      </c>
      <c r="F1328" s="15" t="s">
        <v>174</v>
      </c>
      <c r="G1328" s="70"/>
      <c r="H1328" s="70"/>
      <c r="I1328" s="70"/>
      <c r="J1328" s="175"/>
      <c r="K1328" s="69"/>
      <c r="L1328" s="69"/>
      <c r="M1328" s="69"/>
      <c r="N1328" s="69"/>
      <c r="O1328" s="69"/>
      <c r="P1328" s="69"/>
      <c r="Q1328" s="69"/>
      <c r="R1328" s="69"/>
    </row>
    <row r="1329" spans="1:18" ht="16.5" customHeight="1">
      <c r="A1329" s="16" t="s">
        <v>62</v>
      </c>
      <c r="B1329" s="14">
        <v>793</v>
      </c>
      <c r="C1329" s="15" t="s">
        <v>18</v>
      </c>
      <c r="D1329" s="15" t="s">
        <v>22</v>
      </c>
      <c r="E1329" s="15" t="s">
        <v>373</v>
      </c>
      <c r="F1329" s="15" t="s">
        <v>63</v>
      </c>
      <c r="G1329" s="70">
        <f>G1330</f>
        <v>2073654.1500000001</v>
      </c>
      <c r="H1329" s="70">
        <f t="shared" si="352"/>
        <v>2073654.1500000001</v>
      </c>
      <c r="I1329" s="70">
        <f t="shared" si="352"/>
        <v>1232983.55</v>
      </c>
      <c r="J1329" s="175"/>
      <c r="K1329" s="69"/>
      <c r="L1329" s="69"/>
      <c r="M1329" s="69"/>
      <c r="N1329" s="69"/>
      <c r="O1329" s="69"/>
      <c r="P1329" s="69"/>
      <c r="Q1329" s="69"/>
      <c r="R1329" s="69"/>
    </row>
    <row r="1330" spans="1:18" ht="17.25" customHeight="1">
      <c r="A1330" s="16" t="s">
        <v>175</v>
      </c>
      <c r="B1330" s="14">
        <v>793</v>
      </c>
      <c r="C1330" s="15" t="s">
        <v>18</v>
      </c>
      <c r="D1330" s="15" t="s">
        <v>22</v>
      </c>
      <c r="E1330" s="15" t="s">
        <v>373</v>
      </c>
      <c r="F1330" s="15" t="s">
        <v>176</v>
      </c>
      <c r="G1330" s="70">
        <f>1555240.61+518413.54</f>
        <v>2073654.1500000001</v>
      </c>
      <c r="H1330" s="70">
        <f>1555240.61+518413.54</f>
        <v>2073654.1500000001</v>
      </c>
      <c r="I1330" s="70">
        <f>714570.01+518413.54</f>
        <v>1232983.55</v>
      </c>
      <c r="J1330" s="175"/>
      <c r="K1330" s="69"/>
      <c r="L1330" s="69"/>
      <c r="M1330" s="69"/>
      <c r="N1330" s="69"/>
      <c r="O1330" s="69"/>
      <c r="P1330" s="69"/>
      <c r="Q1330" s="69"/>
      <c r="R1330" s="69"/>
    </row>
    <row r="1331" spans="1:18" ht="27.75" hidden="1" customHeight="1">
      <c r="A1331" s="332" t="s">
        <v>873</v>
      </c>
      <c r="B1331" s="14">
        <v>793</v>
      </c>
      <c r="C1331" s="15" t="s">
        <v>18</v>
      </c>
      <c r="D1331" s="15" t="s">
        <v>22</v>
      </c>
      <c r="E1331" s="15" t="s">
        <v>836</v>
      </c>
      <c r="F1331" s="15"/>
      <c r="G1331" s="70">
        <f>G1332+G1334</f>
        <v>0</v>
      </c>
      <c r="H1331" s="70">
        <f t="shared" ref="H1331:I1331" si="353">H1332+H1334</f>
        <v>0</v>
      </c>
      <c r="I1331" s="70">
        <f t="shared" si="353"/>
        <v>0</v>
      </c>
      <c r="J1331" s="175"/>
      <c r="K1331" s="69"/>
      <c r="L1331" s="69"/>
      <c r="M1331" s="69"/>
      <c r="N1331" s="69"/>
      <c r="O1331" s="69"/>
      <c r="P1331" s="69"/>
      <c r="Q1331" s="69"/>
      <c r="R1331" s="69"/>
    </row>
    <row r="1332" spans="1:18" ht="19.5" hidden="1" customHeight="1">
      <c r="A1332" s="16" t="s">
        <v>153</v>
      </c>
      <c r="B1332" s="14">
        <v>793</v>
      </c>
      <c r="C1332" s="15" t="s">
        <v>18</v>
      </c>
      <c r="D1332" s="15" t="s">
        <v>22</v>
      </c>
      <c r="E1332" s="15" t="s">
        <v>373</v>
      </c>
      <c r="F1332" s="15" t="s">
        <v>154</v>
      </c>
      <c r="G1332" s="70">
        <f>G1333</f>
        <v>0</v>
      </c>
      <c r="H1332" s="70">
        <f t="shared" ref="H1332:I1334" si="354">H1333</f>
        <v>0</v>
      </c>
      <c r="I1332" s="70">
        <f t="shared" si="354"/>
        <v>0</v>
      </c>
      <c r="J1332" s="175"/>
      <c r="K1332" s="69"/>
      <c r="L1332" s="69"/>
      <c r="M1332" s="69"/>
      <c r="N1332" s="69"/>
      <c r="O1332" s="69"/>
      <c r="P1332" s="69"/>
      <c r="Q1332" s="69"/>
      <c r="R1332" s="69"/>
    </row>
    <row r="1333" spans="1:18" ht="12" hidden="1" customHeight="1">
      <c r="A1333" s="16" t="s">
        <v>173</v>
      </c>
      <c r="B1333" s="14">
        <v>793</v>
      </c>
      <c r="C1333" s="15" t="s">
        <v>18</v>
      </c>
      <c r="D1333" s="15" t="s">
        <v>22</v>
      </c>
      <c r="E1333" s="15" t="s">
        <v>373</v>
      </c>
      <c r="F1333" s="15" t="s">
        <v>174</v>
      </c>
      <c r="G1333" s="70"/>
      <c r="H1333" s="70"/>
      <c r="I1333" s="70"/>
      <c r="J1333" s="175"/>
      <c r="K1333" s="69"/>
      <c r="L1333" s="69"/>
      <c r="M1333" s="69"/>
      <c r="N1333" s="69"/>
      <c r="O1333" s="69"/>
      <c r="P1333" s="69"/>
      <c r="Q1333" s="69"/>
      <c r="R1333" s="69"/>
    </row>
    <row r="1334" spans="1:18" ht="16.5" hidden="1" customHeight="1">
      <c r="A1334" s="16" t="s">
        <v>62</v>
      </c>
      <c r="B1334" s="14">
        <v>793</v>
      </c>
      <c r="C1334" s="15" t="s">
        <v>18</v>
      </c>
      <c r="D1334" s="15" t="s">
        <v>22</v>
      </c>
      <c r="E1334" s="15" t="s">
        <v>836</v>
      </c>
      <c r="F1334" s="15" t="s">
        <v>63</v>
      </c>
      <c r="G1334" s="70">
        <f>G1335</f>
        <v>0</v>
      </c>
      <c r="H1334" s="70">
        <f t="shared" si="354"/>
        <v>0</v>
      </c>
      <c r="I1334" s="70">
        <f t="shared" si="354"/>
        <v>0</v>
      </c>
      <c r="J1334" s="175"/>
      <c r="K1334" s="69"/>
      <c r="L1334" s="69"/>
      <c r="M1334" s="69"/>
      <c r="N1334" s="69"/>
      <c r="O1334" s="69"/>
      <c r="P1334" s="69"/>
      <c r="Q1334" s="69"/>
      <c r="R1334" s="69"/>
    </row>
    <row r="1335" spans="1:18" ht="17.25" hidden="1" customHeight="1">
      <c r="A1335" s="16" t="s">
        <v>175</v>
      </c>
      <c r="B1335" s="14">
        <v>793</v>
      </c>
      <c r="C1335" s="15" t="s">
        <v>18</v>
      </c>
      <c r="D1335" s="15" t="s">
        <v>22</v>
      </c>
      <c r="E1335" s="15" t="s">
        <v>836</v>
      </c>
      <c r="F1335" s="15" t="s">
        <v>176</v>
      </c>
      <c r="G1335" s="70"/>
      <c r="H1335" s="70"/>
      <c r="I1335" s="70"/>
      <c r="J1335" s="175"/>
      <c r="K1335" s="69"/>
      <c r="L1335" s="69"/>
      <c r="M1335" s="69"/>
      <c r="N1335" s="69"/>
      <c r="O1335" s="69"/>
      <c r="P1335" s="69"/>
      <c r="Q1335" s="69"/>
      <c r="R1335" s="69"/>
    </row>
    <row r="1336" spans="1:18" ht="25.5" customHeight="1">
      <c r="A1336" s="16" t="s">
        <v>118</v>
      </c>
      <c r="B1336" s="14">
        <v>793</v>
      </c>
      <c r="C1336" s="15" t="s">
        <v>18</v>
      </c>
      <c r="D1336" s="15" t="s">
        <v>22</v>
      </c>
      <c r="E1336" s="15" t="s">
        <v>244</v>
      </c>
      <c r="F1336" s="15"/>
      <c r="G1336" s="70">
        <f>G1337+G1341+G1339</f>
        <v>35000</v>
      </c>
      <c r="H1336" s="70">
        <f t="shared" ref="H1336:I1336" si="355">H1337+H1341+H1339</f>
        <v>35000</v>
      </c>
      <c r="I1336" s="70">
        <f t="shared" si="355"/>
        <v>35000</v>
      </c>
      <c r="J1336" s="175"/>
      <c r="K1336" s="69"/>
      <c r="L1336" s="69"/>
      <c r="M1336" s="69"/>
      <c r="N1336" s="69"/>
      <c r="O1336" s="69"/>
      <c r="P1336" s="69"/>
      <c r="Q1336" s="69"/>
      <c r="R1336" s="69"/>
    </row>
    <row r="1337" spans="1:18" ht="21.75" hidden="1" customHeight="1">
      <c r="A1337" s="16" t="s">
        <v>317</v>
      </c>
      <c r="B1337" s="14">
        <v>793</v>
      </c>
      <c r="C1337" s="15" t="s">
        <v>18</v>
      </c>
      <c r="D1337" s="15" t="s">
        <v>22</v>
      </c>
      <c r="E1337" s="15" t="s">
        <v>244</v>
      </c>
      <c r="F1337" s="15" t="s">
        <v>36</v>
      </c>
      <c r="G1337" s="70">
        <f>G1338</f>
        <v>0</v>
      </c>
      <c r="H1337" s="70">
        <f>H1338</f>
        <v>0</v>
      </c>
      <c r="I1337" s="70">
        <f>I1338</f>
        <v>0</v>
      </c>
      <c r="J1337" s="175"/>
      <c r="K1337" s="69"/>
      <c r="L1337" s="69"/>
      <c r="M1337" s="69"/>
      <c r="N1337" s="69"/>
      <c r="O1337" s="69"/>
      <c r="P1337" s="69"/>
      <c r="Q1337" s="69"/>
      <c r="R1337" s="69"/>
    </row>
    <row r="1338" spans="1:18" ht="25.5" hidden="1" customHeight="1">
      <c r="A1338" s="16" t="s">
        <v>37</v>
      </c>
      <c r="B1338" s="14">
        <v>793</v>
      </c>
      <c r="C1338" s="15" t="s">
        <v>18</v>
      </c>
      <c r="D1338" s="15" t="s">
        <v>22</v>
      </c>
      <c r="E1338" s="15" t="s">
        <v>244</v>
      </c>
      <c r="F1338" s="15" t="s">
        <v>38</v>
      </c>
      <c r="G1338" s="70"/>
      <c r="H1338" s="70"/>
      <c r="I1338" s="70"/>
      <c r="J1338" s="175"/>
      <c r="K1338" s="69"/>
      <c r="L1338" s="69"/>
      <c r="M1338" s="69"/>
      <c r="N1338" s="69"/>
      <c r="O1338" s="69"/>
      <c r="P1338" s="69"/>
      <c r="Q1338" s="69"/>
      <c r="R1338" s="69"/>
    </row>
    <row r="1339" spans="1:18" ht="25.5" hidden="1" customHeight="1">
      <c r="A1339" s="16" t="s">
        <v>29</v>
      </c>
      <c r="B1339" s="14">
        <v>793</v>
      </c>
      <c r="C1339" s="15" t="s">
        <v>18</v>
      </c>
      <c r="D1339" s="15" t="s">
        <v>22</v>
      </c>
      <c r="E1339" s="15" t="s">
        <v>244</v>
      </c>
      <c r="F1339" s="15" t="s">
        <v>30</v>
      </c>
      <c r="G1339" s="70">
        <f>G1340</f>
        <v>0</v>
      </c>
      <c r="H1339" s="70"/>
      <c r="I1339" s="70"/>
      <c r="J1339" s="175"/>
      <c r="K1339" s="69"/>
      <c r="L1339" s="69"/>
      <c r="M1339" s="69"/>
      <c r="N1339" s="69"/>
      <c r="O1339" s="69"/>
      <c r="P1339" s="69"/>
      <c r="Q1339" s="69"/>
      <c r="R1339" s="69"/>
    </row>
    <row r="1340" spans="1:18" ht="25.5" hidden="1" customHeight="1">
      <c r="A1340" s="16" t="s">
        <v>8</v>
      </c>
      <c r="B1340" s="14">
        <v>793</v>
      </c>
      <c r="C1340" s="15" t="s">
        <v>18</v>
      </c>
      <c r="D1340" s="15" t="s">
        <v>22</v>
      </c>
      <c r="E1340" s="15" t="s">
        <v>244</v>
      </c>
      <c r="F1340" s="15" t="s">
        <v>7</v>
      </c>
      <c r="G1340" s="70"/>
      <c r="H1340" s="70"/>
      <c r="I1340" s="70"/>
      <c r="J1340" s="175"/>
      <c r="K1340" s="69"/>
      <c r="L1340" s="69"/>
      <c r="M1340" s="69"/>
      <c r="N1340" s="69"/>
      <c r="O1340" s="69"/>
      <c r="P1340" s="69"/>
      <c r="Q1340" s="69"/>
      <c r="R1340" s="69"/>
    </row>
    <row r="1341" spans="1:18" ht="18.75" customHeight="1">
      <c r="A1341" s="16" t="s">
        <v>62</v>
      </c>
      <c r="B1341" s="14">
        <v>793</v>
      </c>
      <c r="C1341" s="15" t="s">
        <v>18</v>
      </c>
      <c r="D1341" s="15" t="s">
        <v>22</v>
      </c>
      <c r="E1341" s="15" t="s">
        <v>244</v>
      </c>
      <c r="F1341" s="15" t="s">
        <v>63</v>
      </c>
      <c r="G1341" s="70">
        <f>G1342</f>
        <v>35000</v>
      </c>
      <c r="H1341" s="70">
        <f t="shared" ref="H1341:I1341" si="356">H1342</f>
        <v>35000</v>
      </c>
      <c r="I1341" s="70">
        <f t="shared" si="356"/>
        <v>35000</v>
      </c>
      <c r="J1341" s="175"/>
      <c r="K1341" s="69"/>
      <c r="L1341" s="69"/>
      <c r="M1341" s="69"/>
      <c r="N1341" s="69"/>
      <c r="O1341" s="69"/>
      <c r="P1341" s="69"/>
      <c r="Q1341" s="69"/>
      <c r="R1341" s="69"/>
    </row>
    <row r="1342" spans="1:18" ht="19.5" customHeight="1">
      <c r="A1342" s="16" t="s">
        <v>141</v>
      </c>
      <c r="B1342" s="14">
        <v>793</v>
      </c>
      <c r="C1342" s="15" t="s">
        <v>18</v>
      </c>
      <c r="D1342" s="15" t="s">
        <v>22</v>
      </c>
      <c r="E1342" s="15" t="s">
        <v>244</v>
      </c>
      <c r="F1342" s="15" t="s">
        <v>66</v>
      </c>
      <c r="G1342" s="70">
        <v>35000</v>
      </c>
      <c r="H1342" s="70">
        <v>35000</v>
      </c>
      <c r="I1342" s="70">
        <v>35000</v>
      </c>
      <c r="J1342" s="175"/>
      <c r="K1342" s="69"/>
      <c r="L1342" s="69"/>
      <c r="M1342" s="69"/>
      <c r="N1342" s="69"/>
      <c r="O1342" s="69"/>
      <c r="P1342" s="69"/>
      <c r="Q1342" s="69"/>
      <c r="R1342" s="69"/>
    </row>
    <row r="1343" spans="1:18" ht="16.5" customHeight="1">
      <c r="A1343" s="16" t="s">
        <v>433</v>
      </c>
      <c r="B1343" s="14">
        <v>793</v>
      </c>
      <c r="C1343" s="15" t="s">
        <v>18</v>
      </c>
      <c r="D1343" s="15" t="s">
        <v>22</v>
      </c>
      <c r="E1343" s="15" t="s">
        <v>434</v>
      </c>
      <c r="F1343" s="15"/>
      <c r="G1343" s="70">
        <f>G1344</f>
        <v>70000</v>
      </c>
      <c r="H1343" s="70">
        <f t="shared" ref="H1343:I1343" si="357">H1344</f>
        <v>70000</v>
      </c>
      <c r="I1343" s="70">
        <f t="shared" si="357"/>
        <v>70000</v>
      </c>
      <c r="J1343" s="175"/>
      <c r="K1343" s="69"/>
      <c r="L1343" s="69"/>
      <c r="M1343" s="69"/>
      <c r="N1343" s="69"/>
      <c r="O1343" s="69"/>
      <c r="P1343" s="69"/>
      <c r="Q1343" s="69"/>
      <c r="R1343" s="69"/>
    </row>
    <row r="1344" spans="1:18" ht="25.5" customHeight="1">
      <c r="A1344" s="16" t="s">
        <v>317</v>
      </c>
      <c r="B1344" s="14">
        <v>793</v>
      </c>
      <c r="C1344" s="15" t="s">
        <v>18</v>
      </c>
      <c r="D1344" s="15" t="s">
        <v>22</v>
      </c>
      <c r="E1344" s="15" t="s">
        <v>434</v>
      </c>
      <c r="F1344" s="15" t="s">
        <v>36</v>
      </c>
      <c r="G1344" s="70">
        <f>G1345</f>
        <v>70000</v>
      </c>
      <c r="H1344" s="70">
        <f>H1345</f>
        <v>70000</v>
      </c>
      <c r="I1344" s="70">
        <f>I1345</f>
        <v>70000</v>
      </c>
      <c r="J1344" s="175"/>
      <c r="K1344" s="69"/>
      <c r="L1344" s="69"/>
      <c r="M1344" s="69"/>
      <c r="N1344" s="69"/>
      <c r="O1344" s="69"/>
      <c r="P1344" s="69"/>
      <c r="Q1344" s="69"/>
      <c r="R1344" s="69"/>
    </row>
    <row r="1345" spans="1:18" ht="25.5" customHeight="1">
      <c r="A1345" s="16" t="s">
        <v>37</v>
      </c>
      <c r="B1345" s="14">
        <v>793</v>
      </c>
      <c r="C1345" s="15" t="s">
        <v>18</v>
      </c>
      <c r="D1345" s="15" t="s">
        <v>22</v>
      </c>
      <c r="E1345" s="15" t="s">
        <v>434</v>
      </c>
      <c r="F1345" s="15" t="s">
        <v>38</v>
      </c>
      <c r="G1345" s="70">
        <f>120000-50000</f>
        <v>70000</v>
      </c>
      <c r="H1345" s="70">
        <f>120000-50000</f>
        <v>70000</v>
      </c>
      <c r="I1345" s="70">
        <f>120000-50000</f>
        <v>70000</v>
      </c>
      <c r="J1345" s="175"/>
      <c r="K1345" s="69"/>
      <c r="L1345" s="69"/>
      <c r="M1345" s="69"/>
      <c r="N1345" s="69"/>
      <c r="O1345" s="69"/>
      <c r="P1345" s="69"/>
      <c r="Q1345" s="69"/>
      <c r="R1345" s="69"/>
    </row>
    <row r="1346" spans="1:18" ht="39.75" customHeight="1">
      <c r="A1346" s="16" t="s">
        <v>1148</v>
      </c>
      <c r="B1346" s="14">
        <v>793</v>
      </c>
      <c r="C1346" s="15" t="s">
        <v>18</v>
      </c>
      <c r="D1346" s="15" t="s">
        <v>22</v>
      </c>
      <c r="E1346" s="15" t="s">
        <v>188</v>
      </c>
      <c r="F1346" s="15"/>
      <c r="G1346" s="70">
        <f>G1347+G1350</f>
        <v>42300</v>
      </c>
      <c r="H1346" s="70">
        <f t="shared" ref="H1346:I1346" si="358">H1347+H1350</f>
        <v>42300</v>
      </c>
      <c r="I1346" s="70">
        <f t="shared" si="358"/>
        <v>42300</v>
      </c>
      <c r="J1346" s="175"/>
      <c r="K1346" s="69"/>
      <c r="L1346" s="69"/>
      <c r="M1346" s="69"/>
      <c r="N1346" s="69"/>
      <c r="O1346" s="69"/>
      <c r="P1346" s="69"/>
      <c r="Q1346" s="69"/>
      <c r="R1346" s="69"/>
    </row>
    <row r="1347" spans="1:18" ht="30.75" customHeight="1">
      <c r="A1347" s="16" t="s">
        <v>638</v>
      </c>
      <c r="B1347" s="14">
        <v>793</v>
      </c>
      <c r="C1347" s="15" t="s">
        <v>18</v>
      </c>
      <c r="D1347" s="15" t="s">
        <v>22</v>
      </c>
      <c r="E1347" s="15" t="s">
        <v>724</v>
      </c>
      <c r="F1347" s="15"/>
      <c r="G1347" s="70">
        <f>G1348</f>
        <v>42300</v>
      </c>
      <c r="H1347" s="70">
        <f t="shared" ref="H1347:I1347" si="359">H1348</f>
        <v>42300</v>
      </c>
      <c r="I1347" s="70">
        <f t="shared" si="359"/>
        <v>42300</v>
      </c>
      <c r="J1347" s="175"/>
      <c r="K1347" s="69"/>
      <c r="L1347" s="69"/>
      <c r="M1347" s="69"/>
      <c r="N1347" s="69"/>
      <c r="O1347" s="69"/>
      <c r="P1347" s="69"/>
      <c r="Q1347" s="69"/>
      <c r="R1347" s="69"/>
    </row>
    <row r="1348" spans="1:18" ht="19.5" customHeight="1">
      <c r="A1348" s="16" t="s">
        <v>317</v>
      </c>
      <c r="B1348" s="14">
        <v>793</v>
      </c>
      <c r="C1348" s="15" t="s">
        <v>18</v>
      </c>
      <c r="D1348" s="15" t="s">
        <v>22</v>
      </c>
      <c r="E1348" s="15" t="s">
        <v>724</v>
      </c>
      <c r="F1348" s="15" t="s">
        <v>36</v>
      </c>
      <c r="G1348" s="70">
        <f>G1349</f>
        <v>42300</v>
      </c>
      <c r="H1348" s="70">
        <f t="shared" ref="H1348:I1348" si="360">H1349</f>
        <v>42300</v>
      </c>
      <c r="I1348" s="70">
        <f t="shared" si="360"/>
        <v>42300</v>
      </c>
      <c r="J1348" s="175"/>
      <c r="K1348" s="69"/>
      <c r="L1348" s="69"/>
      <c r="M1348" s="69"/>
      <c r="N1348" s="69"/>
      <c r="O1348" s="69"/>
      <c r="P1348" s="69"/>
      <c r="Q1348" s="69"/>
      <c r="R1348" s="69"/>
    </row>
    <row r="1349" spans="1:18" ht="25.5" customHeight="1">
      <c r="A1349" s="16" t="s">
        <v>37</v>
      </c>
      <c r="B1349" s="14">
        <v>793</v>
      </c>
      <c r="C1349" s="15" t="s">
        <v>18</v>
      </c>
      <c r="D1349" s="15" t="s">
        <v>22</v>
      </c>
      <c r="E1349" s="15" t="s">
        <v>724</v>
      </c>
      <c r="F1349" s="15" t="s">
        <v>38</v>
      </c>
      <c r="G1349" s="70">
        <v>42300</v>
      </c>
      <c r="H1349" s="70">
        <v>42300</v>
      </c>
      <c r="I1349" s="70">
        <v>42300</v>
      </c>
      <c r="J1349" s="175"/>
      <c r="K1349" s="69"/>
      <c r="L1349" s="69"/>
      <c r="M1349" s="69"/>
      <c r="N1349" s="69"/>
      <c r="O1349" s="69"/>
      <c r="P1349" s="69"/>
      <c r="Q1349" s="246"/>
      <c r="R1349" s="69"/>
    </row>
    <row r="1350" spans="1:18" ht="18" hidden="1" customHeight="1">
      <c r="A1350" s="16" t="s">
        <v>636</v>
      </c>
      <c r="B1350" s="14">
        <v>793</v>
      </c>
      <c r="C1350" s="15" t="s">
        <v>18</v>
      </c>
      <c r="D1350" s="15" t="s">
        <v>22</v>
      </c>
      <c r="E1350" s="15" t="s">
        <v>635</v>
      </c>
      <c r="F1350" s="15"/>
      <c r="G1350" s="70">
        <f>G1351</f>
        <v>0</v>
      </c>
      <c r="H1350" s="70">
        <f t="shared" ref="H1350:I1351" si="361">H1351</f>
        <v>0</v>
      </c>
      <c r="I1350" s="70">
        <f t="shared" si="361"/>
        <v>0</v>
      </c>
      <c r="J1350" s="175"/>
      <c r="K1350" s="69"/>
      <c r="L1350" s="69"/>
      <c r="M1350" s="69"/>
      <c r="N1350" s="69"/>
      <c r="O1350" s="69"/>
      <c r="P1350" s="69"/>
      <c r="Q1350" s="69"/>
      <c r="R1350" s="69"/>
    </row>
    <row r="1351" spans="1:18" ht="19.5" hidden="1" customHeight="1">
      <c r="A1351" s="16" t="s">
        <v>317</v>
      </c>
      <c r="B1351" s="14">
        <v>793</v>
      </c>
      <c r="C1351" s="15" t="s">
        <v>18</v>
      </c>
      <c r="D1351" s="15" t="s">
        <v>22</v>
      </c>
      <c r="E1351" s="15" t="s">
        <v>635</v>
      </c>
      <c r="F1351" s="15" t="s">
        <v>36</v>
      </c>
      <c r="G1351" s="70">
        <f>G1352</f>
        <v>0</v>
      </c>
      <c r="H1351" s="70">
        <f t="shared" si="361"/>
        <v>0</v>
      </c>
      <c r="I1351" s="70">
        <f t="shared" si="361"/>
        <v>0</v>
      </c>
      <c r="J1351" s="175"/>
      <c r="K1351" s="69"/>
      <c r="L1351" s="69"/>
      <c r="M1351" s="69"/>
      <c r="N1351" s="69"/>
      <c r="O1351" s="69"/>
      <c r="P1351" s="69"/>
      <c r="Q1351" s="69"/>
      <c r="R1351" s="69"/>
    </row>
    <row r="1352" spans="1:18" ht="25.5" hidden="1" customHeight="1">
      <c r="A1352" s="16" t="s">
        <v>37</v>
      </c>
      <c r="B1352" s="14">
        <v>793</v>
      </c>
      <c r="C1352" s="15" t="s">
        <v>18</v>
      </c>
      <c r="D1352" s="15" t="s">
        <v>22</v>
      </c>
      <c r="E1352" s="15" t="s">
        <v>635</v>
      </c>
      <c r="F1352" s="15" t="s">
        <v>38</v>
      </c>
      <c r="G1352" s="70"/>
      <c r="H1352" s="70">
        <v>0</v>
      </c>
      <c r="I1352" s="70">
        <v>0</v>
      </c>
      <c r="J1352" s="175"/>
      <c r="K1352" s="69"/>
      <c r="L1352" s="69"/>
      <c r="M1352" s="69"/>
      <c r="N1352" s="69"/>
      <c r="O1352" s="69"/>
      <c r="P1352" s="69"/>
      <c r="Q1352" s="69"/>
      <c r="R1352" s="69"/>
    </row>
    <row r="1353" spans="1:18" ht="47.25" customHeight="1">
      <c r="A1353" s="16" t="s">
        <v>1137</v>
      </c>
      <c r="B1353" s="14">
        <v>793</v>
      </c>
      <c r="C1353" s="15" t="s">
        <v>18</v>
      </c>
      <c r="D1353" s="15" t="s">
        <v>22</v>
      </c>
      <c r="E1353" s="15" t="s">
        <v>245</v>
      </c>
      <c r="F1353" s="15"/>
      <c r="G1353" s="70">
        <f>G1360+G1366+G1369+G1363+G1372+G1354+G1357</f>
        <v>3049000</v>
      </c>
      <c r="H1353" s="70">
        <f t="shared" ref="H1353:I1353" si="362">H1360+H1366+H1369+H1363</f>
        <v>1549000</v>
      </c>
      <c r="I1353" s="70">
        <f t="shared" si="362"/>
        <v>49000</v>
      </c>
      <c r="J1353" s="175"/>
      <c r="K1353" s="69"/>
      <c r="L1353" s="69"/>
      <c r="M1353" s="69"/>
      <c r="N1353" s="69"/>
      <c r="O1353" s="69"/>
      <c r="P1353" s="69"/>
      <c r="Q1353" s="69"/>
      <c r="R1353" s="69"/>
    </row>
    <row r="1354" spans="1:18" s="18" customFormat="1" ht="63" customHeight="1">
      <c r="A1354" s="82" t="s">
        <v>1225</v>
      </c>
      <c r="B1354" s="49">
        <v>793</v>
      </c>
      <c r="C1354" s="15" t="s">
        <v>18</v>
      </c>
      <c r="D1354" s="15" t="s">
        <v>22</v>
      </c>
      <c r="E1354" s="15" t="s">
        <v>1224</v>
      </c>
      <c r="F1354" s="15"/>
      <c r="G1354" s="70">
        <f>G1355</f>
        <v>1590300</v>
      </c>
      <c r="H1354" s="70">
        <f t="shared" ref="H1354:I1354" si="363">H1355</f>
        <v>0</v>
      </c>
      <c r="I1354" s="70">
        <f t="shared" si="363"/>
        <v>0</v>
      </c>
      <c r="J1354" s="175"/>
      <c r="K1354" s="183"/>
      <c r="L1354" s="183"/>
      <c r="M1354" s="183"/>
      <c r="N1354" s="183"/>
      <c r="O1354" s="183"/>
      <c r="P1354" s="183"/>
      <c r="Q1354" s="183"/>
      <c r="R1354" s="183"/>
    </row>
    <row r="1355" spans="1:18" ht="30.75" customHeight="1">
      <c r="A1355" s="16" t="s">
        <v>35</v>
      </c>
      <c r="B1355" s="49">
        <v>793</v>
      </c>
      <c r="C1355" s="15" t="s">
        <v>18</v>
      </c>
      <c r="D1355" s="15" t="s">
        <v>22</v>
      </c>
      <c r="E1355" s="15" t="s">
        <v>1224</v>
      </c>
      <c r="F1355" s="15" t="s">
        <v>36</v>
      </c>
      <c r="G1355" s="70">
        <f t="shared" ref="G1355:I1355" si="364">G1356</f>
        <v>1590300</v>
      </c>
      <c r="H1355" s="70">
        <f t="shared" si="364"/>
        <v>0</v>
      </c>
      <c r="I1355" s="70">
        <f t="shared" si="364"/>
        <v>0</v>
      </c>
      <c r="J1355" s="175"/>
      <c r="K1355" s="69"/>
      <c r="L1355" s="69"/>
      <c r="M1355" s="69"/>
      <c r="N1355" s="69"/>
      <c r="O1355" s="69"/>
      <c r="P1355" s="69"/>
      <c r="Q1355" s="69"/>
      <c r="R1355" s="69"/>
    </row>
    <row r="1356" spans="1:18" s="18" customFormat="1" ht="34.5" customHeight="1">
      <c r="A1356" s="16" t="s">
        <v>37</v>
      </c>
      <c r="B1356" s="49">
        <v>793</v>
      </c>
      <c r="C1356" s="15" t="s">
        <v>18</v>
      </c>
      <c r="D1356" s="15" t="s">
        <v>22</v>
      </c>
      <c r="E1356" s="15" t="s">
        <v>1224</v>
      </c>
      <c r="F1356" s="15" t="s">
        <v>38</v>
      </c>
      <c r="G1356" s="70">
        <v>1590300</v>
      </c>
      <c r="H1356" s="70">
        <v>0</v>
      </c>
      <c r="I1356" s="70">
        <v>0</v>
      </c>
      <c r="J1356" s="175">
        <f>G1356+G1359</f>
        <v>2508390</v>
      </c>
      <c r="K1356" s="183"/>
      <c r="L1356" s="183"/>
      <c r="M1356" s="183"/>
      <c r="N1356" s="183"/>
      <c r="O1356" s="183"/>
      <c r="P1356" s="183"/>
      <c r="Q1356" s="183"/>
      <c r="R1356" s="183"/>
    </row>
    <row r="1357" spans="1:18" s="18" customFormat="1" ht="88.5" customHeight="1">
      <c r="A1357" s="82" t="s">
        <v>1227</v>
      </c>
      <c r="B1357" s="49">
        <v>793</v>
      </c>
      <c r="C1357" s="15" t="s">
        <v>18</v>
      </c>
      <c r="D1357" s="15" t="s">
        <v>22</v>
      </c>
      <c r="E1357" s="15" t="s">
        <v>1226</v>
      </c>
      <c r="F1357" s="15"/>
      <c r="G1357" s="70">
        <f>G1358</f>
        <v>918090</v>
      </c>
      <c r="H1357" s="70">
        <f t="shared" ref="H1357:I1357" si="365">H1358</f>
        <v>0</v>
      </c>
      <c r="I1357" s="70">
        <f t="shared" si="365"/>
        <v>0</v>
      </c>
      <c r="J1357" s="175"/>
      <c r="K1357" s="183"/>
      <c r="L1357" s="183"/>
      <c r="M1357" s="183"/>
      <c r="N1357" s="183"/>
      <c r="O1357" s="183"/>
      <c r="P1357" s="183"/>
      <c r="Q1357" s="183"/>
      <c r="R1357" s="183"/>
    </row>
    <row r="1358" spans="1:18" ht="30.75" customHeight="1">
      <c r="A1358" s="16" t="s">
        <v>35</v>
      </c>
      <c r="B1358" s="49">
        <v>793</v>
      </c>
      <c r="C1358" s="15" t="s">
        <v>18</v>
      </c>
      <c r="D1358" s="15" t="s">
        <v>22</v>
      </c>
      <c r="E1358" s="15" t="s">
        <v>1226</v>
      </c>
      <c r="F1358" s="15" t="s">
        <v>36</v>
      </c>
      <c r="G1358" s="70">
        <f t="shared" ref="G1358:I1358" si="366">G1359</f>
        <v>918090</v>
      </c>
      <c r="H1358" s="70">
        <f t="shared" si="366"/>
        <v>0</v>
      </c>
      <c r="I1358" s="70">
        <f t="shared" si="366"/>
        <v>0</v>
      </c>
      <c r="J1358" s="175"/>
      <c r="K1358" s="69"/>
      <c r="L1358" s="69"/>
      <c r="M1358" s="69"/>
      <c r="N1358" s="69"/>
      <c r="O1358" s="69"/>
      <c r="P1358" s="69"/>
      <c r="Q1358" s="69"/>
      <c r="R1358" s="69"/>
    </row>
    <row r="1359" spans="1:18" s="18" customFormat="1" ht="34.5" customHeight="1">
      <c r="A1359" s="16" t="s">
        <v>37</v>
      </c>
      <c r="B1359" s="49">
        <v>793</v>
      </c>
      <c r="C1359" s="15" t="s">
        <v>18</v>
      </c>
      <c r="D1359" s="15" t="s">
        <v>22</v>
      </c>
      <c r="E1359" s="15" t="s">
        <v>1226</v>
      </c>
      <c r="F1359" s="15" t="s">
        <v>38</v>
      </c>
      <c r="G1359" s="70">
        <v>918090</v>
      </c>
      <c r="H1359" s="70">
        <v>0</v>
      </c>
      <c r="I1359" s="70">
        <v>0</v>
      </c>
      <c r="J1359" s="175"/>
      <c r="K1359" s="183"/>
      <c r="L1359" s="183"/>
      <c r="M1359" s="183"/>
      <c r="N1359" s="183"/>
      <c r="O1359" s="183"/>
      <c r="P1359" s="183"/>
      <c r="Q1359" s="183"/>
      <c r="R1359" s="183"/>
    </row>
    <row r="1360" spans="1:18" ht="23.25" customHeight="1">
      <c r="A1360" s="40" t="s">
        <v>924</v>
      </c>
      <c r="B1360" s="14">
        <v>793</v>
      </c>
      <c r="C1360" s="15" t="s">
        <v>18</v>
      </c>
      <c r="D1360" s="15" t="s">
        <v>22</v>
      </c>
      <c r="E1360" s="15" t="s">
        <v>390</v>
      </c>
      <c r="F1360" s="15"/>
      <c r="G1360" s="70">
        <f t="shared" ref="G1360:I1364" si="367">G1361</f>
        <v>0</v>
      </c>
      <c r="H1360" s="70">
        <f t="shared" si="367"/>
        <v>1000000</v>
      </c>
      <c r="I1360" s="70">
        <f t="shared" si="367"/>
        <v>0</v>
      </c>
      <c r="J1360" s="175"/>
      <c r="K1360" s="69"/>
      <c r="L1360" s="69"/>
      <c r="M1360" s="69"/>
      <c r="N1360" s="69"/>
      <c r="O1360" s="69"/>
      <c r="P1360" s="69"/>
      <c r="Q1360" s="69"/>
      <c r="R1360" s="69"/>
    </row>
    <row r="1361" spans="1:18" ht="34.5" customHeight="1">
      <c r="A1361" s="16" t="s">
        <v>317</v>
      </c>
      <c r="B1361" s="14">
        <v>793</v>
      </c>
      <c r="C1361" s="15" t="s">
        <v>18</v>
      </c>
      <c r="D1361" s="15" t="s">
        <v>22</v>
      </c>
      <c r="E1361" s="15" t="s">
        <v>390</v>
      </c>
      <c r="F1361" s="15" t="s">
        <v>36</v>
      </c>
      <c r="G1361" s="70">
        <f t="shared" si="367"/>
        <v>0</v>
      </c>
      <c r="H1361" s="70">
        <f t="shared" si="367"/>
        <v>1000000</v>
      </c>
      <c r="I1361" s="70">
        <f t="shared" si="367"/>
        <v>0</v>
      </c>
      <c r="J1361" s="175"/>
      <c r="K1361" s="69"/>
      <c r="L1361" s="69"/>
      <c r="M1361" s="69"/>
      <c r="N1361" s="69"/>
      <c r="O1361" s="69"/>
      <c r="P1361" s="69"/>
      <c r="Q1361" s="69"/>
      <c r="R1361" s="69"/>
    </row>
    <row r="1362" spans="1:18" ht="30.75" customHeight="1">
      <c r="A1362" s="16" t="s">
        <v>37</v>
      </c>
      <c r="B1362" s="14">
        <v>793</v>
      </c>
      <c r="C1362" s="15" t="s">
        <v>18</v>
      </c>
      <c r="D1362" s="15" t="s">
        <v>22</v>
      </c>
      <c r="E1362" s="15" t="s">
        <v>390</v>
      </c>
      <c r="F1362" s="15" t="s">
        <v>38</v>
      </c>
      <c r="G1362" s="70">
        <f>2000000-556630-1443370</f>
        <v>0</v>
      </c>
      <c r="H1362" s="70">
        <f>2000000-1000000</f>
        <v>1000000</v>
      </c>
      <c r="I1362" s="70">
        <v>0</v>
      </c>
      <c r="J1362" s="175"/>
      <c r="K1362" s="69"/>
      <c r="L1362" s="69"/>
      <c r="M1362" s="69"/>
      <c r="N1362" s="69"/>
      <c r="O1362" s="69"/>
      <c r="P1362" s="69"/>
      <c r="Q1362" s="69"/>
      <c r="R1362" s="69"/>
    </row>
    <row r="1363" spans="1:18">
      <c r="A1363" s="40" t="s">
        <v>916</v>
      </c>
      <c r="B1363" s="14">
        <v>793</v>
      </c>
      <c r="C1363" s="15" t="s">
        <v>18</v>
      </c>
      <c r="D1363" s="15" t="s">
        <v>22</v>
      </c>
      <c r="E1363" s="15" t="s">
        <v>915</v>
      </c>
      <c r="F1363" s="15"/>
      <c r="G1363" s="70">
        <f t="shared" si="367"/>
        <v>491610</v>
      </c>
      <c r="H1363" s="70">
        <f t="shared" si="367"/>
        <v>500000</v>
      </c>
      <c r="I1363" s="70">
        <f t="shared" si="367"/>
        <v>0</v>
      </c>
      <c r="J1363" s="175"/>
      <c r="K1363" s="69"/>
      <c r="L1363" s="69"/>
      <c r="M1363" s="69"/>
      <c r="N1363" s="69"/>
      <c r="O1363" s="69"/>
      <c r="P1363" s="69"/>
      <c r="Q1363" s="69"/>
      <c r="R1363" s="69"/>
    </row>
    <row r="1364" spans="1:18" ht="34.5" customHeight="1">
      <c r="A1364" s="16" t="s">
        <v>317</v>
      </c>
      <c r="B1364" s="14">
        <v>793</v>
      </c>
      <c r="C1364" s="15" t="s">
        <v>18</v>
      </c>
      <c r="D1364" s="15" t="s">
        <v>22</v>
      </c>
      <c r="E1364" s="15" t="s">
        <v>915</v>
      </c>
      <c r="F1364" s="15" t="s">
        <v>36</v>
      </c>
      <c r="G1364" s="70">
        <f t="shared" si="367"/>
        <v>491610</v>
      </c>
      <c r="H1364" s="70">
        <f t="shared" si="367"/>
        <v>500000</v>
      </c>
      <c r="I1364" s="70">
        <f t="shared" si="367"/>
        <v>0</v>
      </c>
      <c r="J1364" s="175"/>
      <c r="K1364" s="69"/>
      <c r="L1364" s="69"/>
      <c r="M1364" s="69"/>
      <c r="N1364" s="69"/>
      <c r="O1364" s="69"/>
      <c r="P1364" s="69"/>
      <c r="Q1364" s="69"/>
      <c r="R1364" s="69"/>
    </row>
    <row r="1365" spans="1:18" ht="30.75" customHeight="1">
      <c r="A1365" s="16" t="s">
        <v>37</v>
      </c>
      <c r="B1365" s="14">
        <v>793</v>
      </c>
      <c r="C1365" s="15" t="s">
        <v>18</v>
      </c>
      <c r="D1365" s="15" t="s">
        <v>22</v>
      </c>
      <c r="E1365" s="15" t="s">
        <v>915</v>
      </c>
      <c r="F1365" s="15" t="s">
        <v>38</v>
      </c>
      <c r="G1365" s="70">
        <f>1000000-508390</f>
        <v>491610</v>
      </c>
      <c r="H1365" s="70">
        <f>1000000-500000</f>
        <v>500000</v>
      </c>
      <c r="I1365" s="70">
        <v>0</v>
      </c>
      <c r="J1365" s="175"/>
      <c r="K1365" s="69"/>
      <c r="L1365" s="69"/>
      <c r="M1365" s="69"/>
      <c r="N1365" s="69"/>
      <c r="O1365" s="69"/>
      <c r="P1365" s="69"/>
      <c r="Q1365" s="69"/>
      <c r="R1365" s="69"/>
    </row>
    <row r="1366" spans="1:18" ht="54.75" customHeight="1">
      <c r="A1366" s="40" t="s">
        <v>20</v>
      </c>
      <c r="B1366" s="14">
        <v>793</v>
      </c>
      <c r="C1366" s="15" t="s">
        <v>18</v>
      </c>
      <c r="D1366" s="15" t="s">
        <v>22</v>
      </c>
      <c r="E1366" s="15" t="s">
        <v>19</v>
      </c>
      <c r="F1366" s="15"/>
      <c r="G1366" s="70">
        <f t="shared" ref="G1366:I1367" si="368">G1367</f>
        <v>49000</v>
      </c>
      <c r="H1366" s="70">
        <f t="shared" si="368"/>
        <v>49000</v>
      </c>
      <c r="I1366" s="70">
        <f t="shared" si="368"/>
        <v>49000</v>
      </c>
      <c r="J1366" s="175"/>
      <c r="K1366" s="69"/>
      <c r="L1366" s="69"/>
      <c r="M1366" s="69"/>
      <c r="N1366" s="69"/>
      <c r="O1366" s="69"/>
      <c r="P1366" s="69"/>
      <c r="Q1366" s="69"/>
      <c r="R1366" s="69"/>
    </row>
    <row r="1367" spans="1:18" ht="18" customHeight="1">
      <c r="A1367" s="16" t="s">
        <v>317</v>
      </c>
      <c r="B1367" s="14">
        <v>793</v>
      </c>
      <c r="C1367" s="15" t="s">
        <v>18</v>
      </c>
      <c r="D1367" s="15" t="s">
        <v>22</v>
      </c>
      <c r="E1367" s="15" t="s">
        <v>19</v>
      </c>
      <c r="F1367" s="15" t="s">
        <v>36</v>
      </c>
      <c r="G1367" s="70">
        <f t="shared" si="368"/>
        <v>49000</v>
      </c>
      <c r="H1367" s="70">
        <f t="shared" si="368"/>
        <v>49000</v>
      </c>
      <c r="I1367" s="70">
        <f t="shared" si="368"/>
        <v>49000</v>
      </c>
      <c r="J1367" s="175"/>
      <c r="K1367" s="69"/>
      <c r="L1367" s="69"/>
      <c r="M1367" s="69"/>
      <c r="N1367" s="69"/>
      <c r="O1367" s="69"/>
      <c r="P1367" s="69"/>
      <c r="Q1367" s="69"/>
      <c r="R1367" s="69"/>
    </row>
    <row r="1368" spans="1:18" ht="30.75" customHeight="1">
      <c r="A1368" s="16" t="s">
        <v>37</v>
      </c>
      <c r="B1368" s="14">
        <v>793</v>
      </c>
      <c r="C1368" s="15" t="s">
        <v>18</v>
      </c>
      <c r="D1368" s="15" t="s">
        <v>22</v>
      </c>
      <c r="E1368" s="15" t="s">
        <v>19</v>
      </c>
      <c r="F1368" s="15" t="s">
        <v>38</v>
      </c>
      <c r="G1368" s="70">
        <v>49000</v>
      </c>
      <c r="H1368" s="70">
        <v>49000</v>
      </c>
      <c r="I1368" s="70">
        <v>49000</v>
      </c>
      <c r="J1368" s="175"/>
      <c r="K1368" s="69"/>
      <c r="L1368" s="69"/>
      <c r="M1368" s="69"/>
      <c r="N1368" s="69"/>
      <c r="O1368" s="69"/>
      <c r="P1368" s="69"/>
      <c r="Q1368" s="69"/>
      <c r="R1368" s="69"/>
    </row>
    <row r="1369" spans="1:18" ht="25.5" hidden="1">
      <c r="A1369" s="40" t="s">
        <v>793</v>
      </c>
      <c r="B1369" s="14">
        <v>793</v>
      </c>
      <c r="C1369" s="15" t="s">
        <v>18</v>
      </c>
      <c r="D1369" s="15" t="s">
        <v>22</v>
      </c>
      <c r="E1369" s="15" t="s">
        <v>792</v>
      </c>
      <c r="F1369" s="15"/>
      <c r="G1369" s="70">
        <f t="shared" ref="G1369:I1370" si="369">G1370</f>
        <v>0</v>
      </c>
      <c r="H1369" s="70">
        <f t="shared" si="369"/>
        <v>0</v>
      </c>
      <c r="I1369" s="70">
        <f t="shared" si="369"/>
        <v>0</v>
      </c>
      <c r="J1369" s="175"/>
      <c r="K1369" s="69"/>
      <c r="L1369" s="69"/>
      <c r="M1369" s="69"/>
      <c r="N1369" s="69"/>
      <c r="O1369" s="69"/>
      <c r="P1369" s="69"/>
      <c r="Q1369" s="69"/>
      <c r="R1369" s="69"/>
    </row>
    <row r="1370" spans="1:18" ht="28.5" hidden="1" customHeight="1">
      <c r="A1370" s="16" t="s">
        <v>317</v>
      </c>
      <c r="B1370" s="14">
        <v>793</v>
      </c>
      <c r="C1370" s="15" t="s">
        <v>18</v>
      </c>
      <c r="D1370" s="15" t="s">
        <v>22</v>
      </c>
      <c r="E1370" s="15" t="s">
        <v>792</v>
      </c>
      <c r="F1370" s="15" t="s">
        <v>36</v>
      </c>
      <c r="G1370" s="70">
        <f t="shared" si="369"/>
        <v>0</v>
      </c>
      <c r="H1370" s="70">
        <f t="shared" si="369"/>
        <v>0</v>
      </c>
      <c r="I1370" s="70">
        <f t="shared" si="369"/>
        <v>0</v>
      </c>
      <c r="J1370" s="175"/>
      <c r="K1370" s="69"/>
      <c r="L1370" s="69"/>
      <c r="M1370" s="69"/>
      <c r="N1370" s="69"/>
      <c r="O1370" s="69"/>
      <c r="P1370" s="69"/>
      <c r="Q1370" s="69"/>
      <c r="R1370" s="69"/>
    </row>
    <row r="1371" spans="1:18" ht="30.75" hidden="1" customHeight="1">
      <c r="A1371" s="16" t="s">
        <v>37</v>
      </c>
      <c r="B1371" s="14">
        <v>793</v>
      </c>
      <c r="C1371" s="15" t="s">
        <v>18</v>
      </c>
      <c r="D1371" s="15" t="s">
        <v>22</v>
      </c>
      <c r="E1371" s="15" t="s">
        <v>792</v>
      </c>
      <c r="F1371" s="15" t="s">
        <v>38</v>
      </c>
      <c r="G1371" s="70"/>
      <c r="H1371" s="70"/>
      <c r="I1371" s="70"/>
      <c r="J1371" s="175"/>
      <c r="K1371" s="69"/>
      <c r="L1371" s="69"/>
      <c r="M1371" s="69"/>
      <c r="N1371" s="69"/>
      <c r="O1371" s="69"/>
      <c r="P1371" s="69"/>
      <c r="Q1371" s="69"/>
      <c r="R1371" s="69"/>
    </row>
    <row r="1372" spans="1:18" ht="30.75" hidden="1" customHeight="1">
      <c r="A1372" s="40" t="s">
        <v>793</v>
      </c>
      <c r="B1372" s="14">
        <v>793</v>
      </c>
      <c r="C1372" s="15" t="s">
        <v>18</v>
      </c>
      <c r="D1372" s="15" t="s">
        <v>22</v>
      </c>
      <c r="E1372" s="15" t="s">
        <v>792</v>
      </c>
      <c r="F1372" s="15"/>
      <c r="G1372" s="70">
        <f>G1373</f>
        <v>0</v>
      </c>
      <c r="H1372" s="70"/>
      <c r="I1372" s="70"/>
      <c r="J1372" s="175"/>
      <c r="K1372" s="69"/>
      <c r="L1372" s="69"/>
      <c r="M1372" s="69"/>
      <c r="N1372" s="69"/>
      <c r="O1372" s="69"/>
      <c r="P1372" s="69"/>
      <c r="Q1372" s="69"/>
      <c r="R1372" s="69"/>
    </row>
    <row r="1373" spans="1:18" ht="30.75" hidden="1" customHeight="1">
      <c r="A1373" s="16" t="s">
        <v>317</v>
      </c>
      <c r="B1373" s="14">
        <v>793</v>
      </c>
      <c r="C1373" s="15" t="s">
        <v>18</v>
      </c>
      <c r="D1373" s="15" t="s">
        <v>22</v>
      </c>
      <c r="E1373" s="15" t="s">
        <v>792</v>
      </c>
      <c r="F1373" s="15" t="s">
        <v>36</v>
      </c>
      <c r="G1373" s="70">
        <f>G1374</f>
        <v>0</v>
      </c>
      <c r="H1373" s="70"/>
      <c r="I1373" s="70"/>
      <c r="J1373" s="175"/>
      <c r="K1373" s="69"/>
      <c r="L1373" s="69"/>
      <c r="M1373" s="69"/>
      <c r="N1373" s="69"/>
      <c r="O1373" s="69"/>
      <c r="P1373" s="69"/>
      <c r="Q1373" s="69"/>
      <c r="R1373" s="69"/>
    </row>
    <row r="1374" spans="1:18" ht="30.75" hidden="1" customHeight="1">
      <c r="A1374" s="16" t="s">
        <v>37</v>
      </c>
      <c r="B1374" s="14">
        <v>793</v>
      </c>
      <c r="C1374" s="15" t="s">
        <v>18</v>
      </c>
      <c r="D1374" s="15" t="s">
        <v>22</v>
      </c>
      <c r="E1374" s="15" t="s">
        <v>792</v>
      </c>
      <c r="F1374" s="15" t="s">
        <v>38</v>
      </c>
      <c r="G1374" s="70"/>
      <c r="H1374" s="70"/>
      <c r="I1374" s="70"/>
      <c r="J1374" s="175"/>
      <c r="K1374" s="69"/>
      <c r="L1374" s="69"/>
      <c r="M1374" s="69"/>
      <c r="N1374" s="69"/>
      <c r="O1374" s="69"/>
      <c r="P1374" s="69"/>
      <c r="Q1374" s="69"/>
      <c r="R1374" s="69"/>
    </row>
    <row r="1375" spans="1:18" ht="25.5" customHeight="1">
      <c r="A1375" s="16" t="s">
        <v>326</v>
      </c>
      <c r="B1375" s="14">
        <v>793</v>
      </c>
      <c r="C1375" s="15" t="s">
        <v>18</v>
      </c>
      <c r="D1375" s="15" t="s">
        <v>22</v>
      </c>
      <c r="E1375" s="15" t="s">
        <v>246</v>
      </c>
      <c r="F1375" s="15"/>
      <c r="G1375" s="70">
        <f>G1376</f>
        <v>25609076</v>
      </c>
      <c r="H1375" s="70">
        <f t="shared" ref="H1375:I1375" si="370">H1376</f>
        <v>25609076</v>
      </c>
      <c r="I1375" s="70">
        <f t="shared" si="370"/>
        <v>25609076</v>
      </c>
      <c r="J1375" s="175"/>
      <c r="K1375" s="69"/>
      <c r="L1375" s="69"/>
      <c r="M1375" s="69"/>
      <c r="N1375" s="69"/>
      <c r="O1375" s="69"/>
      <c r="P1375" s="69"/>
      <c r="Q1375" s="69"/>
      <c r="R1375" s="69"/>
    </row>
    <row r="1376" spans="1:18" ht="25.5" customHeight="1">
      <c r="A1376" s="16" t="s">
        <v>49</v>
      </c>
      <c r="B1376" s="14">
        <v>793</v>
      </c>
      <c r="C1376" s="15" t="s">
        <v>18</v>
      </c>
      <c r="D1376" s="15" t="s">
        <v>22</v>
      </c>
      <c r="E1376" s="15" t="s">
        <v>287</v>
      </c>
      <c r="F1376" s="15"/>
      <c r="G1376" s="70">
        <f>G1377+G1379+G1383+G1381</f>
        <v>25609076</v>
      </c>
      <c r="H1376" s="70">
        <f>H1377+H1379+H1383+H1381</f>
        <v>25609076</v>
      </c>
      <c r="I1376" s="70">
        <f>I1377+I1379+I1383+I1381</f>
        <v>25609076</v>
      </c>
      <c r="J1376" s="175"/>
      <c r="K1376" s="69"/>
      <c r="L1376" s="69"/>
      <c r="M1376" s="69"/>
      <c r="N1376" s="69"/>
      <c r="O1376" s="69"/>
      <c r="P1376" s="339"/>
      <c r="Q1376" s="246"/>
      <c r="R1376" s="69"/>
    </row>
    <row r="1377" spans="1:18" ht="51">
      <c r="A1377" s="16" t="s">
        <v>313</v>
      </c>
      <c r="B1377" s="14">
        <v>793</v>
      </c>
      <c r="C1377" s="15" t="s">
        <v>18</v>
      </c>
      <c r="D1377" s="15" t="s">
        <v>22</v>
      </c>
      <c r="E1377" s="15" t="s">
        <v>287</v>
      </c>
      <c r="F1377" s="15" t="s">
        <v>57</v>
      </c>
      <c r="G1377" s="70">
        <f>G1378</f>
        <v>13789611</v>
      </c>
      <c r="H1377" s="70">
        <f t="shared" ref="H1377:I1377" si="371">H1378</f>
        <v>13789611</v>
      </c>
      <c r="I1377" s="70">
        <f t="shared" si="371"/>
        <v>13789611</v>
      </c>
      <c r="J1377" s="175"/>
      <c r="K1377" s="69"/>
      <c r="L1377" s="69"/>
      <c r="M1377" s="69"/>
      <c r="N1377" s="69"/>
      <c r="O1377" s="69"/>
      <c r="P1377" s="69"/>
      <c r="Q1377" s="69"/>
      <c r="R1377" s="69"/>
    </row>
    <row r="1378" spans="1:18">
      <c r="A1378" s="16" t="s">
        <v>320</v>
      </c>
      <c r="B1378" s="14">
        <v>793</v>
      </c>
      <c r="C1378" s="15" t="s">
        <v>18</v>
      </c>
      <c r="D1378" s="15" t="s">
        <v>22</v>
      </c>
      <c r="E1378" s="15" t="s">
        <v>287</v>
      </c>
      <c r="F1378" s="15" t="s">
        <v>319</v>
      </c>
      <c r="G1378" s="70">
        <v>13789611</v>
      </c>
      <c r="H1378" s="70">
        <v>13789611</v>
      </c>
      <c r="I1378" s="70">
        <v>13789611</v>
      </c>
      <c r="J1378" s="175"/>
      <c r="K1378" s="69"/>
      <c r="L1378" s="69"/>
      <c r="M1378" s="69"/>
      <c r="N1378" s="69"/>
      <c r="O1378" s="69"/>
      <c r="P1378" s="69"/>
      <c r="Q1378" s="69"/>
      <c r="R1378" s="69"/>
    </row>
    <row r="1379" spans="1:18" ht="17.25" customHeight="1">
      <c r="A1379" s="16" t="s">
        <v>317</v>
      </c>
      <c r="B1379" s="14">
        <v>793</v>
      </c>
      <c r="C1379" s="15" t="s">
        <v>18</v>
      </c>
      <c r="D1379" s="15" t="s">
        <v>22</v>
      </c>
      <c r="E1379" s="15" t="s">
        <v>287</v>
      </c>
      <c r="F1379" s="15" t="s">
        <v>36</v>
      </c>
      <c r="G1379" s="70">
        <f>G1380</f>
        <v>11455774</v>
      </c>
      <c r="H1379" s="70">
        <f>H1380</f>
        <v>11455774</v>
      </c>
      <c r="I1379" s="70">
        <f>I1380</f>
        <v>11455774</v>
      </c>
      <c r="J1379" s="175"/>
      <c r="K1379" s="69"/>
      <c r="L1379" s="69"/>
      <c r="M1379" s="69"/>
      <c r="N1379" s="69"/>
      <c r="O1379" s="69"/>
      <c r="P1379" s="69"/>
      <c r="Q1379" s="69"/>
      <c r="R1379" s="69"/>
    </row>
    <row r="1380" spans="1:18" ht="24" customHeight="1">
      <c r="A1380" s="16" t="s">
        <v>37</v>
      </c>
      <c r="B1380" s="14">
        <v>793</v>
      </c>
      <c r="C1380" s="15" t="s">
        <v>18</v>
      </c>
      <c r="D1380" s="15" t="s">
        <v>22</v>
      </c>
      <c r="E1380" s="15" t="s">
        <v>287</v>
      </c>
      <c r="F1380" s="15" t="s">
        <v>38</v>
      </c>
      <c r="G1380" s="70">
        <v>11455774</v>
      </c>
      <c r="H1380" s="70">
        <v>11455774</v>
      </c>
      <c r="I1380" s="70">
        <v>11455774</v>
      </c>
      <c r="J1380" s="175"/>
      <c r="K1380" s="69"/>
      <c r="L1380" s="69"/>
      <c r="M1380" s="69"/>
      <c r="N1380" s="69"/>
      <c r="O1380" s="69"/>
      <c r="P1380" s="69"/>
      <c r="Q1380" s="69"/>
      <c r="R1380" s="69"/>
    </row>
    <row r="1381" spans="1:18" ht="24" hidden="1" customHeight="1">
      <c r="A1381" s="16" t="s">
        <v>145</v>
      </c>
      <c r="B1381" s="14">
        <v>793</v>
      </c>
      <c r="C1381" s="15" t="s">
        <v>18</v>
      </c>
      <c r="D1381" s="15" t="s">
        <v>22</v>
      </c>
      <c r="E1381" s="15" t="s">
        <v>287</v>
      </c>
      <c r="F1381" s="15" t="s">
        <v>146</v>
      </c>
      <c r="G1381" s="70">
        <f>G1382</f>
        <v>0</v>
      </c>
      <c r="H1381" s="70">
        <f>H1382</f>
        <v>0</v>
      </c>
      <c r="I1381" s="70">
        <f>I1382</f>
        <v>0</v>
      </c>
      <c r="J1381" s="175"/>
      <c r="K1381" s="69"/>
      <c r="L1381" s="69"/>
      <c r="M1381" s="69"/>
      <c r="N1381" s="69"/>
      <c r="O1381" s="69"/>
      <c r="P1381" s="69"/>
      <c r="Q1381" s="69"/>
      <c r="R1381" s="69"/>
    </row>
    <row r="1382" spans="1:18" ht="24" hidden="1" customHeight="1">
      <c r="A1382" s="16" t="s">
        <v>147</v>
      </c>
      <c r="B1382" s="14">
        <v>793</v>
      </c>
      <c r="C1382" s="15" t="s">
        <v>18</v>
      </c>
      <c r="D1382" s="15" t="s">
        <v>22</v>
      </c>
      <c r="E1382" s="15" t="s">
        <v>287</v>
      </c>
      <c r="F1382" s="15" t="s">
        <v>148</v>
      </c>
      <c r="G1382" s="70"/>
      <c r="H1382" s="70"/>
      <c r="I1382" s="70"/>
      <c r="J1382" s="175"/>
      <c r="K1382" s="69"/>
      <c r="L1382" s="69"/>
      <c r="M1382" s="69"/>
      <c r="N1382" s="69"/>
      <c r="O1382" s="69"/>
      <c r="P1382" s="69"/>
      <c r="Q1382" s="69"/>
      <c r="R1382" s="69"/>
    </row>
    <row r="1383" spans="1:18" ht="18.75" customHeight="1">
      <c r="A1383" s="16" t="s">
        <v>62</v>
      </c>
      <c r="B1383" s="14">
        <v>793</v>
      </c>
      <c r="C1383" s="15" t="s">
        <v>18</v>
      </c>
      <c r="D1383" s="15" t="s">
        <v>22</v>
      </c>
      <c r="E1383" s="15" t="s">
        <v>287</v>
      </c>
      <c r="F1383" s="15" t="s">
        <v>63</v>
      </c>
      <c r="G1383" s="70">
        <f>G1385+G1384+G1384</f>
        <v>363691</v>
      </c>
      <c r="H1383" s="70">
        <f>H1385+H1384</f>
        <v>363691</v>
      </c>
      <c r="I1383" s="70">
        <f>I1385+I1384</f>
        <v>363691</v>
      </c>
      <c r="J1383" s="175"/>
      <c r="K1383" s="69"/>
      <c r="L1383" s="69"/>
      <c r="M1383" s="69"/>
      <c r="N1383" s="69"/>
      <c r="O1383" s="69"/>
      <c r="P1383" s="69"/>
      <c r="Q1383" s="69"/>
      <c r="R1383" s="69"/>
    </row>
    <row r="1384" spans="1:18" ht="24" hidden="1" customHeight="1">
      <c r="A1384" s="16" t="s">
        <v>322</v>
      </c>
      <c r="B1384" s="14">
        <v>793</v>
      </c>
      <c r="C1384" s="15" t="s">
        <v>18</v>
      </c>
      <c r="D1384" s="15" t="s">
        <v>22</v>
      </c>
      <c r="E1384" s="15" t="s">
        <v>287</v>
      </c>
      <c r="F1384" s="15" t="s">
        <v>321</v>
      </c>
      <c r="G1384" s="70"/>
      <c r="H1384" s="70"/>
      <c r="I1384" s="70"/>
      <c r="J1384" s="175"/>
      <c r="K1384" s="69"/>
      <c r="L1384" s="69"/>
      <c r="M1384" s="69"/>
      <c r="N1384" s="69"/>
      <c r="O1384" s="69"/>
      <c r="P1384" s="69"/>
      <c r="Q1384" s="69"/>
      <c r="R1384" s="69"/>
    </row>
    <row r="1385" spans="1:18" ht="17.25" customHeight="1">
      <c r="A1385" s="16" t="s">
        <v>141</v>
      </c>
      <c r="B1385" s="14">
        <v>793</v>
      </c>
      <c r="C1385" s="15" t="s">
        <v>18</v>
      </c>
      <c r="D1385" s="15" t="s">
        <v>22</v>
      </c>
      <c r="E1385" s="15" t="s">
        <v>287</v>
      </c>
      <c r="F1385" s="15" t="s">
        <v>66</v>
      </c>
      <c r="G1385" s="70">
        <v>363691</v>
      </c>
      <c r="H1385" s="70">
        <v>363691</v>
      </c>
      <c r="I1385" s="70">
        <v>363691</v>
      </c>
      <c r="J1385" s="175"/>
      <c r="K1385" s="69"/>
      <c r="L1385" s="69"/>
      <c r="M1385" s="69"/>
      <c r="N1385" s="69"/>
      <c r="O1385" s="69"/>
      <c r="P1385" s="69"/>
      <c r="Q1385" s="69"/>
      <c r="R1385" s="69"/>
    </row>
    <row r="1386" spans="1:18" ht="17.25" hidden="1" customHeight="1">
      <c r="A1386" s="16" t="s">
        <v>164</v>
      </c>
      <c r="B1386" s="14">
        <v>793</v>
      </c>
      <c r="C1386" s="15" t="s">
        <v>18</v>
      </c>
      <c r="D1386" s="15" t="s">
        <v>22</v>
      </c>
      <c r="E1386" s="15" t="s">
        <v>229</v>
      </c>
      <c r="F1386" s="15"/>
      <c r="G1386" s="70">
        <f>G1387</f>
        <v>0</v>
      </c>
      <c r="H1386" s="70"/>
      <c r="I1386" s="70"/>
      <c r="J1386" s="175"/>
      <c r="K1386" s="69"/>
      <c r="L1386" s="69"/>
      <c r="M1386" s="69"/>
      <c r="N1386" s="69"/>
      <c r="O1386" s="69"/>
      <c r="P1386" s="69"/>
      <c r="Q1386" s="69"/>
      <c r="R1386" s="69"/>
    </row>
    <row r="1387" spans="1:18" ht="17.25" hidden="1" customHeight="1">
      <c r="A1387" s="16" t="s">
        <v>164</v>
      </c>
      <c r="B1387" s="14">
        <v>793</v>
      </c>
      <c r="C1387" s="15" t="s">
        <v>18</v>
      </c>
      <c r="D1387" s="15" t="s">
        <v>22</v>
      </c>
      <c r="E1387" s="15" t="s">
        <v>271</v>
      </c>
      <c r="F1387" s="15"/>
      <c r="G1387" s="70">
        <f>G1388</f>
        <v>0</v>
      </c>
      <c r="H1387" s="70"/>
      <c r="I1387" s="70"/>
      <c r="J1387" s="175"/>
      <c r="K1387" s="69"/>
      <c r="L1387" s="69"/>
      <c r="M1387" s="69"/>
      <c r="N1387" s="69"/>
      <c r="O1387" s="69"/>
      <c r="P1387" s="69"/>
      <c r="Q1387" s="69"/>
      <c r="R1387" s="69"/>
    </row>
    <row r="1388" spans="1:18" ht="19.899999999999999" hidden="1" customHeight="1">
      <c r="A1388" s="16" t="s">
        <v>317</v>
      </c>
      <c r="B1388" s="14">
        <v>793</v>
      </c>
      <c r="C1388" s="15" t="s">
        <v>18</v>
      </c>
      <c r="D1388" s="15" t="s">
        <v>22</v>
      </c>
      <c r="E1388" s="15" t="s">
        <v>271</v>
      </c>
      <c r="F1388" s="15" t="s">
        <v>36</v>
      </c>
      <c r="G1388" s="70">
        <f>G1389</f>
        <v>0</v>
      </c>
      <c r="H1388" s="70"/>
      <c r="I1388" s="70"/>
      <c r="J1388" s="175"/>
      <c r="K1388" s="69"/>
      <c r="L1388" s="69"/>
      <c r="M1388" s="69"/>
      <c r="N1388" s="69"/>
      <c r="O1388" s="69"/>
      <c r="P1388" s="69"/>
      <c r="Q1388" s="69"/>
      <c r="R1388" s="69"/>
    </row>
    <row r="1389" spans="1:18" ht="32.450000000000003" hidden="1" customHeight="1">
      <c r="A1389" s="16" t="s">
        <v>37</v>
      </c>
      <c r="B1389" s="14">
        <v>793</v>
      </c>
      <c r="C1389" s="15" t="s">
        <v>18</v>
      </c>
      <c r="D1389" s="15" t="s">
        <v>22</v>
      </c>
      <c r="E1389" s="15" t="s">
        <v>271</v>
      </c>
      <c r="F1389" s="15" t="s">
        <v>978</v>
      </c>
      <c r="G1389" s="70"/>
      <c r="H1389" s="70"/>
      <c r="I1389" s="70"/>
      <c r="J1389" s="175"/>
      <c r="K1389" s="69"/>
      <c r="L1389" s="69"/>
      <c r="M1389" s="69"/>
      <c r="N1389" s="69"/>
      <c r="O1389" s="69"/>
      <c r="P1389" s="69"/>
      <c r="Q1389" s="69"/>
      <c r="R1389" s="69"/>
    </row>
    <row r="1390" spans="1:18" ht="25.5" hidden="1" customHeight="1">
      <c r="A1390" s="16" t="s">
        <v>159</v>
      </c>
      <c r="B1390" s="14">
        <v>793</v>
      </c>
      <c r="C1390" s="15" t="s">
        <v>18</v>
      </c>
      <c r="D1390" s="15" t="s">
        <v>22</v>
      </c>
      <c r="E1390" s="15" t="s">
        <v>205</v>
      </c>
      <c r="F1390" s="15"/>
      <c r="G1390" s="70">
        <f>G1391+G1400+G1403</f>
        <v>0</v>
      </c>
      <c r="H1390" s="70">
        <f t="shared" ref="H1390:I1390" si="372">H1391+H1400+H1403</f>
        <v>0</v>
      </c>
      <c r="I1390" s="70">
        <f t="shared" si="372"/>
        <v>0</v>
      </c>
      <c r="J1390" s="175"/>
      <c r="K1390" s="69"/>
      <c r="L1390" s="69"/>
      <c r="M1390" s="69"/>
      <c r="N1390" s="69"/>
      <c r="O1390" s="69"/>
      <c r="P1390" s="69"/>
      <c r="Q1390" s="69"/>
      <c r="R1390" s="69"/>
    </row>
    <row r="1391" spans="1:18" ht="30.75" hidden="1" customHeight="1">
      <c r="A1391" s="16" t="s">
        <v>666</v>
      </c>
      <c r="B1391" s="14">
        <v>793</v>
      </c>
      <c r="C1391" s="15" t="s">
        <v>18</v>
      </c>
      <c r="D1391" s="15" t="s">
        <v>22</v>
      </c>
      <c r="E1391" s="15" t="s">
        <v>665</v>
      </c>
      <c r="F1391" s="15"/>
      <c r="G1391" s="70">
        <f t="shared" ref="G1391:I1392" si="373">G1392</f>
        <v>0</v>
      </c>
      <c r="H1391" s="70">
        <f t="shared" si="373"/>
        <v>0</v>
      </c>
      <c r="I1391" s="70">
        <f t="shared" si="373"/>
        <v>0</v>
      </c>
      <c r="J1391" s="175"/>
      <c r="K1391" s="69"/>
      <c r="L1391" s="69"/>
      <c r="M1391" s="69"/>
      <c r="N1391" s="69"/>
      <c r="O1391" s="69"/>
      <c r="P1391" s="69"/>
      <c r="Q1391" s="69"/>
      <c r="R1391" s="69"/>
    </row>
    <row r="1392" spans="1:18" ht="19.5" hidden="1" customHeight="1">
      <c r="A1392" s="16" t="s">
        <v>62</v>
      </c>
      <c r="B1392" s="14">
        <v>793</v>
      </c>
      <c r="C1392" s="15" t="s">
        <v>18</v>
      </c>
      <c r="D1392" s="15" t="s">
        <v>22</v>
      </c>
      <c r="E1392" s="15" t="s">
        <v>665</v>
      </c>
      <c r="F1392" s="15" t="s">
        <v>63</v>
      </c>
      <c r="G1392" s="70">
        <f>G1393</f>
        <v>0</v>
      </c>
      <c r="H1392" s="70">
        <f t="shared" si="373"/>
        <v>0</v>
      </c>
      <c r="I1392" s="70">
        <f t="shared" si="373"/>
        <v>0</v>
      </c>
      <c r="J1392" s="175"/>
      <c r="K1392" s="69"/>
      <c r="L1392" s="69"/>
      <c r="M1392" s="69"/>
      <c r="N1392" s="69"/>
      <c r="O1392" s="69"/>
      <c r="P1392" s="69"/>
      <c r="Q1392" s="69"/>
      <c r="R1392" s="69"/>
    </row>
    <row r="1393" spans="1:18" ht="18.75" hidden="1" customHeight="1">
      <c r="A1393" s="16" t="s">
        <v>322</v>
      </c>
      <c r="B1393" s="14">
        <v>793</v>
      </c>
      <c r="C1393" s="15" t="s">
        <v>18</v>
      </c>
      <c r="D1393" s="15" t="s">
        <v>22</v>
      </c>
      <c r="E1393" s="15" t="s">
        <v>665</v>
      </c>
      <c r="F1393" s="15" t="s">
        <v>176</v>
      </c>
      <c r="G1393" s="70"/>
      <c r="H1393" s="70"/>
      <c r="I1393" s="70"/>
      <c r="J1393" s="175"/>
      <c r="K1393" s="69"/>
      <c r="L1393" s="69"/>
      <c r="M1393" s="69"/>
      <c r="N1393" s="69"/>
      <c r="O1393" s="69"/>
      <c r="P1393" s="69"/>
      <c r="Q1393" s="69"/>
      <c r="R1393" s="69"/>
    </row>
    <row r="1394" spans="1:18" ht="30.75" hidden="1" customHeight="1">
      <c r="A1394" s="16" t="s">
        <v>395</v>
      </c>
      <c r="B1394" s="14">
        <v>793</v>
      </c>
      <c r="C1394" s="15" t="s">
        <v>18</v>
      </c>
      <c r="D1394" s="15" t="s">
        <v>22</v>
      </c>
      <c r="E1394" s="15" t="s">
        <v>394</v>
      </c>
      <c r="F1394" s="15"/>
      <c r="G1394" s="70">
        <f t="shared" ref="G1394:I1395" si="374">G1395</f>
        <v>0</v>
      </c>
      <c r="H1394" s="70">
        <f t="shared" si="374"/>
        <v>0</v>
      </c>
      <c r="I1394" s="70">
        <f t="shared" si="374"/>
        <v>0</v>
      </c>
      <c r="J1394" s="175"/>
      <c r="K1394" s="69"/>
      <c r="L1394" s="69"/>
      <c r="M1394" s="69"/>
      <c r="N1394" s="69"/>
      <c r="O1394" s="69"/>
      <c r="P1394" s="69"/>
      <c r="Q1394" s="69"/>
      <c r="R1394" s="69"/>
    </row>
    <row r="1395" spans="1:18" ht="19.5" hidden="1" customHeight="1">
      <c r="A1395" s="16" t="s">
        <v>62</v>
      </c>
      <c r="B1395" s="14">
        <v>793</v>
      </c>
      <c r="C1395" s="15" t="s">
        <v>18</v>
      </c>
      <c r="D1395" s="15" t="s">
        <v>22</v>
      </c>
      <c r="E1395" s="15" t="s">
        <v>394</v>
      </c>
      <c r="F1395" s="15" t="s">
        <v>63</v>
      </c>
      <c r="G1395" s="70">
        <f>G1396</f>
        <v>0</v>
      </c>
      <c r="H1395" s="70">
        <f t="shared" si="374"/>
        <v>0</v>
      </c>
      <c r="I1395" s="70">
        <f t="shared" si="374"/>
        <v>0</v>
      </c>
      <c r="J1395" s="175"/>
      <c r="K1395" s="69"/>
      <c r="L1395" s="69"/>
      <c r="M1395" s="69"/>
      <c r="N1395" s="69"/>
      <c r="O1395" s="69"/>
      <c r="P1395" s="69"/>
      <c r="Q1395" s="69"/>
      <c r="R1395" s="69"/>
    </row>
    <row r="1396" spans="1:18" ht="18.75" hidden="1" customHeight="1">
      <c r="A1396" s="16" t="s">
        <v>322</v>
      </c>
      <c r="B1396" s="14">
        <v>793</v>
      </c>
      <c r="C1396" s="15" t="s">
        <v>18</v>
      </c>
      <c r="D1396" s="15" t="s">
        <v>22</v>
      </c>
      <c r="E1396" s="15" t="s">
        <v>394</v>
      </c>
      <c r="F1396" s="15" t="s">
        <v>321</v>
      </c>
      <c r="G1396" s="70"/>
      <c r="H1396" s="70">
        <v>0</v>
      </c>
      <c r="I1396" s="70">
        <v>0</v>
      </c>
      <c r="J1396" s="175"/>
      <c r="K1396" s="69"/>
      <c r="L1396" s="69"/>
      <c r="M1396" s="69"/>
      <c r="N1396" s="69"/>
      <c r="O1396" s="69"/>
      <c r="P1396" s="69"/>
      <c r="Q1396" s="69"/>
      <c r="R1396" s="69"/>
    </row>
    <row r="1397" spans="1:18" ht="54" hidden="1" customHeight="1">
      <c r="A1397" s="16" t="s">
        <v>615</v>
      </c>
      <c r="B1397" s="14">
        <v>793</v>
      </c>
      <c r="C1397" s="15" t="s">
        <v>18</v>
      </c>
      <c r="D1397" s="15" t="s">
        <v>22</v>
      </c>
      <c r="E1397" s="15" t="s">
        <v>616</v>
      </c>
      <c r="F1397" s="15"/>
      <c r="G1397" s="70">
        <f>G1398</f>
        <v>0</v>
      </c>
      <c r="H1397" s="70">
        <v>0</v>
      </c>
      <c r="I1397" s="70">
        <v>0</v>
      </c>
      <c r="J1397" s="175"/>
      <c r="K1397" s="69"/>
      <c r="L1397" s="69"/>
      <c r="M1397" s="69"/>
      <c r="N1397" s="69"/>
      <c r="O1397" s="69"/>
      <c r="P1397" s="69"/>
      <c r="Q1397" s="69"/>
      <c r="R1397" s="69"/>
    </row>
    <row r="1398" spans="1:18" ht="18.75" hidden="1" customHeight="1">
      <c r="A1398" s="16" t="s">
        <v>317</v>
      </c>
      <c r="B1398" s="14">
        <v>793</v>
      </c>
      <c r="C1398" s="15" t="s">
        <v>18</v>
      </c>
      <c r="D1398" s="15" t="s">
        <v>22</v>
      </c>
      <c r="E1398" s="15" t="s">
        <v>616</v>
      </c>
      <c r="F1398" s="15" t="s">
        <v>36</v>
      </c>
      <c r="G1398" s="70">
        <f>G1399</f>
        <v>0</v>
      </c>
      <c r="H1398" s="70">
        <v>0</v>
      </c>
      <c r="I1398" s="70">
        <v>0</v>
      </c>
      <c r="J1398" s="175"/>
      <c r="K1398" s="69"/>
      <c r="L1398" s="69"/>
      <c r="M1398" s="69"/>
      <c r="N1398" s="69"/>
      <c r="O1398" s="69"/>
      <c r="P1398" s="69"/>
      <c r="Q1398" s="69"/>
      <c r="R1398" s="69"/>
    </row>
    <row r="1399" spans="1:18" ht="35.25" hidden="1" customHeight="1">
      <c r="A1399" s="16" t="s">
        <v>37</v>
      </c>
      <c r="B1399" s="14">
        <v>793</v>
      </c>
      <c r="C1399" s="15" t="s">
        <v>18</v>
      </c>
      <c r="D1399" s="15" t="s">
        <v>22</v>
      </c>
      <c r="E1399" s="15" t="s">
        <v>616</v>
      </c>
      <c r="F1399" s="15" t="s">
        <v>38</v>
      </c>
      <c r="G1399" s="70"/>
      <c r="H1399" s="70">
        <v>0</v>
      </c>
      <c r="I1399" s="70">
        <v>0</v>
      </c>
      <c r="J1399" s="175"/>
      <c r="K1399" s="69"/>
      <c r="L1399" s="69"/>
      <c r="M1399" s="69"/>
      <c r="N1399" s="69"/>
      <c r="O1399" s="69"/>
      <c r="P1399" s="69"/>
      <c r="Q1399" s="69"/>
      <c r="R1399" s="69"/>
    </row>
    <row r="1400" spans="1:18" ht="31.5" hidden="1" customHeight="1">
      <c r="A1400" s="16" t="s">
        <v>421</v>
      </c>
      <c r="B1400" s="14">
        <v>793</v>
      </c>
      <c r="C1400" s="15" t="s">
        <v>18</v>
      </c>
      <c r="D1400" s="15" t="s">
        <v>22</v>
      </c>
      <c r="E1400" s="15" t="s">
        <v>420</v>
      </c>
      <c r="F1400" s="15"/>
      <c r="G1400" s="70">
        <f>G1401</f>
        <v>0</v>
      </c>
      <c r="H1400" s="70">
        <f t="shared" ref="H1400:I1400" si="375">H1401</f>
        <v>0</v>
      </c>
      <c r="I1400" s="70">
        <f t="shared" si="375"/>
        <v>0</v>
      </c>
      <c r="J1400" s="175"/>
      <c r="K1400" s="69"/>
      <c r="L1400" s="69"/>
      <c r="M1400" s="69"/>
      <c r="N1400" s="69"/>
      <c r="O1400" s="69"/>
      <c r="P1400" s="69"/>
      <c r="Q1400" s="69"/>
      <c r="R1400" s="69"/>
    </row>
    <row r="1401" spans="1:18" ht="18.75" hidden="1" customHeight="1">
      <c r="A1401" s="16" t="s">
        <v>62</v>
      </c>
      <c r="B1401" s="14">
        <v>793</v>
      </c>
      <c r="C1401" s="15" t="s">
        <v>18</v>
      </c>
      <c r="D1401" s="15" t="s">
        <v>22</v>
      </c>
      <c r="E1401" s="15" t="s">
        <v>420</v>
      </c>
      <c r="F1401" s="15" t="s">
        <v>63</v>
      </c>
      <c r="G1401" s="70">
        <f>G1402</f>
        <v>0</v>
      </c>
      <c r="H1401" s="70">
        <f>H1402</f>
        <v>0</v>
      </c>
      <c r="I1401" s="70">
        <f>I1402</f>
        <v>0</v>
      </c>
      <c r="J1401" s="175"/>
      <c r="K1401" s="69"/>
      <c r="L1401" s="69"/>
      <c r="M1401" s="69"/>
      <c r="N1401" s="69"/>
      <c r="O1401" s="69"/>
      <c r="P1401" s="69"/>
      <c r="Q1401" s="69"/>
      <c r="R1401" s="69"/>
    </row>
    <row r="1402" spans="1:18" ht="18.75" hidden="1" customHeight="1">
      <c r="A1402" s="16" t="s">
        <v>141</v>
      </c>
      <c r="B1402" s="14">
        <v>793</v>
      </c>
      <c r="C1402" s="15" t="s">
        <v>18</v>
      </c>
      <c r="D1402" s="15" t="s">
        <v>22</v>
      </c>
      <c r="E1402" s="15" t="s">
        <v>420</v>
      </c>
      <c r="F1402" s="15" t="s">
        <v>66</v>
      </c>
      <c r="G1402" s="70"/>
      <c r="H1402" s="70"/>
      <c r="I1402" s="70"/>
      <c r="J1402" s="175"/>
      <c r="K1402" s="69"/>
      <c r="L1402" s="69"/>
      <c r="M1402" s="69"/>
      <c r="N1402" s="69"/>
      <c r="O1402" s="69"/>
      <c r="P1402" s="69"/>
      <c r="Q1402" s="69"/>
      <c r="R1402" s="69"/>
    </row>
    <row r="1403" spans="1:18" ht="28.5" hidden="1" customHeight="1">
      <c r="A1403" s="16" t="s">
        <v>803</v>
      </c>
      <c r="B1403" s="14">
        <v>793</v>
      </c>
      <c r="C1403" s="15" t="s">
        <v>18</v>
      </c>
      <c r="D1403" s="15" t="s">
        <v>22</v>
      </c>
      <c r="E1403" s="15" t="s">
        <v>802</v>
      </c>
      <c r="F1403" s="15"/>
      <c r="G1403" s="70">
        <f>G1404</f>
        <v>0</v>
      </c>
      <c r="H1403" s="70">
        <f t="shared" ref="H1403:I1403" si="376">H1404</f>
        <v>0</v>
      </c>
      <c r="I1403" s="70">
        <f t="shared" si="376"/>
        <v>0</v>
      </c>
      <c r="J1403" s="175"/>
      <c r="K1403" s="69"/>
      <c r="L1403" s="69"/>
      <c r="M1403" s="69"/>
      <c r="N1403" s="69"/>
      <c r="O1403" s="69"/>
      <c r="P1403" s="69"/>
      <c r="Q1403" s="69"/>
      <c r="R1403" s="69"/>
    </row>
    <row r="1404" spans="1:18" ht="18.75" hidden="1" customHeight="1">
      <c r="A1404" s="16" t="s">
        <v>62</v>
      </c>
      <c r="B1404" s="14">
        <v>793</v>
      </c>
      <c r="C1404" s="15" t="s">
        <v>18</v>
      </c>
      <c r="D1404" s="15" t="s">
        <v>22</v>
      </c>
      <c r="E1404" s="15" t="s">
        <v>802</v>
      </c>
      <c r="F1404" s="15" t="s">
        <v>63</v>
      </c>
      <c r="G1404" s="70">
        <f>G1405</f>
        <v>0</v>
      </c>
      <c r="H1404" s="70">
        <f>H1405</f>
        <v>0</v>
      </c>
      <c r="I1404" s="70">
        <f>I1405</f>
        <v>0</v>
      </c>
      <c r="J1404" s="175"/>
      <c r="K1404" s="69"/>
      <c r="L1404" s="69"/>
      <c r="M1404" s="69"/>
      <c r="N1404" s="69"/>
      <c r="O1404" s="69"/>
      <c r="P1404" s="69"/>
      <c r="Q1404" s="69"/>
      <c r="R1404" s="69"/>
    </row>
    <row r="1405" spans="1:18" ht="18.75" hidden="1" customHeight="1">
      <c r="A1405" s="16" t="s">
        <v>141</v>
      </c>
      <c r="B1405" s="14">
        <v>793</v>
      </c>
      <c r="C1405" s="15" t="s">
        <v>18</v>
      </c>
      <c r="D1405" s="15" t="s">
        <v>22</v>
      </c>
      <c r="E1405" s="15" t="s">
        <v>802</v>
      </c>
      <c r="F1405" s="15" t="s">
        <v>66</v>
      </c>
      <c r="G1405" s="70"/>
      <c r="H1405" s="70"/>
      <c r="I1405" s="70"/>
      <c r="J1405" s="175"/>
      <c r="K1405" s="69"/>
      <c r="L1405" s="69"/>
      <c r="M1405" s="69"/>
      <c r="N1405" s="69"/>
      <c r="O1405" s="69"/>
      <c r="P1405" s="69"/>
      <c r="Q1405" s="69"/>
      <c r="R1405" s="69"/>
    </row>
    <row r="1406" spans="1:18" s="28" customFormat="1" ht="24.75" hidden="1" customHeight="1">
      <c r="A1406" s="37" t="s">
        <v>164</v>
      </c>
      <c r="B1406" s="14">
        <v>793</v>
      </c>
      <c r="C1406" s="15" t="s">
        <v>18</v>
      </c>
      <c r="D1406" s="15" t="s">
        <v>22</v>
      </c>
      <c r="E1406" s="15" t="s">
        <v>229</v>
      </c>
      <c r="F1406" s="39"/>
      <c r="G1406" s="70">
        <f t="shared" ref="G1406:I1408" si="377">G1407</f>
        <v>0</v>
      </c>
      <c r="H1406" s="70">
        <f t="shared" si="377"/>
        <v>0</v>
      </c>
      <c r="I1406" s="70">
        <f t="shared" si="377"/>
        <v>0</v>
      </c>
      <c r="J1406" s="175"/>
      <c r="K1406" s="318"/>
      <c r="L1406" s="318"/>
      <c r="M1406" s="318"/>
      <c r="N1406" s="318"/>
      <c r="O1406" s="318"/>
      <c r="P1406" s="318"/>
      <c r="Q1406" s="318"/>
      <c r="R1406" s="318"/>
    </row>
    <row r="1407" spans="1:18" ht="25.5" hidden="1">
      <c r="A1407" s="37" t="s">
        <v>164</v>
      </c>
      <c r="B1407" s="14">
        <v>793</v>
      </c>
      <c r="C1407" s="15" t="s">
        <v>18</v>
      </c>
      <c r="D1407" s="15" t="s">
        <v>22</v>
      </c>
      <c r="E1407" s="15" t="s">
        <v>271</v>
      </c>
      <c r="F1407" s="14"/>
      <c r="G1407" s="70">
        <f t="shared" si="377"/>
        <v>0</v>
      </c>
      <c r="H1407" s="70">
        <f t="shared" si="377"/>
        <v>0</v>
      </c>
      <c r="I1407" s="70">
        <f t="shared" si="377"/>
        <v>0</v>
      </c>
      <c r="J1407" s="175"/>
      <c r="K1407" s="69"/>
      <c r="L1407" s="69"/>
      <c r="M1407" s="69"/>
      <c r="N1407" s="69"/>
      <c r="O1407" s="69"/>
      <c r="P1407" s="69"/>
      <c r="Q1407" s="69"/>
      <c r="R1407" s="69"/>
    </row>
    <row r="1408" spans="1:18" hidden="1">
      <c r="A1408" s="16" t="s">
        <v>153</v>
      </c>
      <c r="B1408" s="14">
        <v>793</v>
      </c>
      <c r="C1408" s="15" t="s">
        <v>18</v>
      </c>
      <c r="D1408" s="15" t="s">
        <v>22</v>
      </c>
      <c r="E1408" s="15" t="s">
        <v>271</v>
      </c>
      <c r="F1408" s="15" t="s">
        <v>154</v>
      </c>
      <c r="G1408" s="70">
        <f t="shared" si="377"/>
        <v>0</v>
      </c>
      <c r="H1408" s="70">
        <f t="shared" si="377"/>
        <v>0</v>
      </c>
      <c r="I1408" s="70">
        <f t="shared" si="377"/>
        <v>0</v>
      </c>
      <c r="J1408" s="175"/>
      <c r="K1408" s="69"/>
      <c r="L1408" s="69"/>
      <c r="M1408" s="69"/>
      <c r="N1408" s="69"/>
      <c r="O1408" s="69"/>
      <c r="P1408" s="69"/>
      <c r="Q1408" s="69"/>
      <c r="R1408" s="69"/>
    </row>
    <row r="1409" spans="1:18" hidden="1">
      <c r="A1409" s="16" t="s">
        <v>173</v>
      </c>
      <c r="B1409" s="14">
        <v>793</v>
      </c>
      <c r="C1409" s="15" t="s">
        <v>18</v>
      </c>
      <c r="D1409" s="15" t="s">
        <v>22</v>
      </c>
      <c r="E1409" s="15" t="s">
        <v>271</v>
      </c>
      <c r="F1409" s="15" t="s">
        <v>174</v>
      </c>
      <c r="G1409" s="70"/>
      <c r="H1409" s="70"/>
      <c r="I1409" s="70"/>
      <c r="J1409" s="175"/>
      <c r="K1409" s="69"/>
      <c r="L1409" s="69"/>
      <c r="M1409" s="69"/>
      <c r="N1409" s="69"/>
      <c r="O1409" s="69"/>
      <c r="P1409" s="69"/>
      <c r="Q1409" s="69"/>
      <c r="R1409" s="69"/>
    </row>
    <row r="1410" spans="1:18">
      <c r="A1410" s="47" t="s">
        <v>160</v>
      </c>
      <c r="B1410" s="316">
        <v>793</v>
      </c>
      <c r="C1410" s="20" t="s">
        <v>27</v>
      </c>
      <c r="D1410" s="20"/>
      <c r="E1410" s="20"/>
      <c r="F1410" s="20"/>
      <c r="G1410" s="12">
        <f>G1411</f>
        <v>2485383.8000000003</v>
      </c>
      <c r="H1410" s="12">
        <f t="shared" ref="H1410:I1411" si="378">H1411</f>
        <v>2570332.25</v>
      </c>
      <c r="I1410" s="12">
        <f t="shared" si="378"/>
        <v>2664765.25</v>
      </c>
      <c r="J1410" s="317">
        <f>G1416+G1418</f>
        <v>2485383.8000000003</v>
      </c>
      <c r="K1410" s="69"/>
      <c r="L1410" s="69"/>
      <c r="M1410" s="69"/>
      <c r="N1410" s="69"/>
      <c r="O1410" s="69"/>
      <c r="P1410" s="69"/>
      <c r="Q1410" s="69"/>
      <c r="R1410" s="69"/>
    </row>
    <row r="1411" spans="1:18">
      <c r="A1411" s="40" t="s">
        <v>161</v>
      </c>
      <c r="B1411" s="14">
        <v>793</v>
      </c>
      <c r="C1411" s="15" t="s">
        <v>27</v>
      </c>
      <c r="D1411" s="15" t="s">
        <v>69</v>
      </c>
      <c r="E1411" s="15"/>
      <c r="F1411" s="15"/>
      <c r="G1411" s="70">
        <f>G1412</f>
        <v>2485383.8000000003</v>
      </c>
      <c r="H1411" s="70">
        <f t="shared" si="378"/>
        <v>2570332.25</v>
      </c>
      <c r="I1411" s="70">
        <f t="shared" si="378"/>
        <v>2664765.25</v>
      </c>
      <c r="J1411" s="175"/>
      <c r="K1411" s="69"/>
      <c r="L1411" s="69"/>
      <c r="M1411" s="69"/>
      <c r="N1411" s="69"/>
      <c r="O1411" s="69"/>
      <c r="P1411" s="69"/>
      <c r="Q1411" s="69"/>
      <c r="R1411" s="69"/>
    </row>
    <row r="1412" spans="1:18" s="28" customFormat="1" ht="25.5">
      <c r="A1412" s="16" t="s">
        <v>1133</v>
      </c>
      <c r="B1412" s="148">
        <v>793</v>
      </c>
      <c r="C1412" s="15" t="s">
        <v>27</v>
      </c>
      <c r="D1412" s="15" t="s">
        <v>69</v>
      </c>
      <c r="E1412" s="15" t="s">
        <v>1131</v>
      </c>
      <c r="F1412" s="39"/>
      <c r="G1412" s="70">
        <f>G1414</f>
        <v>2485383.8000000003</v>
      </c>
      <c r="H1412" s="70">
        <f>H1414</f>
        <v>2570332.25</v>
      </c>
      <c r="I1412" s="70">
        <f>I1414</f>
        <v>2664765.25</v>
      </c>
      <c r="J1412" s="175"/>
      <c r="K1412" s="318"/>
      <c r="L1412" s="318"/>
      <c r="M1412" s="318"/>
      <c r="N1412" s="318"/>
      <c r="O1412" s="318"/>
      <c r="P1412" s="318"/>
      <c r="Q1412" s="318"/>
      <c r="R1412" s="318"/>
    </row>
    <row r="1413" spans="1:18" s="46" customFormat="1" ht="41.25" hidden="1" customHeight="1">
      <c r="A1413" s="16"/>
      <c r="B1413" s="148"/>
      <c r="C1413" s="15"/>
      <c r="D1413" s="15"/>
      <c r="E1413" s="15"/>
      <c r="F1413" s="15"/>
      <c r="G1413" s="70"/>
      <c r="H1413" s="70"/>
      <c r="I1413" s="70"/>
      <c r="J1413" s="175"/>
      <c r="K1413" s="58"/>
      <c r="L1413" s="58"/>
      <c r="M1413" s="58"/>
      <c r="N1413" s="58"/>
      <c r="O1413" s="58"/>
      <c r="P1413" s="58"/>
      <c r="Q1413" s="58"/>
      <c r="R1413" s="58"/>
    </row>
    <row r="1414" spans="1:18" s="28" customFormat="1" ht="25.5">
      <c r="A1414" s="16" t="s">
        <v>162</v>
      </c>
      <c r="B1414" s="148">
        <v>793</v>
      </c>
      <c r="C1414" s="15" t="s">
        <v>27</v>
      </c>
      <c r="D1414" s="15" t="s">
        <v>69</v>
      </c>
      <c r="E1414" s="15" t="s">
        <v>1132</v>
      </c>
      <c r="F1414" s="39"/>
      <c r="G1414" s="70">
        <f>G1415+G1417</f>
        <v>2485383.8000000003</v>
      </c>
      <c r="H1414" s="70">
        <f t="shared" ref="H1414" si="379">H1415+H1417</f>
        <v>2570332.25</v>
      </c>
      <c r="I1414" s="70">
        <f t="shared" ref="I1414" si="380">I1415+I1417</f>
        <v>2664765.25</v>
      </c>
      <c r="J1414" s="175"/>
      <c r="K1414" s="318"/>
      <c r="L1414" s="318"/>
      <c r="M1414" s="318"/>
      <c r="N1414" s="318"/>
      <c r="O1414" s="318"/>
      <c r="P1414" s="318"/>
      <c r="Q1414" s="318"/>
      <c r="R1414" s="318"/>
    </row>
    <row r="1415" spans="1:18" ht="22.5" customHeight="1">
      <c r="A1415" s="82" t="s">
        <v>55</v>
      </c>
      <c r="B1415" s="148">
        <v>793</v>
      </c>
      <c r="C1415" s="15" t="s">
        <v>27</v>
      </c>
      <c r="D1415" s="15" t="s">
        <v>69</v>
      </c>
      <c r="E1415" s="15" t="s">
        <v>1132</v>
      </c>
      <c r="F1415" s="15" t="s">
        <v>57</v>
      </c>
      <c r="G1415" s="70">
        <f t="shared" ref="G1415:I1417" si="381">G1416</f>
        <v>2118109.2000000002</v>
      </c>
      <c r="H1415" s="70">
        <f t="shared" si="381"/>
        <v>2323989.4</v>
      </c>
      <c r="I1415" s="70">
        <f t="shared" si="381"/>
        <v>2323989.4</v>
      </c>
      <c r="J1415" s="175"/>
      <c r="K1415" s="69"/>
      <c r="L1415" s="69"/>
      <c r="M1415" s="69"/>
      <c r="N1415" s="69"/>
      <c r="O1415" s="69"/>
      <c r="P1415" s="69"/>
      <c r="Q1415" s="69"/>
      <c r="R1415" s="69"/>
    </row>
    <row r="1416" spans="1:18" ht="25.5">
      <c r="A1416" s="82" t="s">
        <v>317</v>
      </c>
      <c r="B1416" s="148">
        <v>793</v>
      </c>
      <c r="C1416" s="15" t="s">
        <v>27</v>
      </c>
      <c r="D1416" s="15" t="s">
        <v>69</v>
      </c>
      <c r="E1416" s="15" t="s">
        <v>1132</v>
      </c>
      <c r="F1416" s="15" t="s">
        <v>58</v>
      </c>
      <c r="G1416" s="70">
        <f>1270865.52+847243.68</f>
        <v>2118109.2000000002</v>
      </c>
      <c r="H1416" s="70">
        <f>1394393.64+929595.76</f>
        <v>2323989.4</v>
      </c>
      <c r="I1416" s="70">
        <f>1394393.64+929595.76</f>
        <v>2323989.4</v>
      </c>
      <c r="J1416" s="175"/>
      <c r="K1416" s="69"/>
      <c r="L1416" s="69"/>
      <c r="M1416" s="69"/>
      <c r="N1416" s="69"/>
      <c r="O1416" s="69"/>
      <c r="P1416" s="69"/>
      <c r="Q1416" s="69"/>
      <c r="R1416" s="69"/>
    </row>
    <row r="1417" spans="1:18" ht="22.5" customHeight="1">
      <c r="A1417" s="82" t="s">
        <v>55</v>
      </c>
      <c r="B1417" s="148">
        <v>793</v>
      </c>
      <c r="C1417" s="15" t="s">
        <v>27</v>
      </c>
      <c r="D1417" s="15" t="s">
        <v>69</v>
      </c>
      <c r="E1417" s="15" t="s">
        <v>1132</v>
      </c>
      <c r="F1417" s="84" t="s">
        <v>36</v>
      </c>
      <c r="G1417" s="70">
        <f t="shared" si="381"/>
        <v>367274.6</v>
      </c>
      <c r="H1417" s="70">
        <f t="shared" si="381"/>
        <v>246342.84999999998</v>
      </c>
      <c r="I1417" s="70">
        <f t="shared" si="381"/>
        <v>340775.85</v>
      </c>
      <c r="J1417" s="175"/>
      <c r="K1417" s="69"/>
      <c r="L1417" s="69"/>
      <c r="M1417" s="69"/>
      <c r="N1417" s="69"/>
      <c r="O1417" s="69"/>
      <c r="P1417" s="69"/>
      <c r="Q1417" s="69"/>
      <c r="R1417" s="69"/>
    </row>
    <row r="1418" spans="1:18" ht="25.5">
      <c r="A1418" s="82" t="s">
        <v>317</v>
      </c>
      <c r="B1418" s="148">
        <v>793</v>
      </c>
      <c r="C1418" s="15" t="s">
        <v>27</v>
      </c>
      <c r="D1418" s="15" t="s">
        <v>69</v>
      </c>
      <c r="E1418" s="15" t="s">
        <v>1132</v>
      </c>
      <c r="F1418" s="84" t="s">
        <v>38</v>
      </c>
      <c r="G1418" s="70">
        <f>220364.76+146909.84</f>
        <v>367274.6</v>
      </c>
      <c r="H1418" s="70">
        <f>147805.71+98537.14</f>
        <v>246342.84999999998</v>
      </c>
      <c r="I1418" s="70">
        <f>204465.51+136310.34</f>
        <v>340775.85</v>
      </c>
      <c r="J1418" s="175"/>
      <c r="K1418" s="69"/>
      <c r="L1418" s="69"/>
      <c r="M1418" s="69"/>
      <c r="N1418" s="69"/>
      <c r="O1418" s="69"/>
      <c r="P1418" s="69"/>
      <c r="Q1418" s="69"/>
      <c r="R1418" s="69"/>
    </row>
    <row r="1419" spans="1:18" ht="16.5" hidden="1">
      <c r="A1419" s="312"/>
      <c r="B1419" s="316"/>
      <c r="C1419" s="313"/>
      <c r="D1419" s="313"/>
      <c r="E1419" s="313"/>
      <c r="F1419" s="313"/>
      <c r="G1419" s="314"/>
      <c r="H1419" s="314"/>
      <c r="I1419" s="314"/>
      <c r="J1419" s="315"/>
      <c r="K1419" s="246"/>
      <c r="L1419" s="69"/>
      <c r="M1419" s="69"/>
      <c r="N1419" s="69"/>
      <c r="O1419" s="69"/>
      <c r="P1419" s="69"/>
      <c r="Q1419" s="69"/>
      <c r="R1419" s="69"/>
    </row>
    <row r="1420" spans="1:18" hidden="1">
      <c r="A1420" s="47"/>
      <c r="B1420" s="14"/>
      <c r="C1420" s="20"/>
      <c r="D1420" s="20"/>
      <c r="E1420" s="20"/>
      <c r="F1420" s="20"/>
      <c r="G1420" s="12"/>
      <c r="H1420" s="12"/>
      <c r="I1420" s="12"/>
      <c r="J1420" s="317"/>
      <c r="K1420" s="69"/>
      <c r="L1420" s="69"/>
      <c r="M1420" s="69"/>
      <c r="N1420" s="69"/>
      <c r="O1420" s="69"/>
      <c r="P1420" s="69"/>
      <c r="Q1420" s="69"/>
      <c r="R1420" s="69"/>
    </row>
    <row r="1421" spans="1:18" hidden="1">
      <c r="A1421" s="40"/>
      <c r="B1421" s="14"/>
      <c r="C1421" s="15"/>
      <c r="D1421" s="15"/>
      <c r="E1421" s="15"/>
      <c r="F1421" s="15"/>
      <c r="G1421" s="70"/>
      <c r="H1421" s="70"/>
      <c r="I1421" s="70"/>
      <c r="J1421" s="175"/>
      <c r="K1421" s="69"/>
      <c r="L1421" s="69"/>
      <c r="M1421" s="69"/>
      <c r="N1421" s="69"/>
      <c r="O1421" s="69"/>
      <c r="P1421" s="69"/>
      <c r="Q1421" s="69"/>
      <c r="R1421" s="69"/>
    </row>
    <row r="1422" spans="1:18" s="28" customFormat="1" hidden="1">
      <c r="A1422" s="16"/>
      <c r="B1422" s="14"/>
      <c r="C1422" s="15"/>
      <c r="D1422" s="15"/>
      <c r="E1422" s="15"/>
      <c r="F1422" s="39"/>
      <c r="G1422" s="70"/>
      <c r="H1422" s="70"/>
      <c r="I1422" s="70"/>
      <c r="J1422" s="175"/>
      <c r="K1422" s="318"/>
      <c r="L1422" s="318"/>
      <c r="M1422" s="318"/>
      <c r="N1422" s="318"/>
      <c r="O1422" s="318"/>
      <c r="P1422" s="318"/>
      <c r="Q1422" s="318"/>
      <c r="R1422" s="318"/>
    </row>
    <row r="1423" spans="1:18" s="46" customFormat="1" ht="41.25" hidden="1" customHeight="1">
      <c r="A1423" s="16"/>
      <c r="B1423" s="14"/>
      <c r="C1423" s="15"/>
      <c r="D1423" s="15"/>
      <c r="E1423" s="15"/>
      <c r="F1423" s="15"/>
      <c r="G1423" s="70"/>
      <c r="H1423" s="70"/>
      <c r="I1423" s="70"/>
      <c r="J1423" s="175"/>
      <c r="K1423" s="58"/>
      <c r="L1423" s="58"/>
      <c r="M1423" s="58"/>
      <c r="N1423" s="58"/>
      <c r="O1423" s="58"/>
      <c r="P1423" s="58"/>
      <c r="Q1423" s="58"/>
      <c r="R1423" s="58"/>
    </row>
    <row r="1424" spans="1:18" s="28" customFormat="1" hidden="1">
      <c r="A1424" s="16"/>
      <c r="B1424" s="14"/>
      <c r="C1424" s="15"/>
      <c r="D1424" s="15"/>
      <c r="E1424" s="15"/>
      <c r="F1424" s="39"/>
      <c r="G1424" s="70"/>
      <c r="H1424" s="70"/>
      <c r="I1424" s="70"/>
      <c r="J1424" s="175"/>
      <c r="K1424" s="318"/>
      <c r="L1424" s="318"/>
      <c r="M1424" s="318"/>
      <c r="N1424" s="318"/>
      <c r="O1424" s="318"/>
      <c r="P1424" s="318"/>
      <c r="Q1424" s="318"/>
      <c r="R1424" s="318"/>
    </row>
    <row r="1425" spans="1:18" ht="22.5" hidden="1" customHeight="1">
      <c r="A1425" s="16"/>
      <c r="B1425" s="14"/>
      <c r="C1425" s="15"/>
      <c r="D1425" s="15"/>
      <c r="E1425" s="15"/>
      <c r="F1425" s="15"/>
      <c r="G1425" s="70"/>
      <c r="H1425" s="70"/>
      <c r="I1425" s="70"/>
      <c r="J1425" s="175"/>
      <c r="K1425" s="69"/>
      <c r="L1425" s="69"/>
      <c r="M1425" s="69"/>
      <c r="N1425" s="69"/>
      <c r="O1425" s="69"/>
      <c r="P1425" s="69"/>
      <c r="Q1425" s="69"/>
      <c r="R1425" s="69"/>
    </row>
    <row r="1426" spans="1:18" hidden="1">
      <c r="A1426" s="16"/>
      <c r="B1426" s="14"/>
      <c r="C1426" s="15"/>
      <c r="D1426" s="15"/>
      <c r="E1426" s="15"/>
      <c r="F1426" s="15"/>
      <c r="G1426" s="70"/>
      <c r="H1426" s="70"/>
      <c r="I1426" s="70"/>
      <c r="J1426" s="175"/>
      <c r="K1426" s="69"/>
      <c r="L1426" s="69"/>
      <c r="M1426" s="69"/>
      <c r="N1426" s="69"/>
      <c r="O1426" s="69"/>
      <c r="P1426" s="69"/>
      <c r="Q1426" s="69"/>
      <c r="R1426" s="69"/>
    </row>
    <row r="1427" spans="1:18" s="22" customFormat="1" hidden="1">
      <c r="A1427" s="322"/>
      <c r="B1427" s="14"/>
      <c r="C1427" s="20"/>
      <c r="D1427" s="20"/>
      <c r="E1427" s="20"/>
      <c r="F1427" s="20"/>
      <c r="G1427" s="12"/>
      <c r="H1427" s="12"/>
      <c r="I1427" s="12"/>
      <c r="J1427" s="317"/>
      <c r="K1427" s="61"/>
      <c r="L1427" s="61"/>
      <c r="M1427" s="61"/>
      <c r="N1427" s="61"/>
      <c r="O1427" s="61"/>
      <c r="P1427" s="61"/>
      <c r="Q1427" s="61"/>
      <c r="R1427" s="61"/>
    </row>
    <row r="1428" spans="1:18" ht="30" customHeight="1">
      <c r="A1428" s="11" t="s">
        <v>163</v>
      </c>
      <c r="B1428" s="6">
        <v>793</v>
      </c>
      <c r="C1428" s="7" t="s">
        <v>69</v>
      </c>
      <c r="D1428" s="7"/>
      <c r="E1428" s="7"/>
      <c r="F1428" s="7"/>
      <c r="G1428" s="38">
        <f>G1429+G1504+G1461</f>
        <v>6130580</v>
      </c>
      <c r="H1428" s="38">
        <f>H1429+H1504+H1461</f>
        <v>2480000</v>
      </c>
      <c r="I1428" s="38">
        <f>I1429+I1504+I1461</f>
        <v>2480000</v>
      </c>
      <c r="J1428" s="337">
        <f>G1473+G1484+G1497+G1511+G1518</f>
        <v>4256780</v>
      </c>
      <c r="K1428" s="69"/>
      <c r="L1428" s="69"/>
      <c r="M1428" s="69"/>
      <c r="N1428" s="69"/>
      <c r="O1428" s="69"/>
      <c r="P1428" s="246"/>
      <c r="Q1428" s="246"/>
      <c r="R1428" s="69"/>
    </row>
    <row r="1429" spans="1:18" s="46" customFormat="1" ht="32.25" customHeight="1">
      <c r="A1429" s="40" t="s">
        <v>762</v>
      </c>
      <c r="B1429" s="14">
        <v>793</v>
      </c>
      <c r="C1429" s="15" t="s">
        <v>69</v>
      </c>
      <c r="D1429" s="15" t="s">
        <v>121</v>
      </c>
      <c r="E1429" s="15"/>
      <c r="F1429" s="15"/>
      <c r="G1429" s="70">
        <f>G1430+G1454+G1451</f>
        <v>365000</v>
      </c>
      <c r="H1429" s="70">
        <f t="shared" ref="H1429:I1429" si="382">H1430+H1454+H1451</f>
        <v>365000</v>
      </c>
      <c r="I1429" s="70">
        <f t="shared" si="382"/>
        <v>365000</v>
      </c>
      <c r="J1429" s="175"/>
      <c r="K1429" s="58"/>
      <c r="L1429" s="58"/>
      <c r="M1429" s="58"/>
      <c r="N1429" s="58"/>
      <c r="O1429" s="58"/>
      <c r="P1429" s="58"/>
      <c r="Q1429" s="58"/>
      <c r="R1429" s="58"/>
    </row>
    <row r="1430" spans="1:18" s="28" customFormat="1" ht="63.75">
      <c r="A1430" s="40" t="s">
        <v>1155</v>
      </c>
      <c r="B1430" s="14">
        <v>793</v>
      </c>
      <c r="C1430" s="15" t="s">
        <v>69</v>
      </c>
      <c r="D1430" s="15" t="s">
        <v>121</v>
      </c>
      <c r="E1430" s="15" t="s">
        <v>247</v>
      </c>
      <c r="F1430" s="39"/>
      <c r="G1430" s="70">
        <f>G1434+G1439+G1445+G1448+G1433+G1442+G1458</f>
        <v>365000</v>
      </c>
      <c r="H1430" s="70">
        <f t="shared" ref="H1430:I1430" si="383">H1434+H1439+H1445+H1448+H1433</f>
        <v>365000</v>
      </c>
      <c r="I1430" s="70">
        <f t="shared" si="383"/>
        <v>365000</v>
      </c>
      <c r="J1430" s="175"/>
      <c r="K1430" s="175"/>
      <c r="L1430" s="175"/>
      <c r="M1430" s="175"/>
      <c r="N1430" s="175"/>
      <c r="O1430" s="175"/>
      <c r="P1430" s="318"/>
      <c r="Q1430" s="340"/>
      <c r="R1430" s="318"/>
    </row>
    <row r="1431" spans="1:18" s="28" customFormat="1" ht="67.5" hidden="1" customHeight="1">
      <c r="A1431" s="40" t="s">
        <v>328</v>
      </c>
      <c r="B1431" s="14">
        <v>793</v>
      </c>
      <c r="C1431" s="15" t="s">
        <v>69</v>
      </c>
      <c r="D1431" s="15" t="s">
        <v>121</v>
      </c>
      <c r="E1431" s="15" t="s">
        <v>135</v>
      </c>
      <c r="F1431" s="39"/>
      <c r="G1431" s="70">
        <f>G1432</f>
        <v>0</v>
      </c>
      <c r="H1431" s="70">
        <f t="shared" ref="H1431:I1431" si="384">H1432</f>
        <v>0</v>
      </c>
      <c r="I1431" s="70">
        <f t="shared" si="384"/>
        <v>0</v>
      </c>
      <c r="J1431" s="175"/>
      <c r="K1431" s="318"/>
      <c r="L1431" s="318"/>
      <c r="M1431" s="318"/>
      <c r="N1431" s="318"/>
      <c r="O1431" s="318"/>
      <c r="P1431" s="318"/>
      <c r="Q1431" s="318"/>
      <c r="R1431" s="318"/>
    </row>
    <row r="1432" spans="1:18" s="28" customFormat="1" ht="25.5" hidden="1">
      <c r="A1432" s="16" t="s">
        <v>317</v>
      </c>
      <c r="B1432" s="14">
        <v>793</v>
      </c>
      <c r="C1432" s="15" t="s">
        <v>69</v>
      </c>
      <c r="D1432" s="15" t="s">
        <v>121</v>
      </c>
      <c r="E1432" s="15" t="s">
        <v>135</v>
      </c>
      <c r="F1432" s="15" t="s">
        <v>36</v>
      </c>
      <c r="G1432" s="70">
        <f>G1433</f>
        <v>0</v>
      </c>
      <c r="H1432" s="70">
        <f t="shared" ref="H1432:I1432" si="385">H1433</f>
        <v>0</v>
      </c>
      <c r="I1432" s="70">
        <f t="shared" si="385"/>
        <v>0</v>
      </c>
      <c r="J1432" s="175"/>
      <c r="K1432" s="318"/>
      <c r="L1432" s="318"/>
      <c r="M1432" s="318"/>
      <c r="N1432" s="318"/>
      <c r="O1432" s="318"/>
      <c r="P1432" s="318"/>
      <c r="Q1432" s="318"/>
      <c r="R1432" s="318"/>
    </row>
    <row r="1433" spans="1:18" s="28" customFormat="1" ht="25.5" hidden="1">
      <c r="A1433" s="16" t="s">
        <v>37</v>
      </c>
      <c r="B1433" s="14">
        <v>793</v>
      </c>
      <c r="C1433" s="15" t="s">
        <v>69</v>
      </c>
      <c r="D1433" s="15" t="s">
        <v>121</v>
      </c>
      <c r="E1433" s="15" t="s">
        <v>135</v>
      </c>
      <c r="F1433" s="15" t="s">
        <v>38</v>
      </c>
      <c r="G1433" s="70">
        <v>0</v>
      </c>
      <c r="H1433" s="27"/>
      <c r="I1433" s="27"/>
      <c r="J1433" s="247"/>
      <c r="K1433" s="318"/>
      <c r="L1433" s="318"/>
      <c r="M1433" s="318"/>
      <c r="N1433" s="318"/>
      <c r="O1433" s="318"/>
      <c r="P1433" s="318"/>
      <c r="Q1433" s="318"/>
      <c r="R1433" s="318"/>
    </row>
    <row r="1434" spans="1:18" ht="53.25" hidden="1" customHeight="1">
      <c r="A1434" s="57" t="s">
        <v>754</v>
      </c>
      <c r="B1434" s="14">
        <v>793</v>
      </c>
      <c r="C1434" s="15" t="s">
        <v>69</v>
      </c>
      <c r="D1434" s="15" t="s">
        <v>121</v>
      </c>
      <c r="E1434" s="15" t="s">
        <v>248</v>
      </c>
      <c r="F1434" s="15"/>
      <c r="G1434" s="70">
        <f>G1435</f>
        <v>0</v>
      </c>
      <c r="H1434" s="70">
        <f>H1435+H1437</f>
        <v>0</v>
      </c>
      <c r="I1434" s="70">
        <f>I1435+I1437</f>
        <v>0</v>
      </c>
      <c r="J1434" s="175"/>
      <c r="K1434" s="69"/>
      <c r="L1434" s="69"/>
      <c r="M1434" s="69"/>
      <c r="N1434" s="69"/>
      <c r="O1434" s="69"/>
      <c r="P1434" s="69"/>
      <c r="Q1434" s="69"/>
      <c r="R1434" s="69"/>
    </row>
    <row r="1435" spans="1:18" ht="25.5" hidden="1">
      <c r="A1435" s="16" t="s">
        <v>317</v>
      </c>
      <c r="B1435" s="14">
        <v>793</v>
      </c>
      <c r="C1435" s="15" t="s">
        <v>69</v>
      </c>
      <c r="D1435" s="15" t="s">
        <v>121</v>
      </c>
      <c r="E1435" s="15" t="s">
        <v>248</v>
      </c>
      <c r="F1435" s="15" t="s">
        <v>36</v>
      </c>
      <c r="G1435" s="70">
        <f>G1436</f>
        <v>0</v>
      </c>
      <c r="H1435" s="70">
        <f t="shared" ref="H1435:I1435" si="386">H1436</f>
        <v>0</v>
      </c>
      <c r="I1435" s="70">
        <f t="shared" si="386"/>
        <v>0</v>
      </c>
      <c r="J1435" s="175"/>
      <c r="K1435" s="69"/>
      <c r="L1435" s="69"/>
      <c r="M1435" s="69"/>
      <c r="N1435" s="69"/>
      <c r="O1435" s="69"/>
      <c r="P1435" s="69"/>
      <c r="Q1435" s="69"/>
      <c r="R1435" s="69"/>
    </row>
    <row r="1436" spans="1:18" ht="25.5" hidden="1">
      <c r="A1436" s="16" t="s">
        <v>37</v>
      </c>
      <c r="B1436" s="14">
        <v>793</v>
      </c>
      <c r="C1436" s="15" t="s">
        <v>69</v>
      </c>
      <c r="D1436" s="15" t="s">
        <v>121</v>
      </c>
      <c r="E1436" s="15" t="s">
        <v>248</v>
      </c>
      <c r="F1436" s="15" t="s">
        <v>38</v>
      </c>
      <c r="G1436" s="70">
        <v>0</v>
      </c>
      <c r="H1436" s="70">
        <v>0</v>
      </c>
      <c r="I1436" s="70">
        <v>0</v>
      </c>
      <c r="J1436" s="175"/>
      <c r="K1436" s="69"/>
      <c r="L1436" s="69"/>
      <c r="M1436" s="69"/>
      <c r="N1436" s="69"/>
      <c r="O1436" s="69"/>
      <c r="P1436" s="69"/>
      <c r="Q1436" s="69"/>
      <c r="R1436" s="69"/>
    </row>
    <row r="1437" spans="1:18" ht="17.25" hidden="1" customHeight="1">
      <c r="A1437" s="16" t="s">
        <v>62</v>
      </c>
      <c r="B1437" s="14">
        <v>793</v>
      </c>
      <c r="C1437" s="15" t="s">
        <v>69</v>
      </c>
      <c r="D1437" s="15" t="s">
        <v>121</v>
      </c>
      <c r="E1437" s="15" t="s">
        <v>249</v>
      </c>
      <c r="F1437" s="15" t="s">
        <v>63</v>
      </c>
      <c r="G1437" s="70">
        <f>G1438</f>
        <v>0</v>
      </c>
      <c r="H1437" s="70">
        <f t="shared" ref="H1437:I1437" si="387">H1438</f>
        <v>0</v>
      </c>
      <c r="I1437" s="70">
        <f t="shared" si="387"/>
        <v>0</v>
      </c>
      <c r="J1437" s="175"/>
      <c r="K1437" s="69"/>
      <c r="L1437" s="69"/>
      <c r="M1437" s="69"/>
      <c r="N1437" s="69"/>
      <c r="O1437" s="69"/>
      <c r="P1437" s="69"/>
      <c r="Q1437" s="69"/>
      <c r="R1437" s="69"/>
    </row>
    <row r="1438" spans="1:18" ht="13.5" hidden="1" customHeight="1">
      <c r="A1438" s="16" t="s">
        <v>175</v>
      </c>
      <c r="B1438" s="14">
        <v>793</v>
      </c>
      <c r="C1438" s="15" t="s">
        <v>69</v>
      </c>
      <c r="D1438" s="15" t="s">
        <v>121</v>
      </c>
      <c r="E1438" s="15" t="s">
        <v>249</v>
      </c>
      <c r="F1438" s="15" t="s">
        <v>176</v>
      </c>
      <c r="G1438" s="70">
        <v>0</v>
      </c>
      <c r="H1438" s="70"/>
      <c r="I1438" s="70">
        <v>0</v>
      </c>
      <c r="J1438" s="175"/>
      <c r="K1438" s="69"/>
      <c r="L1438" s="69"/>
      <c r="M1438" s="69"/>
      <c r="N1438" s="69"/>
      <c r="O1438" s="69"/>
      <c r="P1438" s="69"/>
      <c r="Q1438" s="69"/>
      <c r="R1438" s="69"/>
    </row>
    <row r="1439" spans="1:18" ht="38.25" customHeight="1">
      <c r="A1439" s="16" t="s">
        <v>435</v>
      </c>
      <c r="B1439" s="14">
        <v>793</v>
      </c>
      <c r="C1439" s="15" t="s">
        <v>69</v>
      </c>
      <c r="D1439" s="15" t="s">
        <v>121</v>
      </c>
      <c r="E1439" s="15" t="s">
        <v>436</v>
      </c>
      <c r="F1439" s="15"/>
      <c r="G1439" s="70">
        <f>G1440</f>
        <v>365000</v>
      </c>
      <c r="H1439" s="70">
        <f t="shared" ref="H1439:I1439" si="388">H1440</f>
        <v>365000</v>
      </c>
      <c r="I1439" s="70">
        <f t="shared" si="388"/>
        <v>365000</v>
      </c>
      <c r="J1439" s="175"/>
      <c r="K1439" s="69"/>
      <c r="L1439" s="69"/>
      <c r="M1439" s="69"/>
      <c r="N1439" s="69"/>
      <c r="O1439" s="69"/>
      <c r="P1439" s="69"/>
      <c r="Q1439" s="69"/>
      <c r="R1439" s="69"/>
    </row>
    <row r="1440" spans="1:18" ht="28.5" customHeight="1">
      <c r="A1440" s="16" t="s">
        <v>37</v>
      </c>
      <c r="B1440" s="14">
        <v>793</v>
      </c>
      <c r="C1440" s="15" t="s">
        <v>69</v>
      </c>
      <c r="D1440" s="15" t="s">
        <v>121</v>
      </c>
      <c r="E1440" s="15" t="s">
        <v>436</v>
      </c>
      <c r="F1440" s="15" t="s">
        <v>36</v>
      </c>
      <c r="G1440" s="70">
        <f>G1441</f>
        <v>365000</v>
      </c>
      <c r="H1440" s="70">
        <f t="shared" ref="H1440:I1440" si="389">H1441</f>
        <v>365000</v>
      </c>
      <c r="I1440" s="70">
        <f t="shared" si="389"/>
        <v>365000</v>
      </c>
      <c r="J1440" s="175"/>
      <c r="K1440" s="69"/>
      <c r="L1440" s="69"/>
      <c r="M1440" s="69"/>
      <c r="N1440" s="69"/>
      <c r="O1440" s="69"/>
      <c r="P1440" s="69"/>
      <c r="Q1440" s="69"/>
      <c r="R1440" s="69"/>
    </row>
    <row r="1441" spans="1:18" ht="25.5">
      <c r="A1441" s="16" t="s">
        <v>37</v>
      </c>
      <c r="B1441" s="14">
        <v>793</v>
      </c>
      <c r="C1441" s="15" t="s">
        <v>69</v>
      </c>
      <c r="D1441" s="15" t="s">
        <v>121</v>
      </c>
      <c r="E1441" s="15" t="s">
        <v>436</v>
      </c>
      <c r="F1441" s="15" t="s">
        <v>38</v>
      </c>
      <c r="G1441" s="70">
        <v>365000</v>
      </c>
      <c r="H1441" s="70">
        <v>365000</v>
      </c>
      <c r="I1441" s="70">
        <v>365000</v>
      </c>
      <c r="J1441" s="175"/>
      <c r="K1441" s="69"/>
      <c r="L1441" s="69"/>
      <c r="M1441" s="69"/>
      <c r="N1441" s="69"/>
      <c r="O1441" s="69"/>
      <c r="P1441" s="69"/>
      <c r="Q1441" s="69"/>
      <c r="R1441" s="69"/>
    </row>
    <row r="1442" spans="1:18" ht="38.25" hidden="1" customHeight="1">
      <c r="A1442" s="16" t="s">
        <v>765</v>
      </c>
      <c r="B1442" s="14">
        <v>793</v>
      </c>
      <c r="C1442" s="15" t="s">
        <v>69</v>
      </c>
      <c r="D1442" s="15" t="s">
        <v>121</v>
      </c>
      <c r="E1442" s="15" t="s">
        <v>764</v>
      </c>
      <c r="F1442" s="15"/>
      <c r="G1442" s="70">
        <f>G1443</f>
        <v>0</v>
      </c>
      <c r="H1442" s="70">
        <f t="shared" ref="H1442:I1443" si="390">H1443</f>
        <v>0</v>
      </c>
      <c r="I1442" s="70">
        <f t="shared" si="390"/>
        <v>0</v>
      </c>
      <c r="J1442" s="175"/>
      <c r="K1442" s="69"/>
      <c r="L1442" s="69"/>
      <c r="M1442" s="69"/>
      <c r="N1442" s="69"/>
      <c r="O1442" s="69"/>
      <c r="P1442" s="69"/>
      <c r="Q1442" s="69"/>
      <c r="R1442" s="69"/>
    </row>
    <row r="1443" spans="1:18" ht="28.5" hidden="1" customHeight="1">
      <c r="A1443" s="16" t="s">
        <v>37</v>
      </c>
      <c r="B1443" s="14">
        <v>793</v>
      </c>
      <c r="C1443" s="15" t="s">
        <v>69</v>
      </c>
      <c r="D1443" s="15" t="s">
        <v>121</v>
      </c>
      <c r="E1443" s="15" t="s">
        <v>764</v>
      </c>
      <c r="F1443" s="15" t="s">
        <v>36</v>
      </c>
      <c r="G1443" s="70">
        <f>G1444</f>
        <v>0</v>
      </c>
      <c r="H1443" s="70">
        <f t="shared" si="390"/>
        <v>0</v>
      </c>
      <c r="I1443" s="70">
        <f t="shared" si="390"/>
        <v>0</v>
      </c>
      <c r="J1443" s="175"/>
      <c r="K1443" s="69"/>
      <c r="L1443" s="69"/>
      <c r="M1443" s="69"/>
      <c r="N1443" s="69"/>
      <c r="O1443" s="69"/>
      <c r="P1443" s="69"/>
      <c r="Q1443" s="69"/>
      <c r="R1443" s="69"/>
    </row>
    <row r="1444" spans="1:18" ht="25.5" hidden="1">
      <c r="A1444" s="16" t="s">
        <v>37</v>
      </c>
      <c r="B1444" s="14">
        <v>793</v>
      </c>
      <c r="C1444" s="15" t="s">
        <v>69</v>
      </c>
      <c r="D1444" s="15" t="s">
        <v>121</v>
      </c>
      <c r="E1444" s="15" t="s">
        <v>764</v>
      </c>
      <c r="F1444" s="15" t="s">
        <v>38</v>
      </c>
      <c r="G1444" s="70"/>
      <c r="H1444" s="70"/>
      <c r="I1444" s="70"/>
      <c r="J1444" s="175"/>
      <c r="K1444" s="69"/>
      <c r="L1444" s="69"/>
      <c r="M1444" s="69"/>
      <c r="N1444" s="69"/>
      <c r="O1444" s="69"/>
      <c r="P1444" s="69"/>
      <c r="Q1444" s="69"/>
      <c r="R1444" s="69"/>
    </row>
    <row r="1445" spans="1:18" ht="46.5" hidden="1" customHeight="1">
      <c r="A1445" s="57" t="s">
        <v>473</v>
      </c>
      <c r="B1445" s="14">
        <v>793</v>
      </c>
      <c r="C1445" s="15" t="s">
        <v>69</v>
      </c>
      <c r="D1445" s="15" t="s">
        <v>121</v>
      </c>
      <c r="E1445" s="15" t="s">
        <v>472</v>
      </c>
      <c r="F1445" s="15"/>
      <c r="G1445" s="70">
        <f>G1446</f>
        <v>0</v>
      </c>
      <c r="H1445" s="70">
        <f t="shared" ref="H1445:I1445" si="391">H1446</f>
        <v>0</v>
      </c>
      <c r="I1445" s="70">
        <f t="shared" si="391"/>
        <v>0</v>
      </c>
      <c r="J1445" s="175"/>
      <c r="K1445" s="69"/>
      <c r="L1445" s="69"/>
      <c r="M1445" s="69"/>
      <c r="N1445" s="69"/>
      <c r="O1445" s="69"/>
      <c r="P1445" s="69"/>
      <c r="Q1445" s="69"/>
      <c r="R1445" s="69"/>
    </row>
    <row r="1446" spans="1:18" ht="25.5" hidden="1" customHeight="1">
      <c r="A1446" s="16" t="s">
        <v>317</v>
      </c>
      <c r="B1446" s="14">
        <v>793</v>
      </c>
      <c r="C1446" s="15" t="s">
        <v>69</v>
      </c>
      <c r="D1446" s="15" t="s">
        <v>121</v>
      </c>
      <c r="E1446" s="15" t="s">
        <v>472</v>
      </c>
      <c r="F1446" s="15" t="s">
        <v>36</v>
      </c>
      <c r="G1446" s="70">
        <f>G1447</f>
        <v>0</v>
      </c>
      <c r="H1446" s="70">
        <f t="shared" ref="H1446:I1446" si="392">H1447</f>
        <v>0</v>
      </c>
      <c r="I1446" s="70">
        <f t="shared" si="392"/>
        <v>0</v>
      </c>
      <c r="J1446" s="175"/>
      <c r="K1446" s="69"/>
      <c r="L1446" s="69"/>
      <c r="M1446" s="69"/>
      <c r="N1446" s="69"/>
      <c r="O1446" s="69"/>
      <c r="P1446" s="69"/>
      <c r="Q1446" s="69"/>
      <c r="R1446" s="69"/>
    </row>
    <row r="1447" spans="1:18" ht="25.5" hidden="1" customHeight="1">
      <c r="A1447" s="16" t="s">
        <v>37</v>
      </c>
      <c r="B1447" s="14">
        <v>793</v>
      </c>
      <c r="C1447" s="15" t="s">
        <v>69</v>
      </c>
      <c r="D1447" s="15" t="s">
        <v>121</v>
      </c>
      <c r="E1447" s="15" t="s">
        <v>472</v>
      </c>
      <c r="F1447" s="15" t="s">
        <v>38</v>
      </c>
      <c r="G1447" s="70">
        <v>0</v>
      </c>
      <c r="H1447" s="70"/>
      <c r="I1447" s="70">
        <v>0</v>
      </c>
      <c r="J1447" s="175"/>
      <c r="K1447" s="69"/>
      <c r="L1447" s="69"/>
      <c r="M1447" s="69"/>
      <c r="N1447" s="69"/>
      <c r="O1447" s="69"/>
      <c r="P1447" s="69"/>
      <c r="Q1447" s="69"/>
      <c r="R1447" s="69"/>
    </row>
    <row r="1448" spans="1:18" ht="46.5" hidden="1" customHeight="1">
      <c r="A1448" s="57" t="s">
        <v>475</v>
      </c>
      <c r="B1448" s="14">
        <v>793</v>
      </c>
      <c r="C1448" s="15" t="s">
        <v>69</v>
      </c>
      <c r="D1448" s="15" t="s">
        <v>121</v>
      </c>
      <c r="E1448" s="15" t="s">
        <v>474</v>
      </c>
      <c r="F1448" s="15"/>
      <c r="G1448" s="70">
        <f>G1449</f>
        <v>0</v>
      </c>
      <c r="H1448" s="70">
        <f t="shared" ref="H1448:I1448" si="393">H1449</f>
        <v>0</v>
      </c>
      <c r="I1448" s="70">
        <f t="shared" si="393"/>
        <v>0</v>
      </c>
      <c r="J1448" s="175"/>
      <c r="K1448" s="69"/>
      <c r="L1448" s="69"/>
      <c r="M1448" s="69"/>
      <c r="N1448" s="69"/>
      <c r="O1448" s="69"/>
      <c r="P1448" s="69"/>
      <c r="Q1448" s="69"/>
      <c r="R1448" s="69"/>
    </row>
    <row r="1449" spans="1:18" ht="25.5" hidden="1">
      <c r="A1449" s="16" t="s">
        <v>317</v>
      </c>
      <c r="B1449" s="14">
        <v>793</v>
      </c>
      <c r="C1449" s="15" t="s">
        <v>69</v>
      </c>
      <c r="D1449" s="15" t="s">
        <v>121</v>
      </c>
      <c r="E1449" s="15" t="s">
        <v>474</v>
      </c>
      <c r="F1449" s="15" t="s">
        <v>36</v>
      </c>
      <c r="G1449" s="70">
        <f>G1450</f>
        <v>0</v>
      </c>
      <c r="H1449" s="70">
        <f>H1450</f>
        <v>0</v>
      </c>
      <c r="I1449" s="70">
        <f>I1450</f>
        <v>0</v>
      </c>
      <c r="J1449" s="175"/>
      <c r="K1449" s="69"/>
      <c r="L1449" s="69"/>
      <c r="M1449" s="69"/>
      <c r="N1449" s="69"/>
      <c r="O1449" s="69"/>
      <c r="P1449" s="69"/>
      <c r="Q1449" s="69"/>
      <c r="R1449" s="69"/>
    </row>
    <row r="1450" spans="1:18" ht="25.5" hidden="1">
      <c r="A1450" s="16" t="s">
        <v>37</v>
      </c>
      <c r="B1450" s="14">
        <v>793</v>
      </c>
      <c r="C1450" s="15" t="s">
        <v>69</v>
      </c>
      <c r="D1450" s="15" t="s">
        <v>121</v>
      </c>
      <c r="E1450" s="15" t="s">
        <v>474</v>
      </c>
      <c r="F1450" s="15" t="s">
        <v>38</v>
      </c>
      <c r="G1450" s="70">
        <f>60000-60000</f>
        <v>0</v>
      </c>
      <c r="H1450" s="70">
        <f>90000-90000</f>
        <v>0</v>
      </c>
      <c r="I1450" s="70">
        <v>0</v>
      </c>
      <c r="J1450" s="175"/>
      <c r="K1450" s="69"/>
      <c r="L1450" s="69"/>
      <c r="M1450" s="69"/>
      <c r="N1450" s="69"/>
      <c r="O1450" s="69"/>
      <c r="P1450" s="69"/>
      <c r="Q1450" s="69"/>
      <c r="R1450" s="69"/>
    </row>
    <row r="1451" spans="1:18" ht="30.75" hidden="1" customHeight="1">
      <c r="A1451" s="16" t="s">
        <v>268</v>
      </c>
      <c r="B1451" s="14">
        <v>793</v>
      </c>
      <c r="C1451" s="15" t="s">
        <v>69</v>
      </c>
      <c r="D1451" s="15" t="s">
        <v>121</v>
      </c>
      <c r="E1451" s="15" t="s">
        <v>547</v>
      </c>
      <c r="F1451" s="15"/>
      <c r="G1451" s="70">
        <f>G1452</f>
        <v>0</v>
      </c>
      <c r="H1451" s="70">
        <v>0</v>
      </c>
      <c r="I1451" s="70">
        <v>0</v>
      </c>
      <c r="J1451" s="175"/>
      <c r="K1451" s="69"/>
      <c r="L1451" s="69"/>
      <c r="M1451" s="69"/>
      <c r="N1451" s="69"/>
      <c r="O1451" s="69"/>
      <c r="P1451" s="69"/>
      <c r="Q1451" s="69"/>
      <c r="R1451" s="69"/>
    </row>
    <row r="1452" spans="1:18" ht="30.75" hidden="1" customHeight="1">
      <c r="A1452" s="16" t="s">
        <v>145</v>
      </c>
      <c r="B1452" s="14">
        <v>793</v>
      </c>
      <c r="C1452" s="15" t="s">
        <v>69</v>
      </c>
      <c r="D1452" s="15" t="s">
        <v>121</v>
      </c>
      <c r="E1452" s="15" t="s">
        <v>547</v>
      </c>
      <c r="F1452" s="15" t="s">
        <v>146</v>
      </c>
      <c r="G1452" s="70">
        <f>G1453</f>
        <v>0</v>
      </c>
      <c r="H1452" s="70">
        <v>0</v>
      </c>
      <c r="I1452" s="70">
        <v>0</v>
      </c>
      <c r="J1452" s="175"/>
      <c r="K1452" s="69"/>
      <c r="L1452" s="69"/>
      <c r="M1452" s="69"/>
      <c r="N1452" s="69"/>
      <c r="O1452" s="69"/>
      <c r="P1452" s="69"/>
      <c r="Q1452" s="69"/>
      <c r="R1452" s="69"/>
    </row>
    <row r="1453" spans="1:18" ht="30.75" hidden="1" customHeight="1">
      <c r="A1453" s="16" t="s">
        <v>147</v>
      </c>
      <c r="B1453" s="14">
        <v>793</v>
      </c>
      <c r="C1453" s="15" t="s">
        <v>69</v>
      </c>
      <c r="D1453" s="15" t="s">
        <v>121</v>
      </c>
      <c r="E1453" s="15" t="s">
        <v>547</v>
      </c>
      <c r="F1453" s="15" t="s">
        <v>148</v>
      </c>
      <c r="G1453" s="70"/>
      <c r="H1453" s="70">
        <v>0</v>
      </c>
      <c r="I1453" s="70">
        <v>0</v>
      </c>
      <c r="J1453" s="175"/>
      <c r="K1453" s="69"/>
      <c r="L1453" s="69"/>
      <c r="M1453" s="69"/>
      <c r="N1453" s="69"/>
      <c r="O1453" s="69"/>
      <c r="P1453" s="69"/>
      <c r="Q1453" s="69"/>
      <c r="R1453" s="69"/>
    </row>
    <row r="1454" spans="1:18" ht="25.5" hidden="1">
      <c r="A1454" s="16" t="s">
        <v>164</v>
      </c>
      <c r="B1454" s="14">
        <v>793</v>
      </c>
      <c r="C1454" s="15" t="s">
        <v>69</v>
      </c>
      <c r="D1454" s="15" t="s">
        <v>121</v>
      </c>
      <c r="E1454" s="15" t="s">
        <v>229</v>
      </c>
      <c r="F1454" s="15"/>
      <c r="G1454" s="70">
        <f>G1455</f>
        <v>0</v>
      </c>
      <c r="H1454" s="70"/>
      <c r="I1454" s="70"/>
      <c r="J1454" s="175"/>
      <c r="K1454" s="69"/>
      <c r="L1454" s="69"/>
      <c r="M1454" s="69"/>
      <c r="N1454" s="69"/>
      <c r="O1454" s="69"/>
      <c r="P1454" s="69"/>
      <c r="Q1454" s="69"/>
      <c r="R1454" s="69"/>
    </row>
    <row r="1455" spans="1:18" ht="25.5" hidden="1">
      <c r="A1455" s="16" t="s">
        <v>164</v>
      </c>
      <c r="B1455" s="14">
        <v>793</v>
      </c>
      <c r="C1455" s="15" t="s">
        <v>69</v>
      </c>
      <c r="D1455" s="15" t="s">
        <v>121</v>
      </c>
      <c r="E1455" s="15" t="s">
        <v>271</v>
      </c>
      <c r="F1455" s="15"/>
      <c r="G1455" s="70">
        <f>G1456</f>
        <v>0</v>
      </c>
      <c r="H1455" s="70"/>
      <c r="I1455" s="70"/>
      <c r="J1455" s="175"/>
      <c r="K1455" s="69"/>
      <c r="L1455" s="69"/>
      <c r="M1455" s="69"/>
      <c r="N1455" s="69"/>
      <c r="O1455" s="69"/>
      <c r="P1455" s="69"/>
      <c r="Q1455" s="69"/>
      <c r="R1455" s="69"/>
    </row>
    <row r="1456" spans="1:18" ht="25.5" hidden="1">
      <c r="A1456" s="16" t="s">
        <v>317</v>
      </c>
      <c r="B1456" s="14">
        <v>793</v>
      </c>
      <c r="C1456" s="15" t="s">
        <v>69</v>
      </c>
      <c r="D1456" s="15" t="s">
        <v>121</v>
      </c>
      <c r="E1456" s="15" t="s">
        <v>271</v>
      </c>
      <c r="F1456" s="15" t="s">
        <v>36</v>
      </c>
      <c r="G1456" s="70">
        <f>G1457</f>
        <v>0</v>
      </c>
      <c r="H1456" s="70"/>
      <c r="I1456" s="70"/>
      <c r="J1456" s="175"/>
      <c r="K1456" s="69"/>
      <c r="L1456" s="69"/>
      <c r="M1456" s="69"/>
      <c r="N1456" s="69"/>
      <c r="O1456" s="69"/>
      <c r="P1456" s="69"/>
      <c r="Q1456" s="69"/>
      <c r="R1456" s="69"/>
    </row>
    <row r="1457" spans="1:18" ht="25.5" hidden="1">
      <c r="A1457" s="16" t="s">
        <v>37</v>
      </c>
      <c r="B1457" s="14">
        <v>793</v>
      </c>
      <c r="C1457" s="15" t="s">
        <v>69</v>
      </c>
      <c r="D1457" s="15" t="s">
        <v>121</v>
      </c>
      <c r="E1457" s="15" t="s">
        <v>271</v>
      </c>
      <c r="F1457" s="15" t="s">
        <v>38</v>
      </c>
      <c r="G1457" s="70"/>
      <c r="H1457" s="70">
        <v>0</v>
      </c>
      <c r="I1457" s="70">
        <v>0</v>
      </c>
      <c r="J1457" s="175"/>
      <c r="K1457" s="69"/>
      <c r="L1457" s="69"/>
      <c r="M1457" s="69"/>
      <c r="N1457" s="69"/>
      <c r="O1457" s="69"/>
      <c r="P1457" s="69"/>
      <c r="Q1457" s="69"/>
      <c r="R1457" s="69"/>
    </row>
    <row r="1458" spans="1:18" ht="38.25" hidden="1" customHeight="1">
      <c r="A1458" s="16" t="s">
        <v>1018</v>
      </c>
      <c r="B1458" s="14">
        <v>793</v>
      </c>
      <c r="C1458" s="15" t="s">
        <v>69</v>
      </c>
      <c r="D1458" s="15" t="s">
        <v>121</v>
      </c>
      <c r="E1458" s="15" t="s">
        <v>1015</v>
      </c>
      <c r="F1458" s="15"/>
      <c r="G1458" s="70">
        <f>G1459</f>
        <v>0</v>
      </c>
      <c r="H1458" s="70">
        <f t="shared" ref="H1458:I1459" si="394">H1459</f>
        <v>0</v>
      </c>
      <c r="I1458" s="70">
        <f t="shared" si="394"/>
        <v>0</v>
      </c>
      <c r="J1458" s="175"/>
      <c r="K1458" s="69"/>
      <c r="L1458" s="69"/>
      <c r="M1458" s="69"/>
      <c r="N1458" s="69"/>
      <c r="O1458" s="69"/>
      <c r="P1458" s="69"/>
      <c r="Q1458" s="69"/>
      <c r="R1458" s="69"/>
    </row>
    <row r="1459" spans="1:18" ht="28.5" hidden="1" customHeight="1">
      <c r="A1459" s="16" t="s">
        <v>37</v>
      </c>
      <c r="B1459" s="14">
        <v>793</v>
      </c>
      <c r="C1459" s="15" t="s">
        <v>69</v>
      </c>
      <c r="D1459" s="15" t="s">
        <v>121</v>
      </c>
      <c r="E1459" s="15" t="s">
        <v>1015</v>
      </c>
      <c r="F1459" s="15" t="s">
        <v>36</v>
      </c>
      <c r="G1459" s="70">
        <f>G1460</f>
        <v>0</v>
      </c>
      <c r="H1459" s="70">
        <f t="shared" si="394"/>
        <v>0</v>
      </c>
      <c r="I1459" s="70">
        <f t="shared" si="394"/>
        <v>0</v>
      </c>
      <c r="J1459" s="175"/>
      <c r="K1459" s="69"/>
      <c r="L1459" s="69"/>
      <c r="M1459" s="69"/>
      <c r="N1459" s="69"/>
      <c r="O1459" s="69"/>
      <c r="P1459" s="69"/>
      <c r="Q1459" s="69"/>
      <c r="R1459" s="69"/>
    </row>
    <row r="1460" spans="1:18" ht="25.5" hidden="1">
      <c r="A1460" s="16" t="s">
        <v>37</v>
      </c>
      <c r="B1460" s="14">
        <v>793</v>
      </c>
      <c r="C1460" s="15" t="s">
        <v>69</v>
      </c>
      <c r="D1460" s="15" t="s">
        <v>121</v>
      </c>
      <c r="E1460" s="15" t="s">
        <v>1015</v>
      </c>
      <c r="F1460" s="15" t="s">
        <v>38</v>
      </c>
      <c r="G1460" s="70"/>
      <c r="H1460" s="70">
        <v>0</v>
      </c>
      <c r="I1460" s="70">
        <v>0</v>
      </c>
      <c r="J1460" s="175"/>
      <c r="K1460" s="69"/>
      <c r="L1460" s="69"/>
      <c r="M1460" s="69"/>
      <c r="N1460" s="69"/>
      <c r="O1460" s="69"/>
      <c r="P1460" s="69"/>
      <c r="Q1460" s="69"/>
      <c r="R1460" s="69"/>
    </row>
    <row r="1461" spans="1:18" s="22" customFormat="1" ht="42" customHeight="1">
      <c r="A1461" s="16" t="s">
        <v>763</v>
      </c>
      <c r="B1461" s="14">
        <v>793</v>
      </c>
      <c r="C1461" s="15" t="s">
        <v>69</v>
      </c>
      <c r="D1461" s="15" t="s">
        <v>68</v>
      </c>
      <c r="E1461" s="15"/>
      <c r="F1461" s="15"/>
      <c r="G1461" s="70">
        <f>G1462+G1498</f>
        <v>5535580</v>
      </c>
      <c r="H1461" s="70">
        <f t="shared" ref="H1461:I1461" si="395">H1462</f>
        <v>1885000</v>
      </c>
      <c r="I1461" s="70">
        <f t="shared" si="395"/>
        <v>1885000</v>
      </c>
      <c r="J1461" s="329"/>
      <c r="K1461" s="61"/>
      <c r="L1461" s="61"/>
      <c r="M1461" s="61"/>
      <c r="N1461" s="61"/>
      <c r="O1461" s="61"/>
      <c r="P1461" s="248"/>
      <c r="Q1461" s="248"/>
      <c r="R1461" s="61"/>
    </row>
    <row r="1462" spans="1:18" s="28" customFormat="1" ht="71.25" customHeight="1">
      <c r="A1462" s="40" t="s">
        <v>1155</v>
      </c>
      <c r="B1462" s="14">
        <v>793</v>
      </c>
      <c r="C1462" s="15" t="s">
        <v>69</v>
      </c>
      <c r="D1462" s="15" t="s">
        <v>68</v>
      </c>
      <c r="E1462" s="15" t="s">
        <v>247</v>
      </c>
      <c r="F1462" s="39"/>
      <c r="G1462" s="70">
        <f>G1468+G1463+G1473+G1478+G1484+G1485+G1479+G1488+G1491+G1492</f>
        <v>5535580</v>
      </c>
      <c r="H1462" s="70">
        <f t="shared" ref="H1462:I1462" si="396">H1468+H1463+H1473+H1478+H1484+H1485+H1479+H1488+H1491+H1492</f>
        <v>1885000</v>
      </c>
      <c r="I1462" s="70">
        <f t="shared" si="396"/>
        <v>1885000</v>
      </c>
      <c r="J1462" s="175"/>
      <c r="K1462" s="318"/>
      <c r="L1462" s="318"/>
      <c r="M1462" s="318"/>
      <c r="N1462" s="318"/>
      <c r="O1462" s="318"/>
      <c r="P1462" s="318"/>
      <c r="Q1462" s="318"/>
      <c r="R1462" s="318"/>
    </row>
    <row r="1463" spans="1:18" s="28" customFormat="1" ht="25.5" hidden="1">
      <c r="A1463" s="40" t="s">
        <v>595</v>
      </c>
      <c r="B1463" s="14">
        <v>793</v>
      </c>
      <c r="C1463" s="15" t="s">
        <v>69</v>
      </c>
      <c r="D1463" s="15" t="s">
        <v>68</v>
      </c>
      <c r="E1463" s="15" t="s">
        <v>630</v>
      </c>
      <c r="F1463" s="39"/>
      <c r="G1463" s="70">
        <f>G1466+G1464</f>
        <v>0</v>
      </c>
      <c r="H1463" s="70"/>
      <c r="I1463" s="70"/>
      <c r="J1463" s="175"/>
      <c r="K1463" s="318"/>
      <c r="L1463" s="318"/>
      <c r="M1463" s="318"/>
      <c r="N1463" s="318"/>
      <c r="O1463" s="318"/>
      <c r="P1463" s="318"/>
      <c r="Q1463" s="318"/>
      <c r="R1463" s="318"/>
    </row>
    <row r="1464" spans="1:18" s="28" customFormat="1" hidden="1">
      <c r="A1464" s="16" t="s">
        <v>153</v>
      </c>
      <c r="B1464" s="14">
        <v>793</v>
      </c>
      <c r="C1464" s="15" t="s">
        <v>69</v>
      </c>
      <c r="D1464" s="15" t="s">
        <v>68</v>
      </c>
      <c r="E1464" s="15" t="s">
        <v>630</v>
      </c>
      <c r="F1464" s="15" t="s">
        <v>154</v>
      </c>
      <c r="G1464" s="70">
        <f>G1465</f>
        <v>0</v>
      </c>
      <c r="H1464" s="70"/>
      <c r="I1464" s="70"/>
      <c r="J1464" s="175"/>
      <c r="K1464" s="318"/>
      <c r="L1464" s="318"/>
      <c r="M1464" s="318"/>
      <c r="N1464" s="318"/>
      <c r="O1464" s="318"/>
      <c r="P1464" s="318"/>
      <c r="Q1464" s="318"/>
      <c r="R1464" s="318"/>
    </row>
    <row r="1465" spans="1:18" s="28" customFormat="1" hidden="1">
      <c r="A1465" s="16" t="s">
        <v>165</v>
      </c>
      <c r="B1465" s="14">
        <v>793</v>
      </c>
      <c r="C1465" s="15" t="s">
        <v>69</v>
      </c>
      <c r="D1465" s="15" t="s">
        <v>68</v>
      </c>
      <c r="E1465" s="15" t="s">
        <v>630</v>
      </c>
      <c r="F1465" s="15" t="s">
        <v>166</v>
      </c>
      <c r="G1465" s="70"/>
      <c r="H1465" s="70"/>
      <c r="I1465" s="70"/>
      <c r="J1465" s="175"/>
      <c r="K1465" s="318"/>
      <c r="L1465" s="318"/>
      <c r="M1465" s="318"/>
      <c r="N1465" s="318"/>
      <c r="O1465" s="318"/>
      <c r="P1465" s="318"/>
      <c r="Q1465" s="318"/>
      <c r="R1465" s="318"/>
    </row>
    <row r="1466" spans="1:18" ht="17.25" hidden="1" customHeight="1">
      <c r="A1466" s="16" t="s">
        <v>62</v>
      </c>
      <c r="B1466" s="14">
        <v>793</v>
      </c>
      <c r="C1466" s="15" t="s">
        <v>69</v>
      </c>
      <c r="D1466" s="15" t="s">
        <v>68</v>
      </c>
      <c r="E1466" s="15" t="s">
        <v>594</v>
      </c>
      <c r="F1466" s="15" t="s">
        <v>63</v>
      </c>
      <c r="G1466" s="70">
        <f>G1467</f>
        <v>0</v>
      </c>
      <c r="H1466" s="70">
        <f>H1467</f>
        <v>0</v>
      </c>
      <c r="I1466" s="70">
        <f>I1467</f>
        <v>0</v>
      </c>
      <c r="J1466" s="175"/>
      <c r="K1466" s="69"/>
      <c r="L1466" s="69"/>
      <c r="M1466" s="69"/>
      <c r="N1466" s="69"/>
      <c r="O1466" s="69"/>
      <c r="P1466" s="69"/>
      <c r="Q1466" s="69"/>
      <c r="R1466" s="69"/>
    </row>
    <row r="1467" spans="1:18" ht="13.5" hidden="1" customHeight="1">
      <c r="A1467" s="16" t="s">
        <v>175</v>
      </c>
      <c r="B1467" s="14">
        <v>793</v>
      </c>
      <c r="C1467" s="15" t="s">
        <v>69</v>
      </c>
      <c r="D1467" s="15" t="s">
        <v>68</v>
      </c>
      <c r="E1467" s="15" t="s">
        <v>594</v>
      </c>
      <c r="F1467" s="15" t="s">
        <v>176</v>
      </c>
      <c r="G1467" s="70">
        <f>2715000-2715000</f>
        <v>0</v>
      </c>
      <c r="H1467" s="70"/>
      <c r="I1467" s="70"/>
      <c r="J1467" s="175"/>
      <c r="K1467" s="69"/>
      <c r="L1467" s="69"/>
      <c r="M1467" s="69"/>
      <c r="N1467" s="69"/>
      <c r="O1467" s="69"/>
      <c r="P1467" s="69"/>
      <c r="Q1467" s="69"/>
      <c r="R1467" s="69"/>
    </row>
    <row r="1468" spans="1:18" ht="21" hidden="1" customHeight="1">
      <c r="A1468" s="16" t="s">
        <v>181</v>
      </c>
      <c r="B1468" s="14">
        <v>793</v>
      </c>
      <c r="C1468" s="15" t="s">
        <v>69</v>
      </c>
      <c r="D1468" s="15" t="s">
        <v>68</v>
      </c>
      <c r="E1468" s="15" t="s">
        <v>134</v>
      </c>
      <c r="F1468" s="15"/>
      <c r="G1468" s="70">
        <f t="shared" ref="G1468:I1469" si="397">G1469</f>
        <v>0</v>
      </c>
      <c r="H1468" s="70">
        <f t="shared" si="397"/>
        <v>0</v>
      </c>
      <c r="I1468" s="70">
        <f t="shared" si="397"/>
        <v>0</v>
      </c>
      <c r="J1468" s="175"/>
      <c r="K1468" s="69"/>
      <c r="L1468" s="69"/>
      <c r="M1468" s="69"/>
      <c r="N1468" s="69"/>
      <c r="O1468" s="69"/>
      <c r="P1468" s="69"/>
      <c r="Q1468" s="69"/>
      <c r="R1468" s="69"/>
    </row>
    <row r="1469" spans="1:18" ht="24.75" hidden="1" customHeight="1">
      <c r="A1469" s="16" t="s">
        <v>317</v>
      </c>
      <c r="B1469" s="14">
        <v>793</v>
      </c>
      <c r="C1469" s="15" t="s">
        <v>69</v>
      </c>
      <c r="D1469" s="15" t="s">
        <v>68</v>
      </c>
      <c r="E1469" s="15" t="s">
        <v>134</v>
      </c>
      <c r="F1469" s="15" t="s">
        <v>36</v>
      </c>
      <c r="G1469" s="70">
        <f t="shared" si="397"/>
        <v>0</v>
      </c>
      <c r="H1469" s="70">
        <f t="shared" si="397"/>
        <v>0</v>
      </c>
      <c r="I1469" s="70">
        <f t="shared" si="397"/>
        <v>0</v>
      </c>
      <c r="J1469" s="175"/>
      <c r="K1469" s="69"/>
      <c r="L1469" s="69"/>
      <c r="M1469" s="69"/>
      <c r="N1469" s="69"/>
      <c r="O1469" s="69"/>
      <c r="P1469" s="69"/>
      <c r="Q1469" s="69"/>
      <c r="R1469" s="69"/>
    </row>
    <row r="1470" spans="1:18" ht="25.5" hidden="1">
      <c r="A1470" s="16" t="s">
        <v>37</v>
      </c>
      <c r="B1470" s="14">
        <v>793</v>
      </c>
      <c r="C1470" s="15" t="s">
        <v>69</v>
      </c>
      <c r="D1470" s="15" t="s">
        <v>68</v>
      </c>
      <c r="E1470" s="15" t="s">
        <v>134</v>
      </c>
      <c r="F1470" s="15" t="s">
        <v>38</v>
      </c>
      <c r="G1470" s="70"/>
      <c r="H1470" s="70"/>
      <c r="I1470" s="70"/>
      <c r="J1470" s="175"/>
      <c r="K1470" s="69"/>
      <c r="L1470" s="69"/>
      <c r="M1470" s="69"/>
      <c r="N1470" s="69"/>
      <c r="O1470" s="69"/>
      <c r="P1470" s="69"/>
      <c r="Q1470" s="69"/>
      <c r="R1470" s="69"/>
    </row>
    <row r="1471" spans="1:18" s="28" customFormat="1" ht="67.5" hidden="1" customHeight="1">
      <c r="A1471" s="40" t="s">
        <v>328</v>
      </c>
      <c r="B1471" s="14">
        <v>793</v>
      </c>
      <c r="C1471" s="15" t="s">
        <v>69</v>
      </c>
      <c r="D1471" s="15" t="s">
        <v>68</v>
      </c>
      <c r="E1471" s="15" t="s">
        <v>135</v>
      </c>
      <c r="F1471" s="39"/>
      <c r="G1471" s="70">
        <f>G1472</f>
        <v>0</v>
      </c>
      <c r="H1471" s="70">
        <f t="shared" ref="H1471:I1472" si="398">H1472</f>
        <v>0</v>
      </c>
      <c r="I1471" s="70">
        <f t="shared" si="398"/>
        <v>0</v>
      </c>
      <c r="J1471" s="175"/>
      <c r="K1471" s="318"/>
      <c r="L1471" s="318"/>
      <c r="M1471" s="318"/>
      <c r="N1471" s="318"/>
      <c r="O1471" s="318"/>
      <c r="P1471" s="318"/>
      <c r="Q1471" s="318"/>
      <c r="R1471" s="318"/>
    </row>
    <row r="1472" spans="1:18" s="28" customFormat="1" ht="25.5" hidden="1">
      <c r="A1472" s="16" t="s">
        <v>317</v>
      </c>
      <c r="B1472" s="14">
        <v>793</v>
      </c>
      <c r="C1472" s="15" t="s">
        <v>69</v>
      </c>
      <c r="D1472" s="15" t="s">
        <v>68</v>
      </c>
      <c r="E1472" s="15" t="s">
        <v>135</v>
      </c>
      <c r="F1472" s="15" t="s">
        <v>36</v>
      </c>
      <c r="G1472" s="70">
        <f>G1473</f>
        <v>0</v>
      </c>
      <c r="H1472" s="70">
        <f t="shared" si="398"/>
        <v>0</v>
      </c>
      <c r="I1472" s="70">
        <f t="shared" si="398"/>
        <v>0</v>
      </c>
      <c r="J1472" s="175"/>
      <c r="K1472" s="318"/>
      <c r="L1472" s="318"/>
      <c r="M1472" s="318"/>
      <c r="N1472" s="318"/>
      <c r="O1472" s="318"/>
      <c r="P1472" s="318"/>
      <c r="Q1472" s="318"/>
      <c r="R1472" s="318"/>
    </row>
    <row r="1473" spans="1:18" s="28" customFormat="1" ht="25.5" hidden="1">
      <c r="A1473" s="16" t="s">
        <v>37</v>
      </c>
      <c r="B1473" s="14">
        <v>793</v>
      </c>
      <c r="C1473" s="15" t="s">
        <v>69</v>
      </c>
      <c r="D1473" s="15" t="s">
        <v>68</v>
      </c>
      <c r="E1473" s="15" t="s">
        <v>135</v>
      </c>
      <c r="F1473" s="15" t="s">
        <v>38</v>
      </c>
      <c r="G1473" s="70"/>
      <c r="H1473" s="70"/>
      <c r="I1473" s="70"/>
      <c r="J1473" s="247"/>
      <c r="K1473" s="318"/>
      <c r="L1473" s="318"/>
      <c r="M1473" s="318"/>
      <c r="N1473" s="318"/>
      <c r="O1473" s="318"/>
      <c r="P1473" s="318"/>
      <c r="Q1473" s="318"/>
      <c r="R1473" s="318"/>
    </row>
    <row r="1474" spans="1:18" ht="53.25" hidden="1" customHeight="1">
      <c r="A1474" s="57" t="s">
        <v>473</v>
      </c>
      <c r="B1474" s="14">
        <v>793</v>
      </c>
      <c r="C1474" s="15" t="s">
        <v>69</v>
      </c>
      <c r="D1474" s="15" t="s">
        <v>68</v>
      </c>
      <c r="E1474" s="15" t="s">
        <v>248</v>
      </c>
      <c r="F1474" s="15"/>
      <c r="G1474" s="70">
        <f>G1477+G1475</f>
        <v>0</v>
      </c>
      <c r="H1474" s="70">
        <f t="shared" ref="H1474:I1474" si="399">H1477+H1475</f>
        <v>0</v>
      </c>
      <c r="I1474" s="70">
        <f t="shared" si="399"/>
        <v>0</v>
      </c>
      <c r="J1474" s="175"/>
      <c r="K1474" s="69"/>
      <c r="L1474" s="69"/>
      <c r="M1474" s="69"/>
      <c r="N1474" s="69"/>
      <c r="O1474" s="69"/>
      <c r="P1474" s="69"/>
      <c r="Q1474" s="69"/>
      <c r="R1474" s="69"/>
    </row>
    <row r="1475" spans="1:18" ht="25.5" hidden="1">
      <c r="A1475" s="16" t="s">
        <v>317</v>
      </c>
      <c r="B1475" s="14">
        <v>793</v>
      </c>
      <c r="C1475" s="15" t="s">
        <v>69</v>
      </c>
      <c r="D1475" s="15" t="s">
        <v>68</v>
      </c>
      <c r="E1475" s="15" t="s">
        <v>248</v>
      </c>
      <c r="F1475" s="15" t="s">
        <v>36</v>
      </c>
      <c r="G1475" s="70">
        <f>G1476</f>
        <v>0</v>
      </c>
      <c r="H1475" s="70">
        <f>H1476</f>
        <v>0</v>
      </c>
      <c r="I1475" s="70">
        <f>I1476</f>
        <v>0</v>
      </c>
      <c r="J1475" s="175"/>
      <c r="K1475" s="69"/>
      <c r="L1475" s="69"/>
      <c r="M1475" s="69"/>
      <c r="N1475" s="69"/>
      <c r="O1475" s="69"/>
      <c r="P1475" s="69"/>
      <c r="Q1475" s="69"/>
      <c r="R1475" s="69"/>
    </row>
    <row r="1476" spans="1:18" ht="25.5" hidden="1">
      <c r="A1476" s="16" t="s">
        <v>37</v>
      </c>
      <c r="B1476" s="14">
        <v>793</v>
      </c>
      <c r="C1476" s="15" t="s">
        <v>69</v>
      </c>
      <c r="D1476" s="15" t="s">
        <v>68</v>
      </c>
      <c r="E1476" s="15" t="s">
        <v>248</v>
      </c>
      <c r="F1476" s="15" t="s">
        <v>38</v>
      </c>
      <c r="G1476" s="70">
        <f>30000-30000</f>
        <v>0</v>
      </c>
      <c r="H1476" s="70"/>
      <c r="I1476" s="70"/>
      <c r="J1476" s="175"/>
      <c r="K1476" s="69"/>
      <c r="L1476" s="69"/>
      <c r="M1476" s="69"/>
      <c r="N1476" s="69"/>
      <c r="O1476" s="69"/>
      <c r="P1476" s="69"/>
      <c r="Q1476" s="69"/>
      <c r="R1476" s="69"/>
    </row>
    <row r="1477" spans="1:18" ht="17.25" hidden="1" customHeight="1">
      <c r="A1477" s="16" t="s">
        <v>62</v>
      </c>
      <c r="B1477" s="14">
        <v>793</v>
      </c>
      <c r="C1477" s="15" t="s">
        <v>69</v>
      </c>
      <c r="D1477" s="15" t="s">
        <v>68</v>
      </c>
      <c r="E1477" s="15" t="s">
        <v>249</v>
      </c>
      <c r="F1477" s="15" t="s">
        <v>63</v>
      </c>
      <c r="G1477" s="70">
        <f>G1478</f>
        <v>0</v>
      </c>
      <c r="H1477" s="70">
        <f>H1478</f>
        <v>0</v>
      </c>
      <c r="I1477" s="70">
        <f>I1478</f>
        <v>0</v>
      </c>
      <c r="J1477" s="175"/>
      <c r="K1477" s="69"/>
      <c r="L1477" s="69"/>
      <c r="M1477" s="69"/>
      <c r="N1477" s="69"/>
      <c r="O1477" s="69"/>
      <c r="P1477" s="69"/>
      <c r="Q1477" s="69"/>
      <c r="R1477" s="69"/>
    </row>
    <row r="1478" spans="1:18" ht="13.5" hidden="1" customHeight="1">
      <c r="A1478" s="16" t="s">
        <v>175</v>
      </c>
      <c r="B1478" s="14">
        <v>793</v>
      </c>
      <c r="C1478" s="15" t="s">
        <v>69</v>
      </c>
      <c r="D1478" s="15" t="s">
        <v>68</v>
      </c>
      <c r="E1478" s="15" t="s">
        <v>249</v>
      </c>
      <c r="F1478" s="15" t="s">
        <v>176</v>
      </c>
      <c r="G1478" s="70"/>
      <c r="H1478" s="70"/>
      <c r="I1478" s="70"/>
      <c r="J1478" s="175"/>
      <c r="K1478" s="69"/>
      <c r="L1478" s="69"/>
      <c r="M1478" s="69"/>
      <c r="N1478" s="69"/>
      <c r="O1478" s="69"/>
      <c r="P1478" s="69"/>
      <c r="Q1478" s="69"/>
      <c r="R1478" s="69"/>
    </row>
    <row r="1479" spans="1:18" ht="38.25" hidden="1" customHeight="1">
      <c r="A1479" s="16" t="s">
        <v>1018</v>
      </c>
      <c r="B1479" s="14">
        <v>793</v>
      </c>
      <c r="C1479" s="15" t="s">
        <v>69</v>
      </c>
      <c r="D1479" s="15" t="s">
        <v>121</v>
      </c>
      <c r="E1479" s="15" t="s">
        <v>1015</v>
      </c>
      <c r="F1479" s="15"/>
      <c r="G1479" s="70">
        <f>G1480</f>
        <v>0</v>
      </c>
      <c r="H1479" s="70">
        <f t="shared" ref="H1479:I1480" si="400">H1480</f>
        <v>0</v>
      </c>
      <c r="I1479" s="70">
        <f t="shared" si="400"/>
        <v>0</v>
      </c>
      <c r="J1479" s="175"/>
      <c r="K1479" s="69"/>
      <c r="L1479" s="69"/>
      <c r="M1479" s="69"/>
      <c r="N1479" s="69"/>
      <c r="O1479" s="69"/>
      <c r="P1479" s="69"/>
      <c r="Q1479" s="69"/>
      <c r="R1479" s="69"/>
    </row>
    <row r="1480" spans="1:18" ht="28.5" hidden="1" customHeight="1">
      <c r="A1480" s="16" t="s">
        <v>37</v>
      </c>
      <c r="B1480" s="14">
        <v>793</v>
      </c>
      <c r="C1480" s="15" t="s">
        <v>69</v>
      </c>
      <c r="D1480" s="15" t="s">
        <v>121</v>
      </c>
      <c r="E1480" s="15" t="s">
        <v>1015</v>
      </c>
      <c r="F1480" s="15" t="s">
        <v>36</v>
      </c>
      <c r="G1480" s="70">
        <f>G1481</f>
        <v>0</v>
      </c>
      <c r="H1480" s="70">
        <f t="shared" si="400"/>
        <v>0</v>
      </c>
      <c r="I1480" s="70">
        <f t="shared" si="400"/>
        <v>0</v>
      </c>
      <c r="J1480" s="175"/>
      <c r="K1480" s="69"/>
      <c r="L1480" s="69"/>
      <c r="M1480" s="69"/>
      <c r="N1480" s="69"/>
      <c r="O1480" s="69"/>
      <c r="P1480" s="69"/>
      <c r="Q1480" s="69"/>
      <c r="R1480" s="69"/>
    </row>
    <row r="1481" spans="1:18" ht="25.5" hidden="1">
      <c r="A1481" s="16" t="s">
        <v>37</v>
      </c>
      <c r="B1481" s="14">
        <v>793</v>
      </c>
      <c r="C1481" s="15" t="s">
        <v>69</v>
      </c>
      <c r="D1481" s="15" t="s">
        <v>121</v>
      </c>
      <c r="E1481" s="15" t="s">
        <v>1015</v>
      </c>
      <c r="F1481" s="15" t="s">
        <v>38</v>
      </c>
      <c r="G1481" s="70"/>
      <c r="H1481" s="70">
        <v>0</v>
      </c>
      <c r="I1481" s="70">
        <v>0</v>
      </c>
      <c r="J1481" s="175"/>
      <c r="K1481" s="69"/>
      <c r="L1481" s="69"/>
      <c r="M1481" s="69"/>
      <c r="N1481" s="69"/>
      <c r="O1481" s="69"/>
      <c r="P1481" s="69"/>
      <c r="Q1481" s="69"/>
      <c r="R1481" s="69"/>
    </row>
    <row r="1482" spans="1:18" ht="46.5" customHeight="1">
      <c r="A1482" s="57" t="s">
        <v>754</v>
      </c>
      <c r="B1482" s="14">
        <v>793</v>
      </c>
      <c r="C1482" s="15" t="s">
        <v>69</v>
      </c>
      <c r="D1482" s="15" t="s">
        <v>68</v>
      </c>
      <c r="E1482" s="15" t="s">
        <v>472</v>
      </c>
      <c r="F1482" s="15"/>
      <c r="G1482" s="70">
        <f>G1483</f>
        <v>476200</v>
      </c>
      <c r="H1482" s="70">
        <f t="shared" ref="H1482:I1482" si="401">H1483</f>
        <v>476200</v>
      </c>
      <c r="I1482" s="70">
        <f t="shared" si="401"/>
        <v>476200</v>
      </c>
      <c r="J1482" s="175"/>
      <c r="K1482" s="175"/>
      <c r="L1482" s="175"/>
      <c r="M1482" s="175"/>
      <c r="N1482" s="175"/>
      <c r="O1482" s="175"/>
      <c r="P1482" s="69"/>
      <c r="Q1482" s="69"/>
      <c r="R1482" s="69"/>
    </row>
    <row r="1483" spans="1:18" ht="25.5">
      <c r="A1483" s="16" t="s">
        <v>317</v>
      </c>
      <c r="B1483" s="14">
        <v>793</v>
      </c>
      <c r="C1483" s="15" t="s">
        <v>69</v>
      </c>
      <c r="D1483" s="15" t="s">
        <v>68</v>
      </c>
      <c r="E1483" s="15" t="s">
        <v>472</v>
      </c>
      <c r="F1483" s="15" t="s">
        <v>36</v>
      </c>
      <c r="G1483" s="70">
        <f>G1484</f>
        <v>476200</v>
      </c>
      <c r="H1483" s="70">
        <f>H1484</f>
        <v>476200</v>
      </c>
      <c r="I1483" s="70">
        <f>I1484</f>
        <v>476200</v>
      </c>
      <c r="J1483" s="175"/>
      <c r="K1483" s="69"/>
      <c r="L1483" s="69"/>
      <c r="M1483" s="69"/>
      <c r="N1483" s="69"/>
      <c r="O1483" s="69"/>
      <c r="P1483" s="69"/>
      <c r="Q1483" s="69"/>
      <c r="R1483" s="69"/>
    </row>
    <row r="1484" spans="1:18" ht="25.5">
      <c r="A1484" s="16" t="s">
        <v>37</v>
      </c>
      <c r="B1484" s="14">
        <v>793</v>
      </c>
      <c r="C1484" s="15" t="s">
        <v>69</v>
      </c>
      <c r="D1484" s="15" t="s">
        <v>68</v>
      </c>
      <c r="E1484" s="15" t="s">
        <v>472</v>
      </c>
      <c r="F1484" s="15" t="s">
        <v>38</v>
      </c>
      <c r="G1484" s="70">
        <f>2000000-1773800+250000</f>
        <v>476200</v>
      </c>
      <c r="H1484" s="70">
        <f>2000000-1773800+250000</f>
        <v>476200</v>
      </c>
      <c r="I1484" s="70">
        <f>2000000-1773800+250000</f>
        <v>476200</v>
      </c>
      <c r="J1484" s="175"/>
      <c r="K1484" s="69"/>
      <c r="L1484" s="69"/>
      <c r="M1484" s="69"/>
      <c r="N1484" s="69"/>
      <c r="O1484" s="69"/>
      <c r="P1484" s="69"/>
      <c r="Q1484" s="69"/>
      <c r="R1484" s="69"/>
    </row>
    <row r="1485" spans="1:18" ht="79.5" hidden="1" customHeight="1">
      <c r="A1485" s="57" t="s">
        <v>961</v>
      </c>
      <c r="B1485" s="14">
        <v>793</v>
      </c>
      <c r="C1485" s="15" t="s">
        <v>69</v>
      </c>
      <c r="D1485" s="15" t="s">
        <v>68</v>
      </c>
      <c r="E1485" s="15" t="s">
        <v>474</v>
      </c>
      <c r="F1485" s="15"/>
      <c r="G1485" s="70">
        <f>G1486</f>
        <v>0</v>
      </c>
      <c r="H1485" s="70">
        <f t="shared" ref="H1485:I1485" si="402">H1486</f>
        <v>0</v>
      </c>
      <c r="I1485" s="70">
        <f t="shared" si="402"/>
        <v>0</v>
      </c>
      <c r="J1485" s="175"/>
      <c r="K1485" s="175"/>
      <c r="L1485" s="175"/>
      <c r="M1485" s="175"/>
      <c r="N1485" s="175"/>
      <c r="O1485" s="175"/>
      <c r="P1485" s="69"/>
      <c r="Q1485" s="69"/>
      <c r="R1485" s="69"/>
    </row>
    <row r="1486" spans="1:18" ht="25.5" hidden="1">
      <c r="A1486" s="16" t="s">
        <v>317</v>
      </c>
      <c r="B1486" s="14">
        <v>793</v>
      </c>
      <c r="C1486" s="15" t="s">
        <v>69</v>
      </c>
      <c r="D1486" s="15" t="s">
        <v>68</v>
      </c>
      <c r="E1486" s="15" t="s">
        <v>474</v>
      </c>
      <c r="F1486" s="15" t="s">
        <v>154</v>
      </c>
      <c r="G1486" s="70">
        <f>G1487</f>
        <v>0</v>
      </c>
      <c r="H1486" s="70">
        <f>H1487</f>
        <v>0</v>
      </c>
      <c r="I1486" s="70">
        <f>I1487</f>
        <v>0</v>
      </c>
      <c r="J1486" s="175"/>
      <c r="K1486" s="69"/>
      <c r="L1486" s="69"/>
      <c r="M1486" s="69"/>
      <c r="N1486" s="69"/>
      <c r="O1486" s="69"/>
      <c r="P1486" s="69"/>
      <c r="Q1486" s="69"/>
      <c r="R1486" s="69"/>
    </row>
    <row r="1487" spans="1:18" ht="25.5" hidden="1">
      <c r="A1487" s="16" t="s">
        <v>37</v>
      </c>
      <c r="B1487" s="14">
        <v>793</v>
      </c>
      <c r="C1487" s="15" t="s">
        <v>69</v>
      </c>
      <c r="D1487" s="15" t="s">
        <v>68</v>
      </c>
      <c r="E1487" s="15" t="s">
        <v>474</v>
      </c>
      <c r="F1487" s="15" t="s">
        <v>174</v>
      </c>
      <c r="G1487" s="70"/>
      <c r="H1487" s="70"/>
      <c r="I1487" s="70"/>
      <c r="J1487" s="175"/>
      <c r="K1487" s="69"/>
      <c r="L1487" s="69"/>
      <c r="M1487" s="69"/>
      <c r="N1487" s="69"/>
      <c r="O1487" s="69"/>
      <c r="P1487" s="69"/>
      <c r="Q1487" s="69"/>
      <c r="R1487" s="69"/>
    </row>
    <row r="1488" spans="1:18" s="18" customFormat="1" ht="39" hidden="1" customHeight="1">
      <c r="A1488" s="16" t="s">
        <v>1117</v>
      </c>
      <c r="B1488" s="49">
        <v>793</v>
      </c>
      <c r="C1488" s="15" t="s">
        <v>69</v>
      </c>
      <c r="D1488" s="15" t="s">
        <v>68</v>
      </c>
      <c r="E1488" s="15" t="s">
        <v>1116</v>
      </c>
      <c r="F1488" s="15"/>
      <c r="G1488" s="70">
        <f>G1496</f>
        <v>3650580</v>
      </c>
      <c r="H1488" s="70">
        <f>H1496</f>
        <v>0</v>
      </c>
      <c r="I1488" s="70">
        <f>I1496</f>
        <v>0</v>
      </c>
      <c r="J1488" s="175"/>
      <c r="K1488" s="183"/>
      <c r="L1488" s="183"/>
      <c r="M1488" s="183"/>
      <c r="N1488" s="183"/>
      <c r="O1488" s="183"/>
      <c r="P1488" s="183"/>
      <c r="Q1488" s="183"/>
      <c r="R1488" s="183"/>
    </row>
    <row r="1489" spans="1:18" ht="24" customHeight="1">
      <c r="A1489" s="57" t="s">
        <v>1198</v>
      </c>
      <c r="B1489" s="14">
        <v>793</v>
      </c>
      <c r="C1489" s="15" t="s">
        <v>69</v>
      </c>
      <c r="D1489" s="15" t="s">
        <v>68</v>
      </c>
      <c r="E1489" s="15" t="s">
        <v>1197</v>
      </c>
      <c r="F1489" s="15"/>
      <c r="G1489" s="70">
        <f>G1490</f>
        <v>1358800</v>
      </c>
      <c r="H1489" s="70">
        <f t="shared" ref="H1489:I1489" si="403">H1490</f>
        <v>1358800</v>
      </c>
      <c r="I1489" s="70">
        <f t="shared" si="403"/>
        <v>1358800</v>
      </c>
      <c r="J1489" s="175"/>
      <c r="K1489" s="175"/>
      <c r="L1489" s="175"/>
      <c r="M1489" s="175"/>
      <c r="N1489" s="175"/>
      <c r="O1489" s="175"/>
      <c r="P1489" s="69"/>
      <c r="Q1489" s="69"/>
      <c r="R1489" s="69"/>
    </row>
    <row r="1490" spans="1:18" ht="25.5">
      <c r="A1490" s="16" t="s">
        <v>317</v>
      </c>
      <c r="B1490" s="14">
        <v>793</v>
      </c>
      <c r="C1490" s="15" t="s">
        <v>69</v>
      </c>
      <c r="D1490" s="15" t="s">
        <v>68</v>
      </c>
      <c r="E1490" s="15" t="s">
        <v>1197</v>
      </c>
      <c r="F1490" s="15" t="s">
        <v>36</v>
      </c>
      <c r="G1490" s="70">
        <f>G1491</f>
        <v>1358800</v>
      </c>
      <c r="H1490" s="70">
        <f>H1491</f>
        <v>1358800</v>
      </c>
      <c r="I1490" s="70">
        <f>I1491</f>
        <v>1358800</v>
      </c>
      <c r="J1490" s="175"/>
      <c r="K1490" s="69"/>
      <c r="L1490" s="69"/>
      <c r="M1490" s="69"/>
      <c r="N1490" s="69"/>
      <c r="O1490" s="69"/>
      <c r="P1490" s="69"/>
      <c r="Q1490" s="69"/>
      <c r="R1490" s="69"/>
    </row>
    <row r="1491" spans="1:18" ht="25.5">
      <c r="A1491" s="16" t="s">
        <v>37</v>
      </c>
      <c r="B1491" s="14">
        <v>793</v>
      </c>
      <c r="C1491" s="15" t="s">
        <v>69</v>
      </c>
      <c r="D1491" s="15" t="s">
        <v>68</v>
      </c>
      <c r="E1491" s="15" t="s">
        <v>1197</v>
      </c>
      <c r="F1491" s="15" t="s">
        <v>38</v>
      </c>
      <c r="G1491" s="70">
        <v>1358800</v>
      </c>
      <c r="H1491" s="70">
        <v>1358800</v>
      </c>
      <c r="I1491" s="70">
        <v>1358800</v>
      </c>
      <c r="J1491" s="175"/>
      <c r="K1491" s="69"/>
      <c r="L1491" s="69"/>
      <c r="M1491" s="69"/>
      <c r="N1491" s="69"/>
      <c r="O1491" s="69"/>
      <c r="P1491" s="69"/>
      <c r="Q1491" s="69"/>
      <c r="R1491" s="69"/>
    </row>
    <row r="1492" spans="1:18" ht="24" customHeight="1">
      <c r="A1492" s="57" t="s">
        <v>1200</v>
      </c>
      <c r="B1492" s="14">
        <v>793</v>
      </c>
      <c r="C1492" s="15" t="s">
        <v>69</v>
      </c>
      <c r="D1492" s="15" t="s">
        <v>68</v>
      </c>
      <c r="E1492" s="15" t="s">
        <v>1199</v>
      </c>
      <c r="F1492" s="15"/>
      <c r="G1492" s="70">
        <f>G1493</f>
        <v>50000</v>
      </c>
      <c r="H1492" s="70">
        <f t="shared" ref="H1492:I1492" si="404">H1493</f>
        <v>50000</v>
      </c>
      <c r="I1492" s="70">
        <f t="shared" si="404"/>
        <v>50000</v>
      </c>
      <c r="J1492" s="175"/>
      <c r="K1492" s="175"/>
      <c r="L1492" s="175"/>
      <c r="M1492" s="175"/>
      <c r="N1492" s="175"/>
      <c r="O1492" s="175"/>
      <c r="P1492" s="69"/>
      <c r="Q1492" s="69"/>
      <c r="R1492" s="69"/>
    </row>
    <row r="1493" spans="1:18" ht="25.5">
      <c r="A1493" s="16" t="s">
        <v>317</v>
      </c>
      <c r="B1493" s="14">
        <v>793</v>
      </c>
      <c r="C1493" s="15" t="s">
        <v>69</v>
      </c>
      <c r="D1493" s="15" t="s">
        <v>68</v>
      </c>
      <c r="E1493" s="15" t="s">
        <v>1199</v>
      </c>
      <c r="F1493" s="15" t="s">
        <v>36</v>
      </c>
      <c r="G1493" s="70">
        <f>G1494</f>
        <v>50000</v>
      </c>
      <c r="H1493" s="70">
        <f>H1494</f>
        <v>50000</v>
      </c>
      <c r="I1493" s="70">
        <f>I1494</f>
        <v>50000</v>
      </c>
      <c r="J1493" s="175"/>
      <c r="K1493" s="69"/>
      <c r="L1493" s="69"/>
      <c r="M1493" s="69"/>
      <c r="N1493" s="69"/>
      <c r="O1493" s="69"/>
      <c r="P1493" s="69"/>
      <c r="Q1493" s="69"/>
      <c r="R1493" s="69"/>
    </row>
    <row r="1494" spans="1:18" ht="25.5">
      <c r="A1494" s="16" t="s">
        <v>37</v>
      </c>
      <c r="B1494" s="14">
        <v>793</v>
      </c>
      <c r="C1494" s="15" t="s">
        <v>69</v>
      </c>
      <c r="D1494" s="15" t="s">
        <v>68</v>
      </c>
      <c r="E1494" s="15" t="s">
        <v>1199</v>
      </c>
      <c r="F1494" s="15" t="s">
        <v>38</v>
      </c>
      <c r="G1494" s="70">
        <v>50000</v>
      </c>
      <c r="H1494" s="70">
        <v>50000</v>
      </c>
      <c r="I1494" s="70">
        <v>50000</v>
      </c>
      <c r="J1494" s="175"/>
      <c r="K1494" s="69"/>
      <c r="L1494" s="69"/>
      <c r="M1494" s="69"/>
      <c r="N1494" s="69"/>
      <c r="O1494" s="69"/>
      <c r="P1494" s="69"/>
      <c r="Q1494" s="69"/>
      <c r="R1494" s="69"/>
    </row>
    <row r="1495" spans="1:18" s="18" customFormat="1" ht="71.25" customHeight="1">
      <c r="A1495" s="16" t="s">
        <v>1222</v>
      </c>
      <c r="B1495" s="49">
        <v>793</v>
      </c>
      <c r="C1495" s="15" t="s">
        <v>69</v>
      </c>
      <c r="D1495" s="15" t="s">
        <v>68</v>
      </c>
      <c r="E1495" s="15" t="s">
        <v>1116</v>
      </c>
      <c r="F1495" s="15"/>
      <c r="G1495" s="70">
        <f>G1496</f>
        <v>3650580</v>
      </c>
      <c r="H1495" s="70">
        <f t="shared" ref="H1495:I1495" si="405">H1496</f>
        <v>0</v>
      </c>
      <c r="I1495" s="70">
        <f t="shared" si="405"/>
        <v>0</v>
      </c>
      <c r="J1495" s="175"/>
      <c r="K1495" s="183"/>
      <c r="L1495" s="183"/>
      <c r="M1495" s="183"/>
      <c r="N1495" s="183"/>
      <c r="O1495" s="183"/>
      <c r="P1495" s="183"/>
      <c r="Q1495" s="183"/>
      <c r="R1495" s="183"/>
    </row>
    <row r="1496" spans="1:18" ht="30.75" customHeight="1">
      <c r="A1496" s="16" t="s">
        <v>35</v>
      </c>
      <c r="B1496" s="49">
        <v>793</v>
      </c>
      <c r="C1496" s="15" t="s">
        <v>69</v>
      </c>
      <c r="D1496" s="15" t="s">
        <v>68</v>
      </c>
      <c r="E1496" s="15" t="s">
        <v>1116</v>
      </c>
      <c r="F1496" s="15" t="s">
        <v>36</v>
      </c>
      <c r="G1496" s="70">
        <f t="shared" ref="G1496:I1496" si="406">G1497</f>
        <v>3650580</v>
      </c>
      <c r="H1496" s="70">
        <f t="shared" si="406"/>
        <v>0</v>
      </c>
      <c r="I1496" s="70">
        <f t="shared" si="406"/>
        <v>0</v>
      </c>
      <c r="J1496" s="175"/>
      <c r="K1496" s="69"/>
      <c r="L1496" s="69"/>
      <c r="M1496" s="69"/>
      <c r="N1496" s="69"/>
      <c r="O1496" s="69"/>
      <c r="P1496" s="69"/>
      <c r="Q1496" s="69"/>
      <c r="R1496" s="69"/>
    </row>
    <row r="1497" spans="1:18" s="18" customFormat="1" ht="34.5" customHeight="1">
      <c r="A1497" s="16" t="s">
        <v>37</v>
      </c>
      <c r="B1497" s="49">
        <v>793</v>
      </c>
      <c r="C1497" s="15" t="s">
        <v>69</v>
      </c>
      <c r="D1497" s="15" t="s">
        <v>68</v>
      </c>
      <c r="E1497" s="15" t="s">
        <v>1116</v>
      </c>
      <c r="F1497" s="15" t="s">
        <v>38</v>
      </c>
      <c r="G1497" s="70">
        <v>3650580</v>
      </c>
      <c r="H1497" s="70">
        <v>0</v>
      </c>
      <c r="I1497" s="70">
        <v>0</v>
      </c>
      <c r="J1497" s="175"/>
      <c r="K1497" s="183"/>
      <c r="L1497" s="183"/>
      <c r="M1497" s="183"/>
      <c r="N1497" s="183"/>
      <c r="O1497" s="183"/>
      <c r="P1497" s="183"/>
      <c r="Q1497" s="183"/>
      <c r="R1497" s="183"/>
    </row>
    <row r="1498" spans="1:18" s="28" customFormat="1" ht="24.75" hidden="1" customHeight="1">
      <c r="A1498" s="37" t="s">
        <v>164</v>
      </c>
      <c r="B1498" s="14">
        <v>793</v>
      </c>
      <c r="C1498" s="15" t="s">
        <v>69</v>
      </c>
      <c r="D1498" s="15" t="s">
        <v>68</v>
      </c>
      <c r="E1498" s="15" t="s">
        <v>229</v>
      </c>
      <c r="F1498" s="39"/>
      <c r="G1498" s="70">
        <f t="shared" ref="G1498:I1502" si="407">G1499</f>
        <v>0</v>
      </c>
      <c r="H1498" s="70">
        <f t="shared" si="407"/>
        <v>0</v>
      </c>
      <c r="I1498" s="70">
        <f t="shared" si="407"/>
        <v>0</v>
      </c>
      <c r="J1498" s="175"/>
      <c r="K1498" s="318"/>
      <c r="L1498" s="318"/>
      <c r="M1498" s="318"/>
      <c r="N1498" s="318"/>
      <c r="O1498" s="318"/>
      <c r="P1498" s="318"/>
      <c r="Q1498" s="318"/>
      <c r="R1498" s="318"/>
    </row>
    <row r="1499" spans="1:18" ht="25.5" hidden="1">
      <c r="A1499" s="37" t="s">
        <v>164</v>
      </c>
      <c r="B1499" s="14">
        <v>793</v>
      </c>
      <c r="C1499" s="15" t="s">
        <v>69</v>
      </c>
      <c r="D1499" s="15" t="s">
        <v>68</v>
      </c>
      <c r="E1499" s="15" t="s">
        <v>271</v>
      </c>
      <c r="F1499" s="14"/>
      <c r="G1499" s="70">
        <f>G1502+G1500</f>
        <v>0</v>
      </c>
      <c r="H1499" s="70">
        <f>H1502</f>
        <v>0</v>
      </c>
      <c r="I1499" s="70">
        <f>I1502</f>
        <v>0</v>
      </c>
      <c r="J1499" s="175"/>
      <c r="K1499" s="69"/>
      <c r="L1499" s="69"/>
      <c r="M1499" s="69"/>
      <c r="N1499" s="69"/>
      <c r="O1499" s="69"/>
      <c r="P1499" s="69"/>
      <c r="Q1499" s="69"/>
      <c r="R1499" s="69"/>
    </row>
    <row r="1500" spans="1:18" ht="25.5" hidden="1">
      <c r="A1500" s="16" t="s">
        <v>317</v>
      </c>
      <c r="B1500" s="14">
        <v>793</v>
      </c>
      <c r="C1500" s="15" t="s">
        <v>69</v>
      </c>
      <c r="D1500" s="15" t="s">
        <v>68</v>
      </c>
      <c r="E1500" s="15" t="s">
        <v>271</v>
      </c>
      <c r="F1500" s="15" t="s">
        <v>36</v>
      </c>
      <c r="G1500" s="70">
        <f>G1501</f>
        <v>0</v>
      </c>
      <c r="H1500" s="70"/>
      <c r="I1500" s="70"/>
      <c r="J1500" s="175"/>
      <c r="K1500" s="69"/>
      <c r="L1500" s="69"/>
      <c r="M1500" s="69"/>
      <c r="N1500" s="69"/>
      <c r="O1500" s="69"/>
      <c r="P1500" s="69"/>
      <c r="Q1500" s="69"/>
      <c r="R1500" s="69"/>
    </row>
    <row r="1501" spans="1:18" ht="25.5" hidden="1">
      <c r="A1501" s="16" t="s">
        <v>37</v>
      </c>
      <c r="B1501" s="14">
        <v>793</v>
      </c>
      <c r="C1501" s="15" t="s">
        <v>69</v>
      </c>
      <c r="D1501" s="15" t="s">
        <v>68</v>
      </c>
      <c r="E1501" s="15" t="s">
        <v>271</v>
      </c>
      <c r="F1501" s="15" t="s">
        <v>38</v>
      </c>
      <c r="G1501" s="70"/>
      <c r="H1501" s="70"/>
      <c r="I1501" s="70"/>
      <c r="J1501" s="175"/>
      <c r="K1501" s="69"/>
      <c r="L1501" s="69"/>
      <c r="M1501" s="69"/>
      <c r="N1501" s="69"/>
      <c r="O1501" s="69"/>
      <c r="P1501" s="69"/>
      <c r="Q1501" s="69"/>
      <c r="R1501" s="69"/>
    </row>
    <row r="1502" spans="1:18" hidden="1">
      <c r="A1502" s="16" t="s">
        <v>153</v>
      </c>
      <c r="B1502" s="14">
        <v>793</v>
      </c>
      <c r="C1502" s="15" t="s">
        <v>69</v>
      </c>
      <c r="D1502" s="15" t="s">
        <v>68</v>
      </c>
      <c r="E1502" s="15" t="s">
        <v>271</v>
      </c>
      <c r="F1502" s="15" t="s">
        <v>154</v>
      </c>
      <c r="G1502" s="70">
        <f t="shared" si="407"/>
        <v>0</v>
      </c>
      <c r="H1502" s="70">
        <f t="shared" si="407"/>
        <v>0</v>
      </c>
      <c r="I1502" s="70">
        <f t="shared" si="407"/>
        <v>0</v>
      </c>
      <c r="J1502" s="175"/>
      <c r="K1502" s="69"/>
      <c r="L1502" s="69"/>
      <c r="M1502" s="69"/>
      <c r="N1502" s="69"/>
      <c r="O1502" s="69"/>
      <c r="P1502" s="69"/>
      <c r="Q1502" s="69"/>
      <c r="R1502" s="69"/>
    </row>
    <row r="1503" spans="1:18" hidden="1">
      <c r="A1503" s="16" t="s">
        <v>173</v>
      </c>
      <c r="B1503" s="14">
        <v>793</v>
      </c>
      <c r="C1503" s="15" t="s">
        <v>69</v>
      </c>
      <c r="D1503" s="15" t="s">
        <v>68</v>
      </c>
      <c r="E1503" s="15" t="s">
        <v>271</v>
      </c>
      <c r="F1503" s="15" t="s">
        <v>174</v>
      </c>
      <c r="G1503" s="70"/>
      <c r="H1503" s="70"/>
      <c r="I1503" s="70"/>
      <c r="J1503" s="175"/>
      <c r="K1503" s="69"/>
      <c r="L1503" s="69"/>
      <c r="M1503" s="69"/>
      <c r="N1503" s="69"/>
      <c r="O1503" s="69"/>
      <c r="P1503" s="69"/>
      <c r="Q1503" s="69"/>
      <c r="R1503" s="69"/>
    </row>
    <row r="1504" spans="1:18" s="22" customFormat="1" ht="25.5">
      <c r="A1504" s="16" t="s">
        <v>329</v>
      </c>
      <c r="B1504" s="14">
        <v>793</v>
      </c>
      <c r="C1504" s="15" t="s">
        <v>69</v>
      </c>
      <c r="D1504" s="15" t="s">
        <v>304</v>
      </c>
      <c r="E1504" s="15"/>
      <c r="F1504" s="15"/>
      <c r="G1504" s="70">
        <f>G1505+G1515</f>
        <v>230000</v>
      </c>
      <c r="H1504" s="70">
        <f t="shared" ref="H1504:I1504" si="408">H1505+H1515</f>
        <v>230000</v>
      </c>
      <c r="I1504" s="70">
        <f t="shared" si="408"/>
        <v>230000</v>
      </c>
      <c r="J1504" s="329"/>
      <c r="K1504" s="61"/>
      <c r="L1504" s="61"/>
      <c r="M1504" s="61"/>
      <c r="N1504" s="61"/>
      <c r="O1504" s="61"/>
      <c r="P1504" s="61"/>
      <c r="Q1504" s="61"/>
      <c r="R1504" s="61"/>
    </row>
    <row r="1505" spans="1:18" ht="51" customHeight="1">
      <c r="A1505" s="16" t="s">
        <v>1152</v>
      </c>
      <c r="B1505" s="14">
        <v>793</v>
      </c>
      <c r="C1505" s="15" t="s">
        <v>69</v>
      </c>
      <c r="D1505" s="15" t="s">
        <v>304</v>
      </c>
      <c r="E1505" s="15" t="s">
        <v>250</v>
      </c>
      <c r="F1505" s="15"/>
      <c r="G1505" s="70">
        <f>G1506+G1509+G1512</f>
        <v>100000</v>
      </c>
      <c r="H1505" s="70">
        <f t="shared" ref="H1505:I1505" si="409">H1506+H1509+H1512</f>
        <v>100000</v>
      </c>
      <c r="I1505" s="70">
        <f t="shared" si="409"/>
        <v>100000</v>
      </c>
      <c r="J1505" s="175"/>
      <c r="K1505" s="69"/>
      <c r="L1505" s="69"/>
      <c r="M1505" s="69"/>
      <c r="N1505" s="69"/>
      <c r="O1505" s="69"/>
      <c r="P1505" s="69"/>
      <c r="Q1505" s="69"/>
      <c r="R1505" s="69"/>
    </row>
    <row r="1506" spans="1:18" ht="63.75" customHeight="1">
      <c r="A1506" s="16" t="s">
        <v>495</v>
      </c>
      <c r="B1506" s="14">
        <v>793</v>
      </c>
      <c r="C1506" s="15" t="s">
        <v>69</v>
      </c>
      <c r="D1506" s="15" t="s">
        <v>304</v>
      </c>
      <c r="E1506" s="15" t="s">
        <v>251</v>
      </c>
      <c r="F1506" s="15"/>
      <c r="G1506" s="70">
        <f t="shared" ref="G1506:I1507" si="410">G1507</f>
        <v>100000</v>
      </c>
      <c r="H1506" s="70">
        <f t="shared" si="410"/>
        <v>100000</v>
      </c>
      <c r="I1506" s="70">
        <f t="shared" si="410"/>
        <v>100000</v>
      </c>
      <c r="J1506" s="175"/>
      <c r="K1506" s="69"/>
      <c r="L1506" s="69"/>
      <c r="M1506" s="69"/>
      <c r="N1506" s="69"/>
      <c r="O1506" s="69"/>
      <c r="P1506" s="69"/>
      <c r="Q1506" s="69"/>
      <c r="R1506" s="69"/>
    </row>
    <row r="1507" spans="1:18" ht="25.5">
      <c r="A1507" s="16" t="s">
        <v>442</v>
      </c>
      <c r="B1507" s="14">
        <v>793</v>
      </c>
      <c r="C1507" s="15" t="s">
        <v>69</v>
      </c>
      <c r="D1507" s="15" t="s">
        <v>304</v>
      </c>
      <c r="E1507" s="15" t="s">
        <v>251</v>
      </c>
      <c r="F1507" s="15" t="s">
        <v>36</v>
      </c>
      <c r="G1507" s="70">
        <f t="shared" si="410"/>
        <v>100000</v>
      </c>
      <c r="H1507" s="70">
        <f t="shared" si="410"/>
        <v>100000</v>
      </c>
      <c r="I1507" s="70">
        <f t="shared" si="410"/>
        <v>100000</v>
      </c>
      <c r="J1507" s="175"/>
      <c r="K1507" s="69"/>
      <c r="L1507" s="69"/>
      <c r="M1507" s="69"/>
      <c r="N1507" s="69"/>
      <c r="O1507" s="69"/>
      <c r="P1507" s="69"/>
      <c r="Q1507" s="69"/>
      <c r="R1507" s="69"/>
    </row>
    <row r="1508" spans="1:18" ht="30.75" customHeight="1">
      <c r="A1508" s="16" t="s">
        <v>37</v>
      </c>
      <c r="B1508" s="14">
        <v>793</v>
      </c>
      <c r="C1508" s="15" t="s">
        <v>69</v>
      </c>
      <c r="D1508" s="15" t="s">
        <v>304</v>
      </c>
      <c r="E1508" s="15" t="s">
        <v>251</v>
      </c>
      <c r="F1508" s="15" t="s">
        <v>38</v>
      </c>
      <c r="G1508" s="70">
        <v>100000</v>
      </c>
      <c r="H1508" s="70">
        <v>100000</v>
      </c>
      <c r="I1508" s="70">
        <v>100000</v>
      </c>
      <c r="J1508" s="175"/>
      <c r="K1508" s="69"/>
      <c r="L1508" s="69"/>
      <c r="M1508" s="69"/>
      <c r="N1508" s="69"/>
      <c r="O1508" s="69"/>
      <c r="P1508" s="69"/>
      <c r="Q1508" s="69"/>
      <c r="R1508" s="69"/>
    </row>
    <row r="1509" spans="1:18" ht="51" hidden="1">
      <c r="A1509" s="16" t="s">
        <v>406</v>
      </c>
      <c r="B1509" s="14">
        <v>793</v>
      </c>
      <c r="C1509" s="15" t="s">
        <v>69</v>
      </c>
      <c r="D1509" s="15" t="s">
        <v>304</v>
      </c>
      <c r="E1509" s="15" t="s">
        <v>405</v>
      </c>
      <c r="F1509" s="15"/>
      <c r="G1509" s="70">
        <f>G1510</f>
        <v>0</v>
      </c>
      <c r="H1509" s="70">
        <f t="shared" ref="H1509:I1509" si="411">H1510</f>
        <v>0</v>
      </c>
      <c r="I1509" s="70">
        <f t="shared" si="411"/>
        <v>0</v>
      </c>
      <c r="J1509" s="175"/>
      <c r="K1509" s="69"/>
      <c r="L1509" s="69"/>
      <c r="M1509" s="69"/>
      <c r="N1509" s="69"/>
      <c r="O1509" s="69"/>
      <c r="P1509" s="69"/>
      <c r="Q1509" s="69"/>
      <c r="R1509" s="69"/>
    </row>
    <row r="1510" spans="1:18" ht="25.5" hidden="1">
      <c r="A1510" s="16" t="s">
        <v>37</v>
      </c>
      <c r="B1510" s="14">
        <v>793</v>
      </c>
      <c r="C1510" s="15" t="s">
        <v>69</v>
      </c>
      <c r="D1510" s="15" t="s">
        <v>304</v>
      </c>
      <c r="E1510" s="15" t="s">
        <v>405</v>
      </c>
      <c r="F1510" s="15" t="s">
        <v>36</v>
      </c>
      <c r="G1510" s="70">
        <f>G1511</f>
        <v>0</v>
      </c>
      <c r="H1510" s="70">
        <f t="shared" ref="H1510:I1510" si="412">H1511</f>
        <v>0</v>
      </c>
      <c r="I1510" s="70">
        <f t="shared" si="412"/>
        <v>0</v>
      </c>
      <c r="J1510" s="175"/>
      <c r="K1510" s="69"/>
      <c r="L1510" s="69"/>
      <c r="M1510" s="69"/>
      <c r="N1510" s="69"/>
      <c r="O1510" s="69"/>
      <c r="P1510" s="69"/>
      <c r="Q1510" s="69"/>
      <c r="R1510" s="69"/>
    </row>
    <row r="1511" spans="1:18" ht="25.5" hidden="1">
      <c r="A1511" s="16" t="s">
        <v>37</v>
      </c>
      <c r="B1511" s="14">
        <v>793</v>
      </c>
      <c r="C1511" s="15" t="s">
        <v>69</v>
      </c>
      <c r="D1511" s="15" t="s">
        <v>304</v>
      </c>
      <c r="E1511" s="15" t="s">
        <v>405</v>
      </c>
      <c r="F1511" s="15" t="s">
        <v>38</v>
      </c>
      <c r="G1511" s="70"/>
      <c r="H1511" s="70"/>
      <c r="I1511" s="70"/>
      <c r="J1511" s="341"/>
      <c r="K1511" s="69"/>
      <c r="L1511" s="69"/>
      <c r="M1511" s="69"/>
      <c r="N1511" s="69"/>
      <c r="O1511" s="69"/>
      <c r="P1511" s="69"/>
      <c r="Q1511" s="69"/>
      <c r="R1511" s="69"/>
    </row>
    <row r="1512" spans="1:18" ht="46.5" hidden="1" customHeight="1">
      <c r="A1512" s="57" t="s">
        <v>475</v>
      </c>
      <c r="B1512" s="14">
        <v>793</v>
      </c>
      <c r="C1512" s="15" t="s">
        <v>69</v>
      </c>
      <c r="D1512" s="15" t="s">
        <v>304</v>
      </c>
      <c r="E1512" s="15" t="s">
        <v>750</v>
      </c>
      <c r="F1512" s="15"/>
      <c r="G1512" s="70">
        <f>G1513</f>
        <v>0</v>
      </c>
      <c r="H1512" s="70">
        <f t="shared" ref="H1512:I1512" si="413">H1513</f>
        <v>0</v>
      </c>
      <c r="I1512" s="70">
        <f t="shared" si="413"/>
        <v>0</v>
      </c>
      <c r="J1512" s="175"/>
      <c r="K1512" s="69"/>
      <c r="L1512" s="69"/>
      <c r="M1512" s="69"/>
      <c r="N1512" s="69"/>
      <c r="O1512" s="69"/>
      <c r="P1512" s="69"/>
      <c r="Q1512" s="69"/>
      <c r="R1512" s="69"/>
    </row>
    <row r="1513" spans="1:18" ht="25.5" hidden="1">
      <c r="A1513" s="16" t="s">
        <v>317</v>
      </c>
      <c r="B1513" s="14">
        <v>793</v>
      </c>
      <c r="C1513" s="15" t="s">
        <v>69</v>
      </c>
      <c r="D1513" s="15" t="s">
        <v>304</v>
      </c>
      <c r="E1513" s="15" t="s">
        <v>750</v>
      </c>
      <c r="F1513" s="15" t="s">
        <v>36</v>
      </c>
      <c r="G1513" s="70">
        <f>G1514</f>
        <v>0</v>
      </c>
      <c r="H1513" s="70">
        <f>H1514</f>
        <v>0</v>
      </c>
      <c r="I1513" s="70">
        <f>I1514</f>
        <v>0</v>
      </c>
      <c r="J1513" s="175"/>
      <c r="K1513" s="69"/>
      <c r="L1513" s="69"/>
      <c r="M1513" s="69"/>
      <c r="N1513" s="69"/>
      <c r="O1513" s="69"/>
      <c r="P1513" s="69"/>
      <c r="Q1513" s="69"/>
      <c r="R1513" s="69"/>
    </row>
    <row r="1514" spans="1:18" ht="25.5" hidden="1">
      <c r="A1514" s="16" t="s">
        <v>37</v>
      </c>
      <c r="B1514" s="14">
        <v>793</v>
      </c>
      <c r="C1514" s="15" t="s">
        <v>69</v>
      </c>
      <c r="D1514" s="15" t="s">
        <v>304</v>
      </c>
      <c r="E1514" s="15" t="s">
        <v>750</v>
      </c>
      <c r="F1514" s="15" t="s">
        <v>38</v>
      </c>
      <c r="G1514" s="70"/>
      <c r="H1514" s="70"/>
      <c r="I1514" s="70"/>
      <c r="J1514" s="175"/>
      <c r="K1514" s="69"/>
      <c r="L1514" s="69"/>
      <c r="M1514" s="69"/>
      <c r="N1514" s="69"/>
      <c r="O1514" s="69"/>
      <c r="P1514" s="69"/>
      <c r="Q1514" s="69"/>
      <c r="R1514" s="69"/>
    </row>
    <row r="1515" spans="1:18" ht="51.75" customHeight="1">
      <c r="A1515" s="16" t="s">
        <v>1153</v>
      </c>
      <c r="B1515" s="14">
        <v>793</v>
      </c>
      <c r="C1515" s="15" t="s">
        <v>69</v>
      </c>
      <c r="D1515" s="15" t="s">
        <v>304</v>
      </c>
      <c r="E1515" s="15" t="s">
        <v>252</v>
      </c>
      <c r="F1515" s="15"/>
      <c r="G1515" s="70">
        <f t="shared" ref="G1515:I1517" si="414">G1516</f>
        <v>130000</v>
      </c>
      <c r="H1515" s="70">
        <f t="shared" si="414"/>
        <v>130000</v>
      </c>
      <c r="I1515" s="70">
        <f t="shared" si="414"/>
        <v>130000</v>
      </c>
      <c r="J1515" s="175"/>
      <c r="K1515" s="69"/>
      <c r="L1515" s="69"/>
      <c r="M1515" s="69"/>
      <c r="N1515" s="69"/>
      <c r="O1515" s="69"/>
      <c r="P1515" s="69"/>
      <c r="Q1515" s="69"/>
      <c r="R1515" s="69"/>
    </row>
    <row r="1516" spans="1:18" ht="38.25">
      <c r="A1516" s="16" t="s">
        <v>330</v>
      </c>
      <c r="B1516" s="14">
        <v>793</v>
      </c>
      <c r="C1516" s="15" t="s">
        <v>69</v>
      </c>
      <c r="D1516" s="15" t="s">
        <v>304</v>
      </c>
      <c r="E1516" s="15" t="s">
        <v>253</v>
      </c>
      <c r="F1516" s="15"/>
      <c r="G1516" s="70">
        <f t="shared" si="414"/>
        <v>130000</v>
      </c>
      <c r="H1516" s="70">
        <f t="shared" si="414"/>
        <v>130000</v>
      </c>
      <c r="I1516" s="70">
        <f t="shared" si="414"/>
        <v>130000</v>
      </c>
      <c r="J1516" s="175"/>
      <c r="K1516" s="69"/>
      <c r="L1516" s="69"/>
      <c r="M1516" s="69"/>
      <c r="N1516" s="69"/>
      <c r="O1516" s="69"/>
      <c r="P1516" s="69"/>
      <c r="Q1516" s="69"/>
      <c r="R1516" s="69"/>
    </row>
    <row r="1517" spans="1:18" ht="25.5">
      <c r="A1517" s="16" t="s">
        <v>442</v>
      </c>
      <c r="B1517" s="14">
        <v>793</v>
      </c>
      <c r="C1517" s="15" t="s">
        <v>69</v>
      </c>
      <c r="D1517" s="15" t="s">
        <v>304</v>
      </c>
      <c r="E1517" s="15" t="s">
        <v>253</v>
      </c>
      <c r="F1517" s="15" t="s">
        <v>36</v>
      </c>
      <c r="G1517" s="70">
        <f t="shared" si="414"/>
        <v>130000</v>
      </c>
      <c r="H1517" s="70">
        <f t="shared" si="414"/>
        <v>130000</v>
      </c>
      <c r="I1517" s="70">
        <f t="shared" si="414"/>
        <v>130000</v>
      </c>
      <c r="J1517" s="175"/>
      <c r="K1517" s="69"/>
      <c r="L1517" s="69"/>
      <c r="M1517" s="69"/>
      <c r="N1517" s="69"/>
      <c r="O1517" s="69"/>
      <c r="P1517" s="69"/>
      <c r="Q1517" s="69"/>
      <c r="R1517" s="69"/>
    </row>
    <row r="1518" spans="1:18" ht="31.5" customHeight="1">
      <c r="A1518" s="16" t="s">
        <v>37</v>
      </c>
      <c r="B1518" s="14">
        <v>793</v>
      </c>
      <c r="C1518" s="15" t="s">
        <v>69</v>
      </c>
      <c r="D1518" s="15" t="s">
        <v>304</v>
      </c>
      <c r="E1518" s="15" t="s">
        <v>253</v>
      </c>
      <c r="F1518" s="15" t="s">
        <v>38</v>
      </c>
      <c r="G1518" s="70">
        <v>130000</v>
      </c>
      <c r="H1518" s="70">
        <v>130000</v>
      </c>
      <c r="I1518" s="70">
        <v>130000</v>
      </c>
      <c r="J1518" s="175"/>
      <c r="K1518" s="69"/>
      <c r="L1518" s="69"/>
      <c r="M1518" s="69"/>
      <c r="N1518" s="69"/>
      <c r="O1518" s="69"/>
      <c r="P1518" s="69"/>
      <c r="Q1518" s="69"/>
      <c r="R1518" s="69"/>
    </row>
    <row r="1519" spans="1:18">
      <c r="A1519" s="11" t="s">
        <v>85</v>
      </c>
      <c r="B1519" s="6">
        <v>793</v>
      </c>
      <c r="C1519" s="7" t="s">
        <v>53</v>
      </c>
      <c r="D1519" s="7"/>
      <c r="E1519" s="7"/>
      <c r="F1519" s="7"/>
      <c r="G1519" s="38">
        <f>G1525+G1604+G1540+G1520</f>
        <v>72617518</v>
      </c>
      <c r="H1519" s="38">
        <f>H1525+H1604+H1540+H1520</f>
        <v>56175588</v>
      </c>
      <c r="I1519" s="38">
        <f>I1525+I1604+I1540+I1520</f>
        <v>58030055</v>
      </c>
      <c r="J1519" s="337">
        <f>G1530+G1579+G1583+G1587+G1591+G1608+G1611+G1625+G1639</f>
        <v>23000000</v>
      </c>
      <c r="K1519" s="337"/>
      <c r="L1519" s="337"/>
      <c r="M1519" s="337"/>
      <c r="N1519" s="337"/>
      <c r="O1519" s="337"/>
      <c r="P1519" s="246"/>
      <c r="Q1519" s="246"/>
      <c r="R1519" s="69"/>
    </row>
    <row r="1520" spans="1:18" hidden="1">
      <c r="A1520" s="165" t="s">
        <v>756</v>
      </c>
      <c r="B1520" s="49">
        <v>793</v>
      </c>
      <c r="C1520" s="66" t="s">
        <v>53</v>
      </c>
      <c r="D1520" s="66" t="s">
        <v>168</v>
      </c>
      <c r="E1520" s="7"/>
      <c r="F1520" s="7"/>
      <c r="G1520" s="29">
        <f>G1522</f>
        <v>0</v>
      </c>
      <c r="H1520" s="29">
        <f t="shared" ref="H1520:I1520" si="415">H1522</f>
        <v>0</v>
      </c>
      <c r="I1520" s="29">
        <f t="shared" si="415"/>
        <v>0</v>
      </c>
      <c r="J1520" s="342"/>
      <c r="K1520" s="69"/>
      <c r="L1520" s="69"/>
      <c r="M1520" s="69"/>
      <c r="N1520" s="69"/>
      <c r="O1520" s="69"/>
      <c r="P1520" s="69"/>
      <c r="Q1520" s="69"/>
      <c r="R1520" s="69"/>
    </row>
    <row r="1521" spans="1:18" ht="30" hidden="1" customHeight="1">
      <c r="A1521" s="37" t="s">
        <v>682</v>
      </c>
      <c r="B1521" s="14">
        <v>793</v>
      </c>
      <c r="C1521" s="15" t="s">
        <v>53</v>
      </c>
      <c r="D1521" s="15" t="s">
        <v>87</v>
      </c>
      <c r="E1521" s="14" t="s">
        <v>238</v>
      </c>
      <c r="F1521" s="14"/>
      <c r="G1521" s="70">
        <f>G1522</f>
        <v>0</v>
      </c>
      <c r="H1521" s="70">
        <f t="shared" ref="H1521:I1521" si="416">H1522</f>
        <v>0</v>
      </c>
      <c r="I1521" s="70">
        <f t="shared" si="416"/>
        <v>0</v>
      </c>
      <c r="J1521" s="175"/>
      <c r="K1521" s="69"/>
      <c r="L1521" s="69"/>
      <c r="M1521" s="69"/>
      <c r="N1521" s="69"/>
      <c r="O1521" s="69"/>
      <c r="P1521" s="69"/>
      <c r="Q1521" s="69"/>
      <c r="R1521" s="69"/>
    </row>
    <row r="1522" spans="1:18" ht="40.5" hidden="1" customHeight="1">
      <c r="A1522" s="16" t="s">
        <v>755</v>
      </c>
      <c r="B1522" s="14">
        <v>793</v>
      </c>
      <c r="C1522" s="15" t="s">
        <v>53</v>
      </c>
      <c r="D1522" s="15" t="s">
        <v>168</v>
      </c>
      <c r="E1522" s="14" t="s">
        <v>617</v>
      </c>
      <c r="F1522" s="14"/>
      <c r="G1522" s="70">
        <f>G1523</f>
        <v>0</v>
      </c>
      <c r="H1522" s="70">
        <f>H1524</f>
        <v>0</v>
      </c>
      <c r="I1522" s="70">
        <f>I1524</f>
        <v>0</v>
      </c>
      <c r="J1522" s="175"/>
      <c r="K1522" s="69"/>
      <c r="L1522" s="69"/>
      <c r="M1522" s="69"/>
      <c r="N1522" s="69"/>
      <c r="O1522" s="69"/>
      <c r="P1522" s="69"/>
      <c r="Q1522" s="69"/>
      <c r="R1522" s="69"/>
    </row>
    <row r="1523" spans="1:18" hidden="1">
      <c r="A1523" s="16" t="s">
        <v>62</v>
      </c>
      <c r="B1523" s="14">
        <v>793</v>
      </c>
      <c r="C1523" s="15" t="s">
        <v>53</v>
      </c>
      <c r="D1523" s="15" t="s">
        <v>168</v>
      </c>
      <c r="E1523" s="14" t="s">
        <v>617</v>
      </c>
      <c r="F1523" s="14">
        <v>800</v>
      </c>
      <c r="G1523" s="70">
        <f t="shared" ref="G1523:I1523" si="417">G1524</f>
        <v>0</v>
      </c>
      <c r="H1523" s="70">
        <f t="shared" si="417"/>
        <v>0</v>
      </c>
      <c r="I1523" s="70">
        <f t="shared" si="417"/>
        <v>0</v>
      </c>
      <c r="J1523" s="175"/>
      <c r="K1523" s="69"/>
      <c r="L1523" s="69"/>
      <c r="M1523" s="69"/>
      <c r="N1523" s="69"/>
      <c r="O1523" s="69"/>
      <c r="P1523" s="69"/>
      <c r="Q1523" s="69"/>
      <c r="R1523" s="69"/>
    </row>
    <row r="1524" spans="1:18" ht="48" hidden="1" customHeight="1">
      <c r="A1524" s="16" t="s">
        <v>422</v>
      </c>
      <c r="B1524" s="14">
        <v>793</v>
      </c>
      <c r="C1524" s="15" t="s">
        <v>53</v>
      </c>
      <c r="D1524" s="15" t="s">
        <v>168</v>
      </c>
      <c r="E1524" s="14" t="s">
        <v>617</v>
      </c>
      <c r="F1524" s="14">
        <v>810</v>
      </c>
      <c r="G1524" s="70"/>
      <c r="H1524" s="8">
        <v>0</v>
      </c>
      <c r="I1524" s="8">
        <v>0</v>
      </c>
      <c r="J1524" s="341"/>
      <c r="K1524" s="69"/>
      <c r="L1524" s="69"/>
      <c r="M1524" s="69"/>
      <c r="N1524" s="69"/>
      <c r="O1524" s="69"/>
      <c r="P1524" s="69"/>
      <c r="Q1524" s="69"/>
      <c r="R1524" s="69"/>
    </row>
    <row r="1525" spans="1:18" s="46" customFormat="1" ht="16.5" customHeight="1">
      <c r="A1525" s="16" t="s">
        <v>336</v>
      </c>
      <c r="B1525" s="14">
        <v>793</v>
      </c>
      <c r="C1525" s="15" t="s">
        <v>53</v>
      </c>
      <c r="D1525" s="15" t="s">
        <v>43</v>
      </c>
      <c r="E1525" s="15"/>
      <c r="F1525" s="15"/>
      <c r="G1525" s="70">
        <f>G1527</f>
        <v>2200000</v>
      </c>
      <c r="H1525" s="70">
        <f>H1527</f>
        <v>2200000</v>
      </c>
      <c r="I1525" s="70">
        <f>I1527</f>
        <v>2200000</v>
      </c>
      <c r="J1525" s="175"/>
      <c r="K1525" s="58"/>
      <c r="L1525" s="58"/>
      <c r="M1525" s="58"/>
      <c r="N1525" s="58"/>
      <c r="O1525" s="58"/>
      <c r="P1525" s="58"/>
      <c r="Q1525" s="58"/>
      <c r="R1525" s="58"/>
    </row>
    <row r="1526" spans="1:18" s="18" customFormat="1" ht="27" customHeight="1">
      <c r="A1526" s="16" t="s">
        <v>1143</v>
      </c>
      <c r="B1526" s="14">
        <v>793</v>
      </c>
      <c r="C1526" s="15" t="s">
        <v>53</v>
      </c>
      <c r="D1526" s="15" t="s">
        <v>43</v>
      </c>
      <c r="E1526" s="15" t="s">
        <v>230</v>
      </c>
      <c r="F1526" s="15"/>
      <c r="G1526" s="70">
        <f>G1527</f>
        <v>2200000</v>
      </c>
      <c r="H1526" s="70">
        <f t="shared" ref="H1526:I1526" si="418">H1527</f>
        <v>2200000</v>
      </c>
      <c r="I1526" s="70">
        <f t="shared" si="418"/>
        <v>2200000</v>
      </c>
      <c r="J1526" s="175"/>
      <c r="K1526" s="183"/>
      <c r="L1526" s="183"/>
      <c r="M1526" s="183"/>
      <c r="N1526" s="183"/>
      <c r="O1526" s="183"/>
      <c r="P1526" s="183"/>
      <c r="Q1526" s="183"/>
      <c r="R1526" s="183"/>
    </row>
    <row r="1527" spans="1:18" s="46" customFormat="1" ht="18" customHeight="1">
      <c r="A1527" s="16" t="s">
        <v>337</v>
      </c>
      <c r="B1527" s="14">
        <v>793</v>
      </c>
      <c r="C1527" s="15" t="s">
        <v>53</v>
      </c>
      <c r="D1527" s="15" t="s">
        <v>43</v>
      </c>
      <c r="E1527" s="15" t="s">
        <v>95</v>
      </c>
      <c r="F1527" s="15"/>
      <c r="G1527" s="70">
        <f>G1528+G1531+G1534+G1537</f>
        <v>2200000</v>
      </c>
      <c r="H1527" s="70">
        <f t="shared" ref="H1527:I1527" si="419">H1528</f>
        <v>2200000</v>
      </c>
      <c r="I1527" s="70">
        <f t="shared" si="419"/>
        <v>2200000</v>
      </c>
      <c r="J1527" s="175"/>
      <c r="K1527" s="58"/>
      <c r="L1527" s="58"/>
      <c r="M1527" s="58"/>
      <c r="N1527" s="58"/>
      <c r="O1527" s="58"/>
      <c r="P1527" s="58"/>
      <c r="Q1527" s="58"/>
      <c r="R1527" s="58"/>
    </row>
    <row r="1528" spans="1:18" s="46" customFormat="1" ht="26.25" customHeight="1">
      <c r="A1528" s="16" t="s">
        <v>332</v>
      </c>
      <c r="B1528" s="14">
        <v>793</v>
      </c>
      <c r="C1528" s="15" t="s">
        <v>53</v>
      </c>
      <c r="D1528" s="15" t="s">
        <v>43</v>
      </c>
      <c r="E1528" s="15" t="s">
        <v>331</v>
      </c>
      <c r="F1528" s="15"/>
      <c r="G1528" s="70">
        <f t="shared" ref="G1528:I1535" si="420">G1529</f>
        <v>2200000</v>
      </c>
      <c r="H1528" s="70">
        <f t="shared" si="420"/>
        <v>2200000</v>
      </c>
      <c r="I1528" s="70">
        <f t="shared" si="420"/>
        <v>2200000</v>
      </c>
      <c r="J1528" s="175"/>
      <c r="K1528" s="58"/>
      <c r="L1528" s="58"/>
      <c r="M1528" s="58"/>
      <c r="N1528" s="58"/>
      <c r="O1528" s="58"/>
      <c r="P1528" s="58"/>
      <c r="Q1528" s="58"/>
      <c r="R1528" s="58"/>
    </row>
    <row r="1529" spans="1:18" s="46" customFormat="1" ht="27.75" customHeight="1">
      <c r="A1529" s="16" t="s">
        <v>442</v>
      </c>
      <c r="B1529" s="14">
        <v>793</v>
      </c>
      <c r="C1529" s="15" t="s">
        <v>53</v>
      </c>
      <c r="D1529" s="15" t="s">
        <v>43</v>
      </c>
      <c r="E1529" s="15" t="s">
        <v>331</v>
      </c>
      <c r="F1529" s="15" t="s">
        <v>36</v>
      </c>
      <c r="G1529" s="70">
        <f t="shared" si="420"/>
        <v>2200000</v>
      </c>
      <c r="H1529" s="70">
        <f t="shared" si="420"/>
        <v>2200000</v>
      </c>
      <c r="I1529" s="70">
        <f t="shared" si="420"/>
        <v>2200000</v>
      </c>
      <c r="J1529" s="175"/>
      <c r="K1529" s="58"/>
      <c r="L1529" s="58"/>
      <c r="M1529" s="58"/>
      <c r="N1529" s="58"/>
      <c r="O1529" s="58"/>
      <c r="P1529" s="58"/>
      <c r="Q1529" s="58"/>
      <c r="R1529" s="58"/>
    </row>
    <row r="1530" spans="1:18" s="46" customFormat="1" ht="31.5" customHeight="1">
      <c r="A1530" s="16" t="s">
        <v>37</v>
      </c>
      <c r="B1530" s="14">
        <v>793</v>
      </c>
      <c r="C1530" s="15" t="s">
        <v>53</v>
      </c>
      <c r="D1530" s="15" t="s">
        <v>43</v>
      </c>
      <c r="E1530" s="15" t="s">
        <v>331</v>
      </c>
      <c r="F1530" s="15" t="s">
        <v>38</v>
      </c>
      <c r="G1530" s="70">
        <v>2200000</v>
      </c>
      <c r="H1530" s="70">
        <v>2200000</v>
      </c>
      <c r="I1530" s="70">
        <v>2200000</v>
      </c>
      <c r="J1530" s="175"/>
      <c r="K1530" s="58"/>
      <c r="L1530" s="58"/>
      <c r="M1530" s="58"/>
      <c r="N1530" s="58"/>
      <c r="O1530" s="58"/>
      <c r="P1530" s="58"/>
      <c r="Q1530" s="58"/>
      <c r="R1530" s="58"/>
    </row>
    <row r="1531" spans="1:18" s="46" customFormat="1" ht="75" hidden="1" customHeight="1">
      <c r="A1531" s="16" t="s">
        <v>676</v>
      </c>
      <c r="B1531" s="14">
        <v>793</v>
      </c>
      <c r="C1531" s="15" t="s">
        <v>53</v>
      </c>
      <c r="D1531" s="15" t="s">
        <v>43</v>
      </c>
      <c r="E1531" s="15" t="s">
        <v>675</v>
      </c>
      <c r="F1531" s="15"/>
      <c r="G1531" s="70">
        <f t="shared" si="420"/>
        <v>0</v>
      </c>
      <c r="H1531" s="70">
        <f t="shared" si="420"/>
        <v>0</v>
      </c>
      <c r="I1531" s="70">
        <f t="shared" si="420"/>
        <v>0</v>
      </c>
      <c r="J1531" s="175"/>
      <c r="K1531" s="58"/>
      <c r="L1531" s="58"/>
      <c r="M1531" s="58"/>
      <c r="N1531" s="58"/>
      <c r="O1531" s="58"/>
      <c r="P1531" s="58"/>
      <c r="Q1531" s="58"/>
      <c r="R1531" s="58"/>
    </row>
    <row r="1532" spans="1:18" s="46" customFormat="1" ht="27.75" hidden="1" customHeight="1">
      <c r="A1532" s="16" t="s">
        <v>442</v>
      </c>
      <c r="B1532" s="14">
        <v>793</v>
      </c>
      <c r="C1532" s="15" t="s">
        <v>53</v>
      </c>
      <c r="D1532" s="15" t="s">
        <v>43</v>
      </c>
      <c r="E1532" s="15" t="s">
        <v>675</v>
      </c>
      <c r="F1532" s="15" t="s">
        <v>63</v>
      </c>
      <c r="G1532" s="70">
        <f t="shared" si="420"/>
        <v>0</v>
      </c>
      <c r="H1532" s="70">
        <f t="shared" si="420"/>
        <v>0</v>
      </c>
      <c r="I1532" s="70">
        <f t="shared" si="420"/>
        <v>0</v>
      </c>
      <c r="J1532" s="175"/>
      <c r="K1532" s="58"/>
      <c r="L1532" s="58"/>
      <c r="M1532" s="58"/>
      <c r="N1532" s="58"/>
      <c r="O1532" s="58"/>
      <c r="P1532" s="58"/>
      <c r="Q1532" s="58"/>
      <c r="R1532" s="58"/>
    </row>
    <row r="1533" spans="1:18" s="46" customFormat="1" ht="31.5" hidden="1" customHeight="1">
      <c r="A1533" s="16" t="s">
        <v>37</v>
      </c>
      <c r="B1533" s="14">
        <v>793</v>
      </c>
      <c r="C1533" s="15" t="s">
        <v>53</v>
      </c>
      <c r="D1533" s="15" t="s">
        <v>43</v>
      </c>
      <c r="E1533" s="15" t="s">
        <v>675</v>
      </c>
      <c r="F1533" s="15" t="s">
        <v>335</v>
      </c>
      <c r="G1533" s="70"/>
      <c r="H1533" s="70"/>
      <c r="I1533" s="70"/>
      <c r="J1533" s="175"/>
      <c r="K1533" s="58"/>
      <c r="L1533" s="58"/>
      <c r="M1533" s="58"/>
      <c r="N1533" s="58"/>
      <c r="O1533" s="58"/>
      <c r="P1533" s="58"/>
      <c r="Q1533" s="58"/>
      <c r="R1533" s="58"/>
    </row>
    <row r="1534" spans="1:18" s="46" customFormat="1" ht="75" hidden="1" customHeight="1">
      <c r="A1534" s="16" t="s">
        <v>749</v>
      </c>
      <c r="B1534" s="14">
        <v>793</v>
      </c>
      <c r="C1534" s="15" t="s">
        <v>53</v>
      </c>
      <c r="D1534" s="15" t="s">
        <v>43</v>
      </c>
      <c r="E1534" s="15" t="s">
        <v>748</v>
      </c>
      <c r="F1534" s="15"/>
      <c r="G1534" s="70">
        <f t="shared" si="420"/>
        <v>0</v>
      </c>
      <c r="H1534" s="70">
        <f t="shared" si="420"/>
        <v>0</v>
      </c>
      <c r="I1534" s="70">
        <f t="shared" si="420"/>
        <v>0</v>
      </c>
      <c r="J1534" s="175"/>
      <c r="K1534" s="58"/>
      <c r="L1534" s="58"/>
      <c r="M1534" s="58"/>
      <c r="N1534" s="58"/>
      <c r="O1534" s="58"/>
      <c r="P1534" s="58"/>
      <c r="Q1534" s="58"/>
      <c r="R1534" s="58"/>
    </row>
    <row r="1535" spans="1:18" s="46" customFormat="1" ht="27.75" hidden="1" customHeight="1">
      <c r="A1535" s="16" t="s">
        <v>442</v>
      </c>
      <c r="B1535" s="14">
        <v>793</v>
      </c>
      <c r="C1535" s="15" t="s">
        <v>53</v>
      </c>
      <c r="D1535" s="15" t="s">
        <v>43</v>
      </c>
      <c r="E1535" s="15" t="s">
        <v>748</v>
      </c>
      <c r="F1535" s="15" t="s">
        <v>36</v>
      </c>
      <c r="G1535" s="70">
        <f t="shared" si="420"/>
        <v>0</v>
      </c>
      <c r="H1535" s="70">
        <f t="shared" si="420"/>
        <v>0</v>
      </c>
      <c r="I1535" s="70">
        <f t="shared" si="420"/>
        <v>0</v>
      </c>
      <c r="J1535" s="175"/>
      <c r="K1535" s="58"/>
      <c r="L1535" s="58"/>
      <c r="M1535" s="58"/>
      <c r="N1535" s="58"/>
      <c r="O1535" s="58"/>
      <c r="P1535" s="58"/>
      <c r="Q1535" s="58"/>
      <c r="R1535" s="58"/>
    </row>
    <row r="1536" spans="1:18" s="46" customFormat="1" ht="31.5" hidden="1" customHeight="1">
      <c r="A1536" s="16" t="s">
        <v>37</v>
      </c>
      <c r="B1536" s="14">
        <v>793</v>
      </c>
      <c r="C1536" s="15" t="s">
        <v>53</v>
      </c>
      <c r="D1536" s="15" t="s">
        <v>43</v>
      </c>
      <c r="E1536" s="15" t="s">
        <v>748</v>
      </c>
      <c r="F1536" s="15" t="s">
        <v>38</v>
      </c>
      <c r="G1536" s="70"/>
      <c r="H1536" s="70"/>
      <c r="I1536" s="70"/>
      <c r="J1536" s="175"/>
      <c r="K1536" s="58"/>
      <c r="L1536" s="58"/>
      <c r="M1536" s="58"/>
      <c r="N1536" s="58"/>
      <c r="O1536" s="58"/>
      <c r="P1536" s="58"/>
      <c r="Q1536" s="58"/>
      <c r="R1536" s="58"/>
    </row>
    <row r="1537" spans="1:18" s="46" customFormat="1" ht="42" hidden="1" customHeight="1">
      <c r="A1537" s="16" t="s">
        <v>1006</v>
      </c>
      <c r="B1537" s="14">
        <v>793</v>
      </c>
      <c r="C1537" s="15" t="s">
        <v>53</v>
      </c>
      <c r="D1537" s="15" t="s">
        <v>43</v>
      </c>
      <c r="E1537" s="15" t="s">
        <v>1007</v>
      </c>
      <c r="F1537" s="15"/>
      <c r="G1537" s="70">
        <f>G1538</f>
        <v>0</v>
      </c>
      <c r="H1537" s="70"/>
      <c r="I1537" s="70"/>
      <c r="J1537" s="175"/>
      <c r="K1537" s="58"/>
      <c r="L1537" s="58"/>
      <c r="M1537" s="58"/>
      <c r="N1537" s="58"/>
      <c r="O1537" s="58"/>
      <c r="P1537" s="58"/>
      <c r="Q1537" s="58"/>
      <c r="R1537" s="58"/>
    </row>
    <row r="1538" spans="1:18" s="46" customFormat="1" ht="31.5" hidden="1" customHeight="1">
      <c r="A1538" s="16" t="s">
        <v>442</v>
      </c>
      <c r="B1538" s="14">
        <v>793</v>
      </c>
      <c r="C1538" s="15" t="s">
        <v>53</v>
      </c>
      <c r="D1538" s="15" t="s">
        <v>43</v>
      </c>
      <c r="E1538" s="15" t="s">
        <v>1007</v>
      </c>
      <c r="F1538" s="15" t="s">
        <v>36</v>
      </c>
      <c r="G1538" s="70">
        <f>G1539</f>
        <v>0</v>
      </c>
      <c r="H1538" s="70"/>
      <c r="I1538" s="70"/>
      <c r="J1538" s="175"/>
      <c r="K1538" s="58"/>
      <c r="L1538" s="58"/>
      <c r="M1538" s="58"/>
      <c r="N1538" s="58"/>
      <c r="O1538" s="58"/>
      <c r="P1538" s="58"/>
      <c r="Q1538" s="58"/>
      <c r="R1538" s="58"/>
    </row>
    <row r="1539" spans="1:18" s="46" customFormat="1" ht="31.5" hidden="1" customHeight="1">
      <c r="A1539" s="16" t="s">
        <v>37</v>
      </c>
      <c r="B1539" s="14">
        <v>793</v>
      </c>
      <c r="C1539" s="15" t="s">
        <v>53</v>
      </c>
      <c r="D1539" s="15" t="s">
        <v>43</v>
      </c>
      <c r="E1539" s="15" t="s">
        <v>1007</v>
      </c>
      <c r="F1539" s="15" t="s">
        <v>38</v>
      </c>
      <c r="G1539" s="70"/>
      <c r="H1539" s="70"/>
      <c r="I1539" s="70"/>
      <c r="J1539" s="175"/>
      <c r="K1539" s="58"/>
      <c r="L1539" s="58"/>
      <c r="M1539" s="58"/>
      <c r="N1539" s="58"/>
      <c r="O1539" s="58"/>
      <c r="P1539" s="58"/>
      <c r="Q1539" s="58"/>
      <c r="R1539" s="58"/>
    </row>
    <row r="1540" spans="1:18" ht="19.5" customHeight="1">
      <c r="A1540" s="16" t="s">
        <v>167</v>
      </c>
      <c r="B1540" s="14">
        <v>793</v>
      </c>
      <c r="C1540" s="15" t="s">
        <v>53</v>
      </c>
      <c r="D1540" s="15" t="s">
        <v>121</v>
      </c>
      <c r="E1540" s="15"/>
      <c r="F1540" s="15"/>
      <c r="G1540" s="70">
        <f>G1592+G1541+G1596</f>
        <v>67617518</v>
      </c>
      <c r="H1540" s="70">
        <f>H1592+H1541+H1596</f>
        <v>52310873</v>
      </c>
      <c r="I1540" s="70">
        <f>I1592+I1541+I1596</f>
        <v>54165340</v>
      </c>
      <c r="J1540" s="175"/>
      <c r="K1540" s="69"/>
      <c r="L1540" s="69"/>
      <c r="M1540" s="69"/>
      <c r="N1540" s="69"/>
      <c r="O1540" s="69"/>
      <c r="P1540" s="69"/>
      <c r="Q1540" s="69"/>
      <c r="R1540" s="69"/>
    </row>
    <row r="1541" spans="1:18" s="18" customFormat="1" ht="27" customHeight="1">
      <c r="A1541" s="16" t="s">
        <v>1143</v>
      </c>
      <c r="B1541" s="14">
        <v>793</v>
      </c>
      <c r="C1541" s="15" t="s">
        <v>53</v>
      </c>
      <c r="D1541" s="15" t="s">
        <v>121</v>
      </c>
      <c r="E1541" s="15" t="s">
        <v>230</v>
      </c>
      <c r="F1541" s="15"/>
      <c r="G1541" s="70">
        <f>G1542+G1559+G1555+G1569+G1565+G1573+G1580+G1584+G1588</f>
        <v>67617518</v>
      </c>
      <c r="H1541" s="70">
        <f>H1542+H1559</f>
        <v>52310873</v>
      </c>
      <c r="I1541" s="70">
        <f>I1542+I1559</f>
        <v>54165340</v>
      </c>
      <c r="J1541" s="175"/>
      <c r="K1541" s="175"/>
      <c r="L1541" s="175"/>
      <c r="M1541" s="175"/>
      <c r="N1541" s="175"/>
      <c r="O1541" s="175"/>
      <c r="P1541" s="183"/>
      <c r="Q1541" s="245"/>
      <c r="R1541" s="183"/>
    </row>
    <row r="1542" spans="1:18" s="18" customFormat="1" ht="86.25" customHeight="1">
      <c r="A1542" s="16" t="s">
        <v>1178</v>
      </c>
      <c r="B1542" s="14">
        <v>793</v>
      </c>
      <c r="C1542" s="15" t="s">
        <v>53</v>
      </c>
      <c r="D1542" s="15" t="s">
        <v>121</v>
      </c>
      <c r="E1542" s="15" t="s">
        <v>99</v>
      </c>
      <c r="F1542" s="15"/>
      <c r="G1542" s="70">
        <f>G1543+G1551+G1546+G1552</f>
        <v>49617518</v>
      </c>
      <c r="H1542" s="70">
        <f>H1543+H1574</f>
        <v>52310873</v>
      </c>
      <c r="I1542" s="70">
        <f t="shared" ref="I1542" si="421">I1543</f>
        <v>54165340</v>
      </c>
      <c r="J1542" s="175"/>
      <c r="K1542" s="183"/>
      <c r="L1542" s="183"/>
      <c r="M1542" s="183"/>
      <c r="N1542" s="183"/>
      <c r="O1542" s="183"/>
      <c r="P1542" s="183"/>
      <c r="Q1542" s="183"/>
      <c r="R1542" s="183"/>
    </row>
    <row r="1543" spans="1:18" s="18" customFormat="1" ht="76.5" customHeight="1">
      <c r="A1543" s="16" t="s">
        <v>1178</v>
      </c>
      <c r="B1543" s="14">
        <v>793</v>
      </c>
      <c r="C1543" s="15" t="s">
        <v>53</v>
      </c>
      <c r="D1543" s="15" t="s">
        <v>121</v>
      </c>
      <c r="E1543" s="15" t="s">
        <v>869</v>
      </c>
      <c r="F1543" s="15"/>
      <c r="G1543" s="70">
        <f t="shared" ref="G1543:I1550" si="422">G1544</f>
        <v>49617518</v>
      </c>
      <c r="H1543" s="70">
        <f t="shared" si="422"/>
        <v>45310873</v>
      </c>
      <c r="I1543" s="70">
        <f t="shared" si="422"/>
        <v>54165340</v>
      </c>
      <c r="J1543" s="175"/>
      <c r="K1543" s="183"/>
      <c r="L1543" s="183"/>
      <c r="M1543" s="183"/>
      <c r="N1543" s="183"/>
      <c r="O1543" s="183"/>
      <c r="P1543" s="183"/>
      <c r="Q1543" s="183"/>
      <c r="R1543" s="183"/>
    </row>
    <row r="1544" spans="1:18" s="18" customFormat="1" ht="15" customHeight="1">
      <c r="A1544" s="16" t="s">
        <v>317</v>
      </c>
      <c r="B1544" s="14">
        <v>793</v>
      </c>
      <c r="C1544" s="15" t="s">
        <v>53</v>
      </c>
      <c r="D1544" s="15" t="s">
        <v>121</v>
      </c>
      <c r="E1544" s="15" t="s">
        <v>869</v>
      </c>
      <c r="F1544" s="15" t="s">
        <v>36</v>
      </c>
      <c r="G1544" s="70">
        <f t="shared" si="422"/>
        <v>49617518</v>
      </c>
      <c r="H1544" s="70">
        <f t="shared" si="422"/>
        <v>45310873</v>
      </c>
      <c r="I1544" s="70">
        <f t="shared" si="422"/>
        <v>54165340</v>
      </c>
      <c r="J1544" s="175"/>
      <c r="K1544" s="183"/>
      <c r="L1544" s="183"/>
      <c r="M1544" s="183"/>
      <c r="N1544" s="183"/>
      <c r="O1544" s="183"/>
      <c r="P1544" s="183"/>
      <c r="Q1544" s="183"/>
      <c r="R1544" s="183"/>
    </row>
    <row r="1545" spans="1:18" s="18" customFormat="1" ht="32.25" customHeight="1">
      <c r="A1545" s="16" t="s">
        <v>37</v>
      </c>
      <c r="B1545" s="14">
        <v>793</v>
      </c>
      <c r="C1545" s="15" t="s">
        <v>53</v>
      </c>
      <c r="D1545" s="15" t="s">
        <v>121</v>
      </c>
      <c r="E1545" s="15" t="s">
        <v>869</v>
      </c>
      <c r="F1545" s="15" t="s">
        <v>38</v>
      </c>
      <c r="G1545" s="70">
        <v>49617518</v>
      </c>
      <c r="H1545" s="70">
        <f>52310873-7000000</f>
        <v>45310873</v>
      </c>
      <c r="I1545" s="70">
        <v>54165340</v>
      </c>
      <c r="J1545" s="175"/>
      <c r="K1545" s="183"/>
      <c r="L1545" s="183"/>
      <c r="M1545" s="183"/>
      <c r="N1545" s="183"/>
      <c r="O1545" s="183"/>
      <c r="P1545" s="183"/>
      <c r="Q1545" s="183"/>
      <c r="R1545" s="183"/>
    </row>
    <row r="1546" spans="1:18" s="18" customFormat="1" ht="42.6" hidden="1" customHeight="1">
      <c r="A1546" s="50" t="s">
        <v>979</v>
      </c>
      <c r="B1546" s="14">
        <v>793</v>
      </c>
      <c r="C1546" s="15" t="s">
        <v>53</v>
      </c>
      <c r="D1546" s="15" t="s">
        <v>121</v>
      </c>
      <c r="E1546" s="15" t="s">
        <v>977</v>
      </c>
      <c r="F1546" s="15"/>
      <c r="G1546" s="70">
        <f>G1547</f>
        <v>0</v>
      </c>
      <c r="H1546" s="70"/>
      <c r="I1546" s="70"/>
      <c r="J1546" s="175"/>
      <c r="K1546" s="183"/>
      <c r="L1546" s="183"/>
      <c r="M1546" s="183"/>
      <c r="N1546" s="183"/>
      <c r="O1546" s="183"/>
      <c r="P1546" s="183"/>
      <c r="Q1546" s="183"/>
      <c r="R1546" s="183"/>
    </row>
    <row r="1547" spans="1:18" s="18" customFormat="1" ht="40.5" hidden="1" customHeight="1">
      <c r="A1547" s="16" t="s">
        <v>37</v>
      </c>
      <c r="B1547" s="14">
        <v>793</v>
      </c>
      <c r="C1547" s="15" t="s">
        <v>53</v>
      </c>
      <c r="D1547" s="15" t="s">
        <v>121</v>
      </c>
      <c r="E1547" s="15" t="s">
        <v>977</v>
      </c>
      <c r="F1547" s="15" t="s">
        <v>38</v>
      </c>
      <c r="G1547" s="70"/>
      <c r="H1547" s="70"/>
      <c r="I1547" s="70"/>
      <c r="J1547" s="175"/>
      <c r="K1547" s="183"/>
      <c r="L1547" s="183"/>
      <c r="M1547" s="183"/>
      <c r="N1547" s="183"/>
      <c r="O1547" s="183"/>
      <c r="P1547" s="183"/>
      <c r="Q1547" s="183"/>
      <c r="R1547" s="183"/>
    </row>
    <row r="1548" spans="1:18" s="18" customFormat="1" ht="38.450000000000003" hidden="1" customHeight="1">
      <c r="A1548" s="16"/>
      <c r="B1548" s="14"/>
      <c r="C1548" s="15"/>
      <c r="D1548" s="15"/>
      <c r="E1548" s="15"/>
      <c r="F1548" s="15"/>
      <c r="G1548" s="70"/>
      <c r="H1548" s="70"/>
      <c r="I1548" s="70"/>
      <c r="J1548" s="175"/>
      <c r="K1548" s="183"/>
      <c r="L1548" s="183"/>
      <c r="M1548" s="183"/>
      <c r="N1548" s="183"/>
      <c r="O1548" s="183"/>
      <c r="P1548" s="183"/>
      <c r="Q1548" s="183"/>
      <c r="R1548" s="183"/>
    </row>
    <row r="1549" spans="1:18" s="18" customFormat="1" ht="76.5" hidden="1" customHeight="1">
      <c r="A1549" s="50" t="s">
        <v>976</v>
      </c>
      <c r="B1549" s="14">
        <v>793</v>
      </c>
      <c r="C1549" s="15" t="s">
        <v>53</v>
      </c>
      <c r="D1549" s="15" t="s">
        <v>121</v>
      </c>
      <c r="E1549" s="15" t="s">
        <v>958</v>
      </c>
      <c r="F1549" s="15"/>
      <c r="G1549" s="70">
        <f t="shared" si="422"/>
        <v>0</v>
      </c>
      <c r="H1549" s="70">
        <f t="shared" si="422"/>
        <v>0</v>
      </c>
      <c r="I1549" s="70">
        <f t="shared" si="422"/>
        <v>0</v>
      </c>
      <c r="J1549" s="175"/>
      <c r="K1549" s="183"/>
      <c r="L1549" s="183"/>
      <c r="M1549" s="183"/>
      <c r="N1549" s="183"/>
      <c r="O1549" s="183"/>
      <c r="P1549" s="183"/>
      <c r="Q1549" s="183"/>
      <c r="R1549" s="183"/>
    </row>
    <row r="1550" spans="1:18" s="18" customFormat="1" ht="15" hidden="1" customHeight="1">
      <c r="A1550" s="16" t="s">
        <v>317</v>
      </c>
      <c r="B1550" s="14">
        <v>793</v>
      </c>
      <c r="C1550" s="15" t="s">
        <v>53</v>
      </c>
      <c r="D1550" s="15" t="s">
        <v>121</v>
      </c>
      <c r="E1550" s="15" t="s">
        <v>958</v>
      </c>
      <c r="F1550" s="15" t="s">
        <v>36</v>
      </c>
      <c r="G1550" s="70">
        <f t="shared" si="422"/>
        <v>0</v>
      </c>
      <c r="H1550" s="70">
        <f t="shared" si="422"/>
        <v>0</v>
      </c>
      <c r="I1550" s="70">
        <f t="shared" si="422"/>
        <v>0</v>
      </c>
      <c r="J1550" s="175"/>
      <c r="K1550" s="183"/>
      <c r="L1550" s="183"/>
      <c r="M1550" s="183"/>
      <c r="N1550" s="183"/>
      <c r="O1550" s="183"/>
      <c r="P1550" s="183"/>
      <c r="Q1550" s="183"/>
      <c r="R1550" s="183"/>
    </row>
    <row r="1551" spans="1:18" s="18" customFormat="1" ht="32.25" hidden="1" customHeight="1">
      <c r="A1551" s="16" t="s">
        <v>37</v>
      </c>
      <c r="B1551" s="14">
        <v>793</v>
      </c>
      <c r="C1551" s="15" t="s">
        <v>53</v>
      </c>
      <c r="D1551" s="15" t="s">
        <v>121</v>
      </c>
      <c r="E1551" s="15" t="s">
        <v>958</v>
      </c>
      <c r="F1551" s="15" t="s">
        <v>38</v>
      </c>
      <c r="G1551" s="70"/>
      <c r="H1551" s="70"/>
      <c r="I1551" s="70"/>
      <c r="J1551" s="175"/>
      <c r="K1551" s="183"/>
      <c r="L1551" s="183"/>
      <c r="M1551" s="183"/>
      <c r="N1551" s="183"/>
      <c r="O1551" s="183"/>
      <c r="P1551" s="183"/>
      <c r="Q1551" s="183"/>
      <c r="R1551" s="183"/>
    </row>
    <row r="1552" spans="1:18" s="18" customFormat="1" ht="46.5" hidden="1" customHeight="1">
      <c r="A1552" s="16" t="s">
        <v>1050</v>
      </c>
      <c r="B1552" s="14">
        <v>793</v>
      </c>
      <c r="C1552" s="15" t="s">
        <v>53</v>
      </c>
      <c r="D1552" s="15" t="s">
        <v>121</v>
      </c>
      <c r="E1552" s="15" t="s">
        <v>1051</v>
      </c>
      <c r="F1552" s="15"/>
      <c r="G1552" s="70">
        <f>G1553</f>
        <v>0</v>
      </c>
      <c r="H1552" s="70"/>
      <c r="I1552" s="70"/>
      <c r="J1552" s="175"/>
      <c r="K1552" s="183"/>
      <c r="L1552" s="183"/>
      <c r="M1552" s="183"/>
      <c r="N1552" s="183"/>
      <c r="O1552" s="183"/>
      <c r="P1552" s="183"/>
      <c r="Q1552" s="183"/>
      <c r="R1552" s="183"/>
    </row>
    <row r="1553" spans="1:18" s="18" customFormat="1" ht="27.75" hidden="1" customHeight="1">
      <c r="A1553" s="16" t="s">
        <v>317</v>
      </c>
      <c r="B1553" s="14">
        <v>793</v>
      </c>
      <c r="C1553" s="15" t="s">
        <v>53</v>
      </c>
      <c r="D1553" s="15" t="s">
        <v>121</v>
      </c>
      <c r="E1553" s="15" t="s">
        <v>1051</v>
      </c>
      <c r="F1553" s="15" t="s">
        <v>36</v>
      </c>
      <c r="G1553" s="70">
        <f>G1554</f>
        <v>0</v>
      </c>
      <c r="H1553" s="70">
        <f>H1554</f>
        <v>0</v>
      </c>
      <c r="I1553" s="70">
        <f>I1554</f>
        <v>0</v>
      </c>
      <c r="J1553" s="175"/>
      <c r="K1553" s="183"/>
      <c r="L1553" s="183"/>
      <c r="M1553" s="183"/>
      <c r="N1553" s="183"/>
      <c r="O1553" s="183"/>
      <c r="P1553" s="183"/>
      <c r="Q1553" s="183"/>
      <c r="R1553" s="183"/>
    </row>
    <row r="1554" spans="1:18" s="18" customFormat="1" ht="31.5" hidden="1" customHeight="1">
      <c r="A1554" s="16" t="s">
        <v>37</v>
      </c>
      <c r="B1554" s="14">
        <v>793</v>
      </c>
      <c r="C1554" s="15" t="s">
        <v>53</v>
      </c>
      <c r="D1554" s="15" t="s">
        <v>121</v>
      </c>
      <c r="E1554" s="15" t="s">
        <v>1051</v>
      </c>
      <c r="F1554" s="15" t="s">
        <v>38</v>
      </c>
      <c r="G1554" s="70"/>
      <c r="H1554" s="70"/>
      <c r="I1554" s="70"/>
      <c r="J1554" s="175"/>
      <c r="K1554" s="183"/>
      <c r="L1554" s="183"/>
      <c r="M1554" s="183"/>
      <c r="N1554" s="183"/>
      <c r="O1554" s="183"/>
      <c r="P1554" s="183"/>
      <c r="Q1554" s="183"/>
      <c r="R1554" s="183"/>
    </row>
    <row r="1555" spans="1:18" s="18" customFormat="1" ht="95.25" hidden="1" customHeight="1">
      <c r="A1555" s="16" t="s">
        <v>938</v>
      </c>
      <c r="B1555" s="14">
        <v>793</v>
      </c>
      <c r="C1555" s="15" t="s">
        <v>53</v>
      </c>
      <c r="D1555" s="15" t="s">
        <v>121</v>
      </c>
      <c r="E1555" s="15" t="s">
        <v>939</v>
      </c>
      <c r="F1555" s="15"/>
      <c r="G1555" s="70">
        <f>G1556</f>
        <v>0</v>
      </c>
      <c r="H1555" s="70">
        <f t="shared" ref="G1555:I1556" si="423">H1556</f>
        <v>0</v>
      </c>
      <c r="I1555" s="70">
        <f t="shared" si="423"/>
        <v>0</v>
      </c>
      <c r="J1555" s="175"/>
      <c r="K1555" s="183"/>
      <c r="L1555" s="183"/>
      <c r="M1555" s="183"/>
      <c r="N1555" s="183"/>
      <c r="O1555" s="183"/>
      <c r="P1555" s="183"/>
      <c r="Q1555" s="183"/>
      <c r="R1555" s="183"/>
    </row>
    <row r="1556" spans="1:18" s="18" customFormat="1" ht="95.25" hidden="1" customHeight="1">
      <c r="A1556" s="16" t="s">
        <v>921</v>
      </c>
      <c r="B1556" s="14">
        <v>793</v>
      </c>
      <c r="C1556" s="15" t="s">
        <v>53</v>
      </c>
      <c r="D1556" s="15" t="s">
        <v>121</v>
      </c>
      <c r="E1556" s="15" t="s">
        <v>937</v>
      </c>
      <c r="F1556" s="15"/>
      <c r="G1556" s="70">
        <f t="shared" si="423"/>
        <v>0</v>
      </c>
      <c r="H1556" s="70">
        <f t="shared" si="423"/>
        <v>0</v>
      </c>
      <c r="I1556" s="70">
        <f t="shared" si="423"/>
        <v>0</v>
      </c>
      <c r="J1556" s="175"/>
      <c r="K1556" s="183"/>
      <c r="L1556" s="183"/>
      <c r="M1556" s="183"/>
      <c r="N1556" s="183"/>
      <c r="O1556" s="183"/>
      <c r="P1556" s="183"/>
      <c r="Q1556" s="183"/>
      <c r="R1556" s="183"/>
    </row>
    <row r="1557" spans="1:18" s="18" customFormat="1" ht="27.75" hidden="1" customHeight="1">
      <c r="A1557" s="16" t="s">
        <v>94</v>
      </c>
      <c r="B1557" s="14">
        <v>793</v>
      </c>
      <c r="C1557" s="15" t="s">
        <v>53</v>
      </c>
      <c r="D1557" s="15" t="s">
        <v>121</v>
      </c>
      <c r="E1557" s="15" t="s">
        <v>937</v>
      </c>
      <c r="F1557" s="15" t="s">
        <v>341</v>
      </c>
      <c r="G1557" s="70">
        <f>G1558</f>
        <v>0</v>
      </c>
      <c r="H1557" s="70">
        <f t="shared" ref="H1557:I1557" si="424">H1558</f>
        <v>0</v>
      </c>
      <c r="I1557" s="70">
        <f t="shared" si="424"/>
        <v>0</v>
      </c>
      <c r="J1557" s="175"/>
      <c r="K1557" s="183"/>
      <c r="L1557" s="183"/>
      <c r="M1557" s="183"/>
      <c r="N1557" s="183"/>
      <c r="O1557" s="183"/>
      <c r="P1557" s="183"/>
      <c r="Q1557" s="183"/>
      <c r="R1557" s="183"/>
    </row>
    <row r="1558" spans="1:18" s="18" customFormat="1" ht="15" hidden="1" customHeight="1">
      <c r="A1558" s="16" t="s">
        <v>342</v>
      </c>
      <c r="B1558" s="14">
        <v>793</v>
      </c>
      <c r="C1558" s="15" t="s">
        <v>53</v>
      </c>
      <c r="D1558" s="15" t="s">
        <v>121</v>
      </c>
      <c r="E1558" s="15" t="s">
        <v>937</v>
      </c>
      <c r="F1558" s="15" t="s">
        <v>343</v>
      </c>
      <c r="G1558" s="70"/>
      <c r="H1558" s="70"/>
      <c r="I1558" s="70"/>
      <c r="J1558" s="175"/>
      <c r="K1558" s="183"/>
      <c r="L1558" s="183"/>
      <c r="M1558" s="183"/>
      <c r="N1558" s="183"/>
      <c r="O1558" s="183"/>
      <c r="P1558" s="183"/>
      <c r="Q1558" s="183"/>
      <c r="R1558" s="183"/>
    </row>
    <row r="1559" spans="1:18" s="18" customFormat="1" ht="70.5" hidden="1" customHeight="1">
      <c r="A1559" s="16" t="s">
        <v>868</v>
      </c>
      <c r="B1559" s="14">
        <v>793</v>
      </c>
      <c r="C1559" s="15" t="s">
        <v>53</v>
      </c>
      <c r="D1559" s="15" t="s">
        <v>121</v>
      </c>
      <c r="E1559" s="15" t="s">
        <v>103</v>
      </c>
      <c r="F1559" s="15"/>
      <c r="G1559" s="70">
        <f>G1560</f>
        <v>0</v>
      </c>
      <c r="H1559" s="70">
        <f t="shared" ref="H1559:I1559" si="425">H1560</f>
        <v>0</v>
      </c>
      <c r="I1559" s="70">
        <f t="shared" si="425"/>
        <v>0</v>
      </c>
      <c r="J1559" s="175"/>
      <c r="K1559" s="183"/>
      <c r="L1559" s="183"/>
      <c r="M1559" s="183"/>
      <c r="N1559" s="183"/>
      <c r="O1559" s="183"/>
      <c r="P1559" s="183"/>
      <c r="Q1559" s="183"/>
      <c r="R1559" s="183"/>
    </row>
    <row r="1560" spans="1:18" s="18" customFormat="1" ht="104.25" hidden="1" customHeight="1">
      <c r="A1560" s="80" t="s">
        <v>866</v>
      </c>
      <c r="B1560" s="14">
        <v>793</v>
      </c>
      <c r="C1560" s="15" t="s">
        <v>53</v>
      </c>
      <c r="D1560" s="15" t="s">
        <v>121</v>
      </c>
      <c r="E1560" s="15" t="s">
        <v>867</v>
      </c>
      <c r="F1560" s="15"/>
      <c r="G1560" s="70">
        <f>G1561+G1563</f>
        <v>0</v>
      </c>
      <c r="H1560" s="70">
        <f t="shared" ref="H1560:I1560" si="426">H1561+H1563</f>
        <v>0</v>
      </c>
      <c r="I1560" s="70">
        <f t="shared" si="426"/>
        <v>0</v>
      </c>
      <c r="J1560" s="175"/>
      <c r="K1560" s="183"/>
      <c r="L1560" s="183"/>
      <c r="M1560" s="183"/>
      <c r="N1560" s="183"/>
      <c r="O1560" s="183"/>
      <c r="P1560" s="183"/>
      <c r="Q1560" s="183"/>
      <c r="R1560" s="183"/>
    </row>
    <row r="1561" spans="1:18" s="18" customFormat="1" ht="24.75" hidden="1" customHeight="1">
      <c r="A1561" s="16" t="s">
        <v>317</v>
      </c>
      <c r="B1561" s="14">
        <v>793</v>
      </c>
      <c r="C1561" s="15" t="s">
        <v>53</v>
      </c>
      <c r="D1561" s="15" t="s">
        <v>121</v>
      </c>
      <c r="E1561" s="15" t="s">
        <v>867</v>
      </c>
      <c r="F1561" s="15" t="s">
        <v>36</v>
      </c>
      <c r="G1561" s="70">
        <f t="shared" ref="G1561:I1561" si="427">G1562</f>
        <v>0</v>
      </c>
      <c r="H1561" s="70">
        <f t="shared" si="427"/>
        <v>0</v>
      </c>
      <c r="I1561" s="70">
        <f t="shared" si="427"/>
        <v>0</v>
      </c>
      <c r="J1561" s="175"/>
      <c r="K1561" s="183"/>
      <c r="L1561" s="183"/>
      <c r="M1561" s="183"/>
      <c r="N1561" s="183"/>
      <c r="O1561" s="183"/>
      <c r="P1561" s="183"/>
      <c r="Q1561" s="183"/>
      <c r="R1561" s="183"/>
    </row>
    <row r="1562" spans="1:18" s="18" customFormat="1" ht="30.75" hidden="1" customHeight="1">
      <c r="A1562" s="16" t="s">
        <v>37</v>
      </c>
      <c r="B1562" s="14">
        <v>793</v>
      </c>
      <c r="C1562" s="15" t="s">
        <v>53</v>
      </c>
      <c r="D1562" s="15" t="s">
        <v>121</v>
      </c>
      <c r="E1562" s="15" t="s">
        <v>867</v>
      </c>
      <c r="F1562" s="15" t="s">
        <v>38</v>
      </c>
      <c r="G1562" s="70"/>
      <c r="H1562" s="70"/>
      <c r="I1562" s="70"/>
      <c r="J1562" s="175"/>
      <c r="K1562" s="183"/>
      <c r="L1562" s="183"/>
      <c r="M1562" s="183"/>
      <c r="N1562" s="183"/>
      <c r="O1562" s="183"/>
      <c r="P1562" s="183"/>
      <c r="Q1562" s="183"/>
      <c r="R1562" s="183"/>
    </row>
    <row r="1563" spans="1:18" ht="22.5" hidden="1" customHeight="1">
      <c r="A1563" s="16" t="s">
        <v>153</v>
      </c>
      <c r="B1563" s="14">
        <v>793</v>
      </c>
      <c r="C1563" s="15" t="s">
        <v>53</v>
      </c>
      <c r="D1563" s="15" t="s">
        <v>121</v>
      </c>
      <c r="E1563" s="15" t="s">
        <v>598</v>
      </c>
      <c r="F1563" s="15" t="s">
        <v>154</v>
      </c>
      <c r="G1563" s="70">
        <f>G1564</f>
        <v>0</v>
      </c>
      <c r="H1563" s="70">
        <f t="shared" ref="H1563:I1563" si="428">H1564</f>
        <v>0</v>
      </c>
      <c r="I1563" s="70">
        <f t="shared" si="428"/>
        <v>0</v>
      </c>
      <c r="J1563" s="175"/>
      <c r="K1563" s="69"/>
      <c r="L1563" s="69"/>
      <c r="M1563" s="69"/>
      <c r="N1563" s="69"/>
      <c r="O1563" s="69"/>
      <c r="P1563" s="69"/>
      <c r="Q1563" s="69"/>
      <c r="R1563" s="69"/>
    </row>
    <row r="1564" spans="1:18" ht="16.5" hidden="1" customHeight="1">
      <c r="A1564" s="16" t="s">
        <v>173</v>
      </c>
      <c r="B1564" s="14">
        <v>793</v>
      </c>
      <c r="C1564" s="15" t="s">
        <v>53</v>
      </c>
      <c r="D1564" s="15" t="s">
        <v>121</v>
      </c>
      <c r="E1564" s="15" t="s">
        <v>598</v>
      </c>
      <c r="F1564" s="15" t="s">
        <v>174</v>
      </c>
      <c r="G1564" s="70"/>
      <c r="H1564" s="103"/>
      <c r="I1564" s="103"/>
      <c r="J1564" s="343"/>
      <c r="K1564" s="69"/>
      <c r="L1564" s="69"/>
      <c r="M1564" s="69"/>
      <c r="N1564" s="69"/>
      <c r="O1564" s="69"/>
      <c r="P1564" s="69"/>
      <c r="Q1564" s="69"/>
      <c r="R1564" s="69"/>
    </row>
    <row r="1565" spans="1:18" ht="64.900000000000006" hidden="1" customHeight="1">
      <c r="A1565" s="16" t="s">
        <v>969</v>
      </c>
      <c r="B1565" s="14">
        <v>793</v>
      </c>
      <c r="C1565" s="15" t="s">
        <v>53</v>
      </c>
      <c r="D1565" s="15" t="s">
        <v>121</v>
      </c>
      <c r="E1565" s="15" t="s">
        <v>965</v>
      </c>
      <c r="F1565" s="15"/>
      <c r="G1565" s="70">
        <f>G1566</f>
        <v>0</v>
      </c>
      <c r="H1565" s="103"/>
      <c r="I1565" s="103"/>
      <c r="J1565" s="343"/>
      <c r="K1565" s="69"/>
      <c r="L1565" s="69"/>
      <c r="M1565" s="69"/>
      <c r="N1565" s="69"/>
      <c r="O1565" s="69"/>
      <c r="P1565" s="69"/>
      <c r="Q1565" s="69"/>
      <c r="R1565" s="69"/>
    </row>
    <row r="1566" spans="1:18" ht="31.5" hidden="1" customHeight="1">
      <c r="A1566" s="16" t="s">
        <v>970</v>
      </c>
      <c r="B1566" s="14">
        <v>793</v>
      </c>
      <c r="C1566" s="15" t="s">
        <v>53</v>
      </c>
      <c r="D1566" s="15" t="s">
        <v>121</v>
      </c>
      <c r="E1566" s="15" t="s">
        <v>971</v>
      </c>
      <c r="F1566" s="15"/>
      <c r="G1566" s="70">
        <f>G1567</f>
        <v>0</v>
      </c>
      <c r="H1566" s="103"/>
      <c r="I1566" s="103"/>
      <c r="J1566" s="343"/>
      <c r="K1566" s="69"/>
      <c r="L1566" s="69"/>
      <c r="M1566" s="69"/>
      <c r="N1566" s="69"/>
      <c r="O1566" s="69"/>
      <c r="P1566" s="69"/>
      <c r="Q1566" s="69"/>
      <c r="R1566" s="69"/>
    </row>
    <row r="1567" spans="1:18" ht="25.5" hidden="1" customHeight="1">
      <c r="A1567" s="16" t="s">
        <v>317</v>
      </c>
      <c r="B1567" s="14">
        <v>793</v>
      </c>
      <c r="C1567" s="15" t="s">
        <v>53</v>
      </c>
      <c r="D1567" s="15" t="s">
        <v>121</v>
      </c>
      <c r="E1567" s="15" t="s">
        <v>971</v>
      </c>
      <c r="F1567" s="15" t="s">
        <v>36</v>
      </c>
      <c r="G1567" s="70">
        <f>G1568</f>
        <v>0</v>
      </c>
      <c r="H1567" s="103"/>
      <c r="I1567" s="103"/>
      <c r="J1567" s="343"/>
      <c r="K1567" s="69"/>
      <c r="L1567" s="69"/>
      <c r="M1567" s="69"/>
      <c r="N1567" s="69"/>
      <c r="O1567" s="69"/>
      <c r="P1567" s="69"/>
      <c r="Q1567" s="69"/>
      <c r="R1567" s="69"/>
    </row>
    <row r="1568" spans="1:18" ht="33.75" hidden="1" customHeight="1">
      <c r="A1568" s="16" t="s">
        <v>37</v>
      </c>
      <c r="B1568" s="14">
        <v>793</v>
      </c>
      <c r="C1568" s="15" t="s">
        <v>53</v>
      </c>
      <c r="D1568" s="15" t="s">
        <v>121</v>
      </c>
      <c r="E1568" s="15" t="s">
        <v>971</v>
      </c>
      <c r="F1568" s="15" t="s">
        <v>38</v>
      </c>
      <c r="G1568" s="70"/>
      <c r="H1568" s="103"/>
      <c r="I1568" s="103"/>
      <c r="J1568" s="343"/>
      <c r="K1568" s="69"/>
      <c r="L1568" s="69"/>
      <c r="M1568" s="69"/>
      <c r="N1568" s="69"/>
      <c r="O1568" s="69"/>
      <c r="P1568" s="69"/>
      <c r="Q1568" s="69"/>
      <c r="R1568" s="69"/>
    </row>
    <row r="1569" spans="1:18" ht="31.9" hidden="1" customHeight="1">
      <c r="A1569" s="16" t="s">
        <v>980</v>
      </c>
      <c r="B1569" s="14">
        <v>793</v>
      </c>
      <c r="C1569" s="15" t="s">
        <v>53</v>
      </c>
      <c r="D1569" s="15" t="s">
        <v>121</v>
      </c>
      <c r="E1569" s="15" t="s">
        <v>967</v>
      </c>
      <c r="F1569" s="15"/>
      <c r="G1569" s="70">
        <f>G1570</f>
        <v>0</v>
      </c>
      <c r="H1569" s="103"/>
      <c r="I1569" s="103"/>
      <c r="J1569" s="343"/>
      <c r="K1569" s="69"/>
      <c r="L1569" s="69"/>
      <c r="M1569" s="69"/>
      <c r="N1569" s="69"/>
      <c r="O1569" s="69"/>
      <c r="P1569" s="69"/>
      <c r="Q1569" s="69"/>
      <c r="R1569" s="69"/>
    </row>
    <row r="1570" spans="1:18" ht="32.450000000000003" hidden="1" customHeight="1">
      <c r="A1570" s="16" t="s">
        <v>966</v>
      </c>
      <c r="B1570" s="14">
        <v>793</v>
      </c>
      <c r="C1570" s="15" t="s">
        <v>53</v>
      </c>
      <c r="D1570" s="15" t="s">
        <v>121</v>
      </c>
      <c r="E1570" s="15" t="s">
        <v>968</v>
      </c>
      <c r="F1570" s="15"/>
      <c r="G1570" s="70">
        <f>G1571</f>
        <v>0</v>
      </c>
      <c r="H1570" s="103"/>
      <c r="I1570" s="103"/>
      <c r="J1570" s="343"/>
      <c r="K1570" s="69"/>
      <c r="L1570" s="69"/>
      <c r="M1570" s="69"/>
      <c r="N1570" s="69"/>
      <c r="O1570" s="69"/>
      <c r="P1570" s="69"/>
      <c r="Q1570" s="69"/>
      <c r="R1570" s="69"/>
    </row>
    <row r="1571" spans="1:18" ht="32.450000000000003" hidden="1" customHeight="1">
      <c r="A1571" s="16" t="s">
        <v>317</v>
      </c>
      <c r="B1571" s="14">
        <v>793</v>
      </c>
      <c r="C1571" s="15" t="s">
        <v>53</v>
      </c>
      <c r="D1571" s="15" t="s">
        <v>121</v>
      </c>
      <c r="E1571" s="15" t="s">
        <v>968</v>
      </c>
      <c r="F1571" s="15" t="s">
        <v>36</v>
      </c>
      <c r="G1571" s="70">
        <f>G1572</f>
        <v>0</v>
      </c>
      <c r="H1571" s="103"/>
      <c r="I1571" s="103"/>
      <c r="J1571" s="343"/>
      <c r="K1571" s="69"/>
      <c r="L1571" s="69"/>
      <c r="M1571" s="69"/>
      <c r="N1571" s="69"/>
      <c r="O1571" s="69"/>
      <c r="P1571" s="69"/>
      <c r="Q1571" s="69"/>
      <c r="R1571" s="69"/>
    </row>
    <row r="1572" spans="1:18" ht="26.45" hidden="1" customHeight="1">
      <c r="A1572" s="16" t="s">
        <v>37</v>
      </c>
      <c r="B1572" s="14">
        <v>793</v>
      </c>
      <c r="C1572" s="15" t="s">
        <v>53</v>
      </c>
      <c r="D1572" s="15" t="s">
        <v>121</v>
      </c>
      <c r="E1572" s="15" t="s">
        <v>968</v>
      </c>
      <c r="F1572" s="15" t="s">
        <v>38</v>
      </c>
      <c r="G1572" s="70"/>
      <c r="H1572" s="103"/>
      <c r="I1572" s="103"/>
      <c r="J1572" s="343"/>
      <c r="K1572" s="69"/>
      <c r="L1572" s="69"/>
      <c r="M1572" s="69"/>
      <c r="N1572" s="69"/>
      <c r="O1572" s="69"/>
      <c r="P1572" s="69"/>
      <c r="Q1572" s="69"/>
      <c r="R1572" s="69"/>
    </row>
    <row r="1573" spans="1:18" s="18" customFormat="1" ht="39" hidden="1" customHeight="1">
      <c r="A1573" s="16" t="s">
        <v>1100</v>
      </c>
      <c r="B1573" s="49">
        <v>793</v>
      </c>
      <c r="C1573" s="15" t="s">
        <v>53</v>
      </c>
      <c r="D1573" s="15" t="s">
        <v>121</v>
      </c>
      <c r="E1573" s="15" t="s">
        <v>1101</v>
      </c>
      <c r="F1573" s="15"/>
      <c r="G1573" s="70">
        <f>G1578</f>
        <v>8000000</v>
      </c>
      <c r="H1573" s="70">
        <f>H1578</f>
        <v>0</v>
      </c>
      <c r="I1573" s="70">
        <f>I1578</f>
        <v>0</v>
      </c>
      <c r="J1573" s="175"/>
      <c r="K1573" s="183"/>
      <c r="L1573" s="183"/>
      <c r="M1573" s="183"/>
      <c r="N1573" s="183"/>
      <c r="O1573" s="183"/>
      <c r="P1573" s="183"/>
      <c r="Q1573" s="183"/>
      <c r="R1573" s="183"/>
    </row>
    <row r="1574" spans="1:18" s="18" customFormat="1" ht="25.5" customHeight="1">
      <c r="A1574" s="16" t="s">
        <v>1100</v>
      </c>
      <c r="B1574" s="14">
        <v>793</v>
      </c>
      <c r="C1574" s="15" t="s">
        <v>53</v>
      </c>
      <c r="D1574" s="15" t="s">
        <v>121</v>
      </c>
      <c r="E1574" s="15" t="s">
        <v>1196</v>
      </c>
      <c r="F1574" s="15"/>
      <c r="G1574" s="70">
        <f t="shared" ref="G1574:I1575" si="429">G1575</f>
        <v>0</v>
      </c>
      <c r="H1574" s="70">
        <f t="shared" si="429"/>
        <v>7000000</v>
      </c>
      <c r="I1574" s="70">
        <f t="shared" si="429"/>
        <v>0</v>
      </c>
      <c r="J1574" s="175"/>
      <c r="K1574" s="183"/>
      <c r="L1574" s="183"/>
      <c r="M1574" s="183"/>
      <c r="N1574" s="183"/>
      <c r="O1574" s="183"/>
      <c r="P1574" s="183"/>
      <c r="Q1574" s="183"/>
      <c r="R1574" s="183"/>
    </row>
    <row r="1575" spans="1:18" s="18" customFormat="1" ht="15" customHeight="1">
      <c r="A1575" s="16" t="s">
        <v>317</v>
      </c>
      <c r="B1575" s="14">
        <v>793</v>
      </c>
      <c r="C1575" s="15" t="s">
        <v>53</v>
      </c>
      <c r="D1575" s="15" t="s">
        <v>121</v>
      </c>
      <c r="E1575" s="15" t="s">
        <v>1196</v>
      </c>
      <c r="F1575" s="15" t="s">
        <v>36</v>
      </c>
      <c r="G1575" s="70">
        <f t="shared" si="429"/>
        <v>0</v>
      </c>
      <c r="H1575" s="70">
        <f t="shared" si="429"/>
        <v>7000000</v>
      </c>
      <c r="I1575" s="70">
        <f t="shared" si="429"/>
        <v>0</v>
      </c>
      <c r="J1575" s="175"/>
      <c r="K1575" s="183"/>
      <c r="L1575" s="183"/>
      <c r="M1575" s="183"/>
      <c r="N1575" s="183"/>
      <c r="O1575" s="183"/>
      <c r="P1575" s="183"/>
      <c r="Q1575" s="183"/>
      <c r="R1575" s="183"/>
    </row>
    <row r="1576" spans="1:18" s="18" customFormat="1" ht="32.25" customHeight="1">
      <c r="A1576" s="16" t="s">
        <v>37</v>
      </c>
      <c r="B1576" s="14">
        <v>793</v>
      </c>
      <c r="C1576" s="15" t="s">
        <v>53</v>
      </c>
      <c r="D1576" s="15" t="s">
        <v>121</v>
      </c>
      <c r="E1576" s="15" t="s">
        <v>1196</v>
      </c>
      <c r="F1576" s="15" t="s">
        <v>38</v>
      </c>
      <c r="G1576" s="70">
        <v>0</v>
      </c>
      <c r="H1576" s="70">
        <v>7000000</v>
      </c>
      <c r="I1576" s="70">
        <v>0</v>
      </c>
      <c r="J1576" s="175"/>
      <c r="K1576" s="183"/>
      <c r="L1576" s="183"/>
      <c r="M1576" s="183"/>
      <c r="N1576" s="183"/>
      <c r="O1576" s="183"/>
      <c r="P1576" s="183"/>
      <c r="Q1576" s="183"/>
      <c r="R1576" s="183"/>
    </row>
    <row r="1577" spans="1:18" s="18" customFormat="1" ht="45.75" customHeight="1">
      <c r="A1577" s="82" t="s">
        <v>1183</v>
      </c>
      <c r="B1577" s="49">
        <v>793</v>
      </c>
      <c r="C1577" s="15" t="s">
        <v>53</v>
      </c>
      <c r="D1577" s="15" t="s">
        <v>121</v>
      </c>
      <c r="E1577" s="15" t="s">
        <v>1101</v>
      </c>
      <c r="F1577" s="15"/>
      <c r="G1577" s="70">
        <f>G1578</f>
        <v>8000000</v>
      </c>
      <c r="H1577" s="70">
        <f t="shared" ref="H1577" si="430">H1578</f>
        <v>0</v>
      </c>
      <c r="I1577" s="70">
        <f t="shared" ref="I1577" si="431">I1578</f>
        <v>0</v>
      </c>
      <c r="J1577" s="175"/>
      <c r="K1577" s="183"/>
      <c r="L1577" s="183"/>
      <c r="M1577" s="183"/>
      <c r="N1577" s="183"/>
      <c r="O1577" s="183"/>
      <c r="P1577" s="183"/>
      <c r="Q1577" s="183"/>
      <c r="R1577" s="183"/>
    </row>
    <row r="1578" spans="1:18" ht="30.75" customHeight="1">
      <c r="A1578" s="16" t="s">
        <v>35</v>
      </c>
      <c r="B1578" s="49">
        <v>793</v>
      </c>
      <c r="C1578" s="15" t="s">
        <v>53</v>
      </c>
      <c r="D1578" s="15" t="s">
        <v>121</v>
      </c>
      <c r="E1578" s="15" t="s">
        <v>1101</v>
      </c>
      <c r="F1578" s="15" t="s">
        <v>36</v>
      </c>
      <c r="G1578" s="70">
        <f t="shared" ref="G1578:I1578" si="432">G1579</f>
        <v>8000000</v>
      </c>
      <c r="H1578" s="70">
        <f t="shared" si="432"/>
        <v>0</v>
      </c>
      <c r="I1578" s="70">
        <f t="shared" si="432"/>
        <v>0</v>
      </c>
      <c r="J1578" s="175"/>
      <c r="K1578" s="69"/>
      <c r="L1578" s="69"/>
      <c r="M1578" s="69"/>
      <c r="N1578" s="69"/>
      <c r="O1578" s="69"/>
      <c r="P1578" s="69"/>
      <c r="Q1578" s="69"/>
      <c r="R1578" s="69"/>
    </row>
    <row r="1579" spans="1:18" s="18" customFormat="1" ht="34.5" customHeight="1">
      <c r="A1579" s="16" t="s">
        <v>37</v>
      </c>
      <c r="B1579" s="49">
        <v>793</v>
      </c>
      <c r="C1579" s="15" t="s">
        <v>53</v>
      </c>
      <c r="D1579" s="15" t="s">
        <v>121</v>
      </c>
      <c r="E1579" s="15" t="s">
        <v>1101</v>
      </c>
      <c r="F1579" s="15" t="s">
        <v>38</v>
      </c>
      <c r="G1579" s="70">
        <v>8000000</v>
      </c>
      <c r="H1579" s="70"/>
      <c r="I1579" s="70"/>
      <c r="J1579" s="175"/>
      <c r="K1579" s="183"/>
      <c r="L1579" s="183"/>
      <c r="M1579" s="183"/>
      <c r="N1579" s="183"/>
      <c r="O1579" s="183"/>
      <c r="P1579" s="183"/>
      <c r="Q1579" s="183"/>
      <c r="R1579" s="183"/>
    </row>
    <row r="1580" spans="1:18" s="18" customFormat="1" ht="39" hidden="1" customHeight="1">
      <c r="A1580" s="16" t="s">
        <v>1103</v>
      </c>
      <c r="B1580" s="49">
        <v>793</v>
      </c>
      <c r="C1580" s="15" t="s">
        <v>53</v>
      </c>
      <c r="D1580" s="15" t="s">
        <v>121</v>
      </c>
      <c r="E1580" s="15" t="s">
        <v>1102</v>
      </c>
      <c r="F1580" s="15"/>
      <c r="G1580" s="70">
        <f>G1582</f>
        <v>5000000</v>
      </c>
      <c r="H1580" s="70">
        <f>H1582</f>
        <v>0</v>
      </c>
      <c r="I1580" s="70">
        <f>I1582</f>
        <v>0</v>
      </c>
      <c r="J1580" s="175"/>
      <c r="K1580" s="183"/>
      <c r="L1580" s="183"/>
      <c r="M1580" s="183"/>
      <c r="N1580" s="183"/>
      <c r="O1580" s="183"/>
      <c r="P1580" s="183"/>
      <c r="Q1580" s="183"/>
      <c r="R1580" s="183"/>
    </row>
    <row r="1581" spans="1:18" s="18" customFormat="1" ht="71.25" customHeight="1">
      <c r="A1581" s="16" t="s">
        <v>1206</v>
      </c>
      <c r="B1581" s="49">
        <v>793</v>
      </c>
      <c r="C1581" s="15" t="s">
        <v>53</v>
      </c>
      <c r="D1581" s="15" t="s">
        <v>121</v>
      </c>
      <c r="E1581" s="15" t="s">
        <v>1102</v>
      </c>
      <c r="F1581" s="15"/>
      <c r="G1581" s="70">
        <f>G1582</f>
        <v>5000000</v>
      </c>
      <c r="H1581" s="70">
        <f t="shared" ref="H1581" si="433">H1582</f>
        <v>0</v>
      </c>
      <c r="I1581" s="70">
        <f t="shared" ref="I1581" si="434">I1582</f>
        <v>0</v>
      </c>
      <c r="J1581" s="175"/>
      <c r="K1581" s="183"/>
      <c r="L1581" s="183"/>
      <c r="M1581" s="183"/>
      <c r="N1581" s="183"/>
      <c r="O1581" s="183"/>
      <c r="P1581" s="183"/>
      <c r="Q1581" s="183"/>
      <c r="R1581" s="183"/>
    </row>
    <row r="1582" spans="1:18" ht="30.75" customHeight="1">
      <c r="A1582" s="16" t="s">
        <v>35</v>
      </c>
      <c r="B1582" s="49">
        <v>793</v>
      </c>
      <c r="C1582" s="15" t="s">
        <v>53</v>
      </c>
      <c r="D1582" s="15" t="s">
        <v>121</v>
      </c>
      <c r="E1582" s="15" t="s">
        <v>1102</v>
      </c>
      <c r="F1582" s="15" t="s">
        <v>36</v>
      </c>
      <c r="G1582" s="70">
        <f t="shared" ref="G1582:I1582" si="435">G1583</f>
        <v>5000000</v>
      </c>
      <c r="H1582" s="70">
        <f t="shared" si="435"/>
        <v>0</v>
      </c>
      <c r="I1582" s="70">
        <f t="shared" si="435"/>
        <v>0</v>
      </c>
      <c r="J1582" s="175"/>
      <c r="K1582" s="69"/>
      <c r="L1582" s="69"/>
      <c r="M1582" s="69"/>
      <c r="N1582" s="69"/>
      <c r="O1582" s="69"/>
      <c r="P1582" s="69"/>
      <c r="Q1582" s="69"/>
      <c r="R1582" s="69"/>
    </row>
    <row r="1583" spans="1:18" s="18" customFormat="1" ht="34.5" customHeight="1">
      <c r="A1583" s="16" t="s">
        <v>37</v>
      </c>
      <c r="B1583" s="49">
        <v>793</v>
      </c>
      <c r="C1583" s="15" t="s">
        <v>53</v>
      </c>
      <c r="D1583" s="15" t="s">
        <v>121</v>
      </c>
      <c r="E1583" s="15" t="s">
        <v>1102</v>
      </c>
      <c r="F1583" s="15" t="s">
        <v>38</v>
      </c>
      <c r="G1583" s="70">
        <v>5000000</v>
      </c>
      <c r="H1583" s="70"/>
      <c r="I1583" s="70"/>
      <c r="J1583" s="175"/>
      <c r="K1583" s="183"/>
      <c r="L1583" s="183"/>
      <c r="M1583" s="183"/>
      <c r="N1583" s="183"/>
      <c r="O1583" s="183"/>
      <c r="P1583" s="183"/>
      <c r="Q1583" s="183"/>
      <c r="R1583" s="183"/>
    </row>
    <row r="1584" spans="1:18" s="18" customFormat="1" ht="39" hidden="1" customHeight="1">
      <c r="A1584" s="16" t="s">
        <v>1105</v>
      </c>
      <c r="B1584" s="49">
        <v>793</v>
      </c>
      <c r="C1584" s="15" t="s">
        <v>53</v>
      </c>
      <c r="D1584" s="15" t="s">
        <v>121</v>
      </c>
      <c r="E1584" s="15" t="s">
        <v>1104</v>
      </c>
      <c r="F1584" s="15"/>
      <c r="G1584" s="70">
        <f>G1586</f>
        <v>2000000</v>
      </c>
      <c r="H1584" s="70">
        <f>H1586</f>
        <v>0</v>
      </c>
      <c r="I1584" s="70">
        <f>I1586</f>
        <v>0</v>
      </c>
      <c r="J1584" s="175"/>
      <c r="K1584" s="183"/>
      <c r="L1584" s="183"/>
      <c r="M1584" s="183"/>
      <c r="N1584" s="183"/>
      <c r="O1584" s="183"/>
      <c r="P1584" s="183"/>
      <c r="Q1584" s="183"/>
      <c r="R1584" s="183"/>
    </row>
    <row r="1585" spans="1:18" s="18" customFormat="1" ht="63" customHeight="1">
      <c r="A1585" s="82" t="s">
        <v>1223</v>
      </c>
      <c r="B1585" s="49">
        <v>793</v>
      </c>
      <c r="C1585" s="15" t="s">
        <v>53</v>
      </c>
      <c r="D1585" s="15" t="s">
        <v>121</v>
      </c>
      <c r="E1585" s="15" t="s">
        <v>1104</v>
      </c>
      <c r="F1585" s="15"/>
      <c r="G1585" s="70">
        <f>G1586</f>
        <v>2000000</v>
      </c>
      <c r="H1585" s="70">
        <f t="shared" ref="H1585" si="436">H1586</f>
        <v>0</v>
      </c>
      <c r="I1585" s="70">
        <f t="shared" ref="I1585" si="437">I1586</f>
        <v>0</v>
      </c>
      <c r="J1585" s="175"/>
      <c r="K1585" s="183"/>
      <c r="L1585" s="183"/>
      <c r="M1585" s="183"/>
      <c r="N1585" s="183"/>
      <c r="O1585" s="183"/>
      <c r="P1585" s="183"/>
      <c r="Q1585" s="183"/>
      <c r="R1585" s="183"/>
    </row>
    <row r="1586" spans="1:18" ht="30.75" customHeight="1">
      <c r="A1586" s="16" t="s">
        <v>35</v>
      </c>
      <c r="B1586" s="49">
        <v>793</v>
      </c>
      <c r="C1586" s="15" t="s">
        <v>53</v>
      </c>
      <c r="D1586" s="15" t="s">
        <v>121</v>
      </c>
      <c r="E1586" s="15" t="s">
        <v>1104</v>
      </c>
      <c r="F1586" s="15" t="s">
        <v>36</v>
      </c>
      <c r="G1586" s="70">
        <f t="shared" ref="G1586:I1586" si="438">G1587</f>
        <v>2000000</v>
      </c>
      <c r="H1586" s="70">
        <f t="shared" si="438"/>
        <v>0</v>
      </c>
      <c r="I1586" s="70">
        <f t="shared" si="438"/>
        <v>0</v>
      </c>
      <c r="J1586" s="175"/>
      <c r="K1586" s="69"/>
      <c r="L1586" s="69"/>
      <c r="M1586" s="69"/>
      <c r="N1586" s="69"/>
      <c r="O1586" s="69"/>
      <c r="P1586" s="69"/>
      <c r="Q1586" s="69"/>
      <c r="R1586" s="69"/>
    </row>
    <row r="1587" spans="1:18" s="18" customFormat="1" ht="34.5" customHeight="1">
      <c r="A1587" s="16" t="s">
        <v>37</v>
      </c>
      <c r="B1587" s="49">
        <v>793</v>
      </c>
      <c r="C1587" s="15" t="s">
        <v>53</v>
      </c>
      <c r="D1587" s="15" t="s">
        <v>121</v>
      </c>
      <c r="E1587" s="15" t="s">
        <v>1104</v>
      </c>
      <c r="F1587" s="15" t="s">
        <v>38</v>
      </c>
      <c r="G1587" s="70">
        <v>2000000</v>
      </c>
      <c r="H1587" s="70">
        <v>0</v>
      </c>
      <c r="I1587" s="70">
        <v>0</v>
      </c>
      <c r="J1587" s="175"/>
      <c r="K1587" s="183"/>
      <c r="L1587" s="183"/>
      <c r="M1587" s="183"/>
      <c r="N1587" s="183"/>
      <c r="O1587" s="183"/>
      <c r="P1587" s="183"/>
      <c r="Q1587" s="183"/>
      <c r="R1587" s="183"/>
    </row>
    <row r="1588" spans="1:18" s="18" customFormat="1" ht="39" hidden="1" customHeight="1">
      <c r="A1588" s="16" t="s">
        <v>1107</v>
      </c>
      <c r="B1588" s="49">
        <v>793</v>
      </c>
      <c r="C1588" s="15" t="s">
        <v>53</v>
      </c>
      <c r="D1588" s="15" t="s">
        <v>121</v>
      </c>
      <c r="E1588" s="15" t="s">
        <v>1106</v>
      </c>
      <c r="F1588" s="15"/>
      <c r="G1588" s="70">
        <f>G1590</f>
        <v>3000000</v>
      </c>
      <c r="H1588" s="70">
        <f>H1590</f>
        <v>0</v>
      </c>
      <c r="I1588" s="70">
        <f>I1590</f>
        <v>0</v>
      </c>
      <c r="J1588" s="175"/>
      <c r="K1588" s="183"/>
      <c r="L1588" s="183"/>
      <c r="M1588" s="183"/>
      <c r="N1588" s="183"/>
      <c r="O1588" s="183"/>
      <c r="P1588" s="183"/>
      <c r="Q1588" s="183"/>
      <c r="R1588" s="183"/>
    </row>
    <row r="1589" spans="1:18" s="18" customFormat="1" ht="71.25" customHeight="1">
      <c r="A1589" s="82" t="s">
        <v>1184</v>
      </c>
      <c r="B1589" s="49">
        <v>793</v>
      </c>
      <c r="C1589" s="15" t="s">
        <v>53</v>
      </c>
      <c r="D1589" s="15" t="s">
        <v>121</v>
      </c>
      <c r="E1589" s="15" t="s">
        <v>1106</v>
      </c>
      <c r="F1589" s="15"/>
      <c r="G1589" s="70">
        <f>G1590</f>
        <v>3000000</v>
      </c>
      <c r="H1589" s="70">
        <f t="shared" ref="H1589" si="439">H1590</f>
        <v>0</v>
      </c>
      <c r="I1589" s="70">
        <f t="shared" ref="I1589" si="440">I1590</f>
        <v>0</v>
      </c>
      <c r="J1589" s="175"/>
      <c r="K1589" s="183"/>
      <c r="L1589" s="183"/>
      <c r="M1589" s="183"/>
      <c r="N1589" s="183"/>
      <c r="O1589" s="183"/>
      <c r="P1589" s="183"/>
      <c r="Q1589" s="183"/>
      <c r="R1589" s="183"/>
    </row>
    <row r="1590" spans="1:18" ht="30.75" customHeight="1">
      <c r="A1590" s="16" t="s">
        <v>35</v>
      </c>
      <c r="B1590" s="49">
        <v>793</v>
      </c>
      <c r="C1590" s="15" t="s">
        <v>53</v>
      </c>
      <c r="D1590" s="15" t="s">
        <v>121</v>
      </c>
      <c r="E1590" s="15" t="s">
        <v>1106</v>
      </c>
      <c r="F1590" s="15" t="s">
        <v>36</v>
      </c>
      <c r="G1590" s="70">
        <f t="shared" ref="G1590:I1590" si="441">G1591</f>
        <v>3000000</v>
      </c>
      <c r="H1590" s="70">
        <f t="shared" si="441"/>
        <v>0</v>
      </c>
      <c r="I1590" s="70">
        <f t="shared" si="441"/>
        <v>0</v>
      </c>
      <c r="J1590" s="175"/>
      <c r="K1590" s="69"/>
      <c r="L1590" s="69"/>
      <c r="M1590" s="69"/>
      <c r="N1590" s="69"/>
      <c r="O1590" s="69"/>
      <c r="P1590" s="69"/>
      <c r="Q1590" s="69"/>
      <c r="R1590" s="69"/>
    </row>
    <row r="1591" spans="1:18" s="18" customFormat="1" ht="34.5" customHeight="1">
      <c r="A1591" s="16" t="s">
        <v>37</v>
      </c>
      <c r="B1591" s="49">
        <v>793</v>
      </c>
      <c r="C1591" s="15" t="s">
        <v>53</v>
      </c>
      <c r="D1591" s="15" t="s">
        <v>121</v>
      </c>
      <c r="E1591" s="15" t="s">
        <v>1106</v>
      </c>
      <c r="F1591" s="15" t="s">
        <v>38</v>
      </c>
      <c r="G1591" s="70">
        <v>3000000</v>
      </c>
      <c r="H1591" s="70">
        <v>0</v>
      </c>
      <c r="I1591" s="70">
        <v>0</v>
      </c>
      <c r="J1591" s="175">
        <f>G1591+G1587+G1583+G1579</f>
        <v>18000000</v>
      </c>
      <c r="K1591" s="183"/>
      <c r="L1591" s="183"/>
      <c r="M1591" s="183"/>
      <c r="N1591" s="183"/>
      <c r="O1591" s="183"/>
      <c r="P1591" s="183"/>
      <c r="Q1591" s="183"/>
      <c r="R1591" s="183"/>
    </row>
    <row r="1592" spans="1:18" ht="47.25" hidden="1" customHeight="1">
      <c r="A1592" s="16" t="s">
        <v>445</v>
      </c>
      <c r="B1592" s="14">
        <v>793</v>
      </c>
      <c r="C1592" s="15" t="s">
        <v>53</v>
      </c>
      <c r="D1592" s="15" t="s">
        <v>121</v>
      </c>
      <c r="E1592" s="15" t="s">
        <v>444</v>
      </c>
      <c r="F1592" s="15"/>
      <c r="G1592" s="70">
        <f>G1593</f>
        <v>0</v>
      </c>
      <c r="H1592" s="70">
        <f t="shared" ref="H1592:I1592" si="442">H1593</f>
        <v>0</v>
      </c>
      <c r="I1592" s="70">
        <f t="shared" si="442"/>
        <v>0</v>
      </c>
      <c r="J1592" s="175"/>
      <c r="K1592" s="69"/>
      <c r="L1592" s="69"/>
      <c r="M1592" s="69"/>
      <c r="N1592" s="69"/>
      <c r="O1592" s="69"/>
      <c r="P1592" s="69"/>
      <c r="Q1592" s="69"/>
      <c r="R1592" s="69"/>
    </row>
    <row r="1593" spans="1:18" ht="33.75" hidden="1" customHeight="1">
      <c r="A1593" s="16" t="s">
        <v>443</v>
      </c>
      <c r="B1593" s="14">
        <v>793</v>
      </c>
      <c r="C1593" s="15" t="s">
        <v>53</v>
      </c>
      <c r="D1593" s="15" t="s">
        <v>121</v>
      </c>
      <c r="E1593" s="15" t="s">
        <v>441</v>
      </c>
      <c r="F1593" s="15"/>
      <c r="G1593" s="70">
        <f>G1594</f>
        <v>0</v>
      </c>
      <c r="H1593" s="70">
        <f t="shared" ref="H1593:I1593" si="443">H1594</f>
        <v>0</v>
      </c>
      <c r="I1593" s="70">
        <f t="shared" si="443"/>
        <v>0</v>
      </c>
      <c r="J1593" s="175"/>
      <c r="K1593" s="69"/>
      <c r="L1593" s="69"/>
      <c r="M1593" s="69"/>
      <c r="N1593" s="69"/>
      <c r="O1593" s="69"/>
      <c r="P1593" s="69"/>
      <c r="Q1593" s="69"/>
      <c r="R1593" s="69"/>
    </row>
    <row r="1594" spans="1:18" ht="30.75" hidden="1" customHeight="1">
      <c r="A1594" s="16" t="s">
        <v>442</v>
      </c>
      <c r="B1594" s="14">
        <v>793</v>
      </c>
      <c r="C1594" s="15" t="s">
        <v>53</v>
      </c>
      <c r="D1594" s="15" t="s">
        <v>121</v>
      </c>
      <c r="E1594" s="15" t="s">
        <v>441</v>
      </c>
      <c r="F1594" s="15" t="s">
        <v>36</v>
      </c>
      <c r="G1594" s="70">
        <f>G1595</f>
        <v>0</v>
      </c>
      <c r="H1594" s="70">
        <f t="shared" ref="H1594:I1594" si="444">H1595</f>
        <v>0</v>
      </c>
      <c r="I1594" s="70">
        <f t="shared" si="444"/>
        <v>0</v>
      </c>
      <c r="J1594" s="175"/>
      <c r="K1594" s="69"/>
      <c r="L1594" s="69"/>
      <c r="M1594" s="69"/>
      <c r="N1594" s="69"/>
      <c r="O1594" s="69"/>
      <c r="P1594" s="69"/>
      <c r="Q1594" s="69"/>
      <c r="R1594" s="69"/>
    </row>
    <row r="1595" spans="1:18" ht="33" hidden="1" customHeight="1">
      <c r="A1595" s="16" t="s">
        <v>37</v>
      </c>
      <c r="B1595" s="14">
        <v>793</v>
      </c>
      <c r="C1595" s="15" t="s">
        <v>53</v>
      </c>
      <c r="D1595" s="15" t="s">
        <v>121</v>
      </c>
      <c r="E1595" s="15" t="s">
        <v>441</v>
      </c>
      <c r="F1595" s="15" t="s">
        <v>38</v>
      </c>
      <c r="G1595" s="70"/>
      <c r="H1595" s="70"/>
      <c r="I1595" s="70"/>
      <c r="J1595" s="175"/>
      <c r="K1595" s="69"/>
      <c r="L1595" s="69"/>
      <c r="M1595" s="69"/>
      <c r="N1595" s="69"/>
      <c r="O1595" s="69"/>
      <c r="P1595" s="69"/>
      <c r="Q1595" s="69"/>
      <c r="R1595" s="69"/>
    </row>
    <row r="1596" spans="1:18" s="18" customFormat="1" ht="32.25" hidden="1" customHeight="1">
      <c r="A1596" s="16" t="s">
        <v>494</v>
      </c>
      <c r="B1596" s="14">
        <v>793</v>
      </c>
      <c r="C1596" s="15" t="s">
        <v>53</v>
      </c>
      <c r="D1596" s="15" t="s">
        <v>121</v>
      </c>
      <c r="E1596" s="15" t="s">
        <v>197</v>
      </c>
      <c r="F1596" s="15"/>
      <c r="G1596" s="70">
        <f>G1600+G1597</f>
        <v>0</v>
      </c>
      <c r="H1596" s="70">
        <f t="shared" ref="H1596:I1596" si="445">H1601</f>
        <v>0</v>
      </c>
      <c r="I1596" s="70">
        <f t="shared" si="445"/>
        <v>0</v>
      </c>
      <c r="J1596" s="175"/>
      <c r="K1596" s="183"/>
      <c r="L1596" s="183"/>
      <c r="M1596" s="183"/>
      <c r="N1596" s="183"/>
      <c r="O1596" s="183"/>
      <c r="P1596" s="183"/>
      <c r="Q1596" s="183"/>
      <c r="R1596" s="183"/>
    </row>
    <row r="1597" spans="1:18" s="18" customFormat="1" ht="70.5" hidden="1" customHeight="1">
      <c r="A1597" s="16" t="s">
        <v>759</v>
      </c>
      <c r="B1597" s="14">
        <v>793</v>
      </c>
      <c r="C1597" s="15" t="s">
        <v>53</v>
      </c>
      <c r="D1597" s="15" t="s">
        <v>121</v>
      </c>
      <c r="E1597" s="15" t="s">
        <v>408</v>
      </c>
      <c r="F1597" s="15"/>
      <c r="G1597" s="70">
        <f t="shared" ref="G1597:I1598" si="446">G1598</f>
        <v>0</v>
      </c>
      <c r="H1597" s="70">
        <f t="shared" si="446"/>
        <v>0</v>
      </c>
      <c r="I1597" s="70">
        <f t="shared" si="446"/>
        <v>0</v>
      </c>
      <c r="J1597" s="175"/>
      <c r="K1597" s="183"/>
      <c r="L1597" s="183"/>
      <c r="M1597" s="183"/>
      <c r="N1597" s="183"/>
      <c r="O1597" s="183"/>
      <c r="P1597" s="183"/>
      <c r="Q1597" s="183"/>
      <c r="R1597" s="183"/>
    </row>
    <row r="1598" spans="1:18" s="18" customFormat="1" ht="39" hidden="1" customHeight="1">
      <c r="A1598" s="16" t="s">
        <v>94</v>
      </c>
      <c r="B1598" s="14">
        <v>793</v>
      </c>
      <c r="C1598" s="15" t="s">
        <v>53</v>
      </c>
      <c r="D1598" s="15" t="s">
        <v>121</v>
      </c>
      <c r="E1598" s="15" t="s">
        <v>408</v>
      </c>
      <c r="F1598" s="15" t="s">
        <v>341</v>
      </c>
      <c r="G1598" s="70">
        <f t="shared" si="446"/>
        <v>0</v>
      </c>
      <c r="H1598" s="70">
        <f t="shared" si="446"/>
        <v>0</v>
      </c>
      <c r="I1598" s="70">
        <f t="shared" si="446"/>
        <v>0</v>
      </c>
      <c r="J1598" s="175"/>
      <c r="K1598" s="183"/>
      <c r="L1598" s="183"/>
      <c r="M1598" s="183"/>
      <c r="N1598" s="183"/>
      <c r="O1598" s="183"/>
      <c r="P1598" s="183"/>
      <c r="Q1598" s="183"/>
      <c r="R1598" s="183"/>
    </row>
    <row r="1599" spans="1:18" s="18" customFormat="1" ht="15.75" hidden="1" customHeight="1">
      <c r="A1599" s="16" t="s">
        <v>342</v>
      </c>
      <c r="B1599" s="14">
        <v>793</v>
      </c>
      <c r="C1599" s="15" t="s">
        <v>53</v>
      </c>
      <c r="D1599" s="15" t="s">
        <v>121</v>
      </c>
      <c r="E1599" s="15" t="s">
        <v>408</v>
      </c>
      <c r="F1599" s="15" t="s">
        <v>343</v>
      </c>
      <c r="G1599" s="70"/>
      <c r="H1599" s="70"/>
      <c r="I1599" s="70"/>
      <c r="J1599" s="175"/>
      <c r="K1599" s="183"/>
      <c r="L1599" s="183"/>
      <c r="M1599" s="183"/>
      <c r="N1599" s="183"/>
      <c r="O1599" s="183"/>
      <c r="P1599" s="183"/>
      <c r="Q1599" s="183"/>
      <c r="R1599" s="183"/>
    </row>
    <row r="1600" spans="1:18" s="325" customFormat="1" ht="32.25" hidden="1" customHeight="1">
      <c r="A1600" s="300" t="s">
        <v>902</v>
      </c>
      <c r="B1600" s="306">
        <v>793</v>
      </c>
      <c r="C1600" s="303" t="s">
        <v>53</v>
      </c>
      <c r="D1600" s="303" t="s">
        <v>121</v>
      </c>
      <c r="E1600" s="303" t="s">
        <v>901</v>
      </c>
      <c r="F1600" s="303"/>
      <c r="G1600" s="163">
        <f>G1601</f>
        <v>0</v>
      </c>
      <c r="H1600" s="163">
        <f t="shared" ref="H1600:I1600" si="447">H1601</f>
        <v>0</v>
      </c>
      <c r="I1600" s="163">
        <f t="shared" si="447"/>
        <v>0</v>
      </c>
      <c r="J1600" s="307"/>
      <c r="K1600" s="324"/>
      <c r="L1600" s="324"/>
      <c r="M1600" s="324"/>
      <c r="N1600" s="324"/>
      <c r="O1600" s="324"/>
      <c r="P1600" s="324"/>
      <c r="Q1600" s="324"/>
      <c r="R1600" s="324"/>
    </row>
    <row r="1601" spans="1:18" s="325" customFormat="1" ht="70.5" hidden="1" customHeight="1">
      <c r="A1601" s="300" t="s">
        <v>903</v>
      </c>
      <c r="B1601" s="306">
        <v>793</v>
      </c>
      <c r="C1601" s="303" t="s">
        <v>53</v>
      </c>
      <c r="D1601" s="303" t="s">
        <v>121</v>
      </c>
      <c r="E1601" s="303" t="s">
        <v>904</v>
      </c>
      <c r="F1601" s="303"/>
      <c r="G1601" s="163">
        <f t="shared" ref="G1601:I1602" si="448">G1602</f>
        <v>0</v>
      </c>
      <c r="H1601" s="163">
        <f t="shared" si="448"/>
        <v>0</v>
      </c>
      <c r="I1601" s="163">
        <f t="shared" si="448"/>
        <v>0</v>
      </c>
      <c r="J1601" s="307"/>
      <c r="K1601" s="324"/>
      <c r="L1601" s="324"/>
      <c r="M1601" s="324"/>
      <c r="N1601" s="324"/>
      <c r="O1601" s="324"/>
      <c r="P1601" s="324"/>
      <c r="Q1601" s="324"/>
      <c r="R1601" s="324"/>
    </row>
    <row r="1602" spans="1:18" s="325" customFormat="1" ht="39" hidden="1" customHeight="1">
      <c r="A1602" s="300" t="s">
        <v>94</v>
      </c>
      <c r="B1602" s="306">
        <v>793</v>
      </c>
      <c r="C1602" s="303" t="s">
        <v>53</v>
      </c>
      <c r="D1602" s="303" t="s">
        <v>121</v>
      </c>
      <c r="E1602" s="303" t="s">
        <v>904</v>
      </c>
      <c r="F1602" s="303" t="s">
        <v>341</v>
      </c>
      <c r="G1602" s="163">
        <f t="shared" si="448"/>
        <v>0</v>
      </c>
      <c r="H1602" s="163">
        <f t="shared" si="448"/>
        <v>0</v>
      </c>
      <c r="I1602" s="163">
        <f t="shared" si="448"/>
        <v>0</v>
      </c>
      <c r="J1602" s="307"/>
      <c r="K1602" s="324"/>
      <c r="L1602" s="324"/>
      <c r="M1602" s="324"/>
      <c r="N1602" s="324"/>
      <c r="O1602" s="324"/>
      <c r="P1602" s="324"/>
      <c r="Q1602" s="324"/>
      <c r="R1602" s="324"/>
    </row>
    <row r="1603" spans="1:18" s="325" customFormat="1" ht="15.75" hidden="1" customHeight="1">
      <c r="A1603" s="300" t="s">
        <v>342</v>
      </c>
      <c r="B1603" s="306">
        <v>793</v>
      </c>
      <c r="C1603" s="303" t="s">
        <v>53</v>
      </c>
      <c r="D1603" s="303" t="s">
        <v>121</v>
      </c>
      <c r="E1603" s="303" t="s">
        <v>904</v>
      </c>
      <c r="F1603" s="303" t="s">
        <v>343</v>
      </c>
      <c r="G1603" s="163"/>
      <c r="H1603" s="163">
        <v>0</v>
      </c>
      <c r="I1603" s="163">
        <v>0</v>
      </c>
      <c r="J1603" s="307"/>
      <c r="K1603" s="324"/>
      <c r="L1603" s="324"/>
      <c r="M1603" s="324"/>
      <c r="N1603" s="324"/>
      <c r="O1603" s="324"/>
      <c r="P1603" s="324"/>
      <c r="Q1603" s="324"/>
      <c r="R1603" s="324"/>
    </row>
    <row r="1604" spans="1:18" ht="18.75" customHeight="1">
      <c r="A1604" s="16" t="s">
        <v>86</v>
      </c>
      <c r="B1604" s="14">
        <v>793</v>
      </c>
      <c r="C1604" s="15" t="s">
        <v>53</v>
      </c>
      <c r="D1604" s="15" t="s">
        <v>87</v>
      </c>
      <c r="E1604" s="15"/>
      <c r="F1604" s="14"/>
      <c r="G1604" s="70">
        <f>G1605+G1622+G1640+G1636</f>
        <v>2800000</v>
      </c>
      <c r="H1604" s="70">
        <f t="shared" ref="H1604:I1604" si="449">H1605+H1622+H1640+H1636</f>
        <v>1664715</v>
      </c>
      <c r="I1604" s="70">
        <f t="shared" si="449"/>
        <v>1664715</v>
      </c>
      <c r="J1604" s="175"/>
      <c r="K1604" s="175"/>
      <c r="L1604" s="175"/>
      <c r="M1604" s="175"/>
      <c r="N1604" s="175"/>
      <c r="O1604" s="175"/>
      <c r="P1604" s="69"/>
      <c r="Q1604" s="69"/>
      <c r="R1604" s="69"/>
    </row>
    <row r="1605" spans="1:18" ht="32.25" customHeight="1">
      <c r="A1605" s="37" t="s">
        <v>1142</v>
      </c>
      <c r="B1605" s="14">
        <v>793</v>
      </c>
      <c r="C1605" s="15" t="s">
        <v>53</v>
      </c>
      <c r="D1605" s="15" t="s">
        <v>87</v>
      </c>
      <c r="E1605" s="14" t="s">
        <v>238</v>
      </c>
      <c r="F1605" s="14"/>
      <c r="G1605" s="70">
        <f>G1609+G1606+G1619+G1612</f>
        <v>1750000</v>
      </c>
      <c r="H1605" s="70">
        <f>H1609+H1606+H1619+H1612</f>
        <v>1114715</v>
      </c>
      <c r="I1605" s="70">
        <f>I1609+I1606+I1619+I1612</f>
        <v>1114715</v>
      </c>
      <c r="J1605" s="175"/>
      <c r="K1605" s="69"/>
      <c r="L1605" s="69"/>
      <c r="M1605" s="69"/>
      <c r="N1605" s="69"/>
      <c r="O1605" s="69"/>
      <c r="P1605" s="69"/>
      <c r="Q1605" s="69"/>
      <c r="R1605" s="69"/>
    </row>
    <row r="1606" spans="1:18" ht="27" customHeight="1">
      <c r="A1606" s="332" t="s">
        <v>1057</v>
      </c>
      <c r="B1606" s="14">
        <v>793</v>
      </c>
      <c r="C1606" s="15" t="s">
        <v>53</v>
      </c>
      <c r="D1606" s="15" t="s">
        <v>87</v>
      </c>
      <c r="E1606" s="14" t="s">
        <v>386</v>
      </c>
      <c r="F1606" s="14"/>
      <c r="G1606" s="70">
        <f t="shared" ref="G1606:I1607" si="450">G1607</f>
        <v>1050000</v>
      </c>
      <c r="H1606" s="70">
        <f t="shared" si="450"/>
        <v>414715</v>
      </c>
      <c r="I1606" s="70">
        <f t="shared" si="450"/>
        <v>414715</v>
      </c>
      <c r="J1606" s="175"/>
      <c r="K1606" s="69"/>
      <c r="L1606" s="69"/>
      <c r="M1606" s="69"/>
      <c r="N1606" s="69"/>
      <c r="O1606" s="69"/>
      <c r="P1606" s="69"/>
      <c r="Q1606" s="69"/>
      <c r="R1606" s="69"/>
    </row>
    <row r="1607" spans="1:18">
      <c r="A1607" s="16" t="s">
        <v>62</v>
      </c>
      <c r="B1607" s="14">
        <v>793</v>
      </c>
      <c r="C1607" s="15" t="s">
        <v>53</v>
      </c>
      <c r="D1607" s="15" t="s">
        <v>87</v>
      </c>
      <c r="E1607" s="14" t="s">
        <v>386</v>
      </c>
      <c r="F1607" s="14">
        <v>800</v>
      </c>
      <c r="G1607" s="70">
        <f t="shared" si="450"/>
        <v>1050000</v>
      </c>
      <c r="H1607" s="70">
        <f t="shared" si="450"/>
        <v>414715</v>
      </c>
      <c r="I1607" s="70">
        <f t="shared" si="450"/>
        <v>414715</v>
      </c>
      <c r="J1607" s="175"/>
      <c r="K1607" s="69"/>
      <c r="L1607" s="69"/>
      <c r="M1607" s="69"/>
      <c r="N1607" s="69"/>
      <c r="O1607" s="69"/>
      <c r="P1607" s="69"/>
      <c r="Q1607" s="69"/>
      <c r="R1607" s="69"/>
    </row>
    <row r="1608" spans="1:18" ht="39" customHeight="1">
      <c r="A1608" s="16" t="s">
        <v>334</v>
      </c>
      <c r="B1608" s="14">
        <v>793</v>
      </c>
      <c r="C1608" s="15" t="s">
        <v>53</v>
      </c>
      <c r="D1608" s="15" t="s">
        <v>87</v>
      </c>
      <c r="E1608" s="14" t="s">
        <v>386</v>
      </c>
      <c r="F1608" s="14">
        <v>810</v>
      </c>
      <c r="G1608" s="70">
        <v>1050000</v>
      </c>
      <c r="H1608" s="70">
        <v>414715</v>
      </c>
      <c r="I1608" s="70">
        <v>414715</v>
      </c>
      <c r="J1608" s="175"/>
      <c r="K1608" s="69"/>
      <c r="L1608" s="69"/>
      <c r="M1608" s="69"/>
      <c r="N1608" s="69"/>
      <c r="O1608" s="69"/>
      <c r="P1608" s="69"/>
      <c r="Q1608" s="69"/>
      <c r="R1608" s="69"/>
    </row>
    <row r="1609" spans="1:18" ht="47.25" customHeight="1">
      <c r="A1609" s="16" t="s">
        <v>338</v>
      </c>
      <c r="B1609" s="14">
        <v>793</v>
      </c>
      <c r="C1609" s="15" t="s">
        <v>53</v>
      </c>
      <c r="D1609" s="15" t="s">
        <v>87</v>
      </c>
      <c r="E1609" s="14" t="s">
        <v>254</v>
      </c>
      <c r="F1609" s="14"/>
      <c r="G1609" s="70">
        <f>G1610</f>
        <v>700000</v>
      </c>
      <c r="H1609" s="70">
        <f t="shared" ref="H1609:I1609" si="451">H1610</f>
        <v>700000</v>
      </c>
      <c r="I1609" s="70">
        <f t="shared" si="451"/>
        <v>700000</v>
      </c>
      <c r="J1609" s="175"/>
      <c r="K1609" s="69"/>
      <c r="L1609" s="69"/>
      <c r="M1609" s="69"/>
      <c r="N1609" s="69"/>
      <c r="O1609" s="69"/>
      <c r="P1609" s="69"/>
      <c r="Q1609" s="69"/>
      <c r="R1609" s="69"/>
    </row>
    <row r="1610" spans="1:18">
      <c r="A1610" s="16" t="s">
        <v>62</v>
      </c>
      <c r="B1610" s="14">
        <v>793</v>
      </c>
      <c r="C1610" s="15" t="s">
        <v>53</v>
      </c>
      <c r="D1610" s="15" t="s">
        <v>87</v>
      </c>
      <c r="E1610" s="14" t="s">
        <v>254</v>
      </c>
      <c r="F1610" s="14">
        <v>800</v>
      </c>
      <c r="G1610" s="70">
        <f t="shared" ref="G1610:I1610" si="452">G1611</f>
        <v>700000</v>
      </c>
      <c r="H1610" s="70">
        <f t="shared" si="452"/>
        <v>700000</v>
      </c>
      <c r="I1610" s="70">
        <f t="shared" si="452"/>
        <v>700000</v>
      </c>
      <c r="J1610" s="175"/>
      <c r="K1610" s="69"/>
      <c r="L1610" s="69"/>
      <c r="M1610" s="69"/>
      <c r="N1610" s="69"/>
      <c r="O1610" s="69"/>
      <c r="P1610" s="69"/>
      <c r="Q1610" s="69"/>
      <c r="R1610" s="69"/>
    </row>
    <row r="1611" spans="1:18" ht="45" customHeight="1">
      <c r="A1611" s="16" t="s">
        <v>334</v>
      </c>
      <c r="B1611" s="14">
        <v>793</v>
      </c>
      <c r="C1611" s="15" t="s">
        <v>53</v>
      </c>
      <c r="D1611" s="15" t="s">
        <v>87</v>
      </c>
      <c r="E1611" s="14" t="s">
        <v>254</v>
      </c>
      <c r="F1611" s="14">
        <v>810</v>
      </c>
      <c r="G1611" s="70">
        <v>700000</v>
      </c>
      <c r="H1611" s="70">
        <f>700000</f>
        <v>700000</v>
      </c>
      <c r="I1611" s="70">
        <f>700000</f>
        <v>700000</v>
      </c>
      <c r="J1611" s="175"/>
      <c r="K1611" s="69"/>
      <c r="L1611" s="69"/>
      <c r="M1611" s="69"/>
      <c r="N1611" s="69"/>
      <c r="O1611" s="69"/>
      <c r="P1611" s="69"/>
      <c r="Q1611" s="69"/>
      <c r="R1611" s="69"/>
    </row>
    <row r="1612" spans="1:18" ht="40.5" hidden="1" customHeight="1">
      <c r="A1612" s="16" t="s">
        <v>913</v>
      </c>
      <c r="B1612" s="14">
        <v>793</v>
      </c>
      <c r="C1612" s="15" t="s">
        <v>53</v>
      </c>
      <c r="D1612" s="15" t="s">
        <v>87</v>
      </c>
      <c r="E1612" s="14" t="s">
        <v>912</v>
      </c>
      <c r="F1612" s="14"/>
      <c r="G1612" s="70">
        <f>G1613+G1615+G1617</f>
        <v>0</v>
      </c>
      <c r="H1612" s="70">
        <f>H1613+H1615</f>
        <v>0</v>
      </c>
      <c r="I1612" s="70">
        <f>I1613+I1615</f>
        <v>0</v>
      </c>
      <c r="J1612" s="175"/>
      <c r="K1612" s="69"/>
      <c r="L1612" s="69"/>
      <c r="M1612" s="69"/>
      <c r="N1612" s="69"/>
      <c r="O1612" s="69"/>
      <c r="P1612" s="69"/>
      <c r="Q1612" s="69"/>
      <c r="R1612" s="69"/>
    </row>
    <row r="1613" spans="1:18" ht="25.5" hidden="1">
      <c r="A1613" s="16" t="s">
        <v>317</v>
      </c>
      <c r="B1613" s="14">
        <v>793</v>
      </c>
      <c r="C1613" s="15" t="s">
        <v>53</v>
      </c>
      <c r="D1613" s="15" t="s">
        <v>87</v>
      </c>
      <c r="E1613" s="14" t="s">
        <v>912</v>
      </c>
      <c r="F1613" s="14">
        <v>200</v>
      </c>
      <c r="G1613" s="70">
        <f t="shared" ref="G1613:I1613" si="453">G1614</f>
        <v>0</v>
      </c>
      <c r="H1613" s="70">
        <f t="shared" si="453"/>
        <v>0</v>
      </c>
      <c r="I1613" s="70">
        <f t="shared" si="453"/>
        <v>0</v>
      </c>
      <c r="J1613" s="175"/>
      <c r="K1613" s="69"/>
      <c r="L1613" s="69"/>
      <c r="M1613" s="69"/>
      <c r="N1613" s="69"/>
      <c r="O1613" s="69"/>
      <c r="P1613" s="69"/>
      <c r="Q1613" s="69"/>
      <c r="R1613" s="69"/>
    </row>
    <row r="1614" spans="1:18" ht="31.5" hidden="1" customHeight="1">
      <c r="A1614" s="16" t="s">
        <v>37</v>
      </c>
      <c r="B1614" s="14">
        <v>793</v>
      </c>
      <c r="C1614" s="15" t="s">
        <v>53</v>
      </c>
      <c r="D1614" s="15" t="s">
        <v>87</v>
      </c>
      <c r="E1614" s="14" t="s">
        <v>912</v>
      </c>
      <c r="F1614" s="14">
        <v>240</v>
      </c>
      <c r="G1614" s="70"/>
      <c r="H1614" s="8"/>
      <c r="I1614" s="8"/>
      <c r="J1614" s="341"/>
      <c r="K1614" s="69"/>
      <c r="L1614" s="69"/>
      <c r="M1614" s="69"/>
      <c r="N1614" s="69"/>
      <c r="O1614" s="69"/>
      <c r="P1614" s="69"/>
      <c r="Q1614" s="69"/>
      <c r="R1614" s="69"/>
    </row>
    <row r="1615" spans="1:18" ht="24.75" hidden="1" customHeight="1">
      <c r="A1615" s="16" t="s">
        <v>153</v>
      </c>
      <c r="B1615" s="14">
        <v>793</v>
      </c>
      <c r="C1615" s="15" t="s">
        <v>53</v>
      </c>
      <c r="D1615" s="15" t="s">
        <v>87</v>
      </c>
      <c r="E1615" s="14" t="s">
        <v>617</v>
      </c>
      <c r="F1615" s="14">
        <v>500</v>
      </c>
      <c r="G1615" s="70">
        <f>G1616</f>
        <v>0</v>
      </c>
      <c r="H1615" s="70">
        <f>H1616</f>
        <v>0</v>
      </c>
      <c r="I1615" s="70">
        <f>I1616</f>
        <v>0</v>
      </c>
      <c r="J1615" s="175"/>
      <c r="K1615" s="69"/>
      <c r="L1615" s="69"/>
      <c r="M1615" s="69"/>
      <c r="N1615" s="69"/>
      <c r="O1615" s="69"/>
      <c r="P1615" s="69"/>
      <c r="Q1615" s="69"/>
      <c r="R1615" s="69"/>
    </row>
    <row r="1616" spans="1:18" ht="21.75" hidden="1" customHeight="1">
      <c r="A1616" s="16" t="s">
        <v>165</v>
      </c>
      <c r="B1616" s="14">
        <v>793</v>
      </c>
      <c r="C1616" s="15" t="s">
        <v>53</v>
      </c>
      <c r="D1616" s="15" t="s">
        <v>87</v>
      </c>
      <c r="E1616" s="14" t="s">
        <v>617</v>
      </c>
      <c r="F1616" s="14">
        <v>520</v>
      </c>
      <c r="G1616" s="128"/>
      <c r="H1616" s="8"/>
      <c r="I1616" s="8"/>
      <c r="J1616" s="341"/>
      <c r="K1616" s="69"/>
      <c r="L1616" s="69"/>
      <c r="M1616" s="69"/>
      <c r="N1616" s="69"/>
      <c r="O1616" s="69"/>
      <c r="P1616" s="69"/>
      <c r="Q1616" s="69"/>
      <c r="R1616" s="69"/>
    </row>
    <row r="1617" spans="1:18" ht="21" hidden="1" customHeight="1">
      <c r="A1617" s="16" t="s">
        <v>62</v>
      </c>
      <c r="B1617" s="14">
        <v>793</v>
      </c>
      <c r="C1617" s="15" t="s">
        <v>53</v>
      </c>
      <c r="D1617" s="15" t="s">
        <v>87</v>
      </c>
      <c r="E1617" s="14" t="s">
        <v>617</v>
      </c>
      <c r="F1617" s="14">
        <v>800</v>
      </c>
      <c r="G1617" s="128">
        <f>G1618</f>
        <v>0</v>
      </c>
      <c r="H1617" s="8"/>
      <c r="I1617" s="8"/>
      <c r="J1617" s="341"/>
      <c r="K1617" s="69"/>
      <c r="L1617" s="69"/>
      <c r="M1617" s="69"/>
      <c r="N1617" s="69"/>
      <c r="O1617" s="69"/>
      <c r="P1617" s="69"/>
      <c r="Q1617" s="69"/>
      <c r="R1617" s="69"/>
    </row>
    <row r="1618" spans="1:18" ht="20.25" hidden="1" customHeight="1">
      <c r="A1618" s="16" t="s">
        <v>175</v>
      </c>
      <c r="B1618" s="14">
        <v>793</v>
      </c>
      <c r="C1618" s="15" t="s">
        <v>53</v>
      </c>
      <c r="D1618" s="15" t="s">
        <v>87</v>
      </c>
      <c r="E1618" s="14" t="s">
        <v>617</v>
      </c>
      <c r="F1618" s="14">
        <v>870</v>
      </c>
      <c r="G1618" s="128">
        <f>50000-50000</f>
        <v>0</v>
      </c>
      <c r="H1618" s="8"/>
      <c r="I1618" s="8"/>
      <c r="J1618" s="341"/>
      <c r="K1618" s="69"/>
      <c r="L1618" s="69"/>
      <c r="M1618" s="69"/>
      <c r="N1618" s="69"/>
      <c r="O1618" s="69"/>
      <c r="P1618" s="69"/>
      <c r="Q1618" s="69"/>
      <c r="R1618" s="69"/>
    </row>
    <row r="1619" spans="1:18" ht="65.25" hidden="1" customHeight="1">
      <c r="A1619" s="16" t="s">
        <v>579</v>
      </c>
      <c r="B1619" s="14">
        <v>793</v>
      </c>
      <c r="C1619" s="15" t="s">
        <v>53</v>
      </c>
      <c r="D1619" s="15" t="s">
        <v>87</v>
      </c>
      <c r="E1619" s="14" t="s">
        <v>439</v>
      </c>
      <c r="F1619" s="14"/>
      <c r="G1619" s="70">
        <f>G1620</f>
        <v>0</v>
      </c>
      <c r="H1619" s="70">
        <f t="shared" ref="H1619:I1619" si="454">H1620</f>
        <v>0</v>
      </c>
      <c r="I1619" s="70">
        <f t="shared" si="454"/>
        <v>0</v>
      </c>
      <c r="J1619" s="175"/>
      <c r="K1619" s="69"/>
      <c r="L1619" s="69"/>
      <c r="M1619" s="69"/>
      <c r="N1619" s="69"/>
      <c r="O1619" s="69"/>
      <c r="P1619" s="69"/>
      <c r="Q1619" s="69"/>
      <c r="R1619" s="69"/>
    </row>
    <row r="1620" spans="1:18" ht="20.25" hidden="1" customHeight="1">
      <c r="A1620" s="16" t="s">
        <v>62</v>
      </c>
      <c r="B1620" s="14">
        <v>793</v>
      </c>
      <c r="C1620" s="15" t="s">
        <v>53</v>
      </c>
      <c r="D1620" s="15" t="s">
        <v>87</v>
      </c>
      <c r="E1620" s="14" t="s">
        <v>439</v>
      </c>
      <c r="F1620" s="14">
        <v>800</v>
      </c>
      <c r="G1620" s="70">
        <f>G1621</f>
        <v>0</v>
      </c>
      <c r="H1620" s="70">
        <f t="shared" ref="H1620:I1620" si="455">H1621</f>
        <v>0</v>
      </c>
      <c r="I1620" s="70">
        <f t="shared" si="455"/>
        <v>0</v>
      </c>
      <c r="J1620" s="175"/>
      <c r="K1620" s="69"/>
      <c r="L1620" s="69"/>
      <c r="M1620" s="69"/>
      <c r="N1620" s="69"/>
      <c r="O1620" s="69"/>
      <c r="P1620" s="69"/>
      <c r="Q1620" s="69"/>
      <c r="R1620" s="69"/>
    </row>
    <row r="1621" spans="1:18" ht="38.25" hidden="1" customHeight="1">
      <c r="A1621" s="16" t="s">
        <v>334</v>
      </c>
      <c r="B1621" s="14">
        <v>793</v>
      </c>
      <c r="C1621" s="15" t="s">
        <v>53</v>
      </c>
      <c r="D1621" s="15" t="s">
        <v>87</v>
      </c>
      <c r="E1621" s="14" t="s">
        <v>439</v>
      </c>
      <c r="F1621" s="14">
        <v>810</v>
      </c>
      <c r="G1621" s="70"/>
      <c r="H1621" s="70">
        <v>0</v>
      </c>
      <c r="I1621" s="70">
        <v>0</v>
      </c>
      <c r="J1621" s="175"/>
      <c r="K1621" s="69"/>
      <c r="L1621" s="69"/>
      <c r="M1621" s="69"/>
      <c r="N1621" s="69"/>
      <c r="O1621" s="69"/>
      <c r="P1621" s="69"/>
      <c r="Q1621" s="69"/>
      <c r="R1621" s="69"/>
    </row>
    <row r="1622" spans="1:18" ht="53.25" customHeight="1">
      <c r="A1622" s="16" t="s">
        <v>1150</v>
      </c>
      <c r="B1622" s="14">
        <v>793</v>
      </c>
      <c r="C1622" s="15" t="s">
        <v>53</v>
      </c>
      <c r="D1622" s="15" t="s">
        <v>87</v>
      </c>
      <c r="E1622" s="14" t="s">
        <v>255</v>
      </c>
      <c r="F1622" s="14"/>
      <c r="G1622" s="70">
        <f>G1623</f>
        <v>50000</v>
      </c>
      <c r="H1622" s="70">
        <f>H1623</f>
        <v>50000</v>
      </c>
      <c r="I1622" s="70">
        <f>I1623</f>
        <v>50000</v>
      </c>
      <c r="J1622" s="175"/>
      <c r="K1622" s="69"/>
      <c r="L1622" s="69"/>
      <c r="M1622" s="69"/>
      <c r="N1622" s="69"/>
      <c r="O1622" s="69"/>
      <c r="P1622" s="69"/>
      <c r="Q1622" s="69"/>
      <c r="R1622" s="69"/>
    </row>
    <row r="1623" spans="1:18" ht="39" customHeight="1">
      <c r="A1623" s="16" t="s">
        <v>360</v>
      </c>
      <c r="B1623" s="14">
        <v>793</v>
      </c>
      <c r="C1623" s="15" t="s">
        <v>53</v>
      </c>
      <c r="D1623" s="15" t="s">
        <v>87</v>
      </c>
      <c r="E1623" s="14" t="s">
        <v>256</v>
      </c>
      <c r="F1623" s="14"/>
      <c r="G1623" s="70">
        <f>G1624</f>
        <v>50000</v>
      </c>
      <c r="H1623" s="70">
        <f t="shared" ref="H1623:I1623" si="456">H1624</f>
        <v>50000</v>
      </c>
      <c r="I1623" s="70">
        <f t="shared" si="456"/>
        <v>50000</v>
      </c>
      <c r="J1623" s="175"/>
      <c r="K1623" s="69"/>
      <c r="L1623" s="69"/>
      <c r="M1623" s="69"/>
      <c r="N1623" s="69"/>
      <c r="O1623" s="69"/>
      <c r="P1623" s="69"/>
      <c r="Q1623" s="69"/>
      <c r="R1623" s="69"/>
    </row>
    <row r="1624" spans="1:18" ht="17.25" customHeight="1">
      <c r="A1624" s="16" t="s">
        <v>317</v>
      </c>
      <c r="B1624" s="14">
        <v>793</v>
      </c>
      <c r="C1624" s="15" t="s">
        <v>53</v>
      </c>
      <c r="D1624" s="15" t="s">
        <v>87</v>
      </c>
      <c r="E1624" s="14" t="s">
        <v>256</v>
      </c>
      <c r="F1624" s="14">
        <v>200</v>
      </c>
      <c r="G1624" s="70">
        <f>G1625</f>
        <v>50000</v>
      </c>
      <c r="H1624" s="70">
        <f>H1625</f>
        <v>50000</v>
      </c>
      <c r="I1624" s="70">
        <f>I1625</f>
        <v>50000</v>
      </c>
      <c r="J1624" s="175"/>
      <c r="K1624" s="69"/>
      <c r="L1624" s="69"/>
      <c r="M1624" s="69"/>
      <c r="N1624" s="69"/>
      <c r="O1624" s="69"/>
      <c r="P1624" s="69"/>
      <c r="Q1624" s="69"/>
      <c r="R1624" s="69"/>
    </row>
    <row r="1625" spans="1:18" ht="27.75" customHeight="1">
      <c r="A1625" s="16" t="s">
        <v>37</v>
      </c>
      <c r="B1625" s="14">
        <v>793</v>
      </c>
      <c r="C1625" s="15" t="s">
        <v>53</v>
      </c>
      <c r="D1625" s="15" t="s">
        <v>87</v>
      </c>
      <c r="E1625" s="14" t="s">
        <v>256</v>
      </c>
      <c r="F1625" s="14">
        <v>240</v>
      </c>
      <c r="G1625" s="70">
        <v>50000</v>
      </c>
      <c r="H1625" s="70">
        <v>50000</v>
      </c>
      <c r="I1625" s="70">
        <v>50000</v>
      </c>
      <c r="J1625" s="175"/>
      <c r="K1625" s="69"/>
      <c r="L1625" s="69"/>
      <c r="M1625" s="69"/>
      <c r="N1625" s="69"/>
      <c r="O1625" s="69"/>
      <c r="P1625" s="69"/>
      <c r="Q1625" s="69"/>
      <c r="R1625" s="69"/>
    </row>
    <row r="1626" spans="1:18" ht="15" hidden="1" customHeight="1">
      <c r="A1626" s="54" t="s">
        <v>339</v>
      </c>
      <c r="B1626" s="45">
        <v>793</v>
      </c>
      <c r="C1626" s="7" t="s">
        <v>168</v>
      </c>
      <c r="D1626" s="7"/>
      <c r="E1626" s="7"/>
      <c r="F1626" s="7"/>
      <c r="G1626" s="38">
        <f>G1627</f>
        <v>0</v>
      </c>
      <c r="H1626" s="38">
        <f t="shared" ref="H1626:I1626" si="457">H1627</f>
        <v>0</v>
      </c>
      <c r="I1626" s="38">
        <f t="shared" si="457"/>
        <v>0</v>
      </c>
      <c r="J1626" s="337"/>
      <c r="K1626" s="69"/>
      <c r="L1626" s="69"/>
      <c r="M1626" s="69"/>
      <c r="N1626" s="69"/>
      <c r="O1626" s="69"/>
      <c r="P1626" s="69"/>
      <c r="Q1626" s="69"/>
      <c r="R1626" s="69"/>
    </row>
    <row r="1627" spans="1:18" s="22" customFormat="1" ht="17.25" hidden="1" customHeight="1">
      <c r="A1627" s="16" t="s">
        <v>279</v>
      </c>
      <c r="B1627" s="14">
        <v>793</v>
      </c>
      <c r="C1627" s="15" t="s">
        <v>168</v>
      </c>
      <c r="D1627" s="15" t="s">
        <v>69</v>
      </c>
      <c r="E1627" s="15"/>
      <c r="F1627" s="15"/>
      <c r="G1627" s="70">
        <f>G1628+G1632</f>
        <v>0</v>
      </c>
      <c r="H1627" s="70">
        <f t="shared" ref="H1627:I1627" si="458">H1628+H1632</f>
        <v>0</v>
      </c>
      <c r="I1627" s="70">
        <f t="shared" si="458"/>
        <v>0</v>
      </c>
      <c r="J1627" s="175"/>
      <c r="K1627" s="61"/>
      <c r="L1627" s="61"/>
      <c r="M1627" s="61"/>
      <c r="N1627" s="61"/>
      <c r="O1627" s="61"/>
      <c r="P1627" s="61"/>
      <c r="Q1627" s="61"/>
      <c r="R1627" s="61"/>
    </row>
    <row r="1628" spans="1:18" s="22" customFormat="1" ht="53.25" hidden="1" customHeight="1">
      <c r="A1628" s="16" t="s">
        <v>470</v>
      </c>
      <c r="B1628" s="14">
        <v>793</v>
      </c>
      <c r="C1628" s="15" t="s">
        <v>168</v>
      </c>
      <c r="D1628" s="15" t="s">
        <v>69</v>
      </c>
      <c r="E1628" s="15" t="s">
        <v>290</v>
      </c>
      <c r="F1628" s="36"/>
      <c r="G1628" s="70">
        <f t="shared" ref="G1628:I1630" si="459">G1629</f>
        <v>0</v>
      </c>
      <c r="H1628" s="70">
        <f t="shared" si="459"/>
        <v>0</v>
      </c>
      <c r="I1628" s="70">
        <f t="shared" si="459"/>
        <v>0</v>
      </c>
      <c r="J1628" s="175"/>
      <c r="K1628" s="61"/>
      <c r="L1628" s="61"/>
      <c r="M1628" s="61"/>
      <c r="N1628" s="61"/>
      <c r="O1628" s="61"/>
      <c r="P1628" s="61"/>
      <c r="Q1628" s="61"/>
      <c r="R1628" s="61"/>
    </row>
    <row r="1629" spans="1:18" s="46" customFormat="1" ht="17.25" hidden="1" customHeight="1">
      <c r="A1629" s="16" t="s">
        <v>371</v>
      </c>
      <c r="B1629" s="14">
        <v>793</v>
      </c>
      <c r="C1629" s="15" t="s">
        <v>168</v>
      </c>
      <c r="D1629" s="15" t="s">
        <v>69</v>
      </c>
      <c r="E1629" s="15" t="s">
        <v>370</v>
      </c>
      <c r="F1629" s="15"/>
      <c r="G1629" s="70">
        <f t="shared" si="459"/>
        <v>0</v>
      </c>
      <c r="H1629" s="70">
        <f t="shared" si="459"/>
        <v>0</v>
      </c>
      <c r="I1629" s="70">
        <f t="shared" si="459"/>
        <v>0</v>
      </c>
      <c r="J1629" s="175"/>
      <c r="K1629" s="58"/>
      <c r="L1629" s="58"/>
      <c r="M1629" s="58"/>
      <c r="N1629" s="58"/>
      <c r="O1629" s="58"/>
      <c r="P1629" s="58"/>
      <c r="Q1629" s="58"/>
      <c r="R1629" s="58"/>
    </row>
    <row r="1630" spans="1:18" s="46" customFormat="1" ht="17.25" hidden="1" customHeight="1">
      <c r="A1630" s="16" t="s">
        <v>317</v>
      </c>
      <c r="B1630" s="14">
        <v>793</v>
      </c>
      <c r="C1630" s="15" t="s">
        <v>168</v>
      </c>
      <c r="D1630" s="15" t="s">
        <v>69</v>
      </c>
      <c r="E1630" s="15" t="s">
        <v>370</v>
      </c>
      <c r="F1630" s="15" t="s">
        <v>36</v>
      </c>
      <c r="G1630" s="70">
        <f t="shared" si="459"/>
        <v>0</v>
      </c>
      <c r="H1630" s="70">
        <f t="shared" si="459"/>
        <v>0</v>
      </c>
      <c r="I1630" s="70">
        <f t="shared" si="459"/>
        <v>0</v>
      </c>
      <c r="J1630" s="175"/>
      <c r="K1630" s="58"/>
      <c r="L1630" s="58"/>
      <c r="M1630" s="58"/>
      <c r="N1630" s="58"/>
      <c r="O1630" s="58"/>
      <c r="P1630" s="58"/>
      <c r="Q1630" s="58"/>
      <c r="R1630" s="58"/>
    </row>
    <row r="1631" spans="1:18" s="46" customFormat="1" ht="31.5" hidden="1" customHeight="1">
      <c r="A1631" s="16" t="s">
        <v>37</v>
      </c>
      <c r="B1631" s="14">
        <v>793</v>
      </c>
      <c r="C1631" s="15" t="s">
        <v>168</v>
      </c>
      <c r="D1631" s="15" t="s">
        <v>69</v>
      </c>
      <c r="E1631" s="15" t="s">
        <v>370</v>
      </c>
      <c r="F1631" s="15" t="s">
        <v>38</v>
      </c>
      <c r="G1631" s="70"/>
      <c r="H1631" s="70"/>
      <c r="I1631" s="70"/>
      <c r="J1631" s="175"/>
      <c r="K1631" s="58"/>
      <c r="L1631" s="58"/>
      <c r="M1631" s="58"/>
      <c r="N1631" s="58"/>
      <c r="O1631" s="58"/>
      <c r="P1631" s="58"/>
      <c r="Q1631" s="58"/>
      <c r="R1631" s="58"/>
    </row>
    <row r="1632" spans="1:18" ht="30.75" hidden="1" customHeight="1">
      <c r="A1632" s="16" t="s">
        <v>457</v>
      </c>
      <c r="B1632" s="14">
        <v>793</v>
      </c>
      <c r="C1632" s="15" t="s">
        <v>168</v>
      </c>
      <c r="D1632" s="15" t="s">
        <v>69</v>
      </c>
      <c r="E1632" s="15" t="s">
        <v>258</v>
      </c>
      <c r="F1632" s="15"/>
      <c r="G1632" s="70">
        <f>G1633</f>
        <v>0</v>
      </c>
      <c r="H1632" s="70">
        <v>0</v>
      </c>
      <c r="I1632" s="70">
        <v>0</v>
      </c>
      <c r="J1632" s="175"/>
      <c r="K1632" s="69"/>
      <c r="L1632" s="69"/>
      <c r="M1632" s="69"/>
      <c r="N1632" s="69"/>
      <c r="O1632" s="69"/>
      <c r="P1632" s="69"/>
      <c r="Q1632" s="69"/>
      <c r="R1632" s="69"/>
    </row>
    <row r="1633" spans="1:18" ht="21.75" hidden="1" customHeight="1">
      <c r="A1633" s="50" t="s">
        <v>491</v>
      </c>
      <c r="B1633" s="14">
        <v>793</v>
      </c>
      <c r="C1633" s="15" t="s">
        <v>168</v>
      </c>
      <c r="D1633" s="15" t="s">
        <v>69</v>
      </c>
      <c r="E1633" s="15" t="s">
        <v>496</v>
      </c>
      <c r="F1633" s="15"/>
      <c r="G1633" s="70">
        <f>G1634</f>
        <v>0</v>
      </c>
      <c r="H1633" s="70">
        <v>0</v>
      </c>
      <c r="I1633" s="70">
        <v>0</v>
      </c>
      <c r="J1633" s="175"/>
      <c r="K1633" s="69"/>
      <c r="L1633" s="69"/>
      <c r="M1633" s="69"/>
      <c r="N1633" s="69"/>
      <c r="O1633" s="69"/>
      <c r="P1633" s="69"/>
      <c r="Q1633" s="69"/>
      <c r="R1633" s="69"/>
    </row>
    <row r="1634" spans="1:18" ht="21" hidden="1" customHeight="1">
      <c r="A1634" s="16" t="s">
        <v>153</v>
      </c>
      <c r="B1634" s="14">
        <v>793</v>
      </c>
      <c r="C1634" s="15" t="s">
        <v>168</v>
      </c>
      <c r="D1634" s="15" t="s">
        <v>69</v>
      </c>
      <c r="E1634" s="15" t="s">
        <v>496</v>
      </c>
      <c r="F1634" s="15" t="s">
        <v>154</v>
      </c>
      <c r="G1634" s="70">
        <f>G1635</f>
        <v>0</v>
      </c>
      <c r="H1634" s="70">
        <v>0</v>
      </c>
      <c r="I1634" s="70">
        <v>0</v>
      </c>
      <c r="J1634" s="175"/>
      <c r="K1634" s="69"/>
      <c r="L1634" s="69"/>
      <c r="M1634" s="69"/>
      <c r="N1634" s="69"/>
      <c r="O1634" s="69"/>
      <c r="P1634" s="69"/>
      <c r="Q1634" s="69"/>
      <c r="R1634" s="69"/>
    </row>
    <row r="1635" spans="1:18" ht="1.5" customHeight="1">
      <c r="A1635" s="16" t="s">
        <v>165</v>
      </c>
      <c r="B1635" s="14">
        <v>793</v>
      </c>
      <c r="C1635" s="15" t="s">
        <v>168</v>
      </c>
      <c r="D1635" s="15" t="s">
        <v>69</v>
      </c>
      <c r="E1635" s="15" t="s">
        <v>496</v>
      </c>
      <c r="F1635" s="15" t="s">
        <v>166</v>
      </c>
      <c r="G1635" s="70"/>
      <c r="H1635" s="70">
        <v>0</v>
      </c>
      <c r="I1635" s="70">
        <v>0</v>
      </c>
      <c r="J1635" s="175"/>
      <c r="K1635" s="69"/>
      <c r="L1635" s="69"/>
      <c r="M1635" s="69"/>
      <c r="N1635" s="69"/>
      <c r="O1635" s="69"/>
      <c r="P1635" s="69"/>
      <c r="Q1635" s="69"/>
      <c r="R1635" s="69"/>
    </row>
    <row r="1636" spans="1:18" ht="51.75" customHeight="1">
      <c r="A1636" s="16" t="s">
        <v>1158</v>
      </c>
      <c r="B1636" s="14">
        <v>793</v>
      </c>
      <c r="C1636" s="15" t="s">
        <v>53</v>
      </c>
      <c r="D1636" s="15" t="s">
        <v>87</v>
      </c>
      <c r="E1636" s="14" t="s">
        <v>806</v>
      </c>
      <c r="F1636" s="14"/>
      <c r="G1636" s="70">
        <f>G1637</f>
        <v>1000000</v>
      </c>
      <c r="H1636" s="70">
        <f>H1637</f>
        <v>500000</v>
      </c>
      <c r="I1636" s="70">
        <f>I1637</f>
        <v>500000</v>
      </c>
      <c r="J1636" s="175"/>
      <c r="K1636" s="69"/>
      <c r="L1636" s="69"/>
      <c r="M1636" s="69"/>
      <c r="N1636" s="69"/>
      <c r="O1636" s="69"/>
      <c r="P1636" s="69"/>
      <c r="Q1636" s="69"/>
      <c r="R1636" s="69"/>
    </row>
    <row r="1637" spans="1:18" ht="39" customHeight="1">
      <c r="A1637" s="16" t="s">
        <v>808</v>
      </c>
      <c r="B1637" s="14">
        <v>793</v>
      </c>
      <c r="C1637" s="15" t="s">
        <v>53</v>
      </c>
      <c r="D1637" s="15" t="s">
        <v>87</v>
      </c>
      <c r="E1637" s="14" t="s">
        <v>807</v>
      </c>
      <c r="F1637" s="14"/>
      <c r="G1637" s="70">
        <f>G1638</f>
        <v>1000000</v>
      </c>
      <c r="H1637" s="70">
        <f t="shared" ref="H1637:I1637" si="460">H1638</f>
        <v>500000</v>
      </c>
      <c r="I1637" s="70">
        <f t="shared" si="460"/>
        <v>500000</v>
      </c>
      <c r="J1637" s="175"/>
      <c r="K1637" s="69"/>
      <c r="L1637" s="69"/>
      <c r="M1637" s="69"/>
      <c r="N1637" s="69"/>
      <c r="O1637" s="69"/>
      <c r="P1637" s="69"/>
      <c r="Q1637" s="69"/>
      <c r="R1637" s="69"/>
    </row>
    <row r="1638" spans="1:18" ht="17.25" customHeight="1">
      <c r="A1638" s="16" t="s">
        <v>317</v>
      </c>
      <c r="B1638" s="14">
        <v>793</v>
      </c>
      <c r="C1638" s="15" t="s">
        <v>53</v>
      </c>
      <c r="D1638" s="15" t="s">
        <v>87</v>
      </c>
      <c r="E1638" s="14" t="s">
        <v>807</v>
      </c>
      <c r="F1638" s="14">
        <v>200</v>
      </c>
      <c r="G1638" s="70">
        <f>G1639</f>
        <v>1000000</v>
      </c>
      <c r="H1638" s="70">
        <f>H1639</f>
        <v>500000</v>
      </c>
      <c r="I1638" s="70">
        <f>I1639</f>
        <v>500000</v>
      </c>
      <c r="J1638" s="175"/>
      <c r="K1638" s="69"/>
      <c r="L1638" s="69"/>
      <c r="M1638" s="69"/>
      <c r="N1638" s="69"/>
      <c r="O1638" s="69"/>
      <c r="P1638" s="69"/>
      <c r="Q1638" s="69"/>
      <c r="R1638" s="69"/>
    </row>
    <row r="1639" spans="1:18" ht="27.75" customHeight="1">
      <c r="A1639" s="16" t="s">
        <v>37</v>
      </c>
      <c r="B1639" s="14">
        <v>793</v>
      </c>
      <c r="C1639" s="15" t="s">
        <v>53</v>
      </c>
      <c r="D1639" s="15" t="s">
        <v>87</v>
      </c>
      <c r="E1639" s="14" t="s">
        <v>807</v>
      </c>
      <c r="F1639" s="14">
        <v>240</v>
      </c>
      <c r="G1639" s="70">
        <v>1000000</v>
      </c>
      <c r="H1639" s="70">
        <f>1000000-500000</f>
        <v>500000</v>
      </c>
      <c r="I1639" s="70">
        <f>1000000-500000</f>
        <v>500000</v>
      </c>
      <c r="J1639" s="175"/>
      <c r="K1639" s="69"/>
      <c r="L1639" s="69"/>
      <c r="M1639" s="69"/>
      <c r="N1639" s="69"/>
      <c r="O1639" s="69"/>
      <c r="P1639" s="69"/>
      <c r="Q1639" s="69"/>
      <c r="R1639" s="69"/>
    </row>
    <row r="1640" spans="1:18" s="28" customFormat="1" ht="24.75" hidden="1" customHeight="1">
      <c r="A1640" s="37" t="s">
        <v>164</v>
      </c>
      <c r="B1640" s="14">
        <v>793</v>
      </c>
      <c r="C1640" s="15" t="s">
        <v>53</v>
      </c>
      <c r="D1640" s="15" t="s">
        <v>87</v>
      </c>
      <c r="E1640" s="15" t="s">
        <v>229</v>
      </c>
      <c r="F1640" s="39"/>
      <c r="G1640" s="70">
        <f t="shared" ref="G1640:I1644" si="461">G1641</f>
        <v>0</v>
      </c>
      <c r="H1640" s="70">
        <f t="shared" si="461"/>
        <v>0</v>
      </c>
      <c r="I1640" s="70">
        <f t="shared" si="461"/>
        <v>0</v>
      </c>
      <c r="J1640" s="175"/>
      <c r="K1640" s="318"/>
      <c r="L1640" s="318"/>
      <c r="M1640" s="318"/>
      <c r="N1640" s="318"/>
      <c r="O1640" s="318"/>
      <c r="P1640" s="318"/>
      <c r="Q1640" s="318"/>
      <c r="R1640" s="318"/>
    </row>
    <row r="1641" spans="1:18" ht="25.5" hidden="1">
      <c r="A1641" s="37" t="s">
        <v>164</v>
      </c>
      <c r="B1641" s="14">
        <v>793</v>
      </c>
      <c r="C1641" s="15" t="s">
        <v>53</v>
      </c>
      <c r="D1641" s="15" t="s">
        <v>87</v>
      </c>
      <c r="E1641" s="15" t="s">
        <v>271</v>
      </c>
      <c r="F1641" s="14"/>
      <c r="G1641" s="70">
        <f>G1644+G1642</f>
        <v>0</v>
      </c>
      <c r="H1641" s="70">
        <f>H1644</f>
        <v>0</v>
      </c>
      <c r="I1641" s="70">
        <f>I1644</f>
        <v>0</v>
      </c>
      <c r="J1641" s="175"/>
      <c r="K1641" s="69"/>
      <c r="L1641" s="69"/>
      <c r="M1641" s="69"/>
      <c r="N1641" s="69"/>
      <c r="O1641" s="69"/>
      <c r="P1641" s="69"/>
      <c r="Q1641" s="69"/>
      <c r="R1641" s="69"/>
    </row>
    <row r="1642" spans="1:18" ht="17.25" hidden="1" customHeight="1">
      <c r="A1642" s="16" t="s">
        <v>317</v>
      </c>
      <c r="B1642" s="14">
        <v>793</v>
      </c>
      <c r="C1642" s="15" t="s">
        <v>53</v>
      </c>
      <c r="D1642" s="15" t="s">
        <v>87</v>
      </c>
      <c r="E1642" s="14" t="s">
        <v>271</v>
      </c>
      <c r="F1642" s="14">
        <v>200</v>
      </c>
      <c r="G1642" s="70">
        <f>G1643</f>
        <v>0</v>
      </c>
      <c r="H1642" s="70">
        <f>H1643</f>
        <v>0</v>
      </c>
      <c r="I1642" s="70">
        <f>I1643</f>
        <v>0</v>
      </c>
      <c r="J1642" s="175"/>
      <c r="K1642" s="69"/>
      <c r="L1642" s="69"/>
      <c r="M1642" s="69"/>
      <c r="N1642" s="69"/>
      <c r="O1642" s="69"/>
      <c r="P1642" s="69"/>
      <c r="Q1642" s="69"/>
      <c r="R1642" s="69"/>
    </row>
    <row r="1643" spans="1:18" ht="27.75" hidden="1" customHeight="1">
      <c r="A1643" s="16" t="s">
        <v>37</v>
      </c>
      <c r="B1643" s="14">
        <v>793</v>
      </c>
      <c r="C1643" s="15" t="s">
        <v>53</v>
      </c>
      <c r="D1643" s="15" t="s">
        <v>87</v>
      </c>
      <c r="E1643" s="14" t="s">
        <v>271</v>
      </c>
      <c r="F1643" s="14">
        <v>240</v>
      </c>
      <c r="G1643" s="70"/>
      <c r="H1643" s="70"/>
      <c r="I1643" s="70"/>
      <c r="J1643" s="175"/>
      <c r="K1643" s="69"/>
      <c r="L1643" s="69"/>
      <c r="M1643" s="69"/>
      <c r="N1643" s="69"/>
      <c r="O1643" s="69"/>
      <c r="P1643" s="69"/>
      <c r="Q1643" s="69"/>
      <c r="R1643" s="69"/>
    </row>
    <row r="1644" spans="1:18" hidden="1">
      <c r="A1644" s="16" t="s">
        <v>153</v>
      </c>
      <c r="B1644" s="14">
        <v>793</v>
      </c>
      <c r="C1644" s="15" t="s">
        <v>53</v>
      </c>
      <c r="D1644" s="15" t="s">
        <v>87</v>
      </c>
      <c r="E1644" s="15" t="s">
        <v>271</v>
      </c>
      <c r="F1644" s="15" t="s">
        <v>154</v>
      </c>
      <c r="G1644" s="70">
        <f t="shared" si="461"/>
        <v>0</v>
      </c>
      <c r="H1644" s="70">
        <f t="shared" si="461"/>
        <v>0</v>
      </c>
      <c r="I1644" s="70">
        <f t="shared" si="461"/>
        <v>0</v>
      </c>
      <c r="J1644" s="175"/>
      <c r="K1644" s="69"/>
      <c r="L1644" s="69"/>
      <c r="M1644" s="69"/>
      <c r="N1644" s="69"/>
      <c r="O1644" s="69"/>
      <c r="P1644" s="69"/>
      <c r="Q1644" s="69"/>
      <c r="R1644" s="69"/>
    </row>
    <row r="1645" spans="1:18" hidden="1">
      <c r="A1645" s="16" t="s">
        <v>173</v>
      </c>
      <c r="B1645" s="14">
        <v>793</v>
      </c>
      <c r="C1645" s="15" t="s">
        <v>53</v>
      </c>
      <c r="D1645" s="15" t="s">
        <v>87</v>
      </c>
      <c r="E1645" s="15" t="s">
        <v>271</v>
      </c>
      <c r="F1645" s="15" t="s">
        <v>174</v>
      </c>
      <c r="G1645" s="70"/>
      <c r="H1645" s="70"/>
      <c r="I1645" s="70"/>
      <c r="J1645" s="175"/>
      <c r="K1645" s="69"/>
      <c r="L1645" s="69"/>
      <c r="M1645" s="69"/>
      <c r="N1645" s="69"/>
      <c r="O1645" s="69"/>
      <c r="P1645" s="69"/>
      <c r="Q1645" s="69"/>
      <c r="R1645" s="69"/>
    </row>
    <row r="1646" spans="1:18">
      <c r="A1646" s="54" t="s">
        <v>339</v>
      </c>
      <c r="B1646" s="19">
        <v>793</v>
      </c>
      <c r="C1646" s="7" t="s">
        <v>168</v>
      </c>
      <c r="D1646" s="7"/>
      <c r="E1646" s="7"/>
      <c r="F1646" s="7"/>
      <c r="G1646" s="38">
        <f>G1955+G1777+G2074+G2097+G1647+G1702+G1845</f>
        <v>88594489.400000006</v>
      </c>
      <c r="H1646" s="38">
        <f>H1955+H1777+H2074+H2097+H1647+H1702+H1845</f>
        <v>32139505.800000001</v>
      </c>
      <c r="I1646" s="38">
        <f>I1955+I1777+I2074+I2097+I1647+I1702+I1845</f>
        <v>15161300</v>
      </c>
      <c r="J1646" s="337">
        <f>G1658+G1661+G1670+G1680+G1686+G1691+G1694+G1698+G1706+G1724+G1728+G1732+G1736+G1766+G1769+G1796+G1799+G1804+G1807+G1812+G1816+G1878</f>
        <v>73095617.400000006</v>
      </c>
      <c r="K1646" s="69"/>
      <c r="L1646" s="69"/>
      <c r="M1646" s="69"/>
      <c r="N1646" s="69"/>
      <c r="O1646" s="69"/>
      <c r="P1646" s="246"/>
      <c r="Q1646" s="246"/>
      <c r="R1646" s="69"/>
    </row>
    <row r="1647" spans="1:18">
      <c r="A1647" s="55" t="s">
        <v>169</v>
      </c>
      <c r="B1647" s="49">
        <v>793</v>
      </c>
      <c r="C1647" s="10" t="s">
        <v>168</v>
      </c>
      <c r="D1647" s="10" t="s">
        <v>18</v>
      </c>
      <c r="E1647" s="7"/>
      <c r="F1647" s="7"/>
      <c r="G1647" s="27">
        <f>G1648+G1671</f>
        <v>54834617.399999999</v>
      </c>
      <c r="H1647" s="27">
        <f t="shared" ref="H1647:I1647" si="462">H1648+H1671</f>
        <v>18028205.800000001</v>
      </c>
      <c r="I1647" s="27">
        <f t="shared" si="462"/>
        <v>1550000</v>
      </c>
      <c r="J1647" s="247">
        <f>J1646-G1646</f>
        <v>-15498872</v>
      </c>
      <c r="K1647" s="247"/>
      <c r="L1647" s="247"/>
      <c r="M1647" s="247"/>
      <c r="N1647" s="247"/>
      <c r="O1647" s="247"/>
      <c r="P1647" s="69"/>
      <c r="Q1647" s="69"/>
      <c r="R1647" s="69"/>
    </row>
    <row r="1648" spans="1:18" ht="53.25" customHeight="1">
      <c r="A1648" s="16" t="s">
        <v>1156</v>
      </c>
      <c r="B1648" s="49">
        <v>793</v>
      </c>
      <c r="C1648" s="15" t="s">
        <v>168</v>
      </c>
      <c r="D1648" s="15" t="s">
        <v>18</v>
      </c>
      <c r="E1648" s="15" t="s">
        <v>290</v>
      </c>
      <c r="F1648" s="15"/>
      <c r="G1648" s="70">
        <f>G1651+G1655+G1658+G1664+G1659+G1668</f>
        <v>2000000</v>
      </c>
      <c r="H1648" s="70">
        <f t="shared" ref="H1648:I1648" si="463">H1651+H1655+H1658+H1664+H1659</f>
        <v>1500000</v>
      </c>
      <c r="I1648" s="70">
        <f t="shared" si="463"/>
        <v>1000000</v>
      </c>
      <c r="J1648" s="175"/>
      <c r="K1648" s="69"/>
      <c r="L1648" s="69"/>
      <c r="M1648" s="69"/>
      <c r="N1648" s="69"/>
      <c r="O1648" s="69"/>
      <c r="P1648" s="69"/>
      <c r="Q1648" s="69"/>
      <c r="R1648" s="69"/>
    </row>
    <row r="1649" spans="1:18" s="18" customFormat="1" ht="20.25" hidden="1" customHeight="1">
      <c r="A1649" s="16" t="s">
        <v>84</v>
      </c>
      <c r="B1649" s="49">
        <v>793</v>
      </c>
      <c r="C1649" s="15" t="s">
        <v>168</v>
      </c>
      <c r="D1649" s="15" t="s">
        <v>18</v>
      </c>
      <c r="E1649" s="15" t="s">
        <v>83</v>
      </c>
      <c r="F1649" s="15"/>
      <c r="G1649" s="70">
        <f t="shared" ref="G1649:I1650" si="464">G1650</f>
        <v>0</v>
      </c>
      <c r="H1649" s="70">
        <f t="shared" si="464"/>
        <v>0</v>
      </c>
      <c r="I1649" s="70">
        <f t="shared" si="464"/>
        <v>0</v>
      </c>
      <c r="J1649" s="175"/>
      <c r="K1649" s="183"/>
      <c r="L1649" s="183"/>
      <c r="M1649" s="183"/>
      <c r="N1649" s="183"/>
      <c r="O1649" s="183"/>
      <c r="P1649" s="183"/>
      <c r="Q1649" s="183"/>
      <c r="R1649" s="183"/>
    </row>
    <row r="1650" spans="1:18" ht="30.75" hidden="1" customHeight="1">
      <c r="A1650" s="16" t="s">
        <v>35</v>
      </c>
      <c r="B1650" s="49">
        <v>793</v>
      </c>
      <c r="C1650" s="15" t="s">
        <v>168</v>
      </c>
      <c r="D1650" s="15" t="s">
        <v>18</v>
      </c>
      <c r="E1650" s="15" t="s">
        <v>83</v>
      </c>
      <c r="F1650" s="15" t="s">
        <v>36</v>
      </c>
      <c r="G1650" s="70">
        <f t="shared" si="464"/>
        <v>0</v>
      </c>
      <c r="H1650" s="70">
        <f t="shared" si="464"/>
        <v>0</v>
      </c>
      <c r="I1650" s="70">
        <f t="shared" si="464"/>
        <v>0</v>
      </c>
      <c r="J1650" s="175"/>
      <c r="K1650" s="69"/>
      <c r="L1650" s="69"/>
      <c r="M1650" s="69"/>
      <c r="N1650" s="69"/>
      <c r="O1650" s="69"/>
      <c r="P1650" s="69"/>
      <c r="Q1650" s="69"/>
      <c r="R1650" s="69"/>
    </row>
    <row r="1651" spans="1:18" s="18" customFormat="1" ht="34.5" hidden="1" customHeight="1">
      <c r="A1651" s="16" t="s">
        <v>37</v>
      </c>
      <c r="B1651" s="49">
        <v>793</v>
      </c>
      <c r="C1651" s="15" t="s">
        <v>168</v>
      </c>
      <c r="D1651" s="15" t="s">
        <v>18</v>
      </c>
      <c r="E1651" s="15" t="s">
        <v>83</v>
      </c>
      <c r="F1651" s="15" t="s">
        <v>38</v>
      </c>
      <c r="G1651" s="70"/>
      <c r="H1651" s="70"/>
      <c r="I1651" s="70"/>
      <c r="J1651" s="175"/>
      <c r="K1651" s="183"/>
      <c r="L1651" s="183"/>
      <c r="M1651" s="183"/>
      <c r="N1651" s="183"/>
      <c r="O1651" s="183"/>
      <c r="P1651" s="183"/>
      <c r="Q1651" s="183"/>
      <c r="R1651" s="183"/>
    </row>
    <row r="1652" spans="1:18" s="3" customFormat="1" ht="52.5" hidden="1" customHeight="1">
      <c r="A1652" s="16"/>
      <c r="B1652" s="49"/>
      <c r="C1652" s="15"/>
      <c r="D1652" s="15"/>
      <c r="E1652" s="15"/>
      <c r="F1652" s="15"/>
      <c r="G1652" s="70"/>
      <c r="H1652" s="70"/>
      <c r="I1652" s="70"/>
      <c r="J1652" s="175"/>
      <c r="K1652" s="62"/>
      <c r="L1652" s="62"/>
      <c r="M1652" s="62"/>
      <c r="N1652" s="62"/>
      <c r="O1652" s="62"/>
      <c r="P1652" s="62"/>
      <c r="Q1652" s="62"/>
      <c r="R1652" s="62"/>
    </row>
    <row r="1653" spans="1:18" s="18" customFormat="1" ht="63" hidden="1" customHeight="1">
      <c r="A1653" s="16" t="s">
        <v>80</v>
      </c>
      <c r="B1653" s="49">
        <v>793</v>
      </c>
      <c r="C1653" s="15" t="s">
        <v>168</v>
      </c>
      <c r="D1653" s="15" t="s">
        <v>18</v>
      </c>
      <c r="E1653" s="15" t="s">
        <v>79</v>
      </c>
      <c r="F1653" s="15"/>
      <c r="G1653" s="70">
        <f t="shared" ref="G1653:I1654" si="465">G1654</f>
        <v>0</v>
      </c>
      <c r="H1653" s="70">
        <f t="shared" si="465"/>
        <v>0</v>
      </c>
      <c r="I1653" s="70">
        <f t="shared" si="465"/>
        <v>0</v>
      </c>
      <c r="J1653" s="175"/>
      <c r="K1653" s="183"/>
      <c r="L1653" s="183"/>
      <c r="M1653" s="183"/>
      <c r="N1653" s="183"/>
      <c r="O1653" s="183"/>
      <c r="P1653" s="183"/>
      <c r="Q1653" s="183"/>
      <c r="R1653" s="183"/>
    </row>
    <row r="1654" spans="1:18" ht="30.75" hidden="1" customHeight="1">
      <c r="A1654" s="16" t="s">
        <v>35</v>
      </c>
      <c r="B1654" s="49">
        <v>793</v>
      </c>
      <c r="C1654" s="15" t="s">
        <v>168</v>
      </c>
      <c r="D1654" s="15" t="s">
        <v>18</v>
      </c>
      <c r="E1654" s="15" t="s">
        <v>79</v>
      </c>
      <c r="F1654" s="15" t="s">
        <v>36</v>
      </c>
      <c r="G1654" s="70">
        <f t="shared" si="465"/>
        <v>0</v>
      </c>
      <c r="H1654" s="70">
        <f t="shared" si="465"/>
        <v>0</v>
      </c>
      <c r="I1654" s="70">
        <f t="shared" si="465"/>
        <v>0</v>
      </c>
      <c r="J1654" s="175"/>
      <c r="K1654" s="69"/>
      <c r="L1654" s="69"/>
      <c r="M1654" s="69"/>
      <c r="N1654" s="69"/>
      <c r="O1654" s="69"/>
      <c r="P1654" s="69"/>
      <c r="Q1654" s="69"/>
      <c r="R1654" s="69"/>
    </row>
    <row r="1655" spans="1:18" s="18" customFormat="1" ht="34.5" hidden="1" customHeight="1">
      <c r="A1655" s="16" t="s">
        <v>37</v>
      </c>
      <c r="B1655" s="49">
        <v>793</v>
      </c>
      <c r="C1655" s="15" t="s">
        <v>168</v>
      </c>
      <c r="D1655" s="15" t="s">
        <v>18</v>
      </c>
      <c r="E1655" s="15" t="s">
        <v>79</v>
      </c>
      <c r="F1655" s="15" t="s">
        <v>38</v>
      </c>
      <c r="G1655" s="70"/>
      <c r="H1655" s="70"/>
      <c r="I1655" s="70"/>
      <c r="J1655" s="175"/>
      <c r="K1655" s="183"/>
      <c r="L1655" s="183"/>
      <c r="M1655" s="183"/>
      <c r="N1655" s="183"/>
      <c r="O1655" s="183"/>
      <c r="P1655" s="183"/>
      <c r="Q1655" s="183"/>
      <c r="R1655" s="183"/>
    </row>
    <row r="1656" spans="1:18" s="18" customFormat="1" ht="35.25" customHeight="1">
      <c r="A1656" s="16" t="s">
        <v>926</v>
      </c>
      <c r="B1656" s="49">
        <v>793</v>
      </c>
      <c r="C1656" s="15" t="s">
        <v>168</v>
      </c>
      <c r="D1656" s="15" t="s">
        <v>18</v>
      </c>
      <c r="E1656" s="15" t="s">
        <v>81</v>
      </c>
      <c r="F1656" s="15"/>
      <c r="G1656" s="70">
        <f t="shared" ref="G1656:I1660" si="466">G1657</f>
        <v>1500000</v>
      </c>
      <c r="H1656" s="70">
        <f t="shared" si="466"/>
        <v>1000000</v>
      </c>
      <c r="I1656" s="70">
        <f t="shared" si="466"/>
        <v>500000</v>
      </c>
      <c r="J1656" s="175"/>
      <c r="K1656" s="183"/>
      <c r="L1656" s="183"/>
      <c r="M1656" s="183"/>
      <c r="N1656" s="183"/>
      <c r="O1656" s="183"/>
      <c r="P1656" s="183"/>
      <c r="Q1656" s="183"/>
      <c r="R1656" s="183"/>
    </row>
    <row r="1657" spans="1:18" ht="35.25" customHeight="1">
      <c r="A1657" s="16" t="s">
        <v>35</v>
      </c>
      <c r="B1657" s="49">
        <v>793</v>
      </c>
      <c r="C1657" s="15" t="s">
        <v>168</v>
      </c>
      <c r="D1657" s="15" t="s">
        <v>18</v>
      </c>
      <c r="E1657" s="15" t="s">
        <v>81</v>
      </c>
      <c r="F1657" s="15" t="s">
        <v>36</v>
      </c>
      <c r="G1657" s="70">
        <f t="shared" si="466"/>
        <v>1500000</v>
      </c>
      <c r="H1657" s="70">
        <f t="shared" si="466"/>
        <v>1000000</v>
      </c>
      <c r="I1657" s="70">
        <f t="shared" si="466"/>
        <v>500000</v>
      </c>
      <c r="J1657" s="175"/>
      <c r="K1657" s="69"/>
      <c r="L1657" s="69"/>
      <c r="M1657" s="69"/>
      <c r="N1657" s="69"/>
      <c r="O1657" s="69"/>
      <c r="P1657" s="69"/>
      <c r="Q1657" s="69"/>
      <c r="R1657" s="69"/>
    </row>
    <row r="1658" spans="1:18" s="18" customFormat="1" ht="35.25" customHeight="1">
      <c r="A1658" s="16" t="s">
        <v>37</v>
      </c>
      <c r="B1658" s="49">
        <v>793</v>
      </c>
      <c r="C1658" s="15" t="s">
        <v>168</v>
      </c>
      <c r="D1658" s="15" t="s">
        <v>18</v>
      </c>
      <c r="E1658" s="15" t="s">
        <v>81</v>
      </c>
      <c r="F1658" s="15" t="s">
        <v>38</v>
      </c>
      <c r="G1658" s="70">
        <v>1500000</v>
      </c>
      <c r="H1658" s="70">
        <f>1500000-500000</f>
        <v>1000000</v>
      </c>
      <c r="I1658" s="70">
        <v>500000</v>
      </c>
      <c r="J1658" s="175"/>
      <c r="K1658" s="183"/>
      <c r="L1658" s="183"/>
      <c r="M1658" s="183"/>
      <c r="N1658" s="183"/>
      <c r="O1658" s="183"/>
      <c r="P1658" s="183"/>
      <c r="Q1658" s="183"/>
      <c r="R1658" s="183"/>
    </row>
    <row r="1659" spans="1:18" s="18" customFormat="1" ht="35.25" customHeight="1">
      <c r="A1659" s="16" t="s">
        <v>920</v>
      </c>
      <c r="B1659" s="49">
        <v>793</v>
      </c>
      <c r="C1659" s="15" t="s">
        <v>168</v>
      </c>
      <c r="D1659" s="15" t="s">
        <v>18</v>
      </c>
      <c r="E1659" s="15" t="s">
        <v>919</v>
      </c>
      <c r="F1659" s="15"/>
      <c r="G1659" s="70">
        <f t="shared" si="466"/>
        <v>500000</v>
      </c>
      <c r="H1659" s="70">
        <f t="shared" si="466"/>
        <v>500000</v>
      </c>
      <c r="I1659" s="70">
        <f t="shared" si="466"/>
        <v>500000</v>
      </c>
      <c r="J1659" s="175"/>
      <c r="K1659" s="183"/>
      <c r="L1659" s="183"/>
      <c r="M1659" s="183"/>
      <c r="N1659" s="183"/>
      <c r="O1659" s="183"/>
      <c r="P1659" s="183"/>
      <c r="Q1659" s="183"/>
      <c r="R1659" s="183"/>
    </row>
    <row r="1660" spans="1:18" ht="35.25" customHeight="1">
      <c r="A1660" s="16" t="s">
        <v>35</v>
      </c>
      <c r="B1660" s="49">
        <v>793</v>
      </c>
      <c r="C1660" s="15" t="s">
        <v>168</v>
      </c>
      <c r="D1660" s="15" t="s">
        <v>18</v>
      </c>
      <c r="E1660" s="15" t="s">
        <v>919</v>
      </c>
      <c r="F1660" s="15" t="s">
        <v>36</v>
      </c>
      <c r="G1660" s="70">
        <f t="shared" si="466"/>
        <v>500000</v>
      </c>
      <c r="H1660" s="70">
        <f t="shared" si="466"/>
        <v>500000</v>
      </c>
      <c r="I1660" s="70">
        <f t="shared" si="466"/>
        <v>500000</v>
      </c>
      <c r="J1660" s="175"/>
      <c r="K1660" s="69"/>
      <c r="L1660" s="69"/>
      <c r="M1660" s="69"/>
      <c r="N1660" s="69"/>
      <c r="O1660" s="69"/>
      <c r="P1660" s="69"/>
      <c r="Q1660" s="69"/>
      <c r="R1660" s="69"/>
    </row>
    <row r="1661" spans="1:18" s="18" customFormat="1" ht="35.25" customHeight="1">
      <c r="A1661" s="16" t="s">
        <v>37</v>
      </c>
      <c r="B1661" s="49">
        <v>793</v>
      </c>
      <c r="C1661" s="15" t="s">
        <v>168</v>
      </c>
      <c r="D1661" s="15" t="s">
        <v>18</v>
      </c>
      <c r="E1661" s="15" t="s">
        <v>919</v>
      </c>
      <c r="F1661" s="15" t="s">
        <v>38</v>
      </c>
      <c r="G1661" s="70">
        <v>500000</v>
      </c>
      <c r="H1661" s="70">
        <v>500000</v>
      </c>
      <c r="I1661" s="70">
        <v>500000</v>
      </c>
      <c r="J1661" s="175"/>
      <c r="K1661" s="183"/>
      <c r="L1661" s="183"/>
      <c r="M1661" s="183"/>
      <c r="N1661" s="183"/>
      <c r="O1661" s="183"/>
      <c r="P1661" s="183"/>
      <c r="Q1661" s="183"/>
      <c r="R1661" s="183"/>
    </row>
    <row r="1662" spans="1:18" s="18" customFormat="1" ht="20.25" hidden="1" customHeight="1">
      <c r="A1662" s="16" t="s">
        <v>84</v>
      </c>
      <c r="B1662" s="49">
        <v>793</v>
      </c>
      <c r="C1662" s="15" t="s">
        <v>168</v>
      </c>
      <c r="D1662" s="15" t="s">
        <v>18</v>
      </c>
      <c r="E1662" s="15" t="s">
        <v>83</v>
      </c>
      <c r="F1662" s="15"/>
      <c r="G1662" s="70">
        <f t="shared" ref="G1662:I1669" si="467">G1663</f>
        <v>0</v>
      </c>
      <c r="H1662" s="70">
        <f t="shared" si="467"/>
        <v>0</v>
      </c>
      <c r="I1662" s="70">
        <f t="shared" si="467"/>
        <v>0</v>
      </c>
      <c r="J1662" s="175"/>
      <c r="K1662" s="183"/>
      <c r="L1662" s="183"/>
      <c r="M1662" s="183"/>
      <c r="N1662" s="183"/>
      <c r="O1662" s="183"/>
      <c r="P1662" s="183"/>
      <c r="Q1662" s="183"/>
      <c r="R1662" s="183"/>
    </row>
    <row r="1663" spans="1:18" ht="30.75" hidden="1" customHeight="1">
      <c r="A1663" s="16" t="s">
        <v>35</v>
      </c>
      <c r="B1663" s="49">
        <v>793</v>
      </c>
      <c r="C1663" s="15" t="s">
        <v>168</v>
      </c>
      <c r="D1663" s="15" t="s">
        <v>18</v>
      </c>
      <c r="E1663" s="15" t="s">
        <v>83</v>
      </c>
      <c r="F1663" s="15" t="s">
        <v>36</v>
      </c>
      <c r="G1663" s="70">
        <f t="shared" si="467"/>
        <v>0</v>
      </c>
      <c r="H1663" s="70">
        <f t="shared" si="467"/>
        <v>0</v>
      </c>
      <c r="I1663" s="70">
        <f t="shared" si="467"/>
        <v>0</v>
      </c>
      <c r="J1663" s="175"/>
      <c r="K1663" s="69"/>
      <c r="L1663" s="69"/>
      <c r="M1663" s="69"/>
      <c r="N1663" s="69"/>
      <c r="O1663" s="69"/>
      <c r="P1663" s="69"/>
      <c r="Q1663" s="69"/>
      <c r="R1663" s="69"/>
    </row>
    <row r="1664" spans="1:18" s="18" customFormat="1" ht="34.5" hidden="1" customHeight="1">
      <c r="A1664" s="16" t="s">
        <v>37</v>
      </c>
      <c r="B1664" s="49">
        <v>793</v>
      </c>
      <c r="C1664" s="15" t="s">
        <v>168</v>
      </c>
      <c r="D1664" s="15" t="s">
        <v>18</v>
      </c>
      <c r="E1664" s="15" t="s">
        <v>83</v>
      </c>
      <c r="F1664" s="15" t="s">
        <v>38</v>
      </c>
      <c r="G1664" s="70"/>
      <c r="H1664" s="70"/>
      <c r="I1664" s="70"/>
      <c r="J1664" s="175"/>
      <c r="K1664" s="183"/>
      <c r="L1664" s="183"/>
      <c r="M1664" s="183"/>
      <c r="N1664" s="183"/>
      <c r="O1664" s="183"/>
      <c r="P1664" s="183"/>
      <c r="Q1664" s="183"/>
      <c r="R1664" s="183"/>
    </row>
    <row r="1665" spans="1:18" s="18" customFormat="1" ht="39" hidden="1" customHeight="1">
      <c r="A1665" s="16"/>
      <c r="B1665" s="49">
        <v>793</v>
      </c>
      <c r="C1665" s="15" t="s">
        <v>168</v>
      </c>
      <c r="D1665" s="15" t="s">
        <v>18</v>
      </c>
      <c r="E1665" s="15" t="s">
        <v>1092</v>
      </c>
      <c r="F1665" s="15"/>
      <c r="G1665" s="70">
        <f t="shared" si="467"/>
        <v>0</v>
      </c>
      <c r="H1665" s="70">
        <f t="shared" si="467"/>
        <v>0</v>
      </c>
      <c r="I1665" s="70">
        <f t="shared" si="467"/>
        <v>0</v>
      </c>
      <c r="J1665" s="175"/>
      <c r="K1665" s="183"/>
      <c r="L1665" s="183"/>
      <c r="M1665" s="183"/>
      <c r="N1665" s="183"/>
      <c r="O1665" s="183"/>
      <c r="P1665" s="183"/>
      <c r="Q1665" s="183"/>
      <c r="R1665" s="183"/>
    </row>
    <row r="1666" spans="1:18" ht="30.75" hidden="1" customHeight="1">
      <c r="A1666" s="16" t="s">
        <v>35</v>
      </c>
      <c r="B1666" s="49">
        <v>793</v>
      </c>
      <c r="C1666" s="15" t="s">
        <v>168</v>
      </c>
      <c r="D1666" s="15" t="s">
        <v>18</v>
      </c>
      <c r="E1666" s="15" t="s">
        <v>1092</v>
      </c>
      <c r="F1666" s="15" t="s">
        <v>36</v>
      </c>
      <c r="G1666" s="70">
        <f t="shared" si="467"/>
        <v>0</v>
      </c>
      <c r="H1666" s="70">
        <f t="shared" si="467"/>
        <v>0</v>
      </c>
      <c r="I1666" s="70">
        <f t="shared" si="467"/>
        <v>0</v>
      </c>
      <c r="J1666" s="175"/>
      <c r="K1666" s="69"/>
      <c r="L1666" s="69"/>
      <c r="M1666" s="69"/>
      <c r="N1666" s="69"/>
      <c r="O1666" s="69"/>
      <c r="P1666" s="69"/>
      <c r="Q1666" s="69"/>
      <c r="R1666" s="69"/>
    </row>
    <row r="1667" spans="1:18" s="18" customFormat="1" ht="34.5" hidden="1" customHeight="1">
      <c r="A1667" s="16" t="s">
        <v>37</v>
      </c>
      <c r="B1667" s="49">
        <v>793</v>
      </c>
      <c r="C1667" s="15" t="s">
        <v>168</v>
      </c>
      <c r="D1667" s="15" t="s">
        <v>18</v>
      </c>
      <c r="E1667" s="15" t="s">
        <v>1092</v>
      </c>
      <c r="F1667" s="15" t="s">
        <v>38</v>
      </c>
      <c r="G1667" s="70"/>
      <c r="H1667" s="70"/>
      <c r="I1667" s="70"/>
      <c r="J1667" s="175"/>
      <c r="K1667" s="183"/>
      <c r="L1667" s="183"/>
      <c r="M1667" s="183"/>
      <c r="N1667" s="183"/>
      <c r="O1667" s="183"/>
      <c r="P1667" s="183"/>
      <c r="Q1667" s="183"/>
      <c r="R1667" s="183"/>
    </row>
    <row r="1668" spans="1:18" s="18" customFormat="1" ht="20.25" hidden="1" customHeight="1">
      <c r="A1668" s="16" t="s">
        <v>1123</v>
      </c>
      <c r="B1668" s="49">
        <v>793</v>
      </c>
      <c r="C1668" s="15" t="s">
        <v>168</v>
      </c>
      <c r="D1668" s="15" t="s">
        <v>18</v>
      </c>
      <c r="E1668" s="15" t="s">
        <v>1122</v>
      </c>
      <c r="F1668" s="15"/>
      <c r="G1668" s="70">
        <f t="shared" si="467"/>
        <v>0</v>
      </c>
      <c r="H1668" s="70">
        <f t="shared" si="467"/>
        <v>0</v>
      </c>
      <c r="I1668" s="70">
        <f t="shared" si="467"/>
        <v>0</v>
      </c>
      <c r="J1668" s="175"/>
      <c r="K1668" s="183"/>
      <c r="L1668" s="183"/>
      <c r="M1668" s="183"/>
      <c r="N1668" s="183"/>
      <c r="O1668" s="183"/>
      <c r="P1668" s="183"/>
      <c r="Q1668" s="183"/>
      <c r="R1668" s="183"/>
    </row>
    <row r="1669" spans="1:18" ht="30.75" hidden="1" customHeight="1">
      <c r="A1669" s="16" t="s">
        <v>35</v>
      </c>
      <c r="B1669" s="49">
        <v>793</v>
      </c>
      <c r="C1669" s="15" t="s">
        <v>168</v>
      </c>
      <c r="D1669" s="15" t="s">
        <v>18</v>
      </c>
      <c r="E1669" s="15" t="s">
        <v>1122</v>
      </c>
      <c r="F1669" s="15" t="s">
        <v>36</v>
      </c>
      <c r="G1669" s="70">
        <f t="shared" si="467"/>
        <v>0</v>
      </c>
      <c r="H1669" s="70">
        <f t="shared" si="467"/>
        <v>0</v>
      </c>
      <c r="I1669" s="70">
        <f t="shared" si="467"/>
        <v>0</v>
      </c>
      <c r="J1669" s="175"/>
      <c r="K1669" s="69"/>
      <c r="L1669" s="69"/>
      <c r="M1669" s="69"/>
      <c r="N1669" s="69"/>
      <c r="O1669" s="69"/>
      <c r="P1669" s="69"/>
      <c r="Q1669" s="69"/>
      <c r="R1669" s="69"/>
    </row>
    <row r="1670" spans="1:18" s="18" customFormat="1" ht="34.5" hidden="1" customHeight="1">
      <c r="A1670" s="16" t="s">
        <v>37</v>
      </c>
      <c r="B1670" s="49">
        <v>793</v>
      </c>
      <c r="C1670" s="15" t="s">
        <v>168</v>
      </c>
      <c r="D1670" s="15" t="s">
        <v>18</v>
      </c>
      <c r="E1670" s="15" t="s">
        <v>1122</v>
      </c>
      <c r="F1670" s="15" t="s">
        <v>38</v>
      </c>
      <c r="G1670" s="70"/>
      <c r="H1670" s="70"/>
      <c r="I1670" s="70"/>
      <c r="J1670" s="175"/>
      <c r="K1670" s="183"/>
      <c r="L1670" s="183"/>
      <c r="M1670" s="183"/>
      <c r="N1670" s="183"/>
      <c r="O1670" s="183"/>
      <c r="P1670" s="183"/>
      <c r="Q1670" s="183"/>
      <c r="R1670" s="183"/>
    </row>
    <row r="1671" spans="1:18" s="18" customFormat="1" ht="73.5" customHeight="1">
      <c r="A1671" s="16" t="s">
        <v>1144</v>
      </c>
      <c r="B1671" s="49">
        <v>793</v>
      </c>
      <c r="C1671" s="10" t="s">
        <v>168</v>
      </c>
      <c r="D1671" s="10" t="s">
        <v>18</v>
      </c>
      <c r="E1671" s="15" t="s">
        <v>209</v>
      </c>
      <c r="F1671" s="15"/>
      <c r="G1671" s="70">
        <f>G1672+G1678+G1675+G1682+G1687+G1692+G1695+G1699</f>
        <v>52834617.399999999</v>
      </c>
      <c r="H1671" s="70">
        <f>H1672+H1678+H1675+H1682+H1687+H1692</f>
        <v>16528205.800000001</v>
      </c>
      <c r="I1671" s="70">
        <f>I1672+I1678+I1675+I1682+I1687+I1692</f>
        <v>550000</v>
      </c>
      <c r="J1671" s="175"/>
      <c r="K1671" s="183"/>
      <c r="L1671" s="183"/>
      <c r="M1671" s="183"/>
      <c r="N1671" s="183"/>
      <c r="O1671" s="183"/>
      <c r="P1671" s="183"/>
      <c r="Q1671" s="183"/>
      <c r="R1671" s="183"/>
    </row>
    <row r="1672" spans="1:18" s="18" customFormat="1" ht="89.25" hidden="1">
      <c r="A1672" s="16" t="s">
        <v>427</v>
      </c>
      <c r="B1672" s="49">
        <v>793</v>
      </c>
      <c r="C1672" s="10" t="s">
        <v>168</v>
      </c>
      <c r="D1672" s="10" t="s">
        <v>18</v>
      </c>
      <c r="E1672" s="15" t="s">
        <v>500</v>
      </c>
      <c r="F1672" s="15"/>
      <c r="G1672" s="70">
        <f>G1673</f>
        <v>0</v>
      </c>
      <c r="H1672" s="70">
        <f t="shared" ref="H1672:I1676" si="468">H1673</f>
        <v>0</v>
      </c>
      <c r="I1672" s="70">
        <f t="shared" si="468"/>
        <v>0</v>
      </c>
      <c r="J1672" s="175"/>
      <c r="K1672" s="183"/>
      <c r="L1672" s="183"/>
      <c r="M1672" s="183"/>
      <c r="N1672" s="183"/>
      <c r="O1672" s="183"/>
      <c r="P1672" s="183"/>
      <c r="Q1672" s="183"/>
      <c r="R1672" s="183"/>
    </row>
    <row r="1673" spans="1:18" s="18" customFormat="1" ht="23.25" hidden="1" customHeight="1">
      <c r="A1673" s="16" t="s">
        <v>62</v>
      </c>
      <c r="B1673" s="49">
        <v>793</v>
      </c>
      <c r="C1673" s="10" t="s">
        <v>168</v>
      </c>
      <c r="D1673" s="10" t="s">
        <v>18</v>
      </c>
      <c r="E1673" s="15" t="s">
        <v>500</v>
      </c>
      <c r="F1673" s="15" t="s">
        <v>63</v>
      </c>
      <c r="G1673" s="70">
        <f>G1674</f>
        <v>0</v>
      </c>
      <c r="H1673" s="70">
        <f t="shared" si="468"/>
        <v>0</v>
      </c>
      <c r="I1673" s="70">
        <f t="shared" si="468"/>
        <v>0</v>
      </c>
      <c r="J1673" s="175"/>
      <c r="K1673" s="183"/>
      <c r="L1673" s="183"/>
      <c r="M1673" s="183"/>
      <c r="N1673" s="183"/>
      <c r="O1673" s="183"/>
      <c r="P1673" s="183"/>
      <c r="Q1673" s="183"/>
      <c r="R1673" s="183"/>
    </row>
    <row r="1674" spans="1:18" s="18" customFormat="1" ht="20.25" hidden="1" customHeight="1">
      <c r="A1674" s="50" t="s">
        <v>141</v>
      </c>
      <c r="B1674" s="49">
        <v>793</v>
      </c>
      <c r="C1674" s="10" t="s">
        <v>168</v>
      </c>
      <c r="D1674" s="10" t="s">
        <v>18</v>
      </c>
      <c r="E1674" s="15" t="s">
        <v>500</v>
      </c>
      <c r="F1674" s="15" t="s">
        <v>66</v>
      </c>
      <c r="G1674" s="70"/>
      <c r="H1674" s="70"/>
      <c r="I1674" s="70"/>
      <c r="J1674" s="175"/>
      <c r="K1674" s="183"/>
      <c r="L1674" s="183"/>
      <c r="M1674" s="183"/>
      <c r="N1674" s="183"/>
      <c r="O1674" s="183"/>
      <c r="P1674" s="183"/>
      <c r="Q1674" s="183"/>
      <c r="R1674" s="183"/>
    </row>
    <row r="1675" spans="1:18" s="18" customFormat="1" ht="76.5" hidden="1">
      <c r="A1675" s="16" t="s">
        <v>428</v>
      </c>
      <c r="B1675" s="49">
        <v>793</v>
      </c>
      <c r="C1675" s="10" t="s">
        <v>168</v>
      </c>
      <c r="D1675" s="10" t="s">
        <v>18</v>
      </c>
      <c r="E1675" s="15" t="s">
        <v>501</v>
      </c>
      <c r="F1675" s="15"/>
      <c r="G1675" s="70">
        <f>G1676</f>
        <v>0</v>
      </c>
      <c r="H1675" s="70">
        <f t="shared" si="468"/>
        <v>0</v>
      </c>
      <c r="I1675" s="70">
        <f t="shared" si="468"/>
        <v>0</v>
      </c>
      <c r="J1675" s="175"/>
      <c r="K1675" s="183"/>
      <c r="L1675" s="183"/>
      <c r="M1675" s="183"/>
      <c r="N1675" s="183"/>
      <c r="O1675" s="183"/>
      <c r="P1675" s="183"/>
      <c r="Q1675" s="183"/>
      <c r="R1675" s="183"/>
    </row>
    <row r="1676" spans="1:18" s="18" customFormat="1" ht="22.5" hidden="1" customHeight="1">
      <c r="A1676" s="16" t="s">
        <v>62</v>
      </c>
      <c r="B1676" s="49">
        <v>793</v>
      </c>
      <c r="C1676" s="10" t="s">
        <v>168</v>
      </c>
      <c r="D1676" s="10" t="s">
        <v>18</v>
      </c>
      <c r="E1676" s="15" t="s">
        <v>501</v>
      </c>
      <c r="F1676" s="15" t="s">
        <v>63</v>
      </c>
      <c r="G1676" s="70">
        <f>G1677</f>
        <v>0</v>
      </c>
      <c r="H1676" s="70">
        <f t="shared" si="468"/>
        <v>0</v>
      </c>
      <c r="I1676" s="70">
        <f t="shared" si="468"/>
        <v>0</v>
      </c>
      <c r="J1676" s="175"/>
      <c r="K1676" s="183"/>
      <c r="L1676" s="183"/>
      <c r="M1676" s="183"/>
      <c r="N1676" s="183"/>
      <c r="O1676" s="183"/>
      <c r="P1676" s="183"/>
      <c r="Q1676" s="183"/>
      <c r="R1676" s="183"/>
    </row>
    <row r="1677" spans="1:18" s="18" customFormat="1" ht="17.25" hidden="1" customHeight="1">
      <c r="A1677" s="50" t="s">
        <v>141</v>
      </c>
      <c r="B1677" s="49">
        <v>793</v>
      </c>
      <c r="C1677" s="10" t="s">
        <v>168</v>
      </c>
      <c r="D1677" s="10" t="s">
        <v>18</v>
      </c>
      <c r="E1677" s="15" t="s">
        <v>501</v>
      </c>
      <c r="F1677" s="15" t="s">
        <v>66</v>
      </c>
      <c r="G1677" s="70"/>
      <c r="H1677" s="70"/>
      <c r="I1677" s="70"/>
      <c r="J1677" s="175"/>
      <c r="K1677" s="183"/>
      <c r="L1677" s="183"/>
      <c r="M1677" s="183"/>
      <c r="N1677" s="183"/>
      <c r="O1677" s="183"/>
      <c r="P1677" s="183"/>
      <c r="Q1677" s="183"/>
      <c r="R1677" s="183"/>
    </row>
    <row r="1678" spans="1:18" s="46" customFormat="1" ht="48.75" customHeight="1">
      <c r="A1678" s="16" t="s">
        <v>1207</v>
      </c>
      <c r="B1678" s="49">
        <v>793</v>
      </c>
      <c r="C1678" s="10" t="s">
        <v>168</v>
      </c>
      <c r="D1678" s="10" t="s">
        <v>18</v>
      </c>
      <c r="E1678" s="15" t="s">
        <v>368</v>
      </c>
      <c r="F1678" s="15"/>
      <c r="G1678" s="70">
        <f>G1679</f>
        <v>2050000</v>
      </c>
      <c r="H1678" s="70">
        <f t="shared" ref="G1678:I1679" si="469">H1679</f>
        <v>550000</v>
      </c>
      <c r="I1678" s="70">
        <f t="shared" si="469"/>
        <v>550000</v>
      </c>
      <c r="J1678" s="175"/>
      <c r="K1678" s="58"/>
      <c r="L1678" s="58"/>
      <c r="M1678" s="58"/>
      <c r="N1678" s="58"/>
      <c r="O1678" s="58"/>
      <c r="P1678" s="58"/>
      <c r="Q1678" s="58"/>
      <c r="R1678" s="58"/>
    </row>
    <row r="1679" spans="1:18" s="46" customFormat="1" ht="21" customHeight="1">
      <c r="A1679" s="16" t="s">
        <v>317</v>
      </c>
      <c r="B1679" s="49">
        <v>793</v>
      </c>
      <c r="C1679" s="10" t="s">
        <v>168</v>
      </c>
      <c r="D1679" s="10" t="s">
        <v>18</v>
      </c>
      <c r="E1679" s="15" t="s">
        <v>368</v>
      </c>
      <c r="F1679" s="15" t="s">
        <v>36</v>
      </c>
      <c r="G1679" s="70">
        <f t="shared" si="469"/>
        <v>2050000</v>
      </c>
      <c r="H1679" s="70">
        <f t="shared" si="469"/>
        <v>550000</v>
      </c>
      <c r="I1679" s="70">
        <f t="shared" si="469"/>
        <v>550000</v>
      </c>
      <c r="J1679" s="175"/>
      <c r="K1679" s="58"/>
      <c r="L1679" s="58"/>
      <c r="M1679" s="58"/>
      <c r="N1679" s="58"/>
      <c r="O1679" s="58"/>
      <c r="P1679" s="58"/>
      <c r="Q1679" s="58"/>
      <c r="R1679" s="58"/>
    </row>
    <row r="1680" spans="1:18" s="46" customFormat="1" ht="28.5" customHeight="1">
      <c r="A1680" s="16" t="s">
        <v>37</v>
      </c>
      <c r="B1680" s="49">
        <v>793</v>
      </c>
      <c r="C1680" s="10" t="s">
        <v>168</v>
      </c>
      <c r="D1680" s="10" t="s">
        <v>18</v>
      </c>
      <c r="E1680" s="15" t="s">
        <v>368</v>
      </c>
      <c r="F1680" s="15" t="s">
        <v>38</v>
      </c>
      <c r="G1680" s="70">
        <f>550000+1500000</f>
        <v>2050000</v>
      </c>
      <c r="H1680" s="70">
        <f>550000</f>
        <v>550000</v>
      </c>
      <c r="I1680" s="70">
        <f>550000</f>
        <v>550000</v>
      </c>
      <c r="J1680" s="175"/>
      <c r="K1680" s="58"/>
      <c r="L1680" s="58"/>
      <c r="M1680" s="58"/>
      <c r="N1680" s="58"/>
      <c r="O1680" s="58"/>
      <c r="P1680" s="58"/>
      <c r="Q1680" s="58"/>
      <c r="R1680" s="58"/>
    </row>
    <row r="1681" spans="1:18" s="18" customFormat="1" hidden="1">
      <c r="A1681" s="16"/>
      <c r="B1681" s="49">
        <v>793</v>
      </c>
      <c r="C1681" s="10"/>
      <c r="D1681" s="10"/>
      <c r="E1681" s="15"/>
      <c r="F1681" s="15"/>
      <c r="G1681" s="70"/>
      <c r="H1681" s="70"/>
      <c r="I1681" s="70"/>
      <c r="J1681" s="175"/>
      <c r="K1681" s="183"/>
      <c r="L1681" s="183"/>
      <c r="M1681" s="183"/>
      <c r="N1681" s="183"/>
      <c r="O1681" s="183"/>
      <c r="P1681" s="183"/>
      <c r="Q1681" s="183"/>
      <c r="R1681" s="183"/>
    </row>
    <row r="1682" spans="1:18" s="18" customFormat="1" ht="89.25">
      <c r="A1682" s="332" t="s">
        <v>1058</v>
      </c>
      <c r="B1682" s="49">
        <v>793</v>
      </c>
      <c r="C1682" s="10" t="s">
        <v>168</v>
      </c>
      <c r="D1682" s="10" t="s">
        <v>18</v>
      </c>
      <c r="E1682" s="15" t="s">
        <v>500</v>
      </c>
      <c r="F1682" s="15"/>
      <c r="G1682" s="70">
        <f>G1685+G1683</f>
        <v>47022948</v>
      </c>
      <c r="H1682" s="70">
        <f t="shared" ref="H1682:I1682" si="470">H1685+H1683</f>
        <v>15674316</v>
      </c>
      <c r="I1682" s="70">
        <f t="shared" si="470"/>
        <v>0</v>
      </c>
      <c r="J1682" s="175"/>
      <c r="K1682" s="183"/>
      <c r="L1682" s="183"/>
      <c r="M1682" s="183"/>
      <c r="N1682" s="183"/>
      <c r="O1682" s="183"/>
      <c r="P1682" s="183"/>
      <c r="Q1682" s="183"/>
      <c r="R1682" s="183"/>
    </row>
    <row r="1683" spans="1:18" s="18" customFormat="1" ht="35.25" hidden="1" customHeight="1">
      <c r="A1683" s="16" t="s">
        <v>94</v>
      </c>
      <c r="B1683" s="49">
        <v>793</v>
      </c>
      <c r="C1683" s="10" t="s">
        <v>168</v>
      </c>
      <c r="D1683" s="10" t="s">
        <v>18</v>
      </c>
      <c r="E1683" s="15" t="s">
        <v>500</v>
      </c>
      <c r="F1683" s="15" t="s">
        <v>341</v>
      </c>
      <c r="G1683" s="70">
        <f>G1684</f>
        <v>0</v>
      </c>
      <c r="H1683" s="70">
        <f t="shared" ref="H1683:I1688" si="471">H1684</f>
        <v>0</v>
      </c>
      <c r="I1683" s="70">
        <f t="shared" si="471"/>
        <v>0</v>
      </c>
      <c r="J1683" s="175"/>
      <c r="K1683" s="183"/>
      <c r="L1683" s="183"/>
      <c r="M1683" s="183"/>
      <c r="N1683" s="183"/>
      <c r="O1683" s="183"/>
      <c r="P1683" s="183"/>
      <c r="Q1683" s="183"/>
      <c r="R1683" s="183"/>
    </row>
    <row r="1684" spans="1:18" s="325" customFormat="1" ht="20.25" hidden="1" customHeight="1">
      <c r="A1684" s="326" t="s">
        <v>342</v>
      </c>
      <c r="B1684" s="327">
        <v>793</v>
      </c>
      <c r="C1684" s="328" t="s">
        <v>168</v>
      </c>
      <c r="D1684" s="328" t="s">
        <v>18</v>
      </c>
      <c r="E1684" s="303" t="s">
        <v>500</v>
      </c>
      <c r="F1684" s="303" t="s">
        <v>343</v>
      </c>
      <c r="G1684" s="163"/>
      <c r="H1684" s="163"/>
      <c r="I1684" s="163"/>
      <c r="J1684" s="307"/>
      <c r="K1684" s="324"/>
      <c r="L1684" s="324"/>
      <c r="M1684" s="324"/>
      <c r="N1684" s="324"/>
      <c r="O1684" s="324"/>
      <c r="P1684" s="324"/>
      <c r="Q1684" s="324"/>
      <c r="R1684" s="324"/>
    </row>
    <row r="1685" spans="1:18" s="18" customFormat="1" ht="23.25" customHeight="1">
      <c r="A1685" s="16" t="s">
        <v>62</v>
      </c>
      <c r="B1685" s="49">
        <v>793</v>
      </c>
      <c r="C1685" s="10" t="s">
        <v>168</v>
      </c>
      <c r="D1685" s="10" t="s">
        <v>18</v>
      </c>
      <c r="E1685" s="15" t="s">
        <v>500</v>
      </c>
      <c r="F1685" s="15" t="s">
        <v>63</v>
      </c>
      <c r="G1685" s="70">
        <f>G1686</f>
        <v>47022948</v>
      </c>
      <c r="H1685" s="70">
        <f t="shared" si="471"/>
        <v>15674316</v>
      </c>
      <c r="I1685" s="70">
        <f t="shared" si="471"/>
        <v>0</v>
      </c>
      <c r="J1685" s="175"/>
      <c r="K1685" s="183"/>
      <c r="L1685" s="183"/>
      <c r="M1685" s="183"/>
      <c r="N1685" s="183"/>
      <c r="O1685" s="183"/>
      <c r="P1685" s="183"/>
      <c r="Q1685" s="183"/>
      <c r="R1685" s="183"/>
    </row>
    <row r="1686" spans="1:18" s="18" customFormat="1" ht="20.25" customHeight="1">
      <c r="A1686" s="50" t="s">
        <v>141</v>
      </c>
      <c r="B1686" s="49">
        <v>793</v>
      </c>
      <c r="C1686" s="10" t="s">
        <v>168</v>
      </c>
      <c r="D1686" s="10" t="s">
        <v>18</v>
      </c>
      <c r="E1686" s="15" t="s">
        <v>500</v>
      </c>
      <c r="F1686" s="15" t="s">
        <v>66</v>
      </c>
      <c r="G1686" s="70">
        <v>47022948</v>
      </c>
      <c r="H1686" s="70">
        <v>15674316</v>
      </c>
      <c r="I1686" s="70">
        <v>0</v>
      </c>
      <c r="J1686" s="175"/>
      <c r="K1686" s="183"/>
      <c r="L1686" s="183"/>
      <c r="M1686" s="183"/>
      <c r="N1686" s="183"/>
      <c r="O1686" s="183"/>
      <c r="P1686" s="183"/>
      <c r="Q1686" s="183"/>
      <c r="R1686" s="183"/>
    </row>
    <row r="1687" spans="1:18" s="18" customFormat="1" ht="87.75" customHeight="1">
      <c r="A1687" s="16" t="s">
        <v>428</v>
      </c>
      <c r="B1687" s="49">
        <v>793</v>
      </c>
      <c r="C1687" s="10" t="s">
        <v>168</v>
      </c>
      <c r="D1687" s="10" t="s">
        <v>18</v>
      </c>
      <c r="E1687" s="15" t="s">
        <v>501</v>
      </c>
      <c r="F1687" s="15"/>
      <c r="G1687" s="70">
        <f>G1690+G1688</f>
        <v>911669.4</v>
      </c>
      <c r="H1687" s="70">
        <f t="shared" ref="H1687:I1687" si="472">H1690+H1688</f>
        <v>303889.8</v>
      </c>
      <c r="I1687" s="70">
        <f t="shared" si="472"/>
        <v>0</v>
      </c>
      <c r="J1687" s="175"/>
      <c r="K1687" s="183"/>
      <c r="L1687" s="183"/>
      <c r="M1687" s="183"/>
      <c r="N1687" s="183"/>
      <c r="O1687" s="183"/>
      <c r="P1687" s="183"/>
      <c r="Q1687" s="183"/>
      <c r="R1687" s="183"/>
    </row>
    <row r="1688" spans="1:18" s="18" customFormat="1" ht="23.25" hidden="1" customHeight="1">
      <c r="A1688" s="16" t="s">
        <v>94</v>
      </c>
      <c r="B1688" s="49">
        <v>793</v>
      </c>
      <c r="C1688" s="10" t="s">
        <v>168</v>
      </c>
      <c r="D1688" s="10" t="s">
        <v>18</v>
      </c>
      <c r="E1688" s="15" t="s">
        <v>501</v>
      </c>
      <c r="F1688" s="15" t="s">
        <v>341</v>
      </c>
      <c r="G1688" s="70">
        <f>G1689</f>
        <v>0</v>
      </c>
      <c r="H1688" s="70">
        <f t="shared" si="471"/>
        <v>0</v>
      </c>
      <c r="I1688" s="70">
        <f t="shared" si="471"/>
        <v>0</v>
      </c>
      <c r="J1688" s="175"/>
      <c r="K1688" s="183"/>
      <c r="L1688" s="183"/>
      <c r="M1688" s="183"/>
      <c r="N1688" s="183"/>
      <c r="O1688" s="183"/>
      <c r="P1688" s="183"/>
      <c r="Q1688" s="183"/>
      <c r="R1688" s="183"/>
    </row>
    <row r="1689" spans="1:18" s="18" customFormat="1" ht="20.25" hidden="1" customHeight="1">
      <c r="A1689" s="50" t="s">
        <v>342</v>
      </c>
      <c r="B1689" s="49">
        <v>793</v>
      </c>
      <c r="C1689" s="10" t="s">
        <v>168</v>
      </c>
      <c r="D1689" s="10" t="s">
        <v>18</v>
      </c>
      <c r="E1689" s="15" t="s">
        <v>501</v>
      </c>
      <c r="F1689" s="15" t="s">
        <v>343</v>
      </c>
      <c r="G1689" s="70"/>
      <c r="H1689" s="70"/>
      <c r="I1689" s="70"/>
      <c r="J1689" s="175"/>
      <c r="K1689" s="183"/>
      <c r="L1689" s="183"/>
      <c r="M1689" s="183"/>
      <c r="N1689" s="183"/>
      <c r="O1689" s="183"/>
      <c r="P1689" s="183"/>
      <c r="Q1689" s="183"/>
      <c r="R1689" s="183"/>
    </row>
    <row r="1690" spans="1:18" s="18" customFormat="1" ht="22.5" customHeight="1">
      <c r="A1690" s="16" t="s">
        <v>62</v>
      </c>
      <c r="B1690" s="49">
        <v>793</v>
      </c>
      <c r="C1690" s="10" t="s">
        <v>168</v>
      </c>
      <c r="D1690" s="10" t="s">
        <v>18</v>
      </c>
      <c r="E1690" s="15" t="s">
        <v>501</v>
      </c>
      <c r="F1690" s="15" t="s">
        <v>63</v>
      </c>
      <c r="G1690" s="70">
        <f>G1691</f>
        <v>911669.4</v>
      </c>
      <c r="H1690" s="70">
        <f>H1691</f>
        <v>303889.8</v>
      </c>
      <c r="I1690" s="70">
        <f>I1691</f>
        <v>0</v>
      </c>
      <c r="J1690" s="175"/>
      <c r="K1690" s="183"/>
      <c r="L1690" s="183"/>
      <c r="M1690" s="183"/>
      <c r="N1690" s="183"/>
      <c r="O1690" s="183"/>
      <c r="P1690" s="183"/>
      <c r="Q1690" s="183"/>
      <c r="R1690" s="183"/>
    </row>
    <row r="1691" spans="1:18" s="18" customFormat="1" ht="37.5" customHeight="1">
      <c r="A1691" s="50" t="s">
        <v>141</v>
      </c>
      <c r="B1691" s="49">
        <v>793</v>
      </c>
      <c r="C1691" s="10" t="s">
        <v>168</v>
      </c>
      <c r="D1691" s="10" t="s">
        <v>18</v>
      </c>
      <c r="E1691" s="15" t="s">
        <v>501</v>
      </c>
      <c r="F1691" s="15" t="s">
        <v>66</v>
      </c>
      <c r="G1691" s="70">
        <v>911669.4</v>
      </c>
      <c r="H1691" s="70">
        <v>303889.8</v>
      </c>
      <c r="I1691" s="70"/>
      <c r="J1691" s="175"/>
      <c r="K1691" s="183"/>
      <c r="L1691" s="183"/>
      <c r="M1691" s="183"/>
      <c r="N1691" s="183"/>
      <c r="O1691" s="183"/>
      <c r="P1691" s="183"/>
      <c r="Q1691" s="183"/>
      <c r="R1691" s="183"/>
    </row>
    <row r="1692" spans="1:18" s="18" customFormat="1" ht="84.75" customHeight="1">
      <c r="A1692" s="16" t="s">
        <v>951</v>
      </c>
      <c r="B1692" s="49">
        <v>793</v>
      </c>
      <c r="C1692" s="10" t="s">
        <v>168</v>
      </c>
      <c r="D1692" s="10" t="s">
        <v>18</v>
      </c>
      <c r="E1692" s="15" t="s">
        <v>950</v>
      </c>
      <c r="F1692" s="15"/>
      <c r="G1692" s="70">
        <f>G1693</f>
        <v>60000</v>
      </c>
      <c r="H1692" s="70">
        <f t="shared" ref="H1692:I1692" si="473">H1693</f>
        <v>0</v>
      </c>
      <c r="I1692" s="70">
        <f t="shared" si="473"/>
        <v>0</v>
      </c>
      <c r="J1692" s="175"/>
      <c r="K1692" s="183"/>
      <c r="L1692" s="183"/>
      <c r="M1692" s="183"/>
      <c r="N1692" s="183"/>
      <c r="O1692" s="183"/>
      <c r="P1692" s="183"/>
      <c r="Q1692" s="183"/>
      <c r="R1692" s="183"/>
    </row>
    <row r="1693" spans="1:18" s="18" customFormat="1" ht="22.5" customHeight="1">
      <c r="A1693" s="16" t="s">
        <v>62</v>
      </c>
      <c r="B1693" s="49">
        <v>793</v>
      </c>
      <c r="C1693" s="10" t="s">
        <v>168</v>
      </c>
      <c r="D1693" s="10" t="s">
        <v>18</v>
      </c>
      <c r="E1693" s="15" t="s">
        <v>950</v>
      </c>
      <c r="F1693" s="15" t="s">
        <v>63</v>
      </c>
      <c r="G1693" s="70">
        <f>G1694</f>
        <v>60000</v>
      </c>
      <c r="H1693" s="70">
        <f t="shared" ref="H1693:I1693" si="474">H1694</f>
        <v>0</v>
      </c>
      <c r="I1693" s="70">
        <f t="shared" si="474"/>
        <v>0</v>
      </c>
      <c r="J1693" s="175"/>
      <c r="K1693" s="183"/>
      <c r="L1693" s="183"/>
      <c r="M1693" s="183"/>
      <c r="N1693" s="183"/>
      <c r="O1693" s="183"/>
      <c r="P1693" s="183"/>
      <c r="Q1693" s="183"/>
      <c r="R1693" s="183"/>
    </row>
    <row r="1694" spans="1:18" s="18" customFormat="1" ht="37.5" customHeight="1">
      <c r="A1694" s="50" t="s">
        <v>141</v>
      </c>
      <c r="B1694" s="49">
        <v>793</v>
      </c>
      <c r="C1694" s="10" t="s">
        <v>168</v>
      </c>
      <c r="D1694" s="10" t="s">
        <v>18</v>
      </c>
      <c r="E1694" s="15" t="s">
        <v>950</v>
      </c>
      <c r="F1694" s="15" t="s">
        <v>66</v>
      </c>
      <c r="G1694" s="70">
        <f>21500+38500</f>
        <v>60000</v>
      </c>
      <c r="H1694" s="70">
        <v>0</v>
      </c>
      <c r="I1694" s="70">
        <v>0</v>
      </c>
      <c r="J1694" s="175"/>
      <c r="K1694" s="183"/>
      <c r="L1694" s="183"/>
      <c r="M1694" s="183"/>
      <c r="N1694" s="183"/>
      <c r="O1694" s="183"/>
      <c r="P1694" s="183"/>
      <c r="Q1694" s="183"/>
      <c r="R1694" s="183"/>
    </row>
    <row r="1695" spans="1:18" s="18" customFormat="1" ht="63.75" hidden="1" customHeight="1">
      <c r="A1695" s="82" t="s">
        <v>1182</v>
      </c>
      <c r="B1695" s="49">
        <v>793</v>
      </c>
      <c r="C1695" s="10" t="s">
        <v>168</v>
      </c>
      <c r="D1695" s="10" t="s">
        <v>18</v>
      </c>
      <c r="E1695" s="15" t="s">
        <v>1113</v>
      </c>
      <c r="F1695" s="15"/>
      <c r="G1695" s="70">
        <f>G1697</f>
        <v>0</v>
      </c>
      <c r="H1695" s="70">
        <f>H1697</f>
        <v>0</v>
      </c>
      <c r="I1695" s="70">
        <f>I1697</f>
        <v>0</v>
      </c>
      <c r="J1695" s="175"/>
      <c r="K1695" s="183"/>
      <c r="L1695" s="183"/>
      <c r="M1695" s="183"/>
      <c r="N1695" s="183"/>
      <c r="O1695" s="183"/>
      <c r="P1695" s="183"/>
      <c r="Q1695" s="183"/>
      <c r="R1695" s="183"/>
    </row>
    <row r="1696" spans="1:18" s="18" customFormat="1" ht="39" hidden="1" customHeight="1">
      <c r="A1696" s="16" t="s">
        <v>1075</v>
      </c>
      <c r="B1696" s="49">
        <v>793</v>
      </c>
      <c r="C1696" s="10" t="s">
        <v>168</v>
      </c>
      <c r="D1696" s="10" t="s">
        <v>18</v>
      </c>
      <c r="E1696" s="15" t="s">
        <v>1113</v>
      </c>
      <c r="F1696" s="15"/>
      <c r="G1696" s="70">
        <f>G1697</f>
        <v>0</v>
      </c>
      <c r="H1696" s="70">
        <f t="shared" ref="H1696" si="475">H1697</f>
        <v>0</v>
      </c>
      <c r="I1696" s="70">
        <f t="shared" ref="I1696" si="476">I1697</f>
        <v>0</v>
      </c>
      <c r="J1696" s="175"/>
      <c r="K1696" s="183"/>
      <c r="L1696" s="183"/>
      <c r="M1696" s="183"/>
      <c r="N1696" s="183"/>
      <c r="O1696" s="183"/>
      <c r="P1696" s="183"/>
      <c r="Q1696" s="183"/>
      <c r="R1696" s="183"/>
    </row>
    <row r="1697" spans="1:18" ht="30.75" hidden="1" customHeight="1">
      <c r="A1697" s="16" t="s">
        <v>35</v>
      </c>
      <c r="B1697" s="49">
        <v>793</v>
      </c>
      <c r="C1697" s="10" t="s">
        <v>168</v>
      </c>
      <c r="D1697" s="10" t="s">
        <v>18</v>
      </c>
      <c r="E1697" s="15" t="s">
        <v>1113</v>
      </c>
      <c r="F1697" s="15" t="s">
        <v>36</v>
      </c>
      <c r="G1697" s="70">
        <f t="shared" ref="G1697:I1697" si="477">G1698</f>
        <v>0</v>
      </c>
      <c r="H1697" s="70">
        <f t="shared" si="477"/>
        <v>0</v>
      </c>
      <c r="I1697" s="70">
        <f t="shared" si="477"/>
        <v>0</v>
      </c>
      <c r="J1697" s="175"/>
      <c r="K1697" s="69"/>
      <c r="L1697" s="69"/>
      <c r="M1697" s="69"/>
      <c r="N1697" s="69"/>
      <c r="O1697" s="69"/>
      <c r="P1697" s="69"/>
      <c r="Q1697" s="69"/>
      <c r="R1697" s="69"/>
    </row>
    <row r="1698" spans="1:18" s="18" customFormat="1" ht="34.5" hidden="1" customHeight="1">
      <c r="A1698" s="16" t="s">
        <v>37</v>
      </c>
      <c r="B1698" s="49">
        <v>793</v>
      </c>
      <c r="C1698" s="10" t="s">
        <v>168</v>
      </c>
      <c r="D1698" s="10" t="s">
        <v>18</v>
      </c>
      <c r="E1698" s="15" t="s">
        <v>1113</v>
      </c>
      <c r="F1698" s="15" t="s">
        <v>38</v>
      </c>
      <c r="G1698" s="364"/>
      <c r="H1698" s="70">
        <v>0</v>
      </c>
      <c r="I1698" s="70">
        <v>0</v>
      </c>
      <c r="J1698" s="175"/>
      <c r="K1698" s="183"/>
      <c r="L1698" s="183"/>
      <c r="M1698" s="183"/>
      <c r="N1698" s="183"/>
      <c r="O1698" s="183"/>
      <c r="P1698" s="183"/>
      <c r="Q1698" s="183"/>
      <c r="R1698" s="183"/>
    </row>
    <row r="1699" spans="1:18" s="18" customFormat="1" ht="20.25" customHeight="1">
      <c r="A1699" s="16" t="s">
        <v>1123</v>
      </c>
      <c r="B1699" s="49">
        <v>793</v>
      </c>
      <c r="C1699" s="15" t="s">
        <v>168</v>
      </c>
      <c r="D1699" s="15" t="s">
        <v>18</v>
      </c>
      <c r="E1699" s="15" t="s">
        <v>1163</v>
      </c>
      <c r="F1699" s="15"/>
      <c r="G1699" s="70">
        <f t="shared" ref="G1699:I1700" si="478">G1700</f>
        <v>2790000</v>
      </c>
      <c r="H1699" s="70">
        <f t="shared" si="478"/>
        <v>0</v>
      </c>
      <c r="I1699" s="70">
        <f t="shared" si="478"/>
        <v>0</v>
      </c>
      <c r="J1699" s="175"/>
      <c r="K1699" s="183"/>
      <c r="L1699" s="183"/>
      <c r="M1699" s="183"/>
      <c r="N1699" s="183"/>
      <c r="O1699" s="183"/>
      <c r="P1699" s="183"/>
      <c r="Q1699" s="183"/>
      <c r="R1699" s="183"/>
    </row>
    <row r="1700" spans="1:18" ht="30.75" customHeight="1">
      <c r="A1700" s="16" t="s">
        <v>35</v>
      </c>
      <c r="B1700" s="49">
        <v>793</v>
      </c>
      <c r="C1700" s="15" t="s">
        <v>168</v>
      </c>
      <c r="D1700" s="15" t="s">
        <v>18</v>
      </c>
      <c r="E1700" s="15" t="s">
        <v>1163</v>
      </c>
      <c r="F1700" s="15" t="s">
        <v>36</v>
      </c>
      <c r="G1700" s="70">
        <f t="shared" si="478"/>
        <v>2790000</v>
      </c>
      <c r="H1700" s="70">
        <f t="shared" si="478"/>
        <v>0</v>
      </c>
      <c r="I1700" s="70">
        <f t="shared" si="478"/>
        <v>0</v>
      </c>
      <c r="J1700" s="175"/>
      <c r="K1700" s="69"/>
      <c r="L1700" s="69"/>
      <c r="M1700" s="69"/>
      <c r="N1700" s="69"/>
      <c r="O1700" s="69"/>
      <c r="P1700" s="69"/>
      <c r="Q1700" s="69"/>
      <c r="R1700" s="69"/>
    </row>
    <row r="1701" spans="1:18" s="18" customFormat="1" ht="34.5" customHeight="1">
      <c r="A1701" s="16" t="s">
        <v>37</v>
      </c>
      <c r="B1701" s="49">
        <v>793</v>
      </c>
      <c r="C1701" s="15" t="s">
        <v>168</v>
      </c>
      <c r="D1701" s="15" t="s">
        <v>18</v>
      </c>
      <c r="E1701" s="15" t="s">
        <v>1163</v>
      </c>
      <c r="F1701" s="15" t="s">
        <v>38</v>
      </c>
      <c r="G1701" s="70">
        <v>2790000</v>
      </c>
      <c r="H1701" s="70">
        <v>0</v>
      </c>
      <c r="I1701" s="70">
        <v>0</v>
      </c>
      <c r="J1701" s="175"/>
      <c r="K1701" s="183"/>
      <c r="L1701" s="183"/>
      <c r="M1701" s="183"/>
      <c r="N1701" s="183"/>
      <c r="O1701" s="183"/>
      <c r="P1701" s="183"/>
      <c r="Q1701" s="183"/>
      <c r="R1701" s="183"/>
    </row>
    <row r="1702" spans="1:18" ht="16.5" customHeight="1">
      <c r="A1702" s="13" t="s">
        <v>170</v>
      </c>
      <c r="B1702" s="49">
        <v>793</v>
      </c>
      <c r="C1702" s="15" t="s">
        <v>168</v>
      </c>
      <c r="D1702" s="15" t="s">
        <v>27</v>
      </c>
      <c r="E1702" s="15"/>
      <c r="F1702" s="15"/>
      <c r="G1702" s="70">
        <f>G1703+G1773</f>
        <v>13450000</v>
      </c>
      <c r="H1702" s="70">
        <f t="shared" ref="H1702:I1702" si="479">H1703</f>
        <v>2000000</v>
      </c>
      <c r="I1702" s="70">
        <f t="shared" si="479"/>
        <v>1500000</v>
      </c>
      <c r="J1702" s="175"/>
      <c r="K1702" s="69"/>
      <c r="L1702" s="69"/>
      <c r="M1702" s="69"/>
      <c r="N1702" s="69"/>
      <c r="O1702" s="69"/>
      <c r="P1702" s="69"/>
      <c r="Q1702" s="69"/>
      <c r="R1702" s="69"/>
    </row>
    <row r="1703" spans="1:18" s="3" customFormat="1" ht="52.5" customHeight="1">
      <c r="A1703" s="16" t="s">
        <v>1156</v>
      </c>
      <c r="B1703" s="49">
        <v>793</v>
      </c>
      <c r="C1703" s="15" t="s">
        <v>168</v>
      </c>
      <c r="D1703" s="15" t="s">
        <v>27</v>
      </c>
      <c r="E1703" s="15" t="s">
        <v>290</v>
      </c>
      <c r="F1703" s="15"/>
      <c r="G1703" s="70">
        <f>G1706+G1762+G1764+G1737+G1718+G1715+G1770+G1721+G1725+G1729++G1733+G1767</f>
        <v>13450000</v>
      </c>
      <c r="H1703" s="70">
        <f>H1706+H1762+H1764+H1737</f>
        <v>2000000</v>
      </c>
      <c r="I1703" s="70">
        <f>I1706+I1762+I1764+I1737</f>
        <v>1500000</v>
      </c>
      <c r="J1703" s="175"/>
      <c r="K1703" s="62"/>
      <c r="L1703" s="62"/>
      <c r="M1703" s="62"/>
      <c r="N1703" s="62"/>
      <c r="O1703" s="62"/>
      <c r="P1703" s="62"/>
      <c r="Q1703" s="62"/>
      <c r="R1703" s="62"/>
    </row>
    <row r="1704" spans="1:18">
      <c r="A1704" s="16" t="s">
        <v>723</v>
      </c>
      <c r="B1704" s="49">
        <v>793</v>
      </c>
      <c r="C1704" s="15" t="s">
        <v>168</v>
      </c>
      <c r="D1704" s="15" t="s">
        <v>27</v>
      </c>
      <c r="E1704" s="15" t="s">
        <v>291</v>
      </c>
      <c r="F1704" s="15"/>
      <c r="G1704" s="70">
        <f>G1705+G1707</f>
        <v>1000000</v>
      </c>
      <c r="H1704" s="70">
        <f t="shared" ref="G1704:I1719" si="480">H1705</f>
        <v>1000000</v>
      </c>
      <c r="I1704" s="70">
        <f t="shared" si="480"/>
        <v>1000000</v>
      </c>
      <c r="J1704" s="175"/>
      <c r="K1704" s="69"/>
      <c r="L1704" s="69"/>
      <c r="M1704" s="69"/>
      <c r="N1704" s="69"/>
      <c r="O1704" s="69"/>
      <c r="P1704" s="69"/>
      <c r="Q1704" s="69"/>
      <c r="R1704" s="69"/>
    </row>
    <row r="1705" spans="1:18" ht="25.5">
      <c r="A1705" s="16" t="s">
        <v>35</v>
      </c>
      <c r="B1705" s="49">
        <v>793</v>
      </c>
      <c r="C1705" s="15" t="s">
        <v>168</v>
      </c>
      <c r="D1705" s="15" t="s">
        <v>27</v>
      </c>
      <c r="E1705" s="15" t="s">
        <v>291</v>
      </c>
      <c r="F1705" s="15" t="s">
        <v>36</v>
      </c>
      <c r="G1705" s="70">
        <f t="shared" si="480"/>
        <v>1000000</v>
      </c>
      <c r="H1705" s="70">
        <f t="shared" si="480"/>
        <v>1000000</v>
      </c>
      <c r="I1705" s="70">
        <f t="shared" si="480"/>
        <v>1000000</v>
      </c>
      <c r="J1705" s="175"/>
      <c r="K1705" s="69"/>
      <c r="L1705" s="69"/>
      <c r="M1705" s="69"/>
      <c r="N1705" s="69"/>
      <c r="O1705" s="69"/>
      <c r="P1705" s="69"/>
      <c r="Q1705" s="69"/>
      <c r="R1705" s="69"/>
    </row>
    <row r="1706" spans="1:18" ht="25.5">
      <c r="A1706" s="16" t="s">
        <v>37</v>
      </c>
      <c r="B1706" s="49">
        <v>793</v>
      </c>
      <c r="C1706" s="15" t="s">
        <v>168</v>
      </c>
      <c r="D1706" s="15" t="s">
        <v>27</v>
      </c>
      <c r="E1706" s="15" t="s">
        <v>291</v>
      </c>
      <c r="F1706" s="15" t="s">
        <v>38</v>
      </c>
      <c r="G1706" s="70">
        <v>1000000</v>
      </c>
      <c r="H1706" s="70">
        <v>1000000</v>
      </c>
      <c r="I1706" s="70">
        <v>1000000</v>
      </c>
      <c r="J1706" s="175"/>
      <c r="K1706" s="69"/>
      <c r="L1706" s="69"/>
      <c r="M1706" s="69"/>
      <c r="N1706" s="69"/>
      <c r="O1706" s="69"/>
      <c r="P1706" s="69"/>
      <c r="Q1706" s="69"/>
      <c r="R1706" s="69"/>
    </row>
    <row r="1707" spans="1:18" hidden="1">
      <c r="A1707" s="16" t="s">
        <v>62</v>
      </c>
      <c r="B1707" s="49">
        <v>793</v>
      </c>
      <c r="C1707" s="15" t="s">
        <v>168</v>
      </c>
      <c r="D1707" s="15" t="s">
        <v>27</v>
      </c>
      <c r="E1707" s="15" t="s">
        <v>291</v>
      </c>
      <c r="F1707" s="15" t="s">
        <v>63</v>
      </c>
      <c r="G1707" s="70">
        <f>G1708</f>
        <v>0</v>
      </c>
      <c r="H1707" s="70"/>
      <c r="I1707" s="70"/>
      <c r="J1707" s="175"/>
      <c r="K1707" s="69"/>
      <c r="L1707" s="69"/>
      <c r="M1707" s="69"/>
      <c r="N1707" s="69"/>
      <c r="O1707" s="69"/>
      <c r="P1707" s="69"/>
      <c r="Q1707" s="69"/>
      <c r="R1707" s="69"/>
    </row>
    <row r="1708" spans="1:18" hidden="1">
      <c r="A1708" s="16" t="s">
        <v>175</v>
      </c>
      <c r="B1708" s="49">
        <v>793</v>
      </c>
      <c r="C1708" s="15" t="s">
        <v>168</v>
      </c>
      <c r="D1708" s="15" t="s">
        <v>27</v>
      </c>
      <c r="E1708" s="15" t="s">
        <v>291</v>
      </c>
      <c r="F1708" s="15" t="s">
        <v>176</v>
      </c>
      <c r="G1708" s="70">
        <v>0</v>
      </c>
      <c r="H1708" s="70"/>
      <c r="I1708" s="70"/>
      <c r="J1708" s="175"/>
      <c r="K1708" s="69"/>
      <c r="L1708" s="69"/>
      <c r="M1708" s="69"/>
      <c r="N1708" s="69"/>
      <c r="O1708" s="69"/>
      <c r="P1708" s="69"/>
      <c r="Q1708" s="69"/>
      <c r="R1708" s="69"/>
    </row>
    <row r="1709" spans="1:18" hidden="1">
      <c r="A1709" s="16" t="s">
        <v>668</v>
      </c>
      <c r="B1709" s="49">
        <v>793</v>
      </c>
      <c r="C1709" s="15" t="s">
        <v>168</v>
      </c>
      <c r="D1709" s="15" t="s">
        <v>27</v>
      </c>
      <c r="E1709" s="15" t="s">
        <v>667</v>
      </c>
      <c r="F1709" s="15"/>
      <c r="G1709" s="70">
        <f t="shared" si="480"/>
        <v>0</v>
      </c>
      <c r="H1709" s="70">
        <f t="shared" si="480"/>
        <v>0</v>
      </c>
      <c r="I1709" s="70">
        <f t="shared" si="480"/>
        <v>0</v>
      </c>
      <c r="J1709" s="175"/>
      <c r="K1709" s="69"/>
      <c r="L1709" s="69"/>
      <c r="M1709" s="69"/>
      <c r="N1709" s="69"/>
      <c r="O1709" s="69"/>
      <c r="P1709" s="69"/>
      <c r="Q1709" s="69"/>
      <c r="R1709" s="69"/>
    </row>
    <row r="1710" spans="1:18" ht="25.5" hidden="1">
      <c r="A1710" s="16" t="s">
        <v>35</v>
      </c>
      <c r="B1710" s="49">
        <v>793</v>
      </c>
      <c r="C1710" s="15" t="s">
        <v>168</v>
      </c>
      <c r="D1710" s="15" t="s">
        <v>27</v>
      </c>
      <c r="E1710" s="15" t="s">
        <v>667</v>
      </c>
      <c r="F1710" s="15" t="s">
        <v>36</v>
      </c>
      <c r="G1710" s="70">
        <f t="shared" si="480"/>
        <v>0</v>
      </c>
      <c r="H1710" s="70">
        <f t="shared" si="480"/>
        <v>0</v>
      </c>
      <c r="I1710" s="70">
        <f t="shared" si="480"/>
        <v>0</v>
      </c>
      <c r="J1710" s="175"/>
      <c r="K1710" s="69"/>
      <c r="L1710" s="69"/>
      <c r="M1710" s="69"/>
      <c r="N1710" s="69"/>
      <c r="O1710" s="69"/>
      <c r="P1710" s="69"/>
      <c r="Q1710" s="69"/>
      <c r="R1710" s="69"/>
    </row>
    <row r="1711" spans="1:18" ht="25.5" hidden="1">
      <c r="A1711" s="16" t="s">
        <v>37</v>
      </c>
      <c r="B1711" s="49">
        <v>793</v>
      </c>
      <c r="C1711" s="15" t="s">
        <v>168</v>
      </c>
      <c r="D1711" s="15" t="s">
        <v>27</v>
      </c>
      <c r="E1711" s="15" t="s">
        <v>667</v>
      </c>
      <c r="F1711" s="15" t="s">
        <v>38</v>
      </c>
      <c r="G1711" s="70"/>
      <c r="H1711" s="70">
        <v>0</v>
      </c>
      <c r="I1711" s="70">
        <v>0</v>
      </c>
      <c r="J1711" s="175"/>
      <c r="K1711" s="69"/>
      <c r="L1711" s="69"/>
      <c r="M1711" s="69"/>
      <c r="N1711" s="69"/>
      <c r="O1711" s="69"/>
      <c r="P1711" s="69"/>
      <c r="Q1711" s="69"/>
      <c r="R1711" s="69"/>
    </row>
    <row r="1712" spans="1:18" hidden="1">
      <c r="A1712" s="16" t="s">
        <v>714</v>
      </c>
      <c r="B1712" s="49">
        <v>793</v>
      </c>
      <c r="C1712" s="15" t="s">
        <v>168</v>
      </c>
      <c r="D1712" s="15" t="s">
        <v>27</v>
      </c>
      <c r="E1712" s="15" t="s">
        <v>713</v>
      </c>
      <c r="F1712" s="15"/>
      <c r="G1712" s="70">
        <f t="shared" si="480"/>
        <v>0</v>
      </c>
      <c r="H1712" s="70">
        <f t="shared" si="480"/>
        <v>0</v>
      </c>
      <c r="I1712" s="70">
        <f t="shared" si="480"/>
        <v>0</v>
      </c>
      <c r="J1712" s="175"/>
      <c r="K1712" s="69"/>
      <c r="L1712" s="69"/>
      <c r="M1712" s="69"/>
      <c r="N1712" s="69"/>
      <c r="O1712" s="69"/>
      <c r="P1712" s="69"/>
      <c r="Q1712" s="69"/>
      <c r="R1712" s="69"/>
    </row>
    <row r="1713" spans="1:18" ht="25.5" hidden="1">
      <c r="A1713" s="16" t="s">
        <v>35</v>
      </c>
      <c r="B1713" s="49">
        <v>793</v>
      </c>
      <c r="C1713" s="15" t="s">
        <v>168</v>
      </c>
      <c r="D1713" s="15" t="s">
        <v>27</v>
      </c>
      <c r="E1713" s="15" t="s">
        <v>713</v>
      </c>
      <c r="F1713" s="15" t="s">
        <v>36</v>
      </c>
      <c r="G1713" s="70">
        <f t="shared" si="480"/>
        <v>0</v>
      </c>
      <c r="H1713" s="70">
        <f t="shared" si="480"/>
        <v>0</v>
      </c>
      <c r="I1713" s="70">
        <f t="shared" si="480"/>
        <v>0</v>
      </c>
      <c r="J1713" s="175"/>
      <c r="K1713" s="69"/>
      <c r="L1713" s="69"/>
      <c r="M1713" s="69"/>
      <c r="N1713" s="69"/>
      <c r="O1713" s="69"/>
      <c r="P1713" s="69"/>
      <c r="Q1713" s="69"/>
      <c r="R1713" s="69"/>
    </row>
    <row r="1714" spans="1:18" ht="25.5" hidden="1">
      <c r="A1714" s="16" t="s">
        <v>37</v>
      </c>
      <c r="B1714" s="49">
        <v>793</v>
      </c>
      <c r="C1714" s="15" t="s">
        <v>168</v>
      </c>
      <c r="D1714" s="15" t="s">
        <v>27</v>
      </c>
      <c r="E1714" s="15" t="s">
        <v>713</v>
      </c>
      <c r="F1714" s="15" t="s">
        <v>38</v>
      </c>
      <c r="G1714" s="70"/>
      <c r="H1714" s="70"/>
      <c r="I1714" s="70"/>
      <c r="J1714" s="175"/>
      <c r="K1714" s="69"/>
      <c r="L1714" s="69"/>
      <c r="M1714" s="69"/>
      <c r="N1714" s="69"/>
      <c r="O1714" s="69"/>
      <c r="P1714" s="69"/>
      <c r="Q1714" s="69"/>
      <c r="R1714" s="69"/>
    </row>
    <row r="1715" spans="1:18" ht="25.5" hidden="1">
      <c r="A1715" s="16" t="s">
        <v>1014</v>
      </c>
      <c r="B1715" s="49">
        <v>793</v>
      </c>
      <c r="C1715" s="15" t="s">
        <v>168</v>
      </c>
      <c r="D1715" s="15" t="s">
        <v>27</v>
      </c>
      <c r="E1715" s="15" t="s">
        <v>1017</v>
      </c>
      <c r="F1715" s="15"/>
      <c r="G1715" s="70">
        <f>G1716</f>
        <v>0</v>
      </c>
      <c r="H1715" s="70">
        <f t="shared" si="480"/>
        <v>0</v>
      </c>
      <c r="I1715" s="70">
        <f t="shared" si="480"/>
        <v>0</v>
      </c>
      <c r="J1715" s="175"/>
      <c r="K1715" s="69"/>
      <c r="L1715" s="69"/>
      <c r="M1715" s="69"/>
      <c r="N1715" s="69"/>
      <c r="O1715" s="69"/>
      <c r="P1715" s="69"/>
      <c r="Q1715" s="69"/>
      <c r="R1715" s="69"/>
    </row>
    <row r="1716" spans="1:18" ht="25.5" hidden="1">
      <c r="A1716" s="16" t="s">
        <v>35</v>
      </c>
      <c r="B1716" s="49">
        <v>793</v>
      </c>
      <c r="C1716" s="15" t="s">
        <v>168</v>
      </c>
      <c r="D1716" s="15" t="s">
        <v>27</v>
      </c>
      <c r="E1716" s="15" t="s">
        <v>1017</v>
      </c>
      <c r="F1716" s="15" t="s">
        <v>341</v>
      </c>
      <c r="G1716" s="70">
        <f t="shared" si="480"/>
        <v>0</v>
      </c>
      <c r="H1716" s="70">
        <f t="shared" si="480"/>
        <v>0</v>
      </c>
      <c r="I1716" s="70">
        <f t="shared" si="480"/>
        <v>0</v>
      </c>
      <c r="J1716" s="175"/>
      <c r="K1716" s="69"/>
      <c r="L1716" s="69"/>
      <c r="M1716" s="69"/>
      <c r="N1716" s="69"/>
      <c r="O1716" s="69"/>
      <c r="P1716" s="69"/>
      <c r="Q1716" s="69"/>
      <c r="R1716" s="69"/>
    </row>
    <row r="1717" spans="1:18" ht="25.5" hidden="1">
      <c r="A1717" s="16" t="s">
        <v>37</v>
      </c>
      <c r="B1717" s="49">
        <v>793</v>
      </c>
      <c r="C1717" s="15" t="s">
        <v>168</v>
      </c>
      <c r="D1717" s="15" t="s">
        <v>27</v>
      </c>
      <c r="E1717" s="15" t="s">
        <v>1017</v>
      </c>
      <c r="F1717" s="15" t="s">
        <v>343</v>
      </c>
      <c r="G1717" s="70"/>
      <c r="H1717" s="70"/>
      <c r="I1717" s="70"/>
      <c r="J1717" s="175"/>
      <c r="K1717" s="69"/>
      <c r="L1717" s="69"/>
      <c r="M1717" s="69"/>
      <c r="N1717" s="69"/>
      <c r="O1717" s="69"/>
      <c r="P1717" s="69"/>
      <c r="Q1717" s="69"/>
      <c r="R1717" s="69"/>
    </row>
    <row r="1718" spans="1:18" ht="25.5" hidden="1">
      <c r="A1718" s="16" t="s">
        <v>953</v>
      </c>
      <c r="B1718" s="49">
        <v>793</v>
      </c>
      <c r="C1718" s="15" t="s">
        <v>168</v>
      </c>
      <c r="D1718" s="15" t="s">
        <v>27</v>
      </c>
      <c r="E1718" s="15" t="s">
        <v>952</v>
      </c>
      <c r="F1718" s="15"/>
      <c r="G1718" s="70">
        <f>G1719</f>
        <v>0</v>
      </c>
      <c r="H1718" s="70">
        <f t="shared" si="480"/>
        <v>0</v>
      </c>
      <c r="I1718" s="70">
        <f t="shared" si="480"/>
        <v>0</v>
      </c>
      <c r="J1718" s="175"/>
      <c r="K1718" s="69"/>
      <c r="L1718" s="69"/>
      <c r="M1718" s="69"/>
      <c r="N1718" s="69"/>
      <c r="O1718" s="69"/>
      <c r="P1718" s="69"/>
      <c r="Q1718" s="69"/>
      <c r="R1718" s="69"/>
    </row>
    <row r="1719" spans="1:18" ht="25.5" hidden="1">
      <c r="A1719" s="16" t="s">
        <v>94</v>
      </c>
      <c r="B1719" s="49">
        <v>793</v>
      </c>
      <c r="C1719" s="15" t="s">
        <v>168</v>
      </c>
      <c r="D1719" s="15" t="s">
        <v>27</v>
      </c>
      <c r="E1719" s="15" t="s">
        <v>952</v>
      </c>
      <c r="F1719" s="15" t="s">
        <v>341</v>
      </c>
      <c r="G1719" s="70">
        <f t="shared" si="480"/>
        <v>0</v>
      </c>
      <c r="H1719" s="70">
        <f t="shared" si="480"/>
        <v>0</v>
      </c>
      <c r="I1719" s="70">
        <f t="shared" si="480"/>
        <v>0</v>
      </c>
      <c r="J1719" s="175"/>
      <c r="K1719" s="69"/>
      <c r="L1719" s="69"/>
      <c r="M1719" s="69"/>
      <c r="N1719" s="69"/>
      <c r="O1719" s="69"/>
      <c r="P1719" s="69"/>
      <c r="Q1719" s="69"/>
      <c r="R1719" s="69"/>
    </row>
    <row r="1720" spans="1:18" hidden="1">
      <c r="A1720" s="16" t="s">
        <v>342</v>
      </c>
      <c r="B1720" s="49">
        <v>793</v>
      </c>
      <c r="C1720" s="15" t="s">
        <v>168</v>
      </c>
      <c r="D1720" s="15" t="s">
        <v>27</v>
      </c>
      <c r="E1720" s="15" t="s">
        <v>952</v>
      </c>
      <c r="F1720" s="15" t="s">
        <v>343</v>
      </c>
      <c r="G1720" s="70"/>
      <c r="H1720" s="70"/>
      <c r="I1720" s="70"/>
      <c r="J1720" s="175"/>
      <c r="K1720" s="69"/>
      <c r="L1720" s="69"/>
      <c r="M1720" s="69"/>
      <c r="N1720" s="69"/>
      <c r="O1720" s="69"/>
      <c r="P1720" s="69"/>
      <c r="Q1720" s="69"/>
      <c r="R1720" s="69"/>
    </row>
    <row r="1721" spans="1:18" s="18" customFormat="1" ht="39" hidden="1" customHeight="1">
      <c r="A1721" s="16" t="s">
        <v>1091</v>
      </c>
      <c r="B1721" s="49">
        <v>793</v>
      </c>
      <c r="C1721" s="15" t="s">
        <v>168</v>
      </c>
      <c r="D1721" s="15" t="s">
        <v>27</v>
      </c>
      <c r="E1721" s="15" t="s">
        <v>1092</v>
      </c>
      <c r="F1721" s="15"/>
      <c r="G1721" s="70">
        <f>G1723</f>
        <v>1300000</v>
      </c>
      <c r="H1721" s="70">
        <f>H1723</f>
        <v>0</v>
      </c>
      <c r="I1721" s="70">
        <f>I1723</f>
        <v>0</v>
      </c>
      <c r="J1721" s="175"/>
      <c r="K1721" s="183"/>
      <c r="L1721" s="183"/>
      <c r="M1721" s="183"/>
      <c r="N1721" s="183"/>
      <c r="O1721" s="183"/>
      <c r="P1721" s="183"/>
      <c r="Q1721" s="183"/>
      <c r="R1721" s="183"/>
    </row>
    <row r="1722" spans="1:18" s="18" customFormat="1" ht="84.75" customHeight="1">
      <c r="A1722" s="82" t="s">
        <v>1217</v>
      </c>
      <c r="B1722" s="49">
        <v>793</v>
      </c>
      <c r="C1722" s="15" t="s">
        <v>168</v>
      </c>
      <c r="D1722" s="15" t="s">
        <v>27</v>
      </c>
      <c r="E1722" s="15" t="s">
        <v>1092</v>
      </c>
      <c r="F1722" s="15"/>
      <c r="G1722" s="70">
        <f>G1723</f>
        <v>1300000</v>
      </c>
      <c r="H1722" s="70">
        <f t="shared" ref="H1722:I1722" si="481">H1723</f>
        <v>0</v>
      </c>
      <c r="I1722" s="70">
        <f t="shared" si="481"/>
        <v>0</v>
      </c>
      <c r="J1722" s="175"/>
      <c r="K1722" s="183"/>
      <c r="L1722" s="183"/>
      <c r="M1722" s="183"/>
      <c r="N1722" s="183"/>
      <c r="O1722" s="183"/>
      <c r="P1722" s="183"/>
      <c r="Q1722" s="183"/>
      <c r="R1722" s="183"/>
    </row>
    <row r="1723" spans="1:18" ht="30.75" customHeight="1">
      <c r="A1723" s="16" t="s">
        <v>35</v>
      </c>
      <c r="B1723" s="49">
        <v>793</v>
      </c>
      <c r="C1723" s="15" t="s">
        <v>168</v>
      </c>
      <c r="D1723" s="15" t="s">
        <v>27</v>
      </c>
      <c r="E1723" s="15" t="s">
        <v>1092</v>
      </c>
      <c r="F1723" s="15" t="s">
        <v>36</v>
      </c>
      <c r="G1723" s="70">
        <f t="shared" ref="G1723:I1727" si="482">G1724</f>
        <v>1300000</v>
      </c>
      <c r="H1723" s="70">
        <f t="shared" si="482"/>
        <v>0</v>
      </c>
      <c r="I1723" s="70">
        <f t="shared" si="482"/>
        <v>0</v>
      </c>
      <c r="J1723" s="175"/>
      <c r="K1723" s="69"/>
      <c r="L1723" s="69"/>
      <c r="M1723" s="69"/>
      <c r="N1723" s="69"/>
      <c r="O1723" s="69"/>
      <c r="P1723" s="69"/>
      <c r="Q1723" s="69"/>
      <c r="R1723" s="69"/>
    </row>
    <row r="1724" spans="1:18" s="18" customFormat="1" ht="34.5" customHeight="1">
      <c r="A1724" s="16" t="s">
        <v>37</v>
      </c>
      <c r="B1724" s="49">
        <v>793</v>
      </c>
      <c r="C1724" s="15" t="s">
        <v>168</v>
      </c>
      <c r="D1724" s="15" t="s">
        <v>27</v>
      </c>
      <c r="E1724" s="15" t="s">
        <v>1092</v>
      </c>
      <c r="F1724" s="15" t="s">
        <v>38</v>
      </c>
      <c r="G1724" s="70">
        <v>1300000</v>
      </c>
      <c r="H1724" s="70">
        <v>0</v>
      </c>
      <c r="I1724" s="70">
        <v>0</v>
      </c>
      <c r="J1724" s="175"/>
      <c r="K1724" s="183"/>
      <c r="L1724" s="183"/>
      <c r="M1724" s="183"/>
      <c r="N1724" s="183"/>
      <c r="O1724" s="183"/>
      <c r="P1724" s="183"/>
      <c r="Q1724" s="183"/>
      <c r="R1724" s="183"/>
    </row>
    <row r="1725" spans="1:18" s="18" customFormat="1" ht="39" hidden="1" customHeight="1">
      <c r="A1725" s="82" t="s">
        <v>1218</v>
      </c>
      <c r="B1725" s="49">
        <v>793</v>
      </c>
      <c r="C1725" s="15" t="s">
        <v>168</v>
      </c>
      <c r="D1725" s="15" t="s">
        <v>27</v>
      </c>
      <c r="E1725" s="15" t="s">
        <v>1093</v>
      </c>
      <c r="F1725" s="15"/>
      <c r="G1725" s="70">
        <f>G1727</f>
        <v>200000</v>
      </c>
      <c r="H1725" s="70">
        <f>H1727</f>
        <v>0</v>
      </c>
      <c r="I1725" s="70">
        <f>I1727</f>
        <v>0</v>
      </c>
      <c r="J1725" s="175"/>
      <c r="K1725" s="183"/>
      <c r="L1725" s="183"/>
      <c r="M1725" s="183"/>
      <c r="N1725" s="183"/>
      <c r="O1725" s="183"/>
      <c r="P1725" s="183"/>
      <c r="Q1725" s="183"/>
      <c r="R1725" s="183"/>
    </row>
    <row r="1726" spans="1:18" s="18" customFormat="1" ht="39" customHeight="1">
      <c r="A1726" s="82" t="s">
        <v>1219</v>
      </c>
      <c r="B1726" s="49">
        <v>793</v>
      </c>
      <c r="C1726" s="15" t="s">
        <v>168</v>
      </c>
      <c r="D1726" s="15" t="s">
        <v>27</v>
      </c>
      <c r="E1726" s="15" t="s">
        <v>1093</v>
      </c>
      <c r="F1726" s="15"/>
      <c r="G1726" s="70">
        <f>G1727</f>
        <v>200000</v>
      </c>
      <c r="H1726" s="70">
        <f t="shared" ref="H1726:I1726" si="483">H1727</f>
        <v>0</v>
      </c>
      <c r="I1726" s="70">
        <f t="shared" si="483"/>
        <v>0</v>
      </c>
      <c r="J1726" s="175"/>
      <c r="K1726" s="183"/>
      <c r="L1726" s="183"/>
      <c r="M1726" s="183"/>
      <c r="N1726" s="183"/>
      <c r="O1726" s="183"/>
      <c r="P1726" s="183"/>
      <c r="Q1726" s="183"/>
      <c r="R1726" s="183"/>
    </row>
    <row r="1727" spans="1:18" ht="30.75" customHeight="1">
      <c r="A1727" s="16" t="s">
        <v>35</v>
      </c>
      <c r="B1727" s="49">
        <v>793</v>
      </c>
      <c r="C1727" s="15" t="s">
        <v>168</v>
      </c>
      <c r="D1727" s="15" t="s">
        <v>27</v>
      </c>
      <c r="E1727" s="15" t="s">
        <v>1093</v>
      </c>
      <c r="F1727" s="15" t="s">
        <v>36</v>
      </c>
      <c r="G1727" s="70">
        <f t="shared" si="482"/>
        <v>200000</v>
      </c>
      <c r="H1727" s="70">
        <f t="shared" si="482"/>
        <v>0</v>
      </c>
      <c r="I1727" s="70">
        <f t="shared" si="482"/>
        <v>0</v>
      </c>
      <c r="J1727" s="175"/>
      <c r="K1727" s="69"/>
      <c r="L1727" s="69"/>
      <c r="M1727" s="69"/>
      <c r="N1727" s="69"/>
      <c r="O1727" s="69"/>
      <c r="P1727" s="69"/>
      <c r="Q1727" s="69"/>
      <c r="R1727" s="69"/>
    </row>
    <row r="1728" spans="1:18" s="18" customFormat="1" ht="34.5" customHeight="1">
      <c r="A1728" s="16" t="s">
        <v>37</v>
      </c>
      <c r="B1728" s="49">
        <v>793</v>
      </c>
      <c r="C1728" s="15" t="s">
        <v>168</v>
      </c>
      <c r="D1728" s="15" t="s">
        <v>27</v>
      </c>
      <c r="E1728" s="15" t="s">
        <v>1093</v>
      </c>
      <c r="F1728" s="15" t="s">
        <v>38</v>
      </c>
      <c r="G1728" s="70">
        <v>200000</v>
      </c>
      <c r="H1728" s="70">
        <v>0</v>
      </c>
      <c r="I1728" s="70">
        <v>0</v>
      </c>
      <c r="J1728" s="175"/>
      <c r="K1728" s="183"/>
      <c r="L1728" s="183"/>
      <c r="M1728" s="183"/>
      <c r="N1728" s="183"/>
      <c r="O1728" s="183"/>
      <c r="P1728" s="183"/>
      <c r="Q1728" s="183"/>
      <c r="R1728" s="183"/>
    </row>
    <row r="1729" spans="1:18" s="18" customFormat="1" ht="39" hidden="1" customHeight="1">
      <c r="A1729" s="16" t="s">
        <v>1097</v>
      </c>
      <c r="B1729" s="49">
        <v>793</v>
      </c>
      <c r="C1729" s="15" t="s">
        <v>168</v>
      </c>
      <c r="D1729" s="15" t="s">
        <v>27</v>
      </c>
      <c r="E1729" s="15" t="s">
        <v>1096</v>
      </c>
      <c r="F1729" s="15"/>
      <c r="G1729" s="70">
        <f>G1731</f>
        <v>5000000</v>
      </c>
      <c r="H1729" s="70">
        <f>H1731</f>
        <v>0</v>
      </c>
      <c r="I1729" s="70">
        <f>I1731</f>
        <v>0</v>
      </c>
      <c r="J1729" s="175"/>
      <c r="K1729" s="183"/>
      <c r="L1729" s="183"/>
      <c r="M1729" s="183"/>
      <c r="N1729" s="183"/>
      <c r="O1729" s="183"/>
      <c r="P1729" s="183"/>
      <c r="Q1729" s="183"/>
      <c r="R1729" s="183"/>
    </row>
    <row r="1730" spans="1:18" s="18" customFormat="1" ht="58.5" customHeight="1">
      <c r="A1730" s="82" t="s">
        <v>1185</v>
      </c>
      <c r="B1730" s="49">
        <v>793</v>
      </c>
      <c r="C1730" s="15" t="s">
        <v>168</v>
      </c>
      <c r="D1730" s="15" t="s">
        <v>27</v>
      </c>
      <c r="E1730" s="15" t="s">
        <v>1096</v>
      </c>
      <c r="F1730" s="15"/>
      <c r="G1730" s="70">
        <f>G1731</f>
        <v>5000000</v>
      </c>
      <c r="H1730" s="70">
        <f t="shared" ref="H1730" si="484">H1731</f>
        <v>0</v>
      </c>
      <c r="I1730" s="70">
        <f t="shared" ref="I1730" si="485">I1731</f>
        <v>0</v>
      </c>
      <c r="J1730" s="175"/>
      <c r="K1730" s="183"/>
      <c r="L1730" s="183"/>
      <c r="M1730" s="183"/>
      <c r="N1730" s="183"/>
      <c r="O1730" s="183"/>
      <c r="P1730" s="183"/>
      <c r="Q1730" s="183"/>
      <c r="R1730" s="183"/>
    </row>
    <row r="1731" spans="1:18" ht="30.75" customHeight="1">
      <c r="A1731" s="16" t="s">
        <v>35</v>
      </c>
      <c r="B1731" s="49">
        <v>793</v>
      </c>
      <c r="C1731" s="15" t="s">
        <v>168</v>
      </c>
      <c r="D1731" s="15" t="s">
        <v>27</v>
      </c>
      <c r="E1731" s="15" t="s">
        <v>1096</v>
      </c>
      <c r="F1731" s="15" t="s">
        <v>36</v>
      </c>
      <c r="G1731" s="70">
        <f t="shared" ref="G1731:I1731" si="486">G1732</f>
        <v>5000000</v>
      </c>
      <c r="H1731" s="70">
        <f t="shared" si="486"/>
        <v>0</v>
      </c>
      <c r="I1731" s="70">
        <f t="shared" si="486"/>
        <v>0</v>
      </c>
      <c r="J1731" s="175"/>
      <c r="K1731" s="69"/>
      <c r="L1731" s="69"/>
      <c r="M1731" s="69"/>
      <c r="N1731" s="69"/>
      <c r="O1731" s="69"/>
      <c r="P1731" s="69"/>
      <c r="Q1731" s="69"/>
      <c r="R1731" s="69"/>
    </row>
    <row r="1732" spans="1:18" s="18" customFormat="1" ht="34.5" customHeight="1">
      <c r="A1732" s="16" t="s">
        <v>37</v>
      </c>
      <c r="B1732" s="49">
        <v>793</v>
      </c>
      <c r="C1732" s="15" t="s">
        <v>168</v>
      </c>
      <c r="D1732" s="15" t="s">
        <v>27</v>
      </c>
      <c r="E1732" s="15" t="s">
        <v>1096</v>
      </c>
      <c r="F1732" s="15" t="s">
        <v>38</v>
      </c>
      <c r="G1732" s="70">
        <v>5000000</v>
      </c>
      <c r="H1732" s="70">
        <v>0</v>
      </c>
      <c r="I1732" s="70">
        <v>0</v>
      </c>
      <c r="J1732" s="175"/>
      <c r="K1732" s="183"/>
      <c r="L1732" s="183"/>
      <c r="M1732" s="183"/>
      <c r="N1732" s="183"/>
      <c r="O1732" s="183"/>
      <c r="P1732" s="183"/>
      <c r="Q1732" s="183"/>
      <c r="R1732" s="183"/>
    </row>
    <row r="1733" spans="1:18" s="18" customFormat="1" ht="39" hidden="1" customHeight="1">
      <c r="A1733" s="16" t="s">
        <v>1099</v>
      </c>
      <c r="B1733" s="49">
        <v>793</v>
      </c>
      <c r="C1733" s="15" t="s">
        <v>168</v>
      </c>
      <c r="D1733" s="15" t="s">
        <v>27</v>
      </c>
      <c r="E1733" s="15" t="s">
        <v>1098</v>
      </c>
      <c r="F1733" s="15"/>
      <c r="G1733" s="70">
        <f>G1735</f>
        <v>2000000</v>
      </c>
      <c r="H1733" s="70">
        <f>H1735</f>
        <v>0</v>
      </c>
      <c r="I1733" s="70">
        <f>I1735</f>
        <v>0</v>
      </c>
      <c r="J1733" s="175"/>
      <c r="K1733" s="183"/>
      <c r="L1733" s="183"/>
      <c r="M1733" s="183"/>
      <c r="N1733" s="183"/>
      <c r="O1733" s="183"/>
      <c r="P1733" s="183"/>
      <c r="Q1733" s="183"/>
      <c r="R1733" s="183"/>
    </row>
    <row r="1734" spans="1:18" s="18" customFormat="1" ht="42" customHeight="1">
      <c r="A1734" s="365" t="s">
        <v>1220</v>
      </c>
      <c r="B1734" s="49">
        <v>793</v>
      </c>
      <c r="C1734" s="15" t="s">
        <v>168</v>
      </c>
      <c r="D1734" s="15" t="s">
        <v>27</v>
      </c>
      <c r="E1734" s="15" t="s">
        <v>1098</v>
      </c>
      <c r="F1734" s="15"/>
      <c r="G1734" s="70">
        <f>G1735</f>
        <v>2000000</v>
      </c>
      <c r="H1734" s="70">
        <f t="shared" ref="H1734" si="487">H1735</f>
        <v>0</v>
      </c>
      <c r="I1734" s="70">
        <f t="shared" ref="I1734" si="488">I1735</f>
        <v>0</v>
      </c>
      <c r="J1734" s="175"/>
      <c r="K1734" s="183"/>
      <c r="L1734" s="183"/>
      <c r="M1734" s="183"/>
      <c r="N1734" s="183"/>
      <c r="O1734" s="183"/>
      <c r="P1734" s="183"/>
      <c r="Q1734" s="183"/>
      <c r="R1734" s="183"/>
    </row>
    <row r="1735" spans="1:18" ht="30.75" customHeight="1">
      <c r="A1735" s="16" t="s">
        <v>35</v>
      </c>
      <c r="B1735" s="49">
        <v>793</v>
      </c>
      <c r="C1735" s="15" t="s">
        <v>168</v>
      </c>
      <c r="D1735" s="15" t="s">
        <v>27</v>
      </c>
      <c r="E1735" s="15" t="s">
        <v>1098</v>
      </c>
      <c r="F1735" s="15" t="s">
        <v>36</v>
      </c>
      <c r="G1735" s="70">
        <f t="shared" ref="G1735:I1735" si="489">G1736</f>
        <v>2000000</v>
      </c>
      <c r="H1735" s="70">
        <f t="shared" si="489"/>
        <v>0</v>
      </c>
      <c r="I1735" s="70">
        <f t="shared" si="489"/>
        <v>0</v>
      </c>
      <c r="J1735" s="175"/>
      <c r="K1735" s="69"/>
      <c r="L1735" s="69"/>
      <c r="M1735" s="69"/>
      <c r="N1735" s="69"/>
      <c r="O1735" s="69"/>
      <c r="P1735" s="69"/>
      <c r="Q1735" s="69"/>
      <c r="R1735" s="69"/>
    </row>
    <row r="1736" spans="1:18" s="18" customFormat="1" ht="34.5" customHeight="1">
      <c r="A1736" s="16" t="s">
        <v>37</v>
      </c>
      <c r="B1736" s="49">
        <v>793</v>
      </c>
      <c r="C1736" s="15" t="s">
        <v>168</v>
      </c>
      <c r="D1736" s="15" t="s">
        <v>27</v>
      </c>
      <c r="E1736" s="15" t="s">
        <v>1098</v>
      </c>
      <c r="F1736" s="15" t="s">
        <v>38</v>
      </c>
      <c r="G1736" s="70">
        <v>2000000</v>
      </c>
      <c r="H1736" s="70">
        <v>0</v>
      </c>
      <c r="I1736" s="70">
        <v>0</v>
      </c>
      <c r="J1736" s="175"/>
      <c r="K1736" s="183"/>
      <c r="L1736" s="183"/>
      <c r="M1736" s="183"/>
      <c r="N1736" s="183"/>
      <c r="O1736" s="183"/>
      <c r="P1736" s="183"/>
      <c r="Q1736" s="183"/>
      <c r="R1736" s="183"/>
    </row>
    <row r="1737" spans="1:18" s="3" customFormat="1" ht="67.5" hidden="1" customHeight="1">
      <c r="A1737" s="16" t="s">
        <v>314</v>
      </c>
      <c r="B1737" s="49">
        <v>793</v>
      </c>
      <c r="C1737" s="15" t="s">
        <v>168</v>
      </c>
      <c r="D1737" s="15" t="s">
        <v>27</v>
      </c>
      <c r="E1737" s="15" t="s">
        <v>315</v>
      </c>
      <c r="F1737" s="15"/>
      <c r="G1737" s="70">
        <f>G1741+G1739</f>
        <v>0</v>
      </c>
      <c r="H1737" s="70">
        <f>H1741+H1739</f>
        <v>0</v>
      </c>
      <c r="I1737" s="70">
        <f>I1741+I1739</f>
        <v>0</v>
      </c>
      <c r="J1737" s="175"/>
      <c r="K1737" s="62"/>
      <c r="L1737" s="62"/>
      <c r="M1737" s="62"/>
      <c r="N1737" s="62"/>
      <c r="O1737" s="62"/>
      <c r="P1737" s="62"/>
      <c r="Q1737" s="62"/>
      <c r="R1737" s="62"/>
    </row>
    <row r="1738" spans="1:18" ht="25.5" hidden="1">
      <c r="A1738" s="16" t="s">
        <v>35</v>
      </c>
      <c r="B1738" s="49">
        <v>793</v>
      </c>
      <c r="C1738" s="15" t="s">
        <v>168</v>
      </c>
      <c r="D1738" s="15" t="s">
        <v>27</v>
      </c>
      <c r="E1738" s="15" t="s">
        <v>315</v>
      </c>
      <c r="F1738" s="15" t="s">
        <v>36</v>
      </c>
      <c r="G1738" s="70">
        <f>G1739</f>
        <v>0</v>
      </c>
      <c r="H1738" s="70">
        <f>H1739</f>
        <v>0</v>
      </c>
      <c r="I1738" s="70">
        <f>I1739</f>
        <v>0</v>
      </c>
      <c r="J1738" s="175"/>
      <c r="K1738" s="69"/>
      <c r="L1738" s="69"/>
      <c r="M1738" s="69"/>
      <c r="N1738" s="69"/>
      <c r="O1738" s="69"/>
      <c r="P1738" s="69"/>
      <c r="Q1738" s="69"/>
      <c r="R1738" s="69"/>
    </row>
    <row r="1739" spans="1:18" ht="25.5" hidden="1">
      <c r="A1739" s="16" t="s">
        <v>37</v>
      </c>
      <c r="B1739" s="49">
        <v>793</v>
      </c>
      <c r="C1739" s="15" t="s">
        <v>168</v>
      </c>
      <c r="D1739" s="15" t="s">
        <v>27</v>
      </c>
      <c r="E1739" s="15" t="s">
        <v>315</v>
      </c>
      <c r="F1739" s="15" t="s">
        <v>38</v>
      </c>
      <c r="G1739" s="70"/>
      <c r="H1739" s="70"/>
      <c r="I1739" s="70"/>
      <c r="J1739" s="175"/>
      <c r="K1739" s="69"/>
      <c r="L1739" s="69"/>
      <c r="M1739" s="69"/>
      <c r="N1739" s="69"/>
      <c r="O1739" s="69"/>
      <c r="P1739" s="69"/>
      <c r="Q1739" s="69"/>
      <c r="R1739" s="69"/>
    </row>
    <row r="1740" spans="1:18" hidden="1">
      <c r="A1740" s="16" t="s">
        <v>153</v>
      </c>
      <c r="B1740" s="49">
        <v>793</v>
      </c>
      <c r="C1740" s="15" t="s">
        <v>168</v>
      </c>
      <c r="D1740" s="15" t="s">
        <v>27</v>
      </c>
      <c r="E1740" s="15" t="s">
        <v>315</v>
      </c>
      <c r="F1740" s="15" t="s">
        <v>154</v>
      </c>
      <c r="G1740" s="70">
        <f>G1741</f>
        <v>0</v>
      </c>
      <c r="H1740" s="70">
        <f>H1741</f>
        <v>0</v>
      </c>
      <c r="I1740" s="70">
        <f>I1741</f>
        <v>0</v>
      </c>
      <c r="J1740" s="175"/>
      <c r="K1740" s="69"/>
      <c r="L1740" s="69"/>
      <c r="M1740" s="69"/>
      <c r="N1740" s="69"/>
      <c r="O1740" s="69"/>
      <c r="P1740" s="69"/>
      <c r="Q1740" s="69"/>
      <c r="R1740" s="69"/>
    </row>
    <row r="1741" spans="1:18" hidden="1">
      <c r="A1741" s="16" t="s">
        <v>173</v>
      </c>
      <c r="B1741" s="49">
        <v>793</v>
      </c>
      <c r="C1741" s="15" t="s">
        <v>168</v>
      </c>
      <c r="D1741" s="15" t="s">
        <v>27</v>
      </c>
      <c r="E1741" s="15" t="s">
        <v>315</v>
      </c>
      <c r="F1741" s="15" t="s">
        <v>174</v>
      </c>
      <c r="G1741" s="70"/>
      <c r="H1741" s="70"/>
      <c r="I1741" s="70"/>
      <c r="J1741" s="175"/>
      <c r="K1741" s="69"/>
      <c r="L1741" s="69"/>
      <c r="M1741" s="69"/>
      <c r="N1741" s="69"/>
      <c r="O1741" s="69"/>
      <c r="P1741" s="69"/>
      <c r="Q1741" s="69"/>
      <c r="R1741" s="69"/>
    </row>
    <row r="1742" spans="1:18" ht="44.25" hidden="1" customHeight="1">
      <c r="A1742" s="16" t="s">
        <v>779</v>
      </c>
      <c r="B1742" s="49">
        <v>793</v>
      </c>
      <c r="C1742" s="15" t="s">
        <v>168</v>
      </c>
      <c r="D1742" s="15" t="s">
        <v>27</v>
      </c>
      <c r="E1742" s="15" t="s">
        <v>778</v>
      </c>
      <c r="F1742" s="15"/>
      <c r="G1742" s="70">
        <f t="shared" ref="G1742:I1752" si="490">G1743</f>
        <v>0</v>
      </c>
      <c r="H1742" s="70">
        <f t="shared" si="490"/>
        <v>0</v>
      </c>
      <c r="I1742" s="70">
        <f t="shared" si="490"/>
        <v>0</v>
      </c>
      <c r="J1742" s="175"/>
      <c r="K1742" s="69"/>
      <c r="L1742" s="69"/>
      <c r="M1742" s="69"/>
      <c r="N1742" s="69"/>
      <c r="O1742" s="69"/>
      <c r="P1742" s="69"/>
      <c r="Q1742" s="69"/>
      <c r="R1742" s="69"/>
    </row>
    <row r="1743" spans="1:18" ht="34.5" hidden="1" customHeight="1">
      <c r="A1743" s="16" t="s">
        <v>35</v>
      </c>
      <c r="B1743" s="49">
        <v>793</v>
      </c>
      <c r="C1743" s="15" t="s">
        <v>168</v>
      </c>
      <c r="D1743" s="15" t="s">
        <v>27</v>
      </c>
      <c r="E1743" s="15" t="s">
        <v>778</v>
      </c>
      <c r="F1743" s="15" t="s">
        <v>341</v>
      </c>
      <c r="G1743" s="70">
        <f t="shared" si="490"/>
        <v>0</v>
      </c>
      <c r="H1743" s="70">
        <f t="shared" si="490"/>
        <v>0</v>
      </c>
      <c r="I1743" s="70">
        <f t="shared" si="490"/>
        <v>0</v>
      </c>
      <c r="J1743" s="175"/>
      <c r="K1743" s="69"/>
      <c r="L1743" s="69"/>
      <c r="M1743" s="69"/>
      <c r="N1743" s="69"/>
      <c r="O1743" s="69"/>
      <c r="P1743" s="69"/>
      <c r="Q1743" s="69"/>
      <c r="R1743" s="69"/>
    </row>
    <row r="1744" spans="1:18" ht="34.5" hidden="1" customHeight="1">
      <c r="A1744" s="16" t="s">
        <v>37</v>
      </c>
      <c r="B1744" s="49">
        <v>793</v>
      </c>
      <c r="C1744" s="15" t="s">
        <v>168</v>
      </c>
      <c r="D1744" s="15" t="s">
        <v>27</v>
      </c>
      <c r="E1744" s="15" t="s">
        <v>778</v>
      </c>
      <c r="F1744" s="15" t="s">
        <v>343</v>
      </c>
      <c r="G1744" s="70"/>
      <c r="H1744" s="70"/>
      <c r="I1744" s="70"/>
      <c r="J1744" s="175"/>
      <c r="K1744" s="69"/>
      <c r="L1744" s="69"/>
      <c r="M1744" s="69"/>
      <c r="N1744" s="69"/>
      <c r="O1744" s="69"/>
      <c r="P1744" s="69"/>
      <c r="Q1744" s="69"/>
      <c r="R1744" s="69"/>
    </row>
    <row r="1745" spans="1:18" ht="44.25" hidden="1" customHeight="1">
      <c r="A1745" s="16" t="s">
        <v>781</v>
      </c>
      <c r="B1745" s="49">
        <v>793</v>
      </c>
      <c r="C1745" s="15" t="s">
        <v>168</v>
      </c>
      <c r="D1745" s="15" t="s">
        <v>27</v>
      </c>
      <c r="E1745" s="15" t="s">
        <v>780</v>
      </c>
      <c r="F1745" s="15"/>
      <c r="G1745" s="70">
        <f t="shared" si="490"/>
        <v>0</v>
      </c>
      <c r="H1745" s="70">
        <f t="shared" si="490"/>
        <v>0</v>
      </c>
      <c r="I1745" s="70">
        <f t="shared" si="490"/>
        <v>0</v>
      </c>
      <c r="J1745" s="175"/>
      <c r="K1745" s="69"/>
      <c r="L1745" s="69"/>
      <c r="M1745" s="69"/>
      <c r="N1745" s="69"/>
      <c r="O1745" s="69"/>
      <c r="P1745" s="69"/>
      <c r="Q1745" s="69"/>
      <c r="R1745" s="69"/>
    </row>
    <row r="1746" spans="1:18" ht="34.5" hidden="1" customHeight="1">
      <c r="A1746" s="16" t="s">
        <v>35</v>
      </c>
      <c r="B1746" s="49">
        <v>793</v>
      </c>
      <c r="C1746" s="15" t="s">
        <v>168</v>
      </c>
      <c r="D1746" s="15" t="s">
        <v>27</v>
      </c>
      <c r="E1746" s="15" t="s">
        <v>780</v>
      </c>
      <c r="F1746" s="15" t="s">
        <v>341</v>
      </c>
      <c r="G1746" s="70">
        <f t="shared" si="490"/>
        <v>0</v>
      </c>
      <c r="H1746" s="70">
        <f t="shared" si="490"/>
        <v>0</v>
      </c>
      <c r="I1746" s="70">
        <f t="shared" si="490"/>
        <v>0</v>
      </c>
      <c r="J1746" s="175"/>
      <c r="K1746" s="69"/>
      <c r="L1746" s="69"/>
      <c r="M1746" s="69"/>
      <c r="N1746" s="69"/>
      <c r="O1746" s="69"/>
      <c r="P1746" s="69"/>
      <c r="Q1746" s="69"/>
      <c r="R1746" s="69"/>
    </row>
    <row r="1747" spans="1:18" ht="34.5" hidden="1" customHeight="1">
      <c r="A1747" s="16" t="s">
        <v>37</v>
      </c>
      <c r="B1747" s="49">
        <v>793</v>
      </c>
      <c r="C1747" s="15" t="s">
        <v>168</v>
      </c>
      <c r="D1747" s="15" t="s">
        <v>27</v>
      </c>
      <c r="E1747" s="15" t="s">
        <v>780</v>
      </c>
      <c r="F1747" s="15" t="s">
        <v>343</v>
      </c>
      <c r="G1747" s="70"/>
      <c r="H1747" s="70"/>
      <c r="I1747" s="70"/>
      <c r="J1747" s="175"/>
      <c r="K1747" s="69"/>
      <c r="L1747" s="69"/>
      <c r="M1747" s="69"/>
      <c r="N1747" s="69"/>
      <c r="O1747" s="69"/>
      <c r="P1747" s="69"/>
      <c r="Q1747" s="69"/>
      <c r="R1747" s="69"/>
    </row>
    <row r="1748" spans="1:18" ht="44.25" hidden="1" customHeight="1">
      <c r="A1748" s="16" t="s">
        <v>783</v>
      </c>
      <c r="B1748" s="49">
        <v>793</v>
      </c>
      <c r="C1748" s="15" t="s">
        <v>168</v>
      </c>
      <c r="D1748" s="15" t="s">
        <v>27</v>
      </c>
      <c r="E1748" s="15" t="s">
        <v>782</v>
      </c>
      <c r="F1748" s="15"/>
      <c r="G1748" s="70">
        <f t="shared" si="490"/>
        <v>0</v>
      </c>
      <c r="H1748" s="70">
        <f t="shared" si="490"/>
        <v>0</v>
      </c>
      <c r="I1748" s="70">
        <f t="shared" si="490"/>
        <v>0</v>
      </c>
      <c r="J1748" s="175"/>
      <c r="K1748" s="69"/>
      <c r="L1748" s="69"/>
      <c r="M1748" s="69"/>
      <c r="N1748" s="69"/>
      <c r="O1748" s="69"/>
      <c r="P1748" s="69"/>
      <c r="Q1748" s="69"/>
      <c r="R1748" s="69"/>
    </row>
    <row r="1749" spans="1:18" ht="34.5" hidden="1" customHeight="1">
      <c r="A1749" s="16" t="s">
        <v>35</v>
      </c>
      <c r="B1749" s="49">
        <v>793</v>
      </c>
      <c r="C1749" s="15" t="s">
        <v>168</v>
      </c>
      <c r="D1749" s="15" t="s">
        <v>27</v>
      </c>
      <c r="E1749" s="15" t="s">
        <v>782</v>
      </c>
      <c r="F1749" s="15" t="s">
        <v>341</v>
      </c>
      <c r="G1749" s="70">
        <f t="shared" si="490"/>
        <v>0</v>
      </c>
      <c r="H1749" s="70">
        <f t="shared" si="490"/>
        <v>0</v>
      </c>
      <c r="I1749" s="70">
        <f t="shared" si="490"/>
        <v>0</v>
      </c>
      <c r="J1749" s="175"/>
      <c r="K1749" s="69"/>
      <c r="L1749" s="69"/>
      <c r="M1749" s="69"/>
      <c r="N1749" s="69"/>
      <c r="O1749" s="69"/>
      <c r="P1749" s="69"/>
      <c r="Q1749" s="69"/>
      <c r="R1749" s="69"/>
    </row>
    <row r="1750" spans="1:18" ht="34.5" hidden="1" customHeight="1">
      <c r="A1750" s="16" t="s">
        <v>37</v>
      </c>
      <c r="B1750" s="49">
        <v>793</v>
      </c>
      <c r="C1750" s="15" t="s">
        <v>168</v>
      </c>
      <c r="D1750" s="15" t="s">
        <v>27</v>
      </c>
      <c r="E1750" s="15" t="s">
        <v>782</v>
      </c>
      <c r="F1750" s="15" t="s">
        <v>343</v>
      </c>
      <c r="G1750" s="70"/>
      <c r="H1750" s="70"/>
      <c r="I1750" s="70"/>
      <c r="J1750" s="175"/>
      <c r="K1750" s="69"/>
      <c r="L1750" s="69"/>
      <c r="M1750" s="69"/>
      <c r="N1750" s="69"/>
      <c r="O1750" s="69"/>
      <c r="P1750" s="69"/>
      <c r="Q1750" s="69"/>
      <c r="R1750" s="69"/>
    </row>
    <row r="1751" spans="1:18" ht="57" hidden="1" customHeight="1">
      <c r="A1751" s="16" t="s">
        <v>785</v>
      </c>
      <c r="B1751" s="49">
        <v>793</v>
      </c>
      <c r="C1751" s="15" t="s">
        <v>168</v>
      </c>
      <c r="D1751" s="15" t="s">
        <v>27</v>
      </c>
      <c r="E1751" s="15" t="s">
        <v>784</v>
      </c>
      <c r="F1751" s="15"/>
      <c r="G1751" s="70">
        <f t="shared" si="490"/>
        <v>0</v>
      </c>
      <c r="H1751" s="70">
        <f t="shared" si="490"/>
        <v>0</v>
      </c>
      <c r="I1751" s="70">
        <f t="shared" si="490"/>
        <v>0</v>
      </c>
      <c r="J1751" s="175"/>
      <c r="K1751" s="69"/>
      <c r="L1751" s="69"/>
      <c r="M1751" s="69"/>
      <c r="N1751" s="69"/>
      <c r="O1751" s="69"/>
      <c r="P1751" s="69"/>
      <c r="Q1751" s="69"/>
      <c r="R1751" s="69"/>
    </row>
    <row r="1752" spans="1:18" ht="34.5" hidden="1" customHeight="1">
      <c r="A1752" s="16" t="s">
        <v>35</v>
      </c>
      <c r="B1752" s="49">
        <v>793</v>
      </c>
      <c r="C1752" s="15" t="s">
        <v>168</v>
      </c>
      <c r="D1752" s="15" t="s">
        <v>27</v>
      </c>
      <c r="E1752" s="15" t="s">
        <v>784</v>
      </c>
      <c r="F1752" s="15" t="s">
        <v>341</v>
      </c>
      <c r="G1752" s="70">
        <f t="shared" si="490"/>
        <v>0</v>
      </c>
      <c r="H1752" s="70">
        <f t="shared" si="490"/>
        <v>0</v>
      </c>
      <c r="I1752" s="70">
        <f t="shared" si="490"/>
        <v>0</v>
      </c>
      <c r="J1752" s="175"/>
      <c r="K1752" s="69"/>
      <c r="L1752" s="69"/>
      <c r="M1752" s="69"/>
      <c r="N1752" s="69"/>
      <c r="O1752" s="69"/>
      <c r="P1752" s="69"/>
      <c r="Q1752" s="69"/>
      <c r="R1752" s="69"/>
    </row>
    <row r="1753" spans="1:18" ht="34.5" hidden="1" customHeight="1">
      <c r="A1753" s="16" t="s">
        <v>37</v>
      </c>
      <c r="B1753" s="49">
        <v>793</v>
      </c>
      <c r="C1753" s="15" t="s">
        <v>168</v>
      </c>
      <c r="D1753" s="15" t="s">
        <v>27</v>
      </c>
      <c r="E1753" s="15" t="s">
        <v>784</v>
      </c>
      <c r="F1753" s="15" t="s">
        <v>343</v>
      </c>
      <c r="G1753" s="70"/>
      <c r="H1753" s="70"/>
      <c r="I1753" s="70"/>
      <c r="J1753" s="175"/>
      <c r="K1753" s="69"/>
      <c r="L1753" s="69"/>
      <c r="M1753" s="69"/>
      <c r="N1753" s="69"/>
      <c r="O1753" s="69"/>
      <c r="P1753" s="69"/>
      <c r="Q1753" s="69"/>
      <c r="R1753" s="69"/>
    </row>
    <row r="1754" spans="1:18" ht="34.5" hidden="1" customHeight="1">
      <c r="A1754" s="16" t="s">
        <v>485</v>
      </c>
      <c r="B1754" s="49">
        <v>793</v>
      </c>
      <c r="C1754" s="15" t="s">
        <v>168</v>
      </c>
      <c r="D1754" s="15" t="s">
        <v>27</v>
      </c>
      <c r="E1754" s="15" t="s">
        <v>486</v>
      </c>
      <c r="F1754" s="15"/>
      <c r="G1754" s="70">
        <f t="shared" ref="G1754:I1761" si="491">G1755</f>
        <v>0</v>
      </c>
      <c r="H1754" s="70">
        <f t="shared" si="491"/>
        <v>0</v>
      </c>
      <c r="I1754" s="70">
        <f t="shared" si="491"/>
        <v>0</v>
      </c>
      <c r="J1754" s="175"/>
      <c r="K1754" s="69"/>
      <c r="L1754" s="69"/>
      <c r="M1754" s="69"/>
      <c r="N1754" s="69"/>
      <c r="O1754" s="69"/>
      <c r="P1754" s="69"/>
      <c r="Q1754" s="69"/>
      <c r="R1754" s="69"/>
    </row>
    <row r="1755" spans="1:18" ht="34.5" hidden="1" customHeight="1">
      <c r="A1755" s="16" t="s">
        <v>35</v>
      </c>
      <c r="B1755" s="49">
        <v>793</v>
      </c>
      <c r="C1755" s="15" t="s">
        <v>168</v>
      </c>
      <c r="D1755" s="15" t="s">
        <v>27</v>
      </c>
      <c r="E1755" s="15" t="s">
        <v>486</v>
      </c>
      <c r="F1755" s="15" t="s">
        <v>36</v>
      </c>
      <c r="G1755" s="70">
        <f t="shared" si="491"/>
        <v>0</v>
      </c>
      <c r="H1755" s="70">
        <f t="shared" si="491"/>
        <v>0</v>
      </c>
      <c r="I1755" s="70">
        <f t="shared" si="491"/>
        <v>0</v>
      </c>
      <c r="J1755" s="175"/>
      <c r="K1755" s="69"/>
      <c r="L1755" s="69"/>
      <c r="M1755" s="69"/>
      <c r="N1755" s="69"/>
      <c r="O1755" s="69"/>
      <c r="P1755" s="69"/>
      <c r="Q1755" s="69"/>
      <c r="R1755" s="69"/>
    </row>
    <row r="1756" spans="1:18" ht="34.5" hidden="1" customHeight="1">
      <c r="A1756" s="16" t="s">
        <v>37</v>
      </c>
      <c r="B1756" s="49">
        <v>793</v>
      </c>
      <c r="C1756" s="15" t="s">
        <v>168</v>
      </c>
      <c r="D1756" s="15" t="s">
        <v>27</v>
      </c>
      <c r="E1756" s="15" t="s">
        <v>486</v>
      </c>
      <c r="F1756" s="15" t="s">
        <v>38</v>
      </c>
      <c r="G1756" s="70">
        <v>0</v>
      </c>
      <c r="H1756" s="70">
        <f>167220-167220</f>
        <v>0</v>
      </c>
      <c r="I1756" s="70"/>
      <c r="J1756" s="175"/>
      <c r="K1756" s="69"/>
      <c r="L1756" s="69"/>
      <c r="M1756" s="69"/>
      <c r="N1756" s="69"/>
      <c r="O1756" s="69"/>
      <c r="P1756" s="69"/>
      <c r="Q1756" s="69"/>
      <c r="R1756" s="69"/>
    </row>
    <row r="1757" spans="1:18" ht="18" hidden="1" customHeight="1">
      <c r="A1757" s="16" t="s">
        <v>153</v>
      </c>
      <c r="B1757" s="49">
        <v>793</v>
      </c>
      <c r="C1757" s="15" t="s">
        <v>168</v>
      </c>
      <c r="D1757" s="15" t="s">
        <v>27</v>
      </c>
      <c r="E1757" s="15" t="s">
        <v>689</v>
      </c>
      <c r="F1757" s="15" t="s">
        <v>154</v>
      </c>
      <c r="G1757" s="70">
        <f>G1758</f>
        <v>0</v>
      </c>
      <c r="H1757" s="70">
        <f>H1758</f>
        <v>0</v>
      </c>
      <c r="I1757" s="70">
        <f>I1758</f>
        <v>0</v>
      </c>
      <c r="J1757" s="175"/>
      <c r="K1757" s="69"/>
      <c r="L1757" s="69"/>
      <c r="M1757" s="69"/>
      <c r="N1757" s="69"/>
      <c r="O1757" s="69"/>
      <c r="P1757" s="69"/>
      <c r="Q1757" s="69"/>
      <c r="R1757" s="69"/>
    </row>
    <row r="1758" spans="1:18" ht="18" hidden="1" customHeight="1">
      <c r="A1758" s="16" t="s">
        <v>173</v>
      </c>
      <c r="B1758" s="49">
        <v>793</v>
      </c>
      <c r="C1758" s="15" t="s">
        <v>168</v>
      </c>
      <c r="D1758" s="15" t="s">
        <v>27</v>
      </c>
      <c r="E1758" s="15" t="s">
        <v>689</v>
      </c>
      <c r="F1758" s="15" t="s">
        <v>174</v>
      </c>
      <c r="G1758" s="70"/>
      <c r="H1758" s="70">
        <v>0</v>
      </c>
      <c r="I1758" s="70">
        <v>0</v>
      </c>
      <c r="J1758" s="175"/>
      <c r="K1758" s="69"/>
      <c r="L1758" s="69"/>
      <c r="M1758" s="69"/>
      <c r="N1758" s="69"/>
      <c r="O1758" s="69"/>
      <c r="P1758" s="69"/>
      <c r="Q1758" s="69"/>
      <c r="R1758" s="69"/>
    </row>
    <row r="1759" spans="1:18" s="3" customFormat="1" ht="67.5" hidden="1" customHeight="1">
      <c r="A1759" s="16" t="s">
        <v>314</v>
      </c>
      <c r="B1759" s="49">
        <v>793</v>
      </c>
      <c r="C1759" s="15" t="s">
        <v>168</v>
      </c>
      <c r="D1759" s="15" t="s">
        <v>27</v>
      </c>
      <c r="E1759" s="15" t="s">
        <v>315</v>
      </c>
      <c r="F1759" s="15"/>
      <c r="G1759" s="70">
        <f>G1739</f>
        <v>0</v>
      </c>
      <c r="H1759" s="70"/>
      <c r="I1759" s="70"/>
      <c r="J1759" s="175"/>
      <c r="K1759" s="62"/>
      <c r="L1759" s="62"/>
      <c r="M1759" s="62"/>
      <c r="N1759" s="62"/>
      <c r="O1759" s="62"/>
      <c r="P1759" s="62"/>
      <c r="Q1759" s="62"/>
      <c r="R1759" s="62"/>
    </row>
    <row r="1760" spans="1:18" ht="34.5" customHeight="1">
      <c r="A1760" s="16" t="s">
        <v>511</v>
      </c>
      <c r="B1760" s="49">
        <v>793</v>
      </c>
      <c r="C1760" s="15" t="s">
        <v>168</v>
      </c>
      <c r="D1760" s="15" t="s">
        <v>27</v>
      </c>
      <c r="E1760" s="15" t="s">
        <v>510</v>
      </c>
      <c r="F1760" s="15"/>
      <c r="G1760" s="70">
        <f t="shared" si="491"/>
        <v>0</v>
      </c>
      <c r="H1760" s="70">
        <f t="shared" si="491"/>
        <v>500000</v>
      </c>
      <c r="I1760" s="70">
        <f t="shared" si="491"/>
        <v>500000</v>
      </c>
      <c r="J1760" s="175"/>
      <c r="K1760" s="69"/>
      <c r="L1760" s="69"/>
      <c r="M1760" s="69"/>
      <c r="N1760" s="69"/>
      <c r="O1760" s="69"/>
      <c r="P1760" s="69"/>
      <c r="Q1760" s="69"/>
      <c r="R1760" s="69"/>
    </row>
    <row r="1761" spans="1:18" ht="34.5" customHeight="1">
      <c r="A1761" s="16" t="s">
        <v>35</v>
      </c>
      <c r="B1761" s="49">
        <v>793</v>
      </c>
      <c r="C1761" s="15" t="s">
        <v>168</v>
      </c>
      <c r="D1761" s="15" t="s">
        <v>27</v>
      </c>
      <c r="E1761" s="15" t="s">
        <v>510</v>
      </c>
      <c r="F1761" s="15" t="s">
        <v>36</v>
      </c>
      <c r="G1761" s="70">
        <f t="shared" si="491"/>
        <v>0</v>
      </c>
      <c r="H1761" s="70">
        <f t="shared" si="491"/>
        <v>500000</v>
      </c>
      <c r="I1761" s="70">
        <f t="shared" si="491"/>
        <v>500000</v>
      </c>
      <c r="J1761" s="175"/>
      <c r="K1761" s="69"/>
      <c r="L1761" s="69"/>
      <c r="M1761" s="69"/>
      <c r="N1761" s="69"/>
      <c r="O1761" s="69"/>
      <c r="P1761" s="69"/>
      <c r="Q1761" s="69"/>
      <c r="R1761" s="69"/>
    </row>
    <row r="1762" spans="1:18" ht="34.5" customHeight="1">
      <c r="A1762" s="16" t="s">
        <v>37</v>
      </c>
      <c r="B1762" s="49">
        <v>793</v>
      </c>
      <c r="C1762" s="15" t="s">
        <v>168</v>
      </c>
      <c r="D1762" s="15" t="s">
        <v>27</v>
      </c>
      <c r="E1762" s="15" t="s">
        <v>510</v>
      </c>
      <c r="F1762" s="15" t="s">
        <v>38</v>
      </c>
      <c r="G1762" s="70">
        <v>0</v>
      </c>
      <c r="H1762" s="70">
        <v>500000</v>
      </c>
      <c r="I1762" s="70">
        <v>500000</v>
      </c>
      <c r="J1762" s="175"/>
      <c r="K1762" s="69"/>
      <c r="L1762" s="69"/>
      <c r="M1762" s="69"/>
      <c r="N1762" s="69"/>
      <c r="O1762" s="69"/>
      <c r="P1762" s="69"/>
      <c r="Q1762" s="69"/>
      <c r="R1762" s="69"/>
    </row>
    <row r="1763" spans="1:18" s="22" customFormat="1" ht="57" hidden="1" customHeight="1">
      <c r="A1763" s="16"/>
      <c r="B1763" s="49"/>
      <c r="C1763" s="41"/>
      <c r="D1763" s="41"/>
      <c r="E1763" s="41"/>
      <c r="F1763" s="66"/>
      <c r="G1763" s="29"/>
      <c r="H1763" s="29"/>
      <c r="I1763" s="29"/>
      <c r="J1763" s="61"/>
      <c r="K1763" s="61"/>
      <c r="L1763" s="61"/>
      <c r="M1763" s="61"/>
      <c r="N1763" s="61"/>
      <c r="O1763" s="61"/>
      <c r="P1763" s="61"/>
      <c r="Q1763" s="61"/>
      <c r="R1763" s="61"/>
    </row>
    <row r="1764" spans="1:18" ht="34.5" customHeight="1">
      <c r="A1764" s="16" t="s">
        <v>857</v>
      </c>
      <c r="B1764" s="14">
        <v>793</v>
      </c>
      <c r="C1764" s="15" t="s">
        <v>168</v>
      </c>
      <c r="D1764" s="15" t="s">
        <v>27</v>
      </c>
      <c r="E1764" s="15" t="s">
        <v>858</v>
      </c>
      <c r="F1764" s="15"/>
      <c r="G1764" s="70">
        <f t="shared" ref="G1764:I1771" si="492">G1765</f>
        <v>2000000</v>
      </c>
      <c r="H1764" s="70">
        <f t="shared" si="492"/>
        <v>500000</v>
      </c>
      <c r="I1764" s="70">
        <f t="shared" si="492"/>
        <v>0</v>
      </c>
      <c r="J1764" s="69"/>
      <c r="K1764" s="69"/>
      <c r="L1764" s="69"/>
      <c r="M1764" s="69"/>
      <c r="N1764" s="69"/>
      <c r="O1764" s="69"/>
      <c r="P1764" s="69"/>
      <c r="Q1764" s="69"/>
      <c r="R1764" s="69"/>
    </row>
    <row r="1765" spans="1:18" ht="34.5" customHeight="1">
      <c r="A1765" s="16" t="s">
        <v>35</v>
      </c>
      <c r="B1765" s="14">
        <v>793</v>
      </c>
      <c r="C1765" s="15" t="s">
        <v>168</v>
      </c>
      <c r="D1765" s="15" t="s">
        <v>27</v>
      </c>
      <c r="E1765" s="15" t="s">
        <v>858</v>
      </c>
      <c r="F1765" s="15" t="s">
        <v>36</v>
      </c>
      <c r="G1765" s="70">
        <f t="shared" si="492"/>
        <v>2000000</v>
      </c>
      <c r="H1765" s="70">
        <f t="shared" si="492"/>
        <v>500000</v>
      </c>
      <c r="I1765" s="70">
        <f t="shared" si="492"/>
        <v>0</v>
      </c>
      <c r="J1765" s="69"/>
      <c r="K1765" s="69"/>
      <c r="L1765" s="69"/>
      <c r="M1765" s="69"/>
      <c r="N1765" s="69"/>
      <c r="O1765" s="69"/>
      <c r="P1765" s="69"/>
      <c r="Q1765" s="69"/>
      <c r="R1765" s="69"/>
    </row>
    <row r="1766" spans="1:18" ht="34.5" customHeight="1">
      <c r="A1766" s="16" t="s">
        <v>37</v>
      </c>
      <c r="B1766" s="14">
        <v>793</v>
      </c>
      <c r="C1766" s="15" t="s">
        <v>168</v>
      </c>
      <c r="D1766" s="15" t="s">
        <v>27</v>
      </c>
      <c r="E1766" s="15" t="s">
        <v>858</v>
      </c>
      <c r="F1766" s="15" t="s">
        <v>38</v>
      </c>
      <c r="G1766" s="70">
        <v>2000000</v>
      </c>
      <c r="H1766" s="70">
        <v>500000</v>
      </c>
      <c r="I1766" s="70">
        <v>0</v>
      </c>
      <c r="J1766" s="69"/>
      <c r="K1766" s="69"/>
      <c r="L1766" s="69"/>
      <c r="M1766" s="69"/>
      <c r="N1766" s="69"/>
      <c r="O1766" s="69"/>
      <c r="P1766" s="69"/>
      <c r="Q1766" s="69"/>
      <c r="R1766" s="69"/>
    </row>
    <row r="1767" spans="1:18" ht="34.5" customHeight="1">
      <c r="A1767" s="16" t="s">
        <v>1125</v>
      </c>
      <c r="B1767" s="14">
        <v>793</v>
      </c>
      <c r="C1767" s="15" t="s">
        <v>168</v>
      </c>
      <c r="D1767" s="15" t="s">
        <v>27</v>
      </c>
      <c r="E1767" s="15" t="s">
        <v>1124</v>
      </c>
      <c r="F1767" s="15"/>
      <c r="G1767" s="70">
        <f t="shared" si="492"/>
        <v>1950000</v>
      </c>
      <c r="H1767" s="70">
        <f t="shared" si="492"/>
        <v>0</v>
      </c>
      <c r="I1767" s="70">
        <f t="shared" si="492"/>
        <v>0</v>
      </c>
      <c r="J1767" s="69"/>
      <c r="K1767" s="69"/>
      <c r="L1767" s="69"/>
      <c r="M1767" s="69"/>
      <c r="N1767" s="69"/>
      <c r="O1767" s="69"/>
      <c r="P1767" s="69"/>
      <c r="Q1767" s="69"/>
      <c r="R1767" s="69"/>
    </row>
    <row r="1768" spans="1:18" ht="34.5" customHeight="1">
      <c r="A1768" s="16" t="s">
        <v>35</v>
      </c>
      <c r="B1768" s="14">
        <v>793</v>
      </c>
      <c r="C1768" s="15" t="s">
        <v>168</v>
      </c>
      <c r="D1768" s="15" t="s">
        <v>27</v>
      </c>
      <c r="E1768" s="15" t="s">
        <v>1124</v>
      </c>
      <c r="F1768" s="15" t="s">
        <v>36</v>
      </c>
      <c r="G1768" s="70">
        <f t="shared" si="492"/>
        <v>1950000</v>
      </c>
      <c r="H1768" s="70">
        <f t="shared" si="492"/>
        <v>0</v>
      </c>
      <c r="I1768" s="70">
        <f t="shared" si="492"/>
        <v>0</v>
      </c>
      <c r="J1768" s="69"/>
      <c r="K1768" s="69"/>
      <c r="L1768" s="69"/>
      <c r="M1768" s="69"/>
      <c r="N1768" s="69"/>
      <c r="O1768" s="69"/>
      <c r="P1768" s="69"/>
      <c r="Q1768" s="69"/>
      <c r="R1768" s="69"/>
    </row>
    <row r="1769" spans="1:18" ht="34.5" customHeight="1">
      <c r="A1769" s="16" t="s">
        <v>37</v>
      </c>
      <c r="B1769" s="14">
        <v>793</v>
      </c>
      <c r="C1769" s="15" t="s">
        <v>168</v>
      </c>
      <c r="D1769" s="15" t="s">
        <v>27</v>
      </c>
      <c r="E1769" s="15" t="s">
        <v>1124</v>
      </c>
      <c r="F1769" s="15" t="s">
        <v>38</v>
      </c>
      <c r="G1769" s="70">
        <v>1950000</v>
      </c>
      <c r="H1769" s="70">
        <v>0</v>
      </c>
      <c r="I1769" s="70">
        <v>0</v>
      </c>
      <c r="J1769" s="69"/>
      <c r="K1769" s="69"/>
      <c r="L1769" s="69"/>
      <c r="M1769" s="69"/>
      <c r="N1769" s="69"/>
      <c r="O1769" s="69"/>
      <c r="P1769" s="69"/>
      <c r="Q1769" s="69"/>
      <c r="R1769" s="69"/>
    </row>
    <row r="1770" spans="1:18" ht="69" hidden="1" customHeight="1">
      <c r="A1770" s="16" t="s">
        <v>1019</v>
      </c>
      <c r="B1770" s="14">
        <v>793</v>
      </c>
      <c r="C1770" s="15" t="s">
        <v>168</v>
      </c>
      <c r="D1770" s="15" t="s">
        <v>27</v>
      </c>
      <c r="E1770" s="15" t="s">
        <v>1016</v>
      </c>
      <c r="F1770" s="15"/>
      <c r="G1770" s="70">
        <f t="shared" si="492"/>
        <v>0</v>
      </c>
      <c r="H1770" s="70">
        <f t="shared" si="492"/>
        <v>0</v>
      </c>
      <c r="I1770" s="70">
        <f t="shared" si="492"/>
        <v>0</v>
      </c>
      <c r="J1770" s="69"/>
      <c r="K1770" s="69"/>
      <c r="L1770" s="69"/>
      <c r="M1770" s="69"/>
      <c r="N1770" s="69"/>
      <c r="O1770" s="69"/>
      <c r="P1770" s="69"/>
      <c r="Q1770" s="69"/>
      <c r="R1770" s="69"/>
    </row>
    <row r="1771" spans="1:18" ht="34.5" hidden="1" customHeight="1">
      <c r="A1771" s="16" t="s">
        <v>62</v>
      </c>
      <c r="B1771" s="14">
        <v>793</v>
      </c>
      <c r="C1771" s="15" t="s">
        <v>168</v>
      </c>
      <c r="D1771" s="15" t="s">
        <v>27</v>
      </c>
      <c r="E1771" s="15" t="s">
        <v>1016</v>
      </c>
      <c r="F1771" s="15" t="s">
        <v>63</v>
      </c>
      <c r="G1771" s="70">
        <f t="shared" si="492"/>
        <v>0</v>
      </c>
      <c r="H1771" s="70">
        <f t="shared" si="492"/>
        <v>0</v>
      </c>
      <c r="I1771" s="70">
        <f t="shared" si="492"/>
        <v>0</v>
      </c>
      <c r="J1771" s="69"/>
      <c r="K1771" s="69"/>
      <c r="L1771" s="69"/>
      <c r="M1771" s="69"/>
      <c r="N1771" s="69"/>
      <c r="O1771" s="69"/>
      <c r="P1771" s="69"/>
      <c r="Q1771" s="69"/>
      <c r="R1771" s="69"/>
    </row>
    <row r="1772" spans="1:18" ht="34.5" hidden="1" customHeight="1">
      <c r="A1772" s="16" t="s">
        <v>175</v>
      </c>
      <c r="B1772" s="14">
        <v>793</v>
      </c>
      <c r="C1772" s="15" t="s">
        <v>168</v>
      </c>
      <c r="D1772" s="15" t="s">
        <v>27</v>
      </c>
      <c r="E1772" s="15" t="s">
        <v>1016</v>
      </c>
      <c r="F1772" s="15" t="s">
        <v>176</v>
      </c>
      <c r="G1772" s="70"/>
      <c r="H1772" s="70"/>
      <c r="I1772" s="70"/>
      <c r="J1772" s="69"/>
      <c r="K1772" s="69"/>
      <c r="L1772" s="69"/>
      <c r="M1772" s="69"/>
      <c r="N1772" s="69"/>
      <c r="O1772" s="69"/>
      <c r="P1772" s="69"/>
      <c r="Q1772" s="69"/>
      <c r="R1772" s="69"/>
    </row>
    <row r="1773" spans="1:18" ht="27.75" hidden="1" customHeight="1">
      <c r="A1773" s="16" t="s">
        <v>268</v>
      </c>
      <c r="B1773" s="49">
        <v>793</v>
      </c>
      <c r="C1773" s="15" t="s">
        <v>168</v>
      </c>
      <c r="D1773" s="15" t="s">
        <v>27</v>
      </c>
      <c r="E1773" s="15" t="s">
        <v>546</v>
      </c>
      <c r="F1773" s="15"/>
      <c r="G1773" s="70">
        <f>G1774</f>
        <v>0</v>
      </c>
      <c r="H1773" s="70">
        <f>H1775</f>
        <v>0</v>
      </c>
      <c r="I1773" s="70">
        <f>I1775</f>
        <v>0</v>
      </c>
      <c r="J1773" s="175"/>
      <c r="K1773" s="69"/>
      <c r="L1773" s="69"/>
      <c r="M1773" s="69"/>
      <c r="N1773" s="69"/>
      <c r="O1773" s="69"/>
      <c r="P1773" s="69"/>
      <c r="Q1773" s="69"/>
      <c r="R1773" s="69"/>
    </row>
    <row r="1774" spans="1:18" ht="23.25" hidden="1" customHeight="1">
      <c r="A1774" s="16" t="s">
        <v>268</v>
      </c>
      <c r="B1774" s="49">
        <v>793</v>
      </c>
      <c r="C1774" s="15" t="s">
        <v>168</v>
      </c>
      <c r="D1774" s="15" t="s">
        <v>27</v>
      </c>
      <c r="E1774" s="15" t="s">
        <v>547</v>
      </c>
      <c r="F1774" s="15"/>
      <c r="G1774" s="70">
        <f>G1775</f>
        <v>0</v>
      </c>
      <c r="H1774" s="70"/>
      <c r="I1774" s="70"/>
      <c r="J1774" s="175"/>
      <c r="K1774" s="69"/>
      <c r="L1774" s="69"/>
      <c r="M1774" s="69"/>
      <c r="N1774" s="69"/>
      <c r="O1774" s="69"/>
      <c r="P1774" s="69"/>
      <c r="Q1774" s="69"/>
      <c r="R1774" s="69"/>
    </row>
    <row r="1775" spans="1:18" ht="34.5" hidden="1" customHeight="1">
      <c r="A1775" s="16" t="s">
        <v>35</v>
      </c>
      <c r="B1775" s="49">
        <v>793</v>
      </c>
      <c r="C1775" s="15" t="s">
        <v>168</v>
      </c>
      <c r="D1775" s="15" t="s">
        <v>27</v>
      </c>
      <c r="E1775" s="15" t="s">
        <v>547</v>
      </c>
      <c r="F1775" s="15" t="s">
        <v>341</v>
      </c>
      <c r="G1775" s="70">
        <f>G1776</f>
        <v>0</v>
      </c>
      <c r="H1775" s="70">
        <f>H1776</f>
        <v>0</v>
      </c>
      <c r="I1775" s="70">
        <f>I1776</f>
        <v>0</v>
      </c>
      <c r="J1775" s="175"/>
      <c r="K1775" s="69"/>
      <c r="L1775" s="69"/>
      <c r="M1775" s="69"/>
      <c r="N1775" s="69"/>
      <c r="O1775" s="69"/>
      <c r="P1775" s="69"/>
      <c r="Q1775" s="69"/>
      <c r="R1775" s="69"/>
    </row>
    <row r="1776" spans="1:18" ht="34.5" hidden="1" customHeight="1">
      <c r="A1776" s="16" t="s">
        <v>37</v>
      </c>
      <c r="B1776" s="49">
        <v>793</v>
      </c>
      <c r="C1776" s="15" t="s">
        <v>168</v>
      </c>
      <c r="D1776" s="15" t="s">
        <v>27</v>
      </c>
      <c r="E1776" s="15" t="s">
        <v>547</v>
      </c>
      <c r="F1776" s="15" t="s">
        <v>343</v>
      </c>
      <c r="G1776" s="70"/>
      <c r="H1776" s="70"/>
      <c r="I1776" s="70"/>
      <c r="J1776" s="175"/>
      <c r="K1776" s="69"/>
      <c r="L1776" s="69"/>
      <c r="M1776" s="69"/>
      <c r="N1776" s="69"/>
      <c r="O1776" s="69"/>
      <c r="P1776" s="69"/>
      <c r="Q1776" s="69"/>
      <c r="R1776" s="69"/>
    </row>
    <row r="1777" spans="1:18" s="46" customFormat="1" ht="17.25" customHeight="1">
      <c r="A1777" s="16" t="s">
        <v>279</v>
      </c>
      <c r="B1777" s="49">
        <v>793</v>
      </c>
      <c r="C1777" s="15" t="s">
        <v>168</v>
      </c>
      <c r="D1777" s="15" t="s">
        <v>69</v>
      </c>
      <c r="E1777" s="15"/>
      <c r="F1777" s="15"/>
      <c r="G1777" s="70">
        <f>G1784+G1817+G1808+G1783</f>
        <v>20208872</v>
      </c>
      <c r="H1777" s="70">
        <f>H1784+H1817+H1808+H1783</f>
        <v>12010300</v>
      </c>
      <c r="I1777" s="70">
        <f t="shared" ref="I1777" si="493">I1784+I1817+I1808+I1783</f>
        <v>12010300</v>
      </c>
      <c r="J1777" s="175">
        <f>G1736+G1732+G1728+G1724</f>
        <v>8500000</v>
      </c>
      <c r="K1777" s="58"/>
      <c r="L1777" s="58"/>
      <c r="M1777" s="58"/>
      <c r="N1777" s="58"/>
      <c r="O1777" s="58"/>
      <c r="P1777" s="58"/>
      <c r="Q1777" s="58"/>
      <c r="R1777" s="58"/>
    </row>
    <row r="1778" spans="1:18" s="46" customFormat="1" ht="17.25" hidden="1" customHeight="1">
      <c r="A1778" s="16"/>
      <c r="B1778" s="49"/>
      <c r="C1778" s="15"/>
      <c r="D1778" s="15"/>
      <c r="E1778" s="15"/>
      <c r="F1778" s="15"/>
      <c r="G1778" s="70"/>
      <c r="H1778" s="70"/>
      <c r="I1778" s="70"/>
      <c r="J1778" s="175"/>
      <c r="K1778" s="58"/>
      <c r="L1778" s="58"/>
      <c r="M1778" s="58"/>
      <c r="N1778" s="58"/>
      <c r="O1778" s="58"/>
      <c r="P1778" s="58"/>
      <c r="Q1778" s="58"/>
      <c r="R1778" s="58"/>
    </row>
    <row r="1779" spans="1:18" s="46" customFormat="1" ht="17.25" hidden="1" customHeight="1">
      <c r="A1779" s="16"/>
      <c r="B1779" s="49"/>
      <c r="C1779" s="15"/>
      <c r="D1779" s="15"/>
      <c r="E1779" s="15"/>
      <c r="F1779" s="15"/>
      <c r="G1779" s="70"/>
      <c r="H1779" s="70"/>
      <c r="I1779" s="70"/>
      <c r="J1779" s="175"/>
      <c r="K1779" s="58"/>
      <c r="L1779" s="58"/>
      <c r="M1779" s="58"/>
      <c r="N1779" s="58"/>
      <c r="O1779" s="58"/>
      <c r="P1779" s="58"/>
      <c r="Q1779" s="58"/>
      <c r="R1779" s="58"/>
    </row>
    <row r="1780" spans="1:18" ht="41.25" customHeight="1">
      <c r="A1780" s="16" t="s">
        <v>1141</v>
      </c>
      <c r="B1780" s="14">
        <v>793</v>
      </c>
      <c r="C1780" s="15" t="s">
        <v>168</v>
      </c>
      <c r="D1780" s="15" t="s">
        <v>69</v>
      </c>
      <c r="E1780" s="15" t="s">
        <v>258</v>
      </c>
      <c r="F1780" s="15"/>
      <c r="G1780" s="70">
        <f>G1781</f>
        <v>598572</v>
      </c>
      <c r="H1780" s="70">
        <f t="shared" ref="H1780:I1782" si="494">H1781</f>
        <v>0</v>
      </c>
      <c r="I1780" s="70">
        <f t="shared" ref="I1780" si="495">I1781</f>
        <v>0</v>
      </c>
      <c r="J1780" s="175"/>
      <c r="K1780" s="69"/>
      <c r="L1780" s="69"/>
      <c r="M1780" s="69"/>
      <c r="N1780" s="69"/>
      <c r="O1780" s="69"/>
      <c r="P1780" s="69"/>
      <c r="Q1780" s="69"/>
      <c r="R1780" s="69"/>
    </row>
    <row r="1781" spans="1:18" ht="44.25" customHeight="1">
      <c r="A1781" s="50" t="s">
        <v>1166</v>
      </c>
      <c r="B1781" s="14">
        <v>793</v>
      </c>
      <c r="C1781" s="15" t="s">
        <v>168</v>
      </c>
      <c r="D1781" s="15" t="s">
        <v>69</v>
      </c>
      <c r="E1781" s="15" t="s">
        <v>1165</v>
      </c>
      <c r="F1781" s="15"/>
      <c r="G1781" s="70">
        <f>G1782</f>
        <v>598572</v>
      </c>
      <c r="H1781" s="70">
        <f t="shared" si="494"/>
        <v>0</v>
      </c>
      <c r="I1781" s="70">
        <f t="shared" si="494"/>
        <v>0</v>
      </c>
      <c r="J1781" s="175"/>
      <c r="K1781" s="69"/>
      <c r="L1781" s="69"/>
      <c r="M1781" s="69"/>
      <c r="N1781" s="69"/>
      <c r="O1781" s="69"/>
      <c r="P1781" s="69"/>
      <c r="Q1781" s="69"/>
      <c r="R1781" s="69"/>
    </row>
    <row r="1782" spans="1:18" ht="32.25" customHeight="1">
      <c r="A1782" s="16" t="s">
        <v>35</v>
      </c>
      <c r="B1782" s="14">
        <v>793</v>
      </c>
      <c r="C1782" s="15" t="s">
        <v>168</v>
      </c>
      <c r="D1782" s="15" t="s">
        <v>69</v>
      </c>
      <c r="E1782" s="15" t="s">
        <v>1165</v>
      </c>
      <c r="F1782" s="15" t="s">
        <v>36</v>
      </c>
      <c r="G1782" s="70">
        <f>G1783</f>
        <v>598572</v>
      </c>
      <c r="H1782" s="70">
        <f t="shared" si="494"/>
        <v>0</v>
      </c>
      <c r="I1782" s="70">
        <f t="shared" si="494"/>
        <v>0</v>
      </c>
      <c r="J1782" s="175"/>
      <c r="K1782" s="69"/>
      <c r="L1782" s="69"/>
      <c r="M1782" s="69"/>
      <c r="N1782" s="69"/>
      <c r="O1782" s="69"/>
      <c r="P1782" s="69"/>
      <c r="Q1782" s="69"/>
      <c r="R1782" s="69"/>
    </row>
    <row r="1783" spans="1:18" ht="30.75" customHeight="1">
      <c r="A1783" s="16" t="s">
        <v>37</v>
      </c>
      <c r="B1783" s="14">
        <v>793</v>
      </c>
      <c r="C1783" s="15" t="s">
        <v>168</v>
      </c>
      <c r="D1783" s="15" t="s">
        <v>69</v>
      </c>
      <c r="E1783" s="15" t="s">
        <v>1165</v>
      </c>
      <c r="F1783" s="15" t="s">
        <v>38</v>
      </c>
      <c r="G1783" s="70">
        <v>598572</v>
      </c>
      <c r="H1783" s="70">
        <v>0</v>
      </c>
      <c r="I1783" s="70">
        <v>0</v>
      </c>
      <c r="J1783" s="175"/>
      <c r="K1783" s="69"/>
      <c r="L1783" s="69"/>
      <c r="M1783" s="69"/>
      <c r="N1783" s="69"/>
      <c r="O1783" s="69"/>
      <c r="P1783" s="69"/>
      <c r="Q1783" s="69"/>
      <c r="R1783" s="69"/>
    </row>
    <row r="1784" spans="1:18" ht="48.75" hidden="1" customHeight="1">
      <c r="A1784" s="16" t="s">
        <v>1156</v>
      </c>
      <c r="B1784" s="49">
        <v>793</v>
      </c>
      <c r="C1784" s="15" t="s">
        <v>168</v>
      </c>
      <c r="D1784" s="15" t="s">
        <v>69</v>
      </c>
      <c r="E1784" s="15" t="s">
        <v>290</v>
      </c>
      <c r="F1784" s="15"/>
      <c r="G1784" s="70">
        <f>G1785+G1795+G1798+G1804+G1807</f>
        <v>0</v>
      </c>
      <c r="H1784" s="70">
        <f>H1796+H1799+H1804+H1807</f>
        <v>0</v>
      </c>
      <c r="I1784" s="70">
        <f>I1796+I1799+I1804+I1807</f>
        <v>0</v>
      </c>
      <c r="J1784" s="175"/>
      <c r="K1784" s="69"/>
      <c r="L1784" s="69"/>
      <c r="M1784" s="69"/>
      <c r="N1784" s="69"/>
      <c r="O1784" s="69"/>
      <c r="P1784" s="69"/>
      <c r="Q1784" s="69"/>
      <c r="R1784" s="69"/>
    </row>
    <row r="1785" spans="1:18" s="46" customFormat="1" ht="17.25" hidden="1" customHeight="1">
      <c r="A1785" s="16"/>
      <c r="B1785" s="49"/>
      <c r="C1785" s="15"/>
      <c r="D1785" s="15"/>
      <c r="E1785" s="15"/>
      <c r="F1785" s="15"/>
      <c r="G1785" s="70"/>
      <c r="H1785" s="70"/>
      <c r="I1785" s="70"/>
      <c r="J1785" s="175"/>
      <c r="K1785" s="58"/>
      <c r="L1785" s="58"/>
      <c r="M1785" s="58"/>
      <c r="N1785" s="58"/>
      <c r="O1785" s="58"/>
      <c r="P1785" s="58"/>
      <c r="Q1785" s="58"/>
      <c r="R1785" s="58"/>
    </row>
    <row r="1786" spans="1:18" s="46" customFormat="1" ht="17.25" hidden="1" customHeight="1">
      <c r="A1786" s="16"/>
      <c r="B1786" s="49"/>
      <c r="C1786" s="15"/>
      <c r="D1786" s="15"/>
      <c r="E1786" s="15"/>
      <c r="F1786" s="15"/>
      <c r="G1786" s="70"/>
      <c r="H1786" s="70"/>
      <c r="I1786" s="70"/>
      <c r="J1786" s="175"/>
      <c r="K1786" s="58"/>
      <c r="L1786" s="58"/>
      <c r="M1786" s="58"/>
      <c r="N1786" s="58"/>
      <c r="O1786" s="58"/>
      <c r="P1786" s="58"/>
      <c r="Q1786" s="58"/>
      <c r="R1786" s="58"/>
    </row>
    <row r="1787" spans="1:18" s="28" customFormat="1" ht="24.75" hidden="1" customHeight="1">
      <c r="A1787" s="37"/>
      <c r="B1787" s="49"/>
      <c r="C1787" s="15"/>
      <c r="D1787" s="15"/>
      <c r="E1787" s="15"/>
      <c r="F1787" s="39"/>
      <c r="G1787" s="70"/>
      <c r="H1787" s="70"/>
      <c r="I1787" s="70"/>
      <c r="J1787" s="175"/>
      <c r="K1787" s="318"/>
      <c r="L1787" s="318"/>
      <c r="M1787" s="318"/>
      <c r="N1787" s="318"/>
      <c r="O1787" s="318"/>
      <c r="P1787" s="318"/>
      <c r="Q1787" s="318"/>
      <c r="R1787" s="318"/>
    </row>
    <row r="1788" spans="1:18" hidden="1">
      <c r="A1788" s="37"/>
      <c r="B1788" s="49"/>
      <c r="C1788" s="15"/>
      <c r="D1788" s="15"/>
      <c r="E1788" s="15"/>
      <c r="F1788" s="15"/>
      <c r="G1788" s="70"/>
      <c r="H1788" s="70"/>
      <c r="I1788" s="70"/>
      <c r="J1788" s="175"/>
      <c r="K1788" s="69"/>
      <c r="L1788" s="69"/>
      <c r="M1788" s="69"/>
      <c r="N1788" s="69"/>
      <c r="O1788" s="69"/>
      <c r="P1788" s="69"/>
      <c r="Q1788" s="69"/>
      <c r="R1788" s="69"/>
    </row>
    <row r="1789" spans="1:18" hidden="1">
      <c r="A1789" s="16"/>
      <c r="B1789" s="49"/>
      <c r="C1789" s="15"/>
      <c r="D1789" s="15"/>
      <c r="E1789" s="15"/>
      <c r="F1789" s="15"/>
      <c r="G1789" s="70"/>
      <c r="H1789" s="70"/>
      <c r="I1789" s="70"/>
      <c r="J1789" s="175"/>
      <c r="K1789" s="69"/>
      <c r="L1789" s="69"/>
      <c r="M1789" s="69"/>
      <c r="N1789" s="69"/>
      <c r="O1789" s="69"/>
      <c r="P1789" s="69"/>
      <c r="Q1789" s="69"/>
      <c r="R1789" s="69"/>
    </row>
    <row r="1790" spans="1:18" ht="30.75" hidden="1" customHeight="1">
      <c r="A1790" s="16"/>
      <c r="B1790" s="49"/>
      <c r="C1790" s="15"/>
      <c r="D1790" s="15"/>
      <c r="E1790" s="15"/>
      <c r="F1790" s="15"/>
      <c r="G1790" s="70"/>
      <c r="H1790" s="70"/>
      <c r="I1790" s="70"/>
      <c r="J1790" s="175"/>
      <c r="K1790" s="69"/>
      <c r="L1790" s="69"/>
      <c r="M1790" s="69"/>
      <c r="N1790" s="69"/>
      <c r="O1790" s="69"/>
      <c r="P1790" s="69"/>
      <c r="Q1790" s="69"/>
      <c r="R1790" s="69"/>
    </row>
    <row r="1791" spans="1:18" ht="18" hidden="1" customHeight="1">
      <c r="A1791" s="16"/>
      <c r="B1791" s="49"/>
      <c r="C1791" s="15"/>
      <c r="D1791" s="15"/>
      <c r="E1791" s="15"/>
      <c r="F1791" s="15"/>
      <c r="G1791" s="70"/>
      <c r="H1791" s="70"/>
      <c r="I1791" s="70"/>
      <c r="J1791" s="175"/>
      <c r="K1791" s="69"/>
      <c r="L1791" s="69"/>
      <c r="M1791" s="69"/>
      <c r="N1791" s="69"/>
      <c r="O1791" s="69"/>
      <c r="P1791" s="69"/>
      <c r="Q1791" s="69"/>
      <c r="R1791" s="69"/>
    </row>
    <row r="1792" spans="1:18" ht="18" hidden="1" customHeight="1">
      <c r="A1792" s="16"/>
      <c r="B1792" s="49"/>
      <c r="C1792" s="15"/>
      <c r="D1792" s="15"/>
      <c r="E1792" s="15"/>
      <c r="F1792" s="15"/>
      <c r="G1792" s="70"/>
      <c r="H1792" s="70"/>
      <c r="I1792" s="70"/>
      <c r="J1792" s="175"/>
      <c r="K1792" s="69"/>
      <c r="L1792" s="69"/>
      <c r="M1792" s="69"/>
      <c r="N1792" s="69"/>
      <c r="O1792" s="69"/>
      <c r="P1792" s="69"/>
      <c r="Q1792" s="69"/>
      <c r="R1792" s="69"/>
    </row>
    <row r="1793" spans="1:18" hidden="1">
      <c r="A1793" s="16"/>
      <c r="B1793" s="49"/>
      <c r="C1793" s="15"/>
      <c r="D1793" s="15"/>
      <c r="E1793" s="15"/>
      <c r="F1793" s="15"/>
      <c r="G1793" s="70"/>
      <c r="H1793" s="70"/>
      <c r="I1793" s="70"/>
      <c r="J1793" s="175"/>
      <c r="K1793" s="69"/>
      <c r="L1793" s="69"/>
      <c r="M1793" s="69"/>
      <c r="N1793" s="69"/>
      <c r="O1793" s="69"/>
      <c r="P1793" s="69"/>
      <c r="Q1793" s="69"/>
      <c r="R1793" s="69"/>
    </row>
    <row r="1794" spans="1:18" s="46" customFormat="1" ht="17.25" hidden="1" customHeight="1">
      <c r="A1794" s="16"/>
      <c r="B1794" s="49"/>
      <c r="C1794" s="15"/>
      <c r="D1794" s="15"/>
      <c r="E1794" s="15"/>
      <c r="F1794" s="15"/>
      <c r="G1794" s="70"/>
      <c r="H1794" s="70"/>
      <c r="I1794" s="70"/>
      <c r="J1794" s="175"/>
      <c r="K1794" s="58"/>
      <c r="L1794" s="58"/>
      <c r="M1794" s="58"/>
      <c r="N1794" s="58"/>
      <c r="O1794" s="58"/>
      <c r="P1794" s="58"/>
      <c r="Q1794" s="58"/>
      <c r="R1794" s="58"/>
    </row>
    <row r="1795" spans="1:18" s="46" customFormat="1" ht="17.25" hidden="1" customHeight="1">
      <c r="A1795" s="16"/>
      <c r="B1795" s="49"/>
      <c r="C1795" s="15"/>
      <c r="D1795" s="15"/>
      <c r="E1795" s="15"/>
      <c r="F1795" s="15"/>
      <c r="G1795" s="70"/>
      <c r="H1795" s="70"/>
      <c r="I1795" s="70"/>
      <c r="J1795" s="175"/>
      <c r="K1795" s="58"/>
      <c r="L1795" s="58"/>
      <c r="M1795" s="58"/>
      <c r="N1795" s="58"/>
      <c r="O1795" s="58"/>
      <c r="P1795" s="58"/>
      <c r="Q1795" s="58"/>
      <c r="R1795" s="58"/>
    </row>
    <row r="1796" spans="1:18" s="46" customFormat="1" ht="32.25" hidden="1" customHeight="1">
      <c r="A1796" s="16"/>
      <c r="B1796" s="49"/>
      <c r="C1796" s="15"/>
      <c r="D1796" s="15"/>
      <c r="E1796" s="15"/>
      <c r="F1796" s="15"/>
      <c r="G1796" s="70"/>
      <c r="H1796" s="70"/>
      <c r="I1796" s="70"/>
      <c r="J1796" s="175"/>
      <c r="K1796" s="58"/>
      <c r="L1796" s="58"/>
      <c r="M1796" s="58"/>
      <c r="N1796" s="58"/>
      <c r="O1796" s="58"/>
      <c r="P1796" s="58"/>
      <c r="Q1796" s="58"/>
      <c r="R1796" s="58"/>
    </row>
    <row r="1797" spans="1:18" hidden="1">
      <c r="A1797" s="16"/>
      <c r="B1797" s="49"/>
      <c r="C1797" s="15"/>
      <c r="D1797" s="15"/>
      <c r="E1797" s="15"/>
      <c r="F1797" s="15"/>
      <c r="G1797" s="70"/>
      <c r="H1797" s="70"/>
      <c r="I1797" s="70"/>
      <c r="J1797" s="175"/>
      <c r="K1797" s="69"/>
      <c r="L1797" s="69"/>
      <c r="M1797" s="69"/>
      <c r="N1797" s="69"/>
      <c r="O1797" s="69"/>
      <c r="P1797" s="69"/>
      <c r="Q1797" s="69"/>
      <c r="R1797" s="69"/>
    </row>
    <row r="1798" spans="1:18" hidden="1">
      <c r="A1798" s="16"/>
      <c r="B1798" s="49"/>
      <c r="C1798" s="15"/>
      <c r="D1798" s="15"/>
      <c r="E1798" s="15"/>
      <c r="F1798" s="15"/>
      <c r="G1798" s="70"/>
      <c r="H1798" s="70"/>
      <c r="I1798" s="70"/>
      <c r="J1798" s="175"/>
      <c r="K1798" s="69"/>
      <c r="L1798" s="69"/>
      <c r="M1798" s="69"/>
      <c r="N1798" s="69"/>
      <c r="O1798" s="69"/>
      <c r="P1798" s="69"/>
      <c r="Q1798" s="69"/>
      <c r="R1798" s="69"/>
    </row>
    <row r="1799" spans="1:18" ht="30.75" hidden="1" customHeight="1">
      <c r="A1799" s="16"/>
      <c r="B1799" s="49"/>
      <c r="C1799" s="15"/>
      <c r="D1799" s="15"/>
      <c r="E1799" s="15"/>
      <c r="F1799" s="15"/>
      <c r="G1799" s="70"/>
      <c r="H1799" s="70"/>
      <c r="I1799" s="70"/>
      <c r="J1799" s="175"/>
      <c r="K1799" s="69"/>
      <c r="L1799" s="69"/>
      <c r="M1799" s="69"/>
      <c r="N1799" s="69"/>
      <c r="O1799" s="69"/>
      <c r="P1799" s="69"/>
      <c r="Q1799" s="69"/>
      <c r="R1799" s="69"/>
    </row>
    <row r="1800" spans="1:18" ht="18" hidden="1" customHeight="1">
      <c r="A1800" s="16"/>
      <c r="B1800" s="49"/>
      <c r="C1800" s="15"/>
      <c r="D1800" s="15"/>
      <c r="E1800" s="15"/>
      <c r="F1800" s="15"/>
      <c r="G1800" s="70"/>
      <c r="H1800" s="70"/>
      <c r="I1800" s="70"/>
      <c r="J1800" s="175"/>
      <c r="K1800" s="69"/>
      <c r="L1800" s="69"/>
      <c r="M1800" s="69"/>
      <c r="N1800" s="69"/>
      <c r="O1800" s="69"/>
      <c r="P1800" s="69"/>
      <c r="Q1800" s="69"/>
      <c r="R1800" s="69"/>
    </row>
    <row r="1801" spans="1:18" ht="18" hidden="1" customHeight="1">
      <c r="A1801" s="16"/>
      <c r="B1801" s="49"/>
      <c r="C1801" s="15"/>
      <c r="D1801" s="15"/>
      <c r="E1801" s="15"/>
      <c r="F1801" s="15"/>
      <c r="G1801" s="70"/>
      <c r="H1801" s="70"/>
      <c r="I1801" s="70"/>
      <c r="J1801" s="175"/>
      <c r="K1801" s="69"/>
      <c r="L1801" s="69"/>
      <c r="M1801" s="69"/>
      <c r="N1801" s="69"/>
      <c r="O1801" s="69"/>
      <c r="P1801" s="69"/>
      <c r="Q1801" s="69"/>
      <c r="R1801" s="69"/>
    </row>
    <row r="1802" spans="1:18" ht="26.25" hidden="1" customHeight="1">
      <c r="A1802" s="16"/>
      <c r="B1802" s="49"/>
      <c r="C1802" s="15"/>
      <c r="D1802" s="15"/>
      <c r="E1802" s="15"/>
      <c r="F1802" s="15"/>
      <c r="G1802" s="70"/>
      <c r="H1802" s="70"/>
      <c r="I1802" s="70"/>
      <c r="J1802" s="175"/>
      <c r="K1802" s="69"/>
      <c r="L1802" s="69"/>
      <c r="M1802" s="69"/>
      <c r="N1802" s="69"/>
      <c r="O1802" s="69"/>
      <c r="P1802" s="69"/>
      <c r="Q1802" s="69"/>
      <c r="R1802" s="69"/>
    </row>
    <row r="1803" spans="1:18" ht="26.25" hidden="1" customHeight="1">
      <c r="A1803" s="16"/>
      <c r="B1803" s="49"/>
      <c r="C1803" s="15"/>
      <c r="D1803" s="15"/>
      <c r="E1803" s="15"/>
      <c r="F1803" s="15"/>
      <c r="G1803" s="70"/>
      <c r="H1803" s="70"/>
      <c r="I1803" s="70"/>
      <c r="J1803" s="175"/>
      <c r="K1803" s="69"/>
      <c r="L1803" s="69"/>
      <c r="M1803" s="69"/>
      <c r="N1803" s="69"/>
      <c r="O1803" s="69"/>
      <c r="P1803" s="69"/>
      <c r="Q1803" s="69"/>
      <c r="R1803" s="69"/>
    </row>
    <row r="1804" spans="1:18" hidden="1">
      <c r="A1804" s="16"/>
      <c r="B1804" s="49"/>
      <c r="C1804" s="15"/>
      <c r="D1804" s="15"/>
      <c r="E1804" s="15"/>
      <c r="F1804" s="15"/>
      <c r="G1804" s="70"/>
      <c r="H1804" s="70"/>
      <c r="I1804" s="70"/>
      <c r="J1804" s="175"/>
      <c r="K1804" s="69"/>
      <c r="L1804" s="69"/>
      <c r="M1804" s="69"/>
      <c r="N1804" s="69"/>
      <c r="O1804" s="69"/>
      <c r="P1804" s="69"/>
      <c r="Q1804" s="69"/>
      <c r="R1804" s="69"/>
    </row>
    <row r="1805" spans="1:18" ht="30.75" hidden="1" customHeight="1">
      <c r="A1805" s="16"/>
      <c r="B1805" s="49"/>
      <c r="C1805" s="15"/>
      <c r="D1805" s="15"/>
      <c r="E1805" s="15"/>
      <c r="F1805" s="15"/>
      <c r="G1805" s="70"/>
      <c r="H1805" s="70"/>
      <c r="I1805" s="70"/>
      <c r="J1805" s="175"/>
      <c r="K1805" s="69"/>
      <c r="L1805" s="69"/>
      <c r="M1805" s="69"/>
      <c r="N1805" s="69"/>
      <c r="O1805" s="69"/>
      <c r="P1805" s="69"/>
      <c r="Q1805" s="69"/>
      <c r="R1805" s="69"/>
    </row>
    <row r="1806" spans="1:18" ht="30.75" hidden="1" customHeight="1">
      <c r="A1806" s="16"/>
      <c r="B1806" s="49"/>
      <c r="C1806" s="15"/>
      <c r="D1806" s="15"/>
      <c r="E1806" s="15"/>
      <c r="F1806" s="15"/>
      <c r="G1806" s="70"/>
      <c r="H1806" s="70"/>
      <c r="I1806" s="70"/>
      <c r="J1806" s="175"/>
      <c r="K1806" s="69"/>
      <c r="L1806" s="69"/>
      <c r="M1806" s="69"/>
      <c r="N1806" s="69"/>
      <c r="O1806" s="69"/>
      <c r="P1806" s="69"/>
      <c r="Q1806" s="69"/>
      <c r="R1806" s="69"/>
    </row>
    <row r="1807" spans="1:18" ht="30.75" hidden="1" customHeight="1">
      <c r="A1807" s="16"/>
      <c r="B1807" s="49"/>
      <c r="C1807" s="15"/>
      <c r="D1807" s="15"/>
      <c r="E1807" s="15"/>
      <c r="F1807" s="15"/>
      <c r="G1807" s="70"/>
      <c r="H1807" s="70"/>
      <c r="I1807" s="70"/>
      <c r="J1807" s="175"/>
      <c r="K1807" s="69"/>
      <c r="L1807" s="69"/>
      <c r="M1807" s="69"/>
      <c r="N1807" s="69"/>
      <c r="O1807" s="69"/>
      <c r="P1807" s="69"/>
      <c r="Q1807" s="69"/>
      <c r="R1807" s="69"/>
    </row>
    <row r="1808" spans="1:18" ht="42.75" customHeight="1">
      <c r="A1808" s="16" t="s">
        <v>1109</v>
      </c>
      <c r="B1808" s="49">
        <v>793</v>
      </c>
      <c r="C1808" s="15" t="s">
        <v>168</v>
      </c>
      <c r="D1808" s="15" t="s">
        <v>69</v>
      </c>
      <c r="E1808" s="15" t="s">
        <v>651</v>
      </c>
      <c r="F1808" s="15"/>
      <c r="G1808" s="70">
        <f>G1809+G1813+G1822+G1834+G1839+G1842</f>
        <v>19610300</v>
      </c>
      <c r="H1808" s="70">
        <f>H1809+H1813+H1822+H1834+H1839+H1842</f>
        <v>12010300</v>
      </c>
      <c r="I1808" s="70">
        <f t="shared" ref="I1808" si="496">I1809+I1813+I1822+I1834+I1839+I1842</f>
        <v>12010300</v>
      </c>
      <c r="J1808" s="175"/>
      <c r="K1808" s="69"/>
      <c r="L1808" s="69"/>
      <c r="M1808" s="69"/>
      <c r="N1808" s="69"/>
      <c r="O1808" s="69"/>
      <c r="P1808" s="69"/>
      <c r="Q1808" s="69"/>
      <c r="R1808" s="69"/>
    </row>
    <row r="1809" spans="1:20" s="18" customFormat="1" ht="39" hidden="1" customHeight="1">
      <c r="A1809" s="16" t="s">
        <v>1095</v>
      </c>
      <c r="B1809" s="49">
        <v>793</v>
      </c>
      <c r="C1809" s="15" t="s">
        <v>168</v>
      </c>
      <c r="D1809" s="15" t="s">
        <v>69</v>
      </c>
      <c r="E1809" s="15" t="s">
        <v>1108</v>
      </c>
      <c r="F1809" s="15"/>
      <c r="G1809" s="70">
        <f>G1811</f>
        <v>5000000</v>
      </c>
      <c r="H1809" s="70">
        <f>H1811</f>
        <v>0</v>
      </c>
      <c r="I1809" s="70">
        <f>I1811</f>
        <v>0</v>
      </c>
      <c r="J1809" s="175"/>
      <c r="K1809" s="183"/>
      <c r="L1809" s="183"/>
      <c r="M1809" s="183"/>
      <c r="N1809" s="183"/>
      <c r="O1809" s="183"/>
      <c r="P1809" s="183"/>
      <c r="Q1809" s="183"/>
      <c r="R1809" s="183"/>
    </row>
    <row r="1810" spans="1:20" s="18" customFormat="1" ht="119.25" customHeight="1">
      <c r="A1810" s="82" t="s">
        <v>1221</v>
      </c>
      <c r="B1810" s="49">
        <v>793</v>
      </c>
      <c r="C1810" s="15" t="s">
        <v>168</v>
      </c>
      <c r="D1810" s="15" t="s">
        <v>69</v>
      </c>
      <c r="E1810" s="15" t="s">
        <v>1108</v>
      </c>
      <c r="F1810" s="15"/>
      <c r="G1810" s="70">
        <f>G1811</f>
        <v>5000000</v>
      </c>
      <c r="H1810" s="70">
        <f t="shared" ref="H1810:I1810" si="497">H1811</f>
        <v>0</v>
      </c>
      <c r="I1810" s="70">
        <f t="shared" si="497"/>
        <v>0</v>
      </c>
      <c r="J1810" s="175"/>
      <c r="K1810" s="183"/>
      <c r="L1810" s="183"/>
      <c r="M1810" s="183"/>
      <c r="N1810" s="183"/>
      <c r="O1810" s="183"/>
      <c r="P1810" s="183"/>
      <c r="Q1810" s="183"/>
      <c r="R1810" s="183"/>
    </row>
    <row r="1811" spans="1:20" ht="30.75" customHeight="1">
      <c r="A1811" s="16" t="s">
        <v>35</v>
      </c>
      <c r="B1811" s="49">
        <v>793</v>
      </c>
      <c r="C1811" s="15" t="s">
        <v>168</v>
      </c>
      <c r="D1811" s="15" t="s">
        <v>69</v>
      </c>
      <c r="E1811" s="15" t="s">
        <v>1108</v>
      </c>
      <c r="F1811" s="15" t="s">
        <v>36</v>
      </c>
      <c r="G1811" s="70">
        <f t="shared" ref="G1811:I1811" si="498">G1812</f>
        <v>5000000</v>
      </c>
      <c r="H1811" s="70">
        <f t="shared" si="498"/>
        <v>0</v>
      </c>
      <c r="I1811" s="70">
        <f t="shared" si="498"/>
        <v>0</v>
      </c>
      <c r="J1811" s="175"/>
      <c r="K1811" s="69"/>
      <c r="L1811" s="69"/>
      <c r="M1811" s="69"/>
      <c r="N1811" s="69"/>
      <c r="O1811" s="69"/>
      <c r="P1811" s="69"/>
      <c r="Q1811" s="69"/>
      <c r="R1811" s="69"/>
    </row>
    <row r="1812" spans="1:20" s="18" customFormat="1" ht="34.5" customHeight="1">
      <c r="A1812" s="16" t="s">
        <v>37</v>
      </c>
      <c r="B1812" s="49">
        <v>793</v>
      </c>
      <c r="C1812" s="15" t="s">
        <v>168</v>
      </c>
      <c r="D1812" s="15" t="s">
        <v>69</v>
      </c>
      <c r="E1812" s="15" t="s">
        <v>1108</v>
      </c>
      <c r="F1812" s="15" t="s">
        <v>38</v>
      </c>
      <c r="G1812" s="70">
        <v>5000000</v>
      </c>
      <c r="H1812" s="70">
        <v>0</v>
      </c>
      <c r="I1812" s="70">
        <v>0</v>
      </c>
      <c r="J1812" s="175"/>
      <c r="K1812" s="183"/>
      <c r="L1812" s="183"/>
      <c r="M1812" s="183"/>
      <c r="N1812" s="183"/>
      <c r="O1812" s="183"/>
      <c r="P1812" s="183"/>
      <c r="Q1812" s="183"/>
      <c r="R1812" s="183"/>
    </row>
    <row r="1813" spans="1:20" s="18" customFormat="1" ht="39" hidden="1" customHeight="1">
      <c r="A1813" s="16" t="s">
        <v>1111</v>
      </c>
      <c r="B1813" s="49">
        <v>793</v>
      </c>
      <c r="C1813" s="15" t="s">
        <v>168</v>
      </c>
      <c r="D1813" s="15" t="s">
        <v>69</v>
      </c>
      <c r="E1813" s="15" t="s">
        <v>1110</v>
      </c>
      <c r="F1813" s="15"/>
      <c r="G1813" s="70">
        <f>G1815</f>
        <v>2500000</v>
      </c>
      <c r="H1813" s="70">
        <f>H1815</f>
        <v>0</v>
      </c>
      <c r="I1813" s="70">
        <f>I1815</f>
        <v>0</v>
      </c>
      <c r="J1813" s="175"/>
      <c r="K1813" s="183"/>
      <c r="L1813" s="183"/>
      <c r="M1813" s="183"/>
      <c r="N1813" s="183"/>
      <c r="O1813" s="183"/>
      <c r="P1813" s="183"/>
      <c r="Q1813" s="183"/>
      <c r="R1813" s="183"/>
    </row>
    <row r="1814" spans="1:20" s="18" customFormat="1" ht="56.25" customHeight="1">
      <c r="A1814" s="82" t="s">
        <v>1186</v>
      </c>
      <c r="B1814" s="49">
        <v>793</v>
      </c>
      <c r="C1814" s="15" t="s">
        <v>168</v>
      </c>
      <c r="D1814" s="15" t="s">
        <v>69</v>
      </c>
      <c r="E1814" s="15" t="s">
        <v>1110</v>
      </c>
      <c r="F1814" s="15"/>
      <c r="G1814" s="70">
        <f>G1815</f>
        <v>2500000</v>
      </c>
      <c r="H1814" s="70">
        <f t="shared" ref="H1814" si="499">H1815</f>
        <v>0</v>
      </c>
      <c r="I1814" s="70">
        <f t="shared" ref="I1814" si="500">I1815</f>
        <v>0</v>
      </c>
      <c r="J1814" s="175"/>
      <c r="K1814" s="183"/>
      <c r="L1814" s="183"/>
      <c r="M1814" s="183"/>
      <c r="N1814" s="183"/>
      <c r="O1814" s="183"/>
      <c r="P1814" s="183"/>
      <c r="Q1814" s="183"/>
      <c r="R1814" s="183"/>
    </row>
    <row r="1815" spans="1:20" ht="30.75" customHeight="1">
      <c r="A1815" s="16" t="s">
        <v>35</v>
      </c>
      <c r="B1815" s="49">
        <v>793</v>
      </c>
      <c r="C1815" s="15" t="s">
        <v>168</v>
      </c>
      <c r="D1815" s="15" t="s">
        <v>69</v>
      </c>
      <c r="E1815" s="15" t="s">
        <v>1110</v>
      </c>
      <c r="F1815" s="15" t="s">
        <v>36</v>
      </c>
      <c r="G1815" s="70">
        <f t="shared" ref="G1815:I1815" si="501">G1816</f>
        <v>2500000</v>
      </c>
      <c r="H1815" s="70">
        <f t="shared" si="501"/>
        <v>0</v>
      </c>
      <c r="I1815" s="70">
        <f t="shared" si="501"/>
        <v>0</v>
      </c>
      <c r="J1815" s="175"/>
      <c r="K1815" s="69"/>
      <c r="L1815" s="69"/>
      <c r="M1815" s="69"/>
      <c r="N1815" s="69"/>
      <c r="O1815" s="69"/>
      <c r="P1815" s="69"/>
      <c r="Q1815" s="69"/>
      <c r="R1815" s="69"/>
    </row>
    <row r="1816" spans="1:20" s="18" customFormat="1" ht="34.5" customHeight="1">
      <c r="A1816" s="16" t="s">
        <v>37</v>
      </c>
      <c r="B1816" s="49">
        <v>793</v>
      </c>
      <c r="C1816" s="15" t="s">
        <v>168</v>
      </c>
      <c r="D1816" s="15" t="s">
        <v>69</v>
      </c>
      <c r="E1816" s="15" t="s">
        <v>1110</v>
      </c>
      <c r="F1816" s="15" t="s">
        <v>38</v>
      </c>
      <c r="G1816" s="70">
        <v>2500000</v>
      </c>
      <c r="H1816" s="70">
        <v>0</v>
      </c>
      <c r="I1816" s="70">
        <v>0</v>
      </c>
      <c r="J1816" s="175"/>
      <c r="K1816" s="183"/>
      <c r="L1816" s="183"/>
      <c r="M1816" s="183"/>
      <c r="N1816" s="183"/>
      <c r="O1816" s="183"/>
      <c r="P1816" s="183"/>
      <c r="Q1816" s="183"/>
      <c r="R1816" s="183"/>
    </row>
    <row r="1817" spans="1:20" s="76" customFormat="1" ht="34.5" hidden="1" customHeight="1">
      <c r="A1817" s="37" t="s">
        <v>164</v>
      </c>
      <c r="B1817" s="14">
        <v>793</v>
      </c>
      <c r="C1817" s="15" t="s">
        <v>168</v>
      </c>
      <c r="D1817" s="15" t="s">
        <v>69</v>
      </c>
      <c r="E1817" s="15" t="s">
        <v>229</v>
      </c>
      <c r="F1817" s="39"/>
      <c r="G1817" s="70">
        <f>G1818</f>
        <v>0</v>
      </c>
      <c r="H1817" s="70">
        <f t="shared" ref="H1817:I1817" si="502">H1818</f>
        <v>0</v>
      </c>
      <c r="I1817" s="70">
        <f t="shared" si="502"/>
        <v>0</v>
      </c>
      <c r="J1817" s="235"/>
      <c r="P1817" s="235"/>
      <c r="Q1817" s="235"/>
      <c r="R1817" s="235"/>
      <c r="S1817" s="235"/>
      <c r="T1817" s="235"/>
    </row>
    <row r="1818" spans="1:20" ht="25.5" hidden="1">
      <c r="A1818" s="37" t="s">
        <v>164</v>
      </c>
      <c r="B1818" s="14">
        <v>793</v>
      </c>
      <c r="C1818" s="15" t="s">
        <v>168</v>
      </c>
      <c r="D1818" s="15" t="s">
        <v>69</v>
      </c>
      <c r="E1818" s="15" t="s">
        <v>271</v>
      </c>
      <c r="F1818" s="14"/>
      <c r="G1818" s="70">
        <f>G1819</f>
        <v>0</v>
      </c>
      <c r="H1818" s="70">
        <f>H1847+H1856+H1862+H1854+H1851</f>
        <v>0</v>
      </c>
      <c r="I1818" s="70">
        <f>I1847+I1856+I1862+I1854+I1851</f>
        <v>0</v>
      </c>
      <c r="J1818" s="2"/>
      <c r="K1818" s="1"/>
      <c r="L1818" s="1"/>
      <c r="M1818" s="1"/>
      <c r="N1818" s="1"/>
      <c r="O1818" s="1"/>
      <c r="P1818" s="2"/>
      <c r="Q1818" s="2"/>
      <c r="R1818" s="2"/>
      <c r="S1818" s="2"/>
      <c r="T1818" s="2"/>
    </row>
    <row r="1819" spans="1:20" ht="30.75" hidden="1" customHeight="1">
      <c r="A1819" s="16" t="s">
        <v>153</v>
      </c>
      <c r="B1819" s="14">
        <v>793</v>
      </c>
      <c r="C1819" s="15" t="s">
        <v>168</v>
      </c>
      <c r="D1819" s="15" t="s">
        <v>69</v>
      </c>
      <c r="E1819" s="15" t="s">
        <v>271</v>
      </c>
      <c r="F1819" s="15" t="s">
        <v>154</v>
      </c>
      <c r="G1819" s="70">
        <f>G1820</f>
        <v>0</v>
      </c>
      <c r="H1819" s="70">
        <v>0</v>
      </c>
      <c r="I1819" s="70">
        <v>0</v>
      </c>
      <c r="J1819" s="1"/>
      <c r="K1819" s="1"/>
      <c r="L1819" s="1"/>
      <c r="M1819" s="1"/>
      <c r="N1819" s="1"/>
      <c r="O1819" s="1"/>
      <c r="P1819" s="2"/>
      <c r="Q1819" s="2"/>
      <c r="R1819" s="2"/>
      <c r="S1819" s="2"/>
      <c r="T1819" s="2"/>
    </row>
    <row r="1820" spans="1:20" ht="30.75" hidden="1" customHeight="1">
      <c r="A1820" s="16" t="s">
        <v>173</v>
      </c>
      <c r="B1820" s="14">
        <v>793</v>
      </c>
      <c r="C1820" s="15" t="s">
        <v>168</v>
      </c>
      <c r="D1820" s="15" t="s">
        <v>69</v>
      </c>
      <c r="E1820" s="15" t="s">
        <v>271</v>
      </c>
      <c r="F1820" s="15" t="s">
        <v>174</v>
      </c>
      <c r="G1820" s="70"/>
      <c r="H1820" s="70"/>
      <c r="I1820" s="70"/>
      <c r="J1820" s="1"/>
      <c r="K1820" s="1"/>
      <c r="L1820" s="1"/>
      <c r="M1820" s="1"/>
      <c r="N1820" s="1"/>
      <c r="O1820" s="1"/>
      <c r="P1820" s="2"/>
      <c r="Q1820" s="2"/>
      <c r="R1820" s="2"/>
      <c r="S1820" s="2"/>
      <c r="T1820" s="2"/>
    </row>
    <row r="1821" spans="1:20" ht="48.75" hidden="1" customHeight="1">
      <c r="A1821" s="353"/>
      <c r="B1821" s="49"/>
      <c r="C1821" s="15"/>
      <c r="D1821" s="15"/>
      <c r="E1821" s="15"/>
      <c r="F1821" s="15"/>
      <c r="G1821" s="70"/>
      <c r="H1821" s="70"/>
      <c r="I1821" s="70"/>
      <c r="J1821" s="175"/>
      <c r="K1821" s="69"/>
      <c r="L1821" s="69"/>
      <c r="M1821" s="69"/>
      <c r="N1821" s="69"/>
      <c r="O1821" s="69"/>
      <c r="P1821" s="69"/>
      <c r="Q1821" s="69"/>
      <c r="R1821" s="69"/>
    </row>
    <row r="1822" spans="1:20" s="46" customFormat="1" ht="17.25" customHeight="1">
      <c r="A1822" s="16" t="s">
        <v>371</v>
      </c>
      <c r="B1822" s="49">
        <v>793</v>
      </c>
      <c r="C1822" s="15" t="s">
        <v>168</v>
      </c>
      <c r="D1822" s="15" t="s">
        <v>69</v>
      </c>
      <c r="E1822" s="15" t="s">
        <v>1121</v>
      </c>
      <c r="F1822" s="15"/>
      <c r="G1822" s="70">
        <f t="shared" ref="G1822:I1822" si="503">G1823</f>
        <v>10640300</v>
      </c>
      <c r="H1822" s="70">
        <f t="shared" si="503"/>
        <v>10640300</v>
      </c>
      <c r="I1822" s="70">
        <f t="shared" si="503"/>
        <v>10640300</v>
      </c>
      <c r="J1822" s="175"/>
      <c r="K1822" s="58"/>
      <c r="L1822" s="58"/>
      <c r="M1822" s="58"/>
      <c r="N1822" s="58"/>
      <c r="O1822" s="58"/>
      <c r="P1822" s="58"/>
      <c r="Q1822" s="58"/>
      <c r="R1822" s="58"/>
    </row>
    <row r="1823" spans="1:20" s="46" customFormat="1" ht="17.25" customHeight="1">
      <c r="A1823" s="16" t="s">
        <v>317</v>
      </c>
      <c r="B1823" s="49">
        <v>793</v>
      </c>
      <c r="C1823" s="15" t="s">
        <v>168</v>
      </c>
      <c r="D1823" s="15" t="s">
        <v>69</v>
      </c>
      <c r="E1823" s="15" t="s">
        <v>1121</v>
      </c>
      <c r="F1823" s="15" t="s">
        <v>36</v>
      </c>
      <c r="G1823" s="70">
        <f>G1833</f>
        <v>10640300</v>
      </c>
      <c r="H1823" s="70">
        <f t="shared" ref="H1823:I1823" si="504">H1833</f>
        <v>10640300</v>
      </c>
      <c r="I1823" s="70">
        <f t="shared" si="504"/>
        <v>10640300</v>
      </c>
      <c r="J1823" s="175"/>
      <c r="K1823" s="58"/>
      <c r="L1823" s="58"/>
      <c r="M1823" s="58"/>
      <c r="N1823" s="58"/>
      <c r="O1823" s="58"/>
      <c r="P1823" s="58"/>
      <c r="Q1823" s="58"/>
      <c r="R1823" s="58"/>
    </row>
    <row r="1824" spans="1:20" s="28" customFormat="1" ht="24.75" hidden="1" customHeight="1">
      <c r="A1824" s="37" t="s">
        <v>164</v>
      </c>
      <c r="B1824" s="49">
        <v>793</v>
      </c>
      <c r="C1824" s="15" t="s">
        <v>168</v>
      </c>
      <c r="D1824" s="15" t="s">
        <v>69</v>
      </c>
      <c r="E1824" s="15" t="s">
        <v>229</v>
      </c>
      <c r="F1824" s="39"/>
      <c r="G1824" s="70">
        <f t="shared" ref="G1824:I1824" si="505">G1825</f>
        <v>0</v>
      </c>
      <c r="H1824" s="70">
        <f t="shared" si="505"/>
        <v>0</v>
      </c>
      <c r="I1824" s="70">
        <f t="shared" si="505"/>
        <v>0</v>
      </c>
      <c r="J1824" s="175"/>
      <c r="K1824" s="318"/>
      <c r="L1824" s="318"/>
      <c r="M1824" s="318"/>
      <c r="N1824" s="318"/>
      <c r="O1824" s="318"/>
      <c r="P1824" s="318"/>
      <c r="Q1824" s="318"/>
      <c r="R1824" s="318"/>
    </row>
    <row r="1825" spans="1:18" ht="25.5" hidden="1">
      <c r="A1825" s="37" t="s">
        <v>164</v>
      </c>
      <c r="B1825" s="49">
        <v>793</v>
      </c>
      <c r="C1825" s="15" t="s">
        <v>168</v>
      </c>
      <c r="D1825" s="15" t="s">
        <v>69</v>
      </c>
      <c r="E1825" s="15" t="s">
        <v>271</v>
      </c>
      <c r="F1825" s="15"/>
      <c r="G1825" s="70">
        <f>G1826+G1828</f>
        <v>0</v>
      </c>
      <c r="H1825" s="70">
        <f>H1826+H1828</f>
        <v>0</v>
      </c>
      <c r="I1825" s="70">
        <f>I1826+I1828</f>
        <v>0</v>
      </c>
      <c r="J1825" s="175"/>
      <c r="K1825" s="69"/>
      <c r="L1825" s="69"/>
      <c r="M1825" s="69"/>
      <c r="N1825" s="69"/>
      <c r="O1825" s="69"/>
      <c r="P1825" s="69"/>
      <c r="Q1825" s="69"/>
      <c r="R1825" s="69"/>
    </row>
    <row r="1826" spans="1:18" hidden="1">
      <c r="A1826" s="16"/>
      <c r="B1826" s="49">
        <v>793</v>
      </c>
      <c r="C1826" s="15" t="s">
        <v>168</v>
      </c>
      <c r="D1826" s="15" t="s">
        <v>69</v>
      </c>
      <c r="E1826" s="15" t="s">
        <v>271</v>
      </c>
      <c r="F1826" s="15"/>
      <c r="G1826" s="70"/>
      <c r="H1826" s="70"/>
      <c r="I1826" s="70"/>
      <c r="J1826" s="175"/>
      <c r="K1826" s="69"/>
      <c r="L1826" s="69"/>
      <c r="M1826" s="69"/>
      <c r="N1826" s="69"/>
      <c r="O1826" s="69"/>
      <c r="P1826" s="69"/>
      <c r="Q1826" s="69"/>
      <c r="R1826" s="69"/>
    </row>
    <row r="1827" spans="1:18" ht="30.75" hidden="1" customHeight="1">
      <c r="A1827" s="16"/>
      <c r="B1827" s="49">
        <v>793</v>
      </c>
      <c r="C1827" s="15" t="s">
        <v>168</v>
      </c>
      <c r="D1827" s="15" t="s">
        <v>69</v>
      </c>
      <c r="E1827" s="15" t="s">
        <v>271</v>
      </c>
      <c r="F1827" s="15"/>
      <c r="G1827" s="70"/>
      <c r="H1827" s="70"/>
      <c r="I1827" s="70"/>
      <c r="J1827" s="175"/>
      <c r="K1827" s="69"/>
      <c r="L1827" s="69"/>
      <c r="M1827" s="69"/>
      <c r="N1827" s="69"/>
      <c r="O1827" s="69"/>
      <c r="P1827" s="69"/>
      <c r="Q1827" s="69"/>
      <c r="R1827" s="69"/>
    </row>
    <row r="1828" spans="1:18" ht="18" hidden="1" customHeight="1">
      <c r="A1828" s="16" t="s">
        <v>153</v>
      </c>
      <c r="B1828" s="49">
        <v>793</v>
      </c>
      <c r="C1828" s="15" t="s">
        <v>168</v>
      </c>
      <c r="D1828" s="15" t="s">
        <v>69</v>
      </c>
      <c r="E1828" s="15" t="s">
        <v>271</v>
      </c>
      <c r="F1828" s="15" t="s">
        <v>154</v>
      </c>
      <c r="G1828" s="70">
        <f>G1829</f>
        <v>0</v>
      </c>
      <c r="H1828" s="70">
        <f>H1829</f>
        <v>0</v>
      </c>
      <c r="I1828" s="70">
        <f>I1829</f>
        <v>0</v>
      </c>
      <c r="J1828" s="175"/>
      <c r="K1828" s="69"/>
      <c r="L1828" s="69"/>
      <c r="M1828" s="69"/>
      <c r="N1828" s="69"/>
      <c r="O1828" s="69"/>
      <c r="P1828" s="69"/>
      <c r="Q1828" s="69"/>
      <c r="R1828" s="69"/>
    </row>
    <row r="1829" spans="1:18" ht="18" hidden="1" customHeight="1">
      <c r="A1829" s="16" t="s">
        <v>173</v>
      </c>
      <c r="B1829" s="49">
        <v>793</v>
      </c>
      <c r="C1829" s="15" t="s">
        <v>168</v>
      </c>
      <c r="D1829" s="15" t="s">
        <v>69</v>
      </c>
      <c r="E1829" s="15" t="s">
        <v>271</v>
      </c>
      <c r="F1829" s="15" t="s">
        <v>174</v>
      </c>
      <c r="G1829" s="70"/>
      <c r="H1829" s="70"/>
      <c r="I1829" s="70"/>
      <c r="J1829" s="175"/>
      <c r="K1829" s="69"/>
      <c r="L1829" s="69"/>
      <c r="M1829" s="69"/>
      <c r="N1829" s="69"/>
      <c r="O1829" s="69"/>
      <c r="P1829" s="69"/>
      <c r="Q1829" s="69"/>
      <c r="R1829" s="69"/>
    </row>
    <row r="1830" spans="1:18" ht="51" hidden="1">
      <c r="A1830" s="16" t="s">
        <v>470</v>
      </c>
      <c r="B1830" s="49">
        <v>793</v>
      </c>
      <c r="C1830" s="15" t="s">
        <v>168</v>
      </c>
      <c r="D1830" s="15" t="s">
        <v>69</v>
      </c>
      <c r="E1830" s="15" t="s">
        <v>290</v>
      </c>
      <c r="F1830" s="15"/>
      <c r="G1830" s="70"/>
      <c r="H1830" s="70">
        <f t="shared" ref="H1830:I1830" si="506">H1831+H1834+H1839+H1842</f>
        <v>12010300</v>
      </c>
      <c r="I1830" s="70">
        <f t="shared" si="506"/>
        <v>12010300</v>
      </c>
      <c r="J1830" s="175"/>
      <c r="K1830" s="69"/>
      <c r="L1830" s="69"/>
      <c r="M1830" s="69"/>
      <c r="N1830" s="69"/>
      <c r="O1830" s="69"/>
      <c r="P1830" s="69"/>
      <c r="Q1830" s="69"/>
      <c r="R1830" s="69"/>
    </row>
    <row r="1831" spans="1:18" s="46" customFormat="1" ht="17.25" hidden="1" customHeight="1">
      <c r="A1831" s="16" t="s">
        <v>371</v>
      </c>
      <c r="B1831" s="49">
        <v>793</v>
      </c>
      <c r="C1831" s="15" t="s">
        <v>168</v>
      </c>
      <c r="D1831" s="15" t="s">
        <v>69</v>
      </c>
      <c r="E1831" s="15" t="s">
        <v>370</v>
      </c>
      <c r="F1831" s="15"/>
      <c r="G1831" s="70">
        <f t="shared" ref="G1831:I1832" si="507">G1832</f>
        <v>0</v>
      </c>
      <c r="H1831" s="70">
        <f t="shared" si="507"/>
        <v>10640300</v>
      </c>
      <c r="I1831" s="70">
        <f t="shared" si="507"/>
        <v>10640300</v>
      </c>
      <c r="J1831" s="175"/>
      <c r="K1831" s="58"/>
      <c r="L1831" s="58"/>
      <c r="M1831" s="58"/>
      <c r="N1831" s="58"/>
      <c r="O1831" s="58"/>
      <c r="P1831" s="58"/>
      <c r="Q1831" s="58"/>
      <c r="R1831" s="58"/>
    </row>
    <row r="1832" spans="1:18" s="46" customFormat="1" ht="17.25" hidden="1" customHeight="1">
      <c r="A1832" s="16" t="s">
        <v>317</v>
      </c>
      <c r="B1832" s="49">
        <v>793</v>
      </c>
      <c r="C1832" s="15" t="s">
        <v>168</v>
      </c>
      <c r="D1832" s="15" t="s">
        <v>69</v>
      </c>
      <c r="E1832" s="15" t="s">
        <v>370</v>
      </c>
      <c r="F1832" s="15" t="s">
        <v>36</v>
      </c>
      <c r="G1832" s="70"/>
      <c r="H1832" s="70">
        <f t="shared" si="507"/>
        <v>10640300</v>
      </c>
      <c r="I1832" s="70">
        <f t="shared" si="507"/>
        <v>10640300</v>
      </c>
      <c r="J1832" s="175"/>
      <c r="K1832" s="58"/>
      <c r="L1832" s="58"/>
      <c r="M1832" s="58"/>
      <c r="N1832" s="58"/>
      <c r="O1832" s="58"/>
      <c r="P1832" s="58"/>
      <c r="Q1832" s="58"/>
      <c r="R1832" s="58"/>
    </row>
    <row r="1833" spans="1:18" s="46" customFormat="1" ht="32.25" customHeight="1">
      <c r="A1833" s="16" t="s">
        <v>37</v>
      </c>
      <c r="B1833" s="49">
        <v>793</v>
      </c>
      <c r="C1833" s="15" t="s">
        <v>168</v>
      </c>
      <c r="D1833" s="15" t="s">
        <v>69</v>
      </c>
      <c r="E1833" s="15" t="s">
        <v>1121</v>
      </c>
      <c r="F1833" s="15" t="s">
        <v>38</v>
      </c>
      <c r="G1833" s="70">
        <v>10640300</v>
      </c>
      <c r="H1833" s="70">
        <v>10640300</v>
      </c>
      <c r="I1833" s="70">
        <v>10640300</v>
      </c>
      <c r="J1833" s="175"/>
      <c r="K1833" s="58"/>
      <c r="L1833" s="58"/>
      <c r="M1833" s="58"/>
      <c r="N1833" s="58"/>
      <c r="O1833" s="58"/>
      <c r="P1833" s="58"/>
      <c r="Q1833" s="58"/>
      <c r="R1833" s="58"/>
    </row>
    <row r="1834" spans="1:18">
      <c r="A1834" s="16" t="s">
        <v>78</v>
      </c>
      <c r="B1834" s="49">
        <v>793</v>
      </c>
      <c r="C1834" s="15" t="s">
        <v>168</v>
      </c>
      <c r="D1834" s="15" t="s">
        <v>69</v>
      </c>
      <c r="E1834" s="15" t="s">
        <v>1172</v>
      </c>
      <c r="F1834" s="15"/>
      <c r="G1834" s="70">
        <f>G1835+G1837</f>
        <v>1200000</v>
      </c>
      <c r="H1834" s="70">
        <f>H1835+H1837</f>
        <v>1200000</v>
      </c>
      <c r="I1834" s="70">
        <f>I1835+I1837</f>
        <v>1200000</v>
      </c>
      <c r="J1834" s="175"/>
      <c r="K1834" s="69"/>
      <c r="L1834" s="69"/>
      <c r="M1834" s="69"/>
      <c r="N1834" s="69"/>
      <c r="O1834" s="69"/>
      <c r="P1834" s="69"/>
      <c r="Q1834" s="69"/>
      <c r="R1834" s="69"/>
    </row>
    <row r="1835" spans="1:18" ht="25.5">
      <c r="A1835" s="16" t="s">
        <v>35</v>
      </c>
      <c r="B1835" s="49">
        <v>793</v>
      </c>
      <c r="C1835" s="15" t="s">
        <v>168</v>
      </c>
      <c r="D1835" s="15" t="s">
        <v>69</v>
      </c>
      <c r="E1835" s="15" t="s">
        <v>1172</v>
      </c>
      <c r="F1835" s="15" t="s">
        <v>36</v>
      </c>
      <c r="G1835" s="70">
        <f>G1836</f>
        <v>1200000</v>
      </c>
      <c r="H1835" s="70">
        <f>H1836</f>
        <v>1200000</v>
      </c>
      <c r="I1835" s="70">
        <f>I1836</f>
        <v>1200000</v>
      </c>
      <c r="J1835" s="175"/>
      <c r="K1835" s="69"/>
      <c r="L1835" s="69"/>
      <c r="M1835" s="69"/>
      <c r="N1835" s="69"/>
      <c r="O1835" s="69"/>
      <c r="P1835" s="69"/>
      <c r="Q1835" s="69"/>
      <c r="R1835" s="69"/>
    </row>
    <row r="1836" spans="1:18" ht="30.75" customHeight="1">
      <c r="A1836" s="16" t="s">
        <v>37</v>
      </c>
      <c r="B1836" s="49">
        <v>793</v>
      </c>
      <c r="C1836" s="15" t="s">
        <v>168</v>
      </c>
      <c r="D1836" s="15" t="s">
        <v>69</v>
      </c>
      <c r="E1836" s="15" t="s">
        <v>1172</v>
      </c>
      <c r="F1836" s="15" t="s">
        <v>38</v>
      </c>
      <c r="G1836" s="70">
        <v>1200000</v>
      </c>
      <c r="H1836" s="70">
        <v>1200000</v>
      </c>
      <c r="I1836" s="70">
        <v>1200000</v>
      </c>
      <c r="J1836" s="175"/>
      <c r="K1836" s="69"/>
      <c r="L1836" s="69"/>
      <c r="M1836" s="69"/>
      <c r="N1836" s="69"/>
      <c r="O1836" s="69"/>
      <c r="P1836" s="69"/>
      <c r="Q1836" s="69"/>
      <c r="R1836" s="69"/>
    </row>
    <row r="1837" spans="1:18" ht="18" hidden="1" customHeight="1">
      <c r="A1837" s="16" t="s">
        <v>153</v>
      </c>
      <c r="B1837" s="49">
        <v>793</v>
      </c>
      <c r="C1837" s="15" t="s">
        <v>168</v>
      </c>
      <c r="D1837" s="15" t="s">
        <v>69</v>
      </c>
      <c r="E1837" s="15" t="s">
        <v>98</v>
      </c>
      <c r="F1837" s="15" t="s">
        <v>154</v>
      </c>
      <c r="G1837" s="70">
        <f>G1838</f>
        <v>0</v>
      </c>
      <c r="H1837" s="70">
        <f>H1838</f>
        <v>0</v>
      </c>
      <c r="I1837" s="70">
        <f>I1838</f>
        <v>0</v>
      </c>
      <c r="J1837" s="175"/>
      <c r="K1837" s="69"/>
      <c r="L1837" s="69"/>
      <c r="M1837" s="69"/>
      <c r="N1837" s="69"/>
      <c r="O1837" s="69"/>
      <c r="P1837" s="69"/>
      <c r="Q1837" s="69"/>
      <c r="R1837" s="69"/>
    </row>
    <row r="1838" spans="1:18" ht="18" hidden="1" customHeight="1">
      <c r="A1838" s="16" t="s">
        <v>173</v>
      </c>
      <c r="B1838" s="49">
        <v>793</v>
      </c>
      <c r="C1838" s="15" t="s">
        <v>168</v>
      </c>
      <c r="D1838" s="15" t="s">
        <v>69</v>
      </c>
      <c r="E1838" s="15" t="s">
        <v>98</v>
      </c>
      <c r="F1838" s="15" t="s">
        <v>174</v>
      </c>
      <c r="G1838" s="70"/>
      <c r="H1838" s="70"/>
      <c r="I1838" s="70"/>
      <c r="J1838" s="175"/>
      <c r="K1838" s="69"/>
      <c r="L1838" s="69"/>
      <c r="M1838" s="69"/>
      <c r="N1838" s="69"/>
      <c r="O1838" s="69"/>
      <c r="P1838" s="69"/>
      <c r="Q1838" s="69"/>
      <c r="R1838" s="69"/>
    </row>
    <row r="1839" spans="1:18" ht="26.25" customHeight="1">
      <c r="A1839" s="16" t="s">
        <v>76</v>
      </c>
      <c r="B1839" s="49">
        <v>793</v>
      </c>
      <c r="C1839" s="15" t="s">
        <v>168</v>
      </c>
      <c r="D1839" s="15" t="s">
        <v>69</v>
      </c>
      <c r="E1839" s="15" t="s">
        <v>1173</v>
      </c>
      <c r="F1839" s="15"/>
      <c r="G1839" s="70">
        <f t="shared" ref="G1839:I1840" si="508">G1840</f>
        <v>70000</v>
      </c>
      <c r="H1839" s="70">
        <f t="shared" si="508"/>
        <v>70000</v>
      </c>
      <c r="I1839" s="70">
        <f t="shared" si="508"/>
        <v>70000</v>
      </c>
      <c r="J1839" s="175"/>
      <c r="K1839" s="69"/>
      <c r="L1839" s="69"/>
      <c r="M1839" s="69"/>
      <c r="N1839" s="69"/>
      <c r="O1839" s="69"/>
      <c r="P1839" s="69"/>
      <c r="Q1839" s="69"/>
      <c r="R1839" s="69"/>
    </row>
    <row r="1840" spans="1:18" ht="26.25" customHeight="1">
      <c r="A1840" s="16" t="s">
        <v>35</v>
      </c>
      <c r="B1840" s="49">
        <v>793</v>
      </c>
      <c r="C1840" s="15" t="s">
        <v>168</v>
      </c>
      <c r="D1840" s="15" t="s">
        <v>69</v>
      </c>
      <c r="E1840" s="15" t="s">
        <v>1173</v>
      </c>
      <c r="F1840" s="15" t="s">
        <v>36</v>
      </c>
      <c r="G1840" s="70">
        <f t="shared" si="508"/>
        <v>70000</v>
      </c>
      <c r="H1840" s="70">
        <f t="shared" si="508"/>
        <v>70000</v>
      </c>
      <c r="I1840" s="70">
        <f t="shared" si="508"/>
        <v>70000</v>
      </c>
      <c r="J1840" s="175"/>
      <c r="K1840" s="69"/>
      <c r="L1840" s="69"/>
      <c r="M1840" s="69"/>
      <c r="N1840" s="69"/>
      <c r="O1840" s="69"/>
      <c r="P1840" s="69"/>
      <c r="Q1840" s="69"/>
      <c r="R1840" s="69"/>
    </row>
    <row r="1841" spans="1:18" ht="25.5">
      <c r="A1841" s="16" t="s">
        <v>37</v>
      </c>
      <c r="B1841" s="49">
        <v>793</v>
      </c>
      <c r="C1841" s="15" t="s">
        <v>168</v>
      </c>
      <c r="D1841" s="15" t="s">
        <v>69</v>
      </c>
      <c r="E1841" s="15" t="s">
        <v>1173</v>
      </c>
      <c r="F1841" s="15" t="s">
        <v>38</v>
      </c>
      <c r="G1841" s="70">
        <v>70000</v>
      </c>
      <c r="H1841" s="70">
        <v>70000</v>
      </c>
      <c r="I1841" s="70">
        <v>70000</v>
      </c>
      <c r="J1841" s="175"/>
      <c r="K1841" s="69"/>
      <c r="L1841" s="69"/>
      <c r="M1841" s="69"/>
      <c r="N1841" s="69"/>
      <c r="O1841" s="69"/>
      <c r="P1841" s="69"/>
      <c r="Q1841" s="69"/>
      <c r="R1841" s="69"/>
    </row>
    <row r="1842" spans="1:18" ht="30.75" customHeight="1">
      <c r="A1842" s="16" t="s">
        <v>672</v>
      </c>
      <c r="B1842" s="49">
        <v>793</v>
      </c>
      <c r="C1842" s="15" t="s">
        <v>168</v>
      </c>
      <c r="D1842" s="15" t="s">
        <v>69</v>
      </c>
      <c r="E1842" s="15" t="s">
        <v>1174</v>
      </c>
      <c r="F1842" s="15"/>
      <c r="G1842" s="70">
        <f t="shared" ref="G1842:I1843" si="509">G1843</f>
        <v>200000</v>
      </c>
      <c r="H1842" s="70">
        <f t="shared" si="509"/>
        <v>100000</v>
      </c>
      <c r="I1842" s="70">
        <f t="shared" si="509"/>
        <v>100000</v>
      </c>
      <c r="J1842" s="175"/>
      <c r="K1842" s="69"/>
      <c r="L1842" s="69"/>
      <c r="M1842" s="69"/>
      <c r="N1842" s="69"/>
      <c r="O1842" s="69"/>
      <c r="P1842" s="69"/>
      <c r="Q1842" s="69"/>
      <c r="R1842" s="69"/>
    </row>
    <row r="1843" spans="1:18" ht="30.75" customHeight="1">
      <c r="A1843" s="16" t="s">
        <v>35</v>
      </c>
      <c r="B1843" s="49">
        <v>793</v>
      </c>
      <c r="C1843" s="15" t="s">
        <v>168</v>
      </c>
      <c r="D1843" s="15" t="s">
        <v>69</v>
      </c>
      <c r="E1843" s="15" t="s">
        <v>1174</v>
      </c>
      <c r="F1843" s="15" t="s">
        <v>36</v>
      </c>
      <c r="G1843" s="70">
        <f t="shared" si="509"/>
        <v>200000</v>
      </c>
      <c r="H1843" s="70">
        <f t="shared" si="509"/>
        <v>100000</v>
      </c>
      <c r="I1843" s="70">
        <f t="shared" si="509"/>
        <v>100000</v>
      </c>
      <c r="J1843" s="175"/>
      <c r="K1843" s="69"/>
      <c r="L1843" s="69"/>
      <c r="M1843" s="69"/>
      <c r="N1843" s="69"/>
      <c r="O1843" s="69"/>
      <c r="P1843" s="69"/>
      <c r="Q1843" s="69"/>
      <c r="R1843" s="69"/>
    </row>
    <row r="1844" spans="1:18" ht="30.75" customHeight="1">
      <c r="A1844" s="16" t="s">
        <v>37</v>
      </c>
      <c r="B1844" s="49">
        <v>793</v>
      </c>
      <c r="C1844" s="15" t="s">
        <v>168</v>
      </c>
      <c r="D1844" s="15" t="s">
        <v>69</v>
      </c>
      <c r="E1844" s="15" t="s">
        <v>1174</v>
      </c>
      <c r="F1844" s="15" t="s">
        <v>38</v>
      </c>
      <c r="G1844" s="70">
        <v>200000</v>
      </c>
      <c r="H1844" s="70">
        <f>200000-100000</f>
        <v>100000</v>
      </c>
      <c r="I1844" s="70">
        <f>200000-100000</f>
        <v>100000</v>
      </c>
      <c r="J1844" s="175"/>
      <c r="K1844" s="69"/>
      <c r="L1844" s="69"/>
      <c r="M1844" s="69"/>
      <c r="N1844" s="69"/>
      <c r="O1844" s="69"/>
      <c r="P1844" s="69"/>
      <c r="Q1844" s="69"/>
      <c r="R1844" s="69"/>
    </row>
    <row r="1845" spans="1:18" s="22" customFormat="1" ht="25.5">
      <c r="A1845" s="16" t="s">
        <v>563</v>
      </c>
      <c r="B1845" s="49">
        <v>793</v>
      </c>
      <c r="C1845" s="15" t="s">
        <v>168</v>
      </c>
      <c r="D1845" s="15" t="s">
        <v>168</v>
      </c>
      <c r="E1845" s="15"/>
      <c r="F1845" s="15"/>
      <c r="G1845" s="70">
        <f>G1846</f>
        <v>101000</v>
      </c>
      <c r="H1845" s="70">
        <f t="shared" ref="H1845:I1845" si="510">H1846</f>
        <v>101000</v>
      </c>
      <c r="I1845" s="70">
        <f t="shared" si="510"/>
        <v>101000</v>
      </c>
      <c r="J1845" s="329"/>
      <c r="K1845" s="61"/>
      <c r="L1845" s="61"/>
      <c r="M1845" s="61"/>
      <c r="N1845" s="61"/>
      <c r="O1845" s="61"/>
      <c r="P1845" s="61"/>
      <c r="Q1845" s="61"/>
      <c r="R1845" s="61"/>
    </row>
    <row r="1846" spans="1:18" ht="54" customHeight="1">
      <c r="A1846" s="16" t="s">
        <v>1156</v>
      </c>
      <c r="B1846" s="49">
        <v>793</v>
      </c>
      <c r="C1846" s="15" t="s">
        <v>168</v>
      </c>
      <c r="D1846" s="15" t="s">
        <v>168</v>
      </c>
      <c r="E1846" s="15" t="s">
        <v>290</v>
      </c>
      <c r="F1846" s="15"/>
      <c r="G1846" s="70">
        <f>G1873+G1847+G1870+G1867+G1876</f>
        <v>101000</v>
      </c>
      <c r="H1846" s="70">
        <f t="shared" ref="H1846:I1846" si="511">H1873+H1847+H1870+H1867+H1876</f>
        <v>101000</v>
      </c>
      <c r="I1846" s="70">
        <f t="shared" si="511"/>
        <v>101000</v>
      </c>
      <c r="J1846" s="175"/>
      <c r="K1846" s="69"/>
      <c r="L1846" s="69"/>
      <c r="M1846" s="69"/>
      <c r="N1846" s="69"/>
      <c r="O1846" s="69"/>
      <c r="P1846" s="69"/>
      <c r="Q1846" s="69"/>
      <c r="R1846" s="69"/>
    </row>
    <row r="1847" spans="1:18" ht="67.5" hidden="1" customHeight="1">
      <c r="A1847" s="37" t="s">
        <v>683</v>
      </c>
      <c r="B1847" s="49">
        <v>793</v>
      </c>
      <c r="C1847" s="15" t="s">
        <v>168</v>
      </c>
      <c r="D1847" s="15" t="s">
        <v>168</v>
      </c>
      <c r="E1847" s="15" t="s">
        <v>690</v>
      </c>
      <c r="F1847" s="15"/>
      <c r="G1847" s="70">
        <f>G1848</f>
        <v>0</v>
      </c>
      <c r="H1847" s="8">
        <v>0</v>
      </c>
      <c r="I1847" s="8">
        <v>0</v>
      </c>
      <c r="J1847" s="341"/>
      <c r="K1847" s="69"/>
      <c r="L1847" s="69"/>
      <c r="M1847" s="69"/>
      <c r="N1847" s="69"/>
      <c r="O1847" s="69"/>
      <c r="P1847" s="69"/>
      <c r="Q1847" s="69"/>
      <c r="R1847" s="69"/>
    </row>
    <row r="1848" spans="1:18" ht="21" hidden="1" customHeight="1">
      <c r="A1848" s="16" t="s">
        <v>153</v>
      </c>
      <c r="B1848" s="49">
        <v>793</v>
      </c>
      <c r="C1848" s="15" t="s">
        <v>168</v>
      </c>
      <c r="D1848" s="15" t="s">
        <v>168</v>
      </c>
      <c r="E1848" s="15" t="s">
        <v>690</v>
      </c>
      <c r="F1848" s="15" t="s">
        <v>154</v>
      </c>
      <c r="G1848" s="70">
        <f>G1849</f>
        <v>0</v>
      </c>
      <c r="H1848" s="8">
        <v>0</v>
      </c>
      <c r="I1848" s="8">
        <v>0</v>
      </c>
      <c r="J1848" s="341"/>
      <c r="K1848" s="69"/>
      <c r="L1848" s="69"/>
      <c r="M1848" s="69"/>
      <c r="N1848" s="69"/>
      <c r="O1848" s="69"/>
      <c r="P1848" s="69"/>
      <c r="Q1848" s="69"/>
      <c r="R1848" s="69"/>
    </row>
    <row r="1849" spans="1:18" ht="20.25" hidden="1" customHeight="1">
      <c r="A1849" s="16" t="s">
        <v>173</v>
      </c>
      <c r="B1849" s="49">
        <v>793</v>
      </c>
      <c r="C1849" s="15" t="s">
        <v>168</v>
      </c>
      <c r="D1849" s="15" t="s">
        <v>168</v>
      </c>
      <c r="E1849" s="15" t="s">
        <v>690</v>
      </c>
      <c r="F1849" s="15" t="s">
        <v>174</v>
      </c>
      <c r="G1849" s="70"/>
      <c r="H1849" s="8"/>
      <c r="I1849" s="8"/>
      <c r="J1849" s="341"/>
      <c r="K1849" s="69"/>
      <c r="L1849" s="69"/>
      <c r="M1849" s="69"/>
      <c r="N1849" s="69"/>
      <c r="O1849" s="69"/>
      <c r="P1849" s="69"/>
      <c r="Q1849" s="69"/>
      <c r="R1849" s="69"/>
    </row>
    <row r="1850" spans="1:18" ht="25.5" hidden="1" customHeight="1">
      <c r="A1850" s="37" t="s">
        <v>602</v>
      </c>
      <c r="B1850" s="49">
        <v>793</v>
      </c>
      <c r="C1850" s="15" t="s">
        <v>168</v>
      </c>
      <c r="D1850" s="15" t="s">
        <v>168</v>
      </c>
      <c r="E1850" s="15" t="s">
        <v>599</v>
      </c>
      <c r="F1850" s="15"/>
      <c r="G1850" s="70">
        <f>G1851</f>
        <v>0</v>
      </c>
      <c r="H1850" s="8">
        <v>0</v>
      </c>
      <c r="I1850" s="8">
        <v>0</v>
      </c>
      <c r="J1850" s="341"/>
      <c r="K1850" s="69"/>
      <c r="L1850" s="69"/>
      <c r="M1850" s="69"/>
      <c r="N1850" s="69"/>
      <c r="O1850" s="69"/>
      <c r="P1850" s="69"/>
      <c r="Q1850" s="69"/>
      <c r="R1850" s="69"/>
    </row>
    <row r="1851" spans="1:18" ht="39.75" hidden="1" customHeight="1">
      <c r="A1851" s="37" t="s">
        <v>601</v>
      </c>
      <c r="B1851" s="49">
        <v>793</v>
      </c>
      <c r="C1851" s="15" t="s">
        <v>168</v>
      </c>
      <c r="D1851" s="15" t="s">
        <v>168</v>
      </c>
      <c r="E1851" s="15" t="s">
        <v>600</v>
      </c>
      <c r="F1851" s="15"/>
      <c r="G1851" s="70">
        <f>G1852</f>
        <v>0</v>
      </c>
      <c r="H1851" s="8">
        <v>0</v>
      </c>
      <c r="I1851" s="8">
        <v>0</v>
      </c>
      <c r="J1851" s="341"/>
      <c r="K1851" s="69"/>
      <c r="L1851" s="69"/>
      <c r="M1851" s="69"/>
      <c r="N1851" s="69"/>
      <c r="O1851" s="69"/>
      <c r="P1851" s="69"/>
      <c r="Q1851" s="69"/>
      <c r="R1851" s="69"/>
    </row>
    <row r="1852" spans="1:18" ht="30.75" hidden="1" customHeight="1">
      <c r="A1852" s="16" t="s">
        <v>94</v>
      </c>
      <c r="B1852" s="49">
        <v>793</v>
      </c>
      <c r="C1852" s="15" t="s">
        <v>168</v>
      </c>
      <c r="D1852" s="15" t="s">
        <v>168</v>
      </c>
      <c r="E1852" s="15" t="s">
        <v>600</v>
      </c>
      <c r="F1852" s="15" t="s">
        <v>341</v>
      </c>
      <c r="G1852" s="70">
        <f>G1853</f>
        <v>0</v>
      </c>
      <c r="H1852" s="8">
        <v>0</v>
      </c>
      <c r="I1852" s="8">
        <v>0</v>
      </c>
      <c r="J1852" s="341"/>
      <c r="K1852" s="69"/>
      <c r="L1852" s="69"/>
      <c r="M1852" s="69"/>
      <c r="N1852" s="69"/>
      <c r="O1852" s="69"/>
      <c r="P1852" s="69"/>
      <c r="Q1852" s="69"/>
      <c r="R1852" s="69"/>
    </row>
    <row r="1853" spans="1:18" ht="30.75" hidden="1" customHeight="1">
      <c r="A1853" s="16" t="s">
        <v>342</v>
      </c>
      <c r="B1853" s="49">
        <v>793</v>
      </c>
      <c r="C1853" s="15" t="s">
        <v>168</v>
      </c>
      <c r="D1853" s="15" t="s">
        <v>168</v>
      </c>
      <c r="E1853" s="15" t="s">
        <v>600</v>
      </c>
      <c r="F1853" s="15" t="s">
        <v>343</v>
      </c>
      <c r="G1853" s="70"/>
      <c r="H1853" s="8">
        <v>0</v>
      </c>
      <c r="I1853" s="8">
        <v>0</v>
      </c>
      <c r="J1853" s="341"/>
      <c r="K1853" s="69"/>
      <c r="L1853" s="69"/>
      <c r="M1853" s="69"/>
      <c r="N1853" s="69"/>
      <c r="O1853" s="69"/>
      <c r="P1853" s="69"/>
      <c r="Q1853" s="69"/>
      <c r="R1853" s="69"/>
    </row>
    <row r="1854" spans="1:18" ht="55.5" hidden="1" customHeight="1">
      <c r="A1854" s="37" t="s">
        <v>707</v>
      </c>
      <c r="B1854" s="49">
        <v>793</v>
      </c>
      <c r="C1854" s="15" t="s">
        <v>168</v>
      </c>
      <c r="D1854" s="15" t="s">
        <v>168</v>
      </c>
      <c r="E1854" s="15" t="s">
        <v>691</v>
      </c>
      <c r="F1854" s="15"/>
      <c r="G1854" s="70">
        <f>G1855+G1857</f>
        <v>0</v>
      </c>
      <c r="H1854" s="70">
        <f t="shared" ref="H1854:I1854" si="512">H1855+H1857</f>
        <v>0</v>
      </c>
      <c r="I1854" s="70">
        <f t="shared" si="512"/>
        <v>0</v>
      </c>
      <c r="J1854" s="175"/>
      <c r="K1854" s="69"/>
      <c r="L1854" s="69"/>
      <c r="M1854" s="69"/>
      <c r="N1854" s="69"/>
      <c r="O1854" s="69"/>
      <c r="P1854" s="69"/>
      <c r="Q1854" s="69"/>
      <c r="R1854" s="69"/>
    </row>
    <row r="1855" spans="1:18" ht="27" hidden="1" customHeight="1">
      <c r="A1855" s="16" t="s">
        <v>94</v>
      </c>
      <c r="B1855" s="49">
        <v>793</v>
      </c>
      <c r="C1855" s="15" t="s">
        <v>168</v>
      </c>
      <c r="D1855" s="15" t="s">
        <v>168</v>
      </c>
      <c r="E1855" s="15" t="s">
        <v>585</v>
      </c>
      <c r="F1855" s="15" t="s">
        <v>341</v>
      </c>
      <c r="G1855" s="70">
        <f>G1856</f>
        <v>0</v>
      </c>
      <c r="H1855" s="8">
        <f>H1856</f>
        <v>0</v>
      </c>
      <c r="I1855" s="8">
        <v>0</v>
      </c>
      <c r="J1855" s="341"/>
      <c r="K1855" s="69"/>
      <c r="L1855" s="69"/>
      <c r="M1855" s="69"/>
      <c r="N1855" s="69"/>
      <c r="O1855" s="69"/>
      <c r="P1855" s="69"/>
      <c r="Q1855" s="69"/>
      <c r="R1855" s="69"/>
    </row>
    <row r="1856" spans="1:18" ht="18.75" hidden="1" customHeight="1">
      <c r="A1856" s="16" t="s">
        <v>342</v>
      </c>
      <c r="B1856" s="49">
        <v>793</v>
      </c>
      <c r="C1856" s="15" t="s">
        <v>168</v>
      </c>
      <c r="D1856" s="15" t="s">
        <v>168</v>
      </c>
      <c r="E1856" s="15" t="s">
        <v>585</v>
      </c>
      <c r="F1856" s="15" t="s">
        <v>343</v>
      </c>
      <c r="G1856" s="70"/>
      <c r="H1856" s="8"/>
      <c r="I1856" s="8">
        <v>0</v>
      </c>
      <c r="J1856" s="341"/>
      <c r="K1856" s="69"/>
      <c r="L1856" s="69"/>
      <c r="M1856" s="69"/>
      <c r="N1856" s="69"/>
      <c r="O1856" s="69"/>
      <c r="P1856" s="69"/>
      <c r="Q1856" s="69"/>
      <c r="R1856" s="69"/>
    </row>
    <row r="1857" spans="1:18" ht="39.75" hidden="1" customHeight="1">
      <c r="A1857" s="16" t="s">
        <v>35</v>
      </c>
      <c r="B1857" s="49">
        <v>793</v>
      </c>
      <c r="C1857" s="15" t="s">
        <v>168</v>
      </c>
      <c r="D1857" s="15" t="s">
        <v>168</v>
      </c>
      <c r="E1857" s="15" t="s">
        <v>692</v>
      </c>
      <c r="F1857" s="15" t="s">
        <v>341</v>
      </c>
      <c r="G1857" s="70">
        <f>G1858</f>
        <v>0</v>
      </c>
      <c r="H1857" s="8"/>
      <c r="I1857" s="8"/>
      <c r="J1857" s="341"/>
      <c r="K1857" s="69"/>
      <c r="L1857" s="69"/>
      <c r="M1857" s="69"/>
      <c r="N1857" s="69"/>
      <c r="O1857" s="69"/>
      <c r="P1857" s="69"/>
      <c r="Q1857" s="69"/>
      <c r="R1857" s="69"/>
    </row>
    <row r="1858" spans="1:18" ht="39" hidden="1" customHeight="1">
      <c r="A1858" s="16" t="s">
        <v>37</v>
      </c>
      <c r="B1858" s="49">
        <v>793</v>
      </c>
      <c r="C1858" s="15" t="s">
        <v>168</v>
      </c>
      <c r="D1858" s="15" t="s">
        <v>168</v>
      </c>
      <c r="E1858" s="15" t="s">
        <v>691</v>
      </c>
      <c r="F1858" s="15" t="s">
        <v>343</v>
      </c>
      <c r="G1858" s="70">
        <f>358104.72+400000-758104.72</f>
        <v>0</v>
      </c>
      <c r="H1858" s="8"/>
      <c r="I1858" s="8"/>
      <c r="J1858" s="341"/>
      <c r="K1858" s="69"/>
      <c r="L1858" s="69"/>
      <c r="M1858" s="69"/>
      <c r="N1858" s="69"/>
      <c r="O1858" s="69"/>
      <c r="P1858" s="69"/>
      <c r="Q1858" s="69"/>
      <c r="R1858" s="69"/>
    </row>
    <row r="1859" spans="1:18" ht="57" hidden="1" customHeight="1">
      <c r="A1859" s="37" t="s">
        <v>707</v>
      </c>
      <c r="B1859" s="49">
        <v>793</v>
      </c>
      <c r="C1859" s="15" t="s">
        <v>168</v>
      </c>
      <c r="D1859" s="15" t="s">
        <v>168</v>
      </c>
      <c r="E1859" s="15" t="s">
        <v>585</v>
      </c>
      <c r="F1859" s="15"/>
      <c r="G1859" s="70">
        <f>G1860+G1862</f>
        <v>0</v>
      </c>
      <c r="H1859" s="70">
        <f t="shared" ref="H1859:I1859" si="513">H1860+H1862</f>
        <v>0</v>
      </c>
      <c r="I1859" s="70">
        <f t="shared" si="513"/>
        <v>0</v>
      </c>
      <c r="J1859" s="175"/>
      <c r="K1859" s="69"/>
      <c r="L1859" s="69"/>
      <c r="M1859" s="69"/>
      <c r="N1859" s="69"/>
      <c r="O1859" s="69"/>
      <c r="P1859" s="69"/>
      <c r="Q1859" s="69"/>
      <c r="R1859" s="69"/>
    </row>
    <row r="1860" spans="1:18" ht="27" hidden="1" customHeight="1">
      <c r="A1860" s="16" t="s">
        <v>94</v>
      </c>
      <c r="B1860" s="49">
        <v>793</v>
      </c>
      <c r="C1860" s="15" t="s">
        <v>168</v>
      </c>
      <c r="D1860" s="15" t="s">
        <v>168</v>
      </c>
      <c r="E1860" s="15" t="s">
        <v>585</v>
      </c>
      <c r="F1860" s="15" t="s">
        <v>341</v>
      </c>
      <c r="G1860" s="70">
        <f>G1861</f>
        <v>0</v>
      </c>
      <c r="H1860" s="8">
        <f>H1861</f>
        <v>0</v>
      </c>
      <c r="I1860" s="8">
        <v>0</v>
      </c>
      <c r="J1860" s="341"/>
      <c r="K1860" s="69"/>
      <c r="L1860" s="69"/>
      <c r="M1860" s="69"/>
      <c r="N1860" s="69"/>
      <c r="O1860" s="69"/>
      <c r="P1860" s="69"/>
      <c r="Q1860" s="69"/>
      <c r="R1860" s="69"/>
    </row>
    <row r="1861" spans="1:18" ht="18.75" hidden="1" customHeight="1">
      <c r="A1861" s="16" t="s">
        <v>342</v>
      </c>
      <c r="B1861" s="49">
        <v>793</v>
      </c>
      <c r="C1861" s="15" t="s">
        <v>168</v>
      </c>
      <c r="D1861" s="15" t="s">
        <v>168</v>
      </c>
      <c r="E1861" s="15" t="s">
        <v>585</v>
      </c>
      <c r="F1861" s="15" t="s">
        <v>343</v>
      </c>
      <c r="G1861" s="70"/>
      <c r="H1861" s="8"/>
      <c r="I1861" s="8">
        <v>0</v>
      </c>
      <c r="J1861" s="341"/>
      <c r="K1861" s="69"/>
      <c r="L1861" s="69"/>
      <c r="M1861" s="69"/>
      <c r="N1861" s="69"/>
      <c r="O1861" s="69"/>
      <c r="P1861" s="69"/>
      <c r="Q1861" s="69"/>
      <c r="R1861" s="69"/>
    </row>
    <row r="1862" spans="1:18" ht="30" hidden="1" customHeight="1">
      <c r="A1862" s="16" t="s">
        <v>35</v>
      </c>
      <c r="B1862" s="49">
        <v>793</v>
      </c>
      <c r="C1862" s="15" t="s">
        <v>168</v>
      </c>
      <c r="D1862" s="15" t="s">
        <v>168</v>
      </c>
      <c r="E1862" s="15" t="s">
        <v>585</v>
      </c>
      <c r="F1862" s="15" t="s">
        <v>341</v>
      </c>
      <c r="G1862" s="70">
        <f>G1863</f>
        <v>0</v>
      </c>
      <c r="H1862" s="8">
        <v>0</v>
      </c>
      <c r="I1862" s="8">
        <v>0</v>
      </c>
      <c r="J1862" s="341"/>
      <c r="K1862" s="69"/>
      <c r="L1862" s="69"/>
      <c r="M1862" s="69"/>
      <c r="N1862" s="69"/>
      <c r="O1862" s="69"/>
      <c r="P1862" s="69"/>
      <c r="Q1862" s="69"/>
      <c r="R1862" s="69"/>
    </row>
    <row r="1863" spans="1:18" ht="30.75" hidden="1" customHeight="1">
      <c r="A1863" s="16" t="s">
        <v>37</v>
      </c>
      <c r="B1863" s="49">
        <v>793</v>
      </c>
      <c r="C1863" s="15" t="s">
        <v>168</v>
      </c>
      <c r="D1863" s="15" t="s">
        <v>168</v>
      </c>
      <c r="E1863" s="15" t="s">
        <v>585</v>
      </c>
      <c r="F1863" s="15" t="s">
        <v>343</v>
      </c>
      <c r="G1863" s="70"/>
      <c r="H1863" s="8"/>
      <c r="I1863" s="8"/>
      <c r="J1863" s="341"/>
      <c r="K1863" s="69"/>
      <c r="L1863" s="69"/>
      <c r="M1863" s="69"/>
      <c r="N1863" s="69"/>
      <c r="O1863" s="69"/>
      <c r="P1863" s="69"/>
      <c r="Q1863" s="69"/>
      <c r="R1863" s="69"/>
    </row>
    <row r="1864" spans="1:18" s="3" customFormat="1" ht="33.75" hidden="1" customHeight="1">
      <c r="A1864" s="16" t="s">
        <v>485</v>
      </c>
      <c r="B1864" s="49">
        <v>793</v>
      </c>
      <c r="C1864" s="15" t="s">
        <v>168</v>
      </c>
      <c r="D1864" s="15" t="s">
        <v>168</v>
      </c>
      <c r="E1864" s="15" t="s">
        <v>486</v>
      </c>
      <c r="F1864" s="15"/>
      <c r="G1864" s="70">
        <f>G1865</f>
        <v>0</v>
      </c>
      <c r="H1864" s="8">
        <v>0</v>
      </c>
      <c r="I1864" s="8">
        <v>0</v>
      </c>
      <c r="J1864" s="341"/>
      <c r="K1864" s="62"/>
      <c r="L1864" s="62"/>
      <c r="M1864" s="62"/>
      <c r="N1864" s="62"/>
      <c r="O1864" s="62"/>
      <c r="P1864" s="62"/>
      <c r="Q1864" s="62"/>
      <c r="R1864" s="62"/>
    </row>
    <row r="1865" spans="1:18" s="3" customFormat="1" ht="38.25" hidden="1" customHeight="1">
      <c r="A1865" s="16" t="s">
        <v>35</v>
      </c>
      <c r="B1865" s="49">
        <v>793</v>
      </c>
      <c r="C1865" s="15" t="s">
        <v>168</v>
      </c>
      <c r="D1865" s="15" t="s">
        <v>168</v>
      </c>
      <c r="E1865" s="15" t="s">
        <v>486</v>
      </c>
      <c r="F1865" s="15" t="s">
        <v>36</v>
      </c>
      <c r="G1865" s="70">
        <f>G1866</f>
        <v>0</v>
      </c>
      <c r="H1865" s="8">
        <v>0</v>
      </c>
      <c r="I1865" s="8">
        <v>0</v>
      </c>
      <c r="J1865" s="341"/>
      <c r="K1865" s="62"/>
      <c r="L1865" s="62"/>
      <c r="M1865" s="62"/>
      <c r="N1865" s="62"/>
      <c r="O1865" s="62"/>
      <c r="P1865" s="62"/>
      <c r="Q1865" s="62"/>
      <c r="R1865" s="62"/>
    </row>
    <row r="1866" spans="1:18" s="3" customFormat="1" ht="38.25" hidden="1" customHeight="1">
      <c r="A1866" s="16" t="s">
        <v>37</v>
      </c>
      <c r="B1866" s="49">
        <v>793</v>
      </c>
      <c r="C1866" s="15" t="s">
        <v>168</v>
      </c>
      <c r="D1866" s="15" t="s">
        <v>168</v>
      </c>
      <c r="E1866" s="15" t="s">
        <v>486</v>
      </c>
      <c r="F1866" s="15" t="s">
        <v>38</v>
      </c>
      <c r="G1866" s="70"/>
      <c r="H1866" s="8">
        <v>0</v>
      </c>
      <c r="I1866" s="8">
        <v>0</v>
      </c>
      <c r="J1866" s="341"/>
      <c r="K1866" s="62"/>
      <c r="L1866" s="62"/>
      <c r="M1866" s="62"/>
      <c r="N1866" s="62"/>
      <c r="O1866" s="62"/>
      <c r="P1866" s="62"/>
      <c r="Q1866" s="62"/>
      <c r="R1866" s="62"/>
    </row>
    <row r="1867" spans="1:18" ht="67.5" hidden="1" customHeight="1">
      <c r="A1867" s="37" t="s">
        <v>955</v>
      </c>
      <c r="B1867" s="49">
        <v>793</v>
      </c>
      <c r="C1867" s="15" t="s">
        <v>168</v>
      </c>
      <c r="D1867" s="15" t="s">
        <v>168</v>
      </c>
      <c r="E1867" s="15" t="s">
        <v>585</v>
      </c>
      <c r="F1867" s="15"/>
      <c r="G1867" s="70">
        <f>G1868</f>
        <v>0</v>
      </c>
      <c r="H1867" s="8">
        <v>0</v>
      </c>
      <c r="I1867" s="8">
        <v>0</v>
      </c>
      <c r="J1867" s="341"/>
      <c r="K1867" s="69"/>
      <c r="L1867" s="69"/>
      <c r="M1867" s="69"/>
      <c r="N1867" s="69"/>
      <c r="O1867" s="69"/>
      <c r="P1867" s="69"/>
      <c r="Q1867" s="69"/>
      <c r="R1867" s="69"/>
    </row>
    <row r="1868" spans="1:18" ht="44.25" hidden="1" customHeight="1">
      <c r="A1868" s="16" t="s">
        <v>94</v>
      </c>
      <c r="B1868" s="49">
        <v>793</v>
      </c>
      <c r="C1868" s="15" t="s">
        <v>168</v>
      </c>
      <c r="D1868" s="15" t="s">
        <v>168</v>
      </c>
      <c r="E1868" s="15" t="s">
        <v>585</v>
      </c>
      <c r="F1868" s="15" t="s">
        <v>341</v>
      </c>
      <c r="G1868" s="70">
        <f>G1869</f>
        <v>0</v>
      </c>
      <c r="H1868" s="8">
        <v>0</v>
      </c>
      <c r="I1868" s="8">
        <v>0</v>
      </c>
      <c r="J1868" s="341"/>
      <c r="K1868" s="69"/>
      <c r="L1868" s="69"/>
      <c r="M1868" s="69"/>
      <c r="N1868" s="69"/>
      <c r="O1868" s="69"/>
      <c r="P1868" s="69"/>
      <c r="Q1868" s="69"/>
      <c r="R1868" s="69"/>
    </row>
    <row r="1869" spans="1:18" ht="20.25" hidden="1" customHeight="1">
      <c r="A1869" s="16" t="s">
        <v>342</v>
      </c>
      <c r="B1869" s="49">
        <v>793</v>
      </c>
      <c r="C1869" s="15" t="s">
        <v>168</v>
      </c>
      <c r="D1869" s="15" t="s">
        <v>168</v>
      </c>
      <c r="E1869" s="15" t="s">
        <v>585</v>
      </c>
      <c r="F1869" s="15" t="s">
        <v>343</v>
      </c>
      <c r="G1869" s="344"/>
      <c r="H1869" s="8"/>
      <c r="I1869" s="8"/>
      <c r="J1869" s="341"/>
      <c r="K1869" s="69"/>
      <c r="L1869" s="69"/>
      <c r="M1869" s="69"/>
      <c r="N1869" s="69"/>
      <c r="O1869" s="69"/>
      <c r="P1869" s="69"/>
      <c r="Q1869" s="69"/>
      <c r="R1869" s="69"/>
    </row>
    <row r="1870" spans="1:18" ht="70.5" hidden="1" customHeight="1">
      <c r="A1870" s="37" t="s">
        <v>791</v>
      </c>
      <c r="B1870" s="49">
        <v>793</v>
      </c>
      <c r="C1870" s="15" t="s">
        <v>168</v>
      </c>
      <c r="D1870" s="15" t="s">
        <v>168</v>
      </c>
      <c r="E1870" s="15" t="s">
        <v>689</v>
      </c>
      <c r="F1870" s="15"/>
      <c r="G1870" s="70">
        <f>G1871</f>
        <v>0</v>
      </c>
      <c r="H1870" s="8">
        <v>0</v>
      </c>
      <c r="I1870" s="8">
        <v>0</v>
      </c>
      <c r="J1870" s="341"/>
      <c r="K1870" s="69"/>
      <c r="L1870" s="69"/>
      <c r="M1870" s="69"/>
      <c r="N1870" s="69"/>
      <c r="O1870" s="69"/>
      <c r="P1870" s="69"/>
      <c r="Q1870" s="69"/>
      <c r="R1870" s="69"/>
    </row>
    <row r="1871" spans="1:18" ht="21" hidden="1" customHeight="1">
      <c r="A1871" s="16" t="s">
        <v>153</v>
      </c>
      <c r="B1871" s="49">
        <v>793</v>
      </c>
      <c r="C1871" s="15" t="s">
        <v>168</v>
      </c>
      <c r="D1871" s="15" t="s">
        <v>168</v>
      </c>
      <c r="E1871" s="15" t="s">
        <v>689</v>
      </c>
      <c r="F1871" s="15" t="s">
        <v>154</v>
      </c>
      <c r="G1871" s="70">
        <f>G1872</f>
        <v>0</v>
      </c>
      <c r="H1871" s="8">
        <v>0</v>
      </c>
      <c r="I1871" s="8">
        <v>0</v>
      </c>
      <c r="J1871" s="341"/>
      <c r="K1871" s="69"/>
      <c r="L1871" s="69"/>
      <c r="M1871" s="69"/>
      <c r="N1871" s="69"/>
      <c r="O1871" s="69"/>
      <c r="P1871" s="69"/>
      <c r="Q1871" s="69"/>
      <c r="R1871" s="69"/>
    </row>
    <row r="1872" spans="1:18" ht="20.25" hidden="1" customHeight="1">
      <c r="A1872" s="16" t="s">
        <v>173</v>
      </c>
      <c r="B1872" s="49">
        <v>793</v>
      </c>
      <c r="C1872" s="15" t="s">
        <v>168</v>
      </c>
      <c r="D1872" s="15" t="s">
        <v>168</v>
      </c>
      <c r="E1872" s="15" t="s">
        <v>689</v>
      </c>
      <c r="F1872" s="15" t="s">
        <v>174</v>
      </c>
      <c r="G1872" s="70"/>
      <c r="H1872" s="8"/>
      <c r="I1872" s="8"/>
      <c r="J1872" s="341"/>
      <c r="K1872" s="69"/>
      <c r="L1872" s="69"/>
      <c r="M1872" s="69"/>
      <c r="N1872" s="69"/>
      <c r="O1872" s="69"/>
      <c r="P1872" s="69"/>
      <c r="Q1872" s="69"/>
      <c r="R1872" s="69"/>
    </row>
    <row r="1873" spans="1:18" ht="57" hidden="1" customHeight="1">
      <c r="A1873" s="37" t="s">
        <v>838</v>
      </c>
      <c r="B1873" s="49">
        <v>793</v>
      </c>
      <c r="C1873" s="15" t="s">
        <v>168</v>
      </c>
      <c r="D1873" s="15" t="s">
        <v>168</v>
      </c>
      <c r="E1873" s="15" t="s">
        <v>837</v>
      </c>
      <c r="F1873" s="15"/>
      <c r="G1873" s="70">
        <f>G1874</f>
        <v>0</v>
      </c>
      <c r="H1873" s="70">
        <f t="shared" ref="H1873:I1873" si="514">H1874</f>
        <v>0</v>
      </c>
      <c r="I1873" s="70">
        <f t="shared" si="514"/>
        <v>0</v>
      </c>
      <c r="J1873" s="175"/>
      <c r="K1873" s="69"/>
      <c r="L1873" s="69"/>
      <c r="M1873" s="69"/>
      <c r="N1873" s="69"/>
      <c r="O1873" s="69"/>
      <c r="P1873" s="69"/>
      <c r="Q1873" s="69"/>
      <c r="R1873" s="69"/>
    </row>
    <row r="1874" spans="1:18" ht="27" hidden="1" customHeight="1">
      <c r="A1874" s="16" t="s">
        <v>62</v>
      </c>
      <c r="B1874" s="49">
        <v>793</v>
      </c>
      <c r="C1874" s="15" t="s">
        <v>168</v>
      </c>
      <c r="D1874" s="15" t="s">
        <v>168</v>
      </c>
      <c r="E1874" s="15" t="s">
        <v>837</v>
      </c>
      <c r="F1874" s="15" t="s">
        <v>63</v>
      </c>
      <c r="G1874" s="70">
        <f>G1875</f>
        <v>0</v>
      </c>
      <c r="H1874" s="8">
        <f>H1875</f>
        <v>0</v>
      </c>
      <c r="I1874" s="8">
        <f>I1875</f>
        <v>0</v>
      </c>
      <c r="J1874" s="341"/>
      <c r="K1874" s="69"/>
      <c r="L1874" s="69"/>
      <c r="M1874" s="69"/>
      <c r="N1874" s="69"/>
      <c r="O1874" s="69"/>
      <c r="P1874" s="69"/>
      <c r="Q1874" s="69"/>
      <c r="R1874" s="69"/>
    </row>
    <row r="1875" spans="1:18" ht="18.75" hidden="1" customHeight="1">
      <c r="A1875" s="16" t="s">
        <v>175</v>
      </c>
      <c r="B1875" s="49">
        <v>793</v>
      </c>
      <c r="C1875" s="15" t="s">
        <v>168</v>
      </c>
      <c r="D1875" s="15" t="s">
        <v>168</v>
      </c>
      <c r="E1875" s="15" t="s">
        <v>837</v>
      </c>
      <c r="F1875" s="15" t="s">
        <v>176</v>
      </c>
      <c r="G1875" s="70">
        <f>450000-450000</f>
        <v>0</v>
      </c>
      <c r="H1875" s="70">
        <v>0</v>
      </c>
      <c r="I1875" s="70">
        <v>0</v>
      </c>
      <c r="J1875" s="175"/>
      <c r="K1875" s="69"/>
      <c r="L1875" s="69"/>
      <c r="M1875" s="69"/>
      <c r="N1875" s="69"/>
      <c r="O1875" s="69"/>
      <c r="P1875" s="69"/>
      <c r="Q1875" s="69"/>
      <c r="R1875" s="69"/>
    </row>
    <row r="1876" spans="1:18" ht="45" customHeight="1">
      <c r="A1876" s="37" t="s">
        <v>1181</v>
      </c>
      <c r="B1876" s="49">
        <v>793</v>
      </c>
      <c r="C1876" s="15" t="s">
        <v>168</v>
      </c>
      <c r="D1876" s="15" t="s">
        <v>168</v>
      </c>
      <c r="E1876" s="15" t="s">
        <v>1126</v>
      </c>
      <c r="F1876" s="15"/>
      <c r="G1876" s="70">
        <f>G1877</f>
        <v>101000</v>
      </c>
      <c r="H1876" s="70">
        <f t="shared" ref="H1876:I1876" si="515">H1877</f>
        <v>101000</v>
      </c>
      <c r="I1876" s="70">
        <f t="shared" si="515"/>
        <v>101000</v>
      </c>
      <c r="J1876" s="341"/>
      <c r="K1876" s="69"/>
      <c r="L1876" s="69"/>
      <c r="M1876" s="69"/>
      <c r="N1876" s="69"/>
      <c r="O1876" s="69"/>
      <c r="P1876" s="69"/>
      <c r="Q1876" s="69"/>
      <c r="R1876" s="69"/>
    </row>
    <row r="1877" spans="1:18" ht="21" customHeight="1">
      <c r="A1877" s="16" t="s">
        <v>35</v>
      </c>
      <c r="B1877" s="49">
        <v>793</v>
      </c>
      <c r="C1877" s="15" t="s">
        <v>168</v>
      </c>
      <c r="D1877" s="15" t="s">
        <v>168</v>
      </c>
      <c r="E1877" s="15" t="s">
        <v>1126</v>
      </c>
      <c r="F1877" s="15" t="s">
        <v>36</v>
      </c>
      <c r="G1877" s="70">
        <f>G1878</f>
        <v>101000</v>
      </c>
      <c r="H1877" s="70">
        <f t="shared" ref="H1877:I1877" si="516">H1878</f>
        <v>101000</v>
      </c>
      <c r="I1877" s="70">
        <f t="shared" si="516"/>
        <v>101000</v>
      </c>
      <c r="J1877" s="341"/>
      <c r="K1877" s="69"/>
      <c r="L1877" s="69"/>
      <c r="M1877" s="69"/>
      <c r="N1877" s="69"/>
      <c r="O1877" s="69"/>
      <c r="P1877" s="69"/>
      <c r="Q1877" s="69"/>
      <c r="R1877" s="69"/>
    </row>
    <row r="1878" spans="1:18" ht="31.5" customHeight="1">
      <c r="A1878" s="16" t="s">
        <v>37</v>
      </c>
      <c r="B1878" s="49">
        <v>793</v>
      </c>
      <c r="C1878" s="15" t="s">
        <v>168</v>
      </c>
      <c r="D1878" s="15" t="s">
        <v>168</v>
      </c>
      <c r="E1878" s="15" t="s">
        <v>1126</v>
      </c>
      <c r="F1878" s="15" t="s">
        <v>38</v>
      </c>
      <c r="G1878" s="70">
        <v>101000</v>
      </c>
      <c r="H1878" s="70">
        <v>101000</v>
      </c>
      <c r="I1878" s="70">
        <v>101000</v>
      </c>
      <c r="J1878" s="341"/>
      <c r="K1878" s="69"/>
      <c r="L1878" s="69"/>
      <c r="M1878" s="69"/>
      <c r="N1878" s="69"/>
      <c r="O1878" s="69"/>
      <c r="P1878" s="69"/>
      <c r="Q1878" s="69"/>
      <c r="R1878" s="69"/>
    </row>
    <row r="1879" spans="1:18" s="22" customFormat="1" ht="22.5" customHeight="1">
      <c r="A1879" s="34" t="s">
        <v>2</v>
      </c>
      <c r="B1879" s="19">
        <v>793</v>
      </c>
      <c r="C1879" s="36" t="s">
        <v>158</v>
      </c>
      <c r="D1879" s="36"/>
      <c r="E1879" s="36"/>
      <c r="F1879" s="36"/>
      <c r="G1879" s="71">
        <f>G1880</f>
        <v>3735314</v>
      </c>
      <c r="H1879" s="71">
        <f t="shared" ref="H1879:I1879" si="517">H1880</f>
        <v>25000</v>
      </c>
      <c r="I1879" s="71">
        <f t="shared" si="517"/>
        <v>25000</v>
      </c>
      <c r="J1879" s="329">
        <f>G1894+G1896+G1900+G1903+G1910</f>
        <v>3461630</v>
      </c>
      <c r="K1879" s="61"/>
      <c r="L1879" s="61"/>
      <c r="M1879" s="61"/>
      <c r="N1879" s="61"/>
      <c r="O1879" s="61"/>
      <c r="P1879" s="61"/>
      <c r="Q1879" s="248"/>
      <c r="R1879" s="61"/>
    </row>
    <row r="1880" spans="1:18" s="3" customFormat="1" ht="24.75" customHeight="1">
      <c r="A1880" s="16" t="s">
        <v>345</v>
      </c>
      <c r="B1880" s="49">
        <v>793</v>
      </c>
      <c r="C1880" s="15" t="s">
        <v>158</v>
      </c>
      <c r="D1880" s="15" t="s">
        <v>168</v>
      </c>
      <c r="E1880" s="15"/>
      <c r="F1880" s="15"/>
      <c r="G1880" s="70">
        <f>G1885+G1881</f>
        <v>3735314</v>
      </c>
      <c r="H1880" s="70">
        <f t="shared" ref="H1880:I1880" si="518">H1885+H1881</f>
        <v>25000</v>
      </c>
      <c r="I1880" s="70">
        <f t="shared" si="518"/>
        <v>25000</v>
      </c>
      <c r="J1880" s="175"/>
      <c r="K1880" s="62"/>
      <c r="L1880" s="62"/>
      <c r="M1880" s="62"/>
      <c r="N1880" s="62"/>
      <c r="O1880" s="62"/>
      <c r="P1880" s="62"/>
      <c r="Q1880" s="62"/>
      <c r="R1880" s="62"/>
    </row>
    <row r="1881" spans="1:18" ht="41.25" customHeight="1">
      <c r="A1881" s="16" t="s">
        <v>1141</v>
      </c>
      <c r="B1881" s="14">
        <v>793</v>
      </c>
      <c r="C1881" s="15" t="s">
        <v>158</v>
      </c>
      <c r="D1881" s="15" t="s">
        <v>168</v>
      </c>
      <c r="E1881" s="15" t="s">
        <v>258</v>
      </c>
      <c r="F1881" s="15"/>
      <c r="G1881" s="70">
        <f>G1882</f>
        <v>273684</v>
      </c>
      <c r="H1881" s="70">
        <f t="shared" ref="H1881:I1881" si="519">H1882</f>
        <v>0</v>
      </c>
      <c r="I1881" s="70">
        <f t="shared" si="519"/>
        <v>0</v>
      </c>
      <c r="J1881" s="175"/>
      <c r="K1881" s="69"/>
      <c r="L1881" s="69"/>
      <c r="M1881" s="69"/>
      <c r="N1881" s="69"/>
      <c r="O1881" s="69"/>
      <c r="P1881" s="69"/>
      <c r="Q1881" s="69"/>
      <c r="R1881" s="69"/>
    </row>
    <row r="1882" spans="1:18" ht="44.25" customHeight="1">
      <c r="A1882" s="50" t="s">
        <v>532</v>
      </c>
      <c r="B1882" s="14">
        <v>793</v>
      </c>
      <c r="C1882" s="15" t="s">
        <v>158</v>
      </c>
      <c r="D1882" s="15" t="s">
        <v>168</v>
      </c>
      <c r="E1882" s="15" t="s">
        <v>1164</v>
      </c>
      <c r="F1882" s="15"/>
      <c r="G1882" s="70">
        <f>G1883</f>
        <v>273684</v>
      </c>
      <c r="H1882" s="70">
        <f t="shared" ref="H1882:I1883" si="520">H1883</f>
        <v>0</v>
      </c>
      <c r="I1882" s="70">
        <f t="shared" si="520"/>
        <v>0</v>
      </c>
      <c r="J1882" s="175"/>
      <c r="K1882" s="69"/>
      <c r="L1882" s="69"/>
      <c r="M1882" s="69"/>
      <c r="N1882" s="69"/>
      <c r="O1882" s="69"/>
      <c r="P1882" s="69"/>
      <c r="Q1882" s="69"/>
      <c r="R1882" s="69"/>
    </row>
    <row r="1883" spans="1:18" ht="29.25" customHeight="1">
      <c r="A1883" s="16" t="s">
        <v>35</v>
      </c>
      <c r="B1883" s="14">
        <v>793</v>
      </c>
      <c r="C1883" s="15" t="s">
        <v>158</v>
      </c>
      <c r="D1883" s="15" t="s">
        <v>168</v>
      </c>
      <c r="E1883" s="15" t="s">
        <v>1164</v>
      </c>
      <c r="F1883" s="15" t="s">
        <v>36</v>
      </c>
      <c r="G1883" s="70">
        <f>G1884</f>
        <v>273684</v>
      </c>
      <c r="H1883" s="70">
        <f t="shared" si="520"/>
        <v>0</v>
      </c>
      <c r="I1883" s="70">
        <f t="shared" si="520"/>
        <v>0</v>
      </c>
      <c r="J1883" s="175"/>
      <c r="K1883" s="69"/>
      <c r="L1883" s="69"/>
      <c r="M1883" s="69"/>
      <c r="N1883" s="69"/>
      <c r="O1883" s="69"/>
      <c r="P1883" s="69"/>
      <c r="Q1883" s="69"/>
      <c r="R1883" s="69"/>
    </row>
    <row r="1884" spans="1:18" ht="30.75" customHeight="1">
      <c r="A1884" s="16" t="s">
        <v>37</v>
      </c>
      <c r="B1884" s="14">
        <v>793</v>
      </c>
      <c r="C1884" s="15" t="s">
        <v>158</v>
      </c>
      <c r="D1884" s="15" t="s">
        <v>168</v>
      </c>
      <c r="E1884" s="15" t="s">
        <v>1164</v>
      </c>
      <c r="F1884" s="15" t="s">
        <v>38</v>
      </c>
      <c r="G1884" s="70">
        <v>273684</v>
      </c>
      <c r="H1884" s="70">
        <v>0</v>
      </c>
      <c r="I1884" s="70">
        <v>0</v>
      </c>
      <c r="J1884" s="175"/>
      <c r="K1884" s="69"/>
      <c r="L1884" s="69"/>
      <c r="M1884" s="69"/>
      <c r="N1884" s="69"/>
      <c r="O1884" s="69"/>
      <c r="P1884" s="69"/>
      <c r="Q1884" s="69"/>
      <c r="R1884" s="69"/>
    </row>
    <row r="1885" spans="1:18" s="3" customFormat="1" ht="48" customHeight="1">
      <c r="A1885" s="16" t="s">
        <v>1147</v>
      </c>
      <c r="B1885" s="49">
        <v>793</v>
      </c>
      <c r="C1885" s="15" t="s">
        <v>158</v>
      </c>
      <c r="D1885" s="15" t="s">
        <v>168</v>
      </c>
      <c r="E1885" s="15" t="s">
        <v>257</v>
      </c>
      <c r="F1885" s="15"/>
      <c r="G1885" s="70">
        <f>G1888+G1894+G1897+G1902+G1906+G1898+G1889+G1907</f>
        <v>3461630</v>
      </c>
      <c r="H1885" s="70">
        <f t="shared" ref="H1885:I1885" si="521">H1888+H1894+H1897+H1902</f>
        <v>25000</v>
      </c>
      <c r="I1885" s="70">
        <f t="shared" si="521"/>
        <v>25000</v>
      </c>
      <c r="J1885" s="175"/>
      <c r="K1885" s="62"/>
      <c r="L1885" s="62"/>
      <c r="M1885" s="62"/>
      <c r="N1885" s="62"/>
      <c r="O1885" s="62"/>
      <c r="P1885" s="62"/>
      <c r="Q1885" s="62"/>
      <c r="R1885" s="62"/>
    </row>
    <row r="1886" spans="1:18" s="3" customFormat="1" ht="38.25" hidden="1" customHeight="1">
      <c r="A1886" s="16" t="s">
        <v>508</v>
      </c>
      <c r="B1886" s="49">
        <v>793</v>
      </c>
      <c r="C1886" s="15" t="s">
        <v>158</v>
      </c>
      <c r="D1886" s="15" t="s">
        <v>168</v>
      </c>
      <c r="E1886" s="15" t="s">
        <v>509</v>
      </c>
      <c r="F1886" s="15"/>
      <c r="G1886" s="70">
        <f>G1887</f>
        <v>0</v>
      </c>
      <c r="H1886" s="70">
        <f t="shared" ref="H1886:I1886" si="522">H1887</f>
        <v>0</v>
      </c>
      <c r="I1886" s="70">
        <f t="shared" si="522"/>
        <v>0</v>
      </c>
      <c r="J1886" s="341"/>
      <c r="K1886" s="62"/>
      <c r="L1886" s="62"/>
      <c r="M1886" s="62"/>
      <c r="N1886" s="62"/>
      <c r="O1886" s="62"/>
      <c r="P1886" s="62"/>
      <c r="Q1886" s="62"/>
      <c r="R1886" s="62"/>
    </row>
    <row r="1887" spans="1:18" s="3" customFormat="1" ht="38.25" hidden="1" customHeight="1">
      <c r="A1887" s="16" t="s">
        <v>35</v>
      </c>
      <c r="B1887" s="49">
        <v>793</v>
      </c>
      <c r="C1887" s="15" t="s">
        <v>158</v>
      </c>
      <c r="D1887" s="15" t="s">
        <v>168</v>
      </c>
      <c r="E1887" s="15" t="s">
        <v>509</v>
      </c>
      <c r="F1887" s="15" t="s">
        <v>36</v>
      </c>
      <c r="G1887" s="70">
        <f>G1888</f>
        <v>0</v>
      </c>
      <c r="H1887" s="70">
        <f t="shared" ref="H1887:I1887" si="523">H1888</f>
        <v>0</v>
      </c>
      <c r="I1887" s="70">
        <f t="shared" si="523"/>
        <v>0</v>
      </c>
      <c r="J1887" s="341"/>
      <c r="K1887" s="62"/>
      <c r="L1887" s="62"/>
      <c r="M1887" s="62"/>
      <c r="N1887" s="62"/>
      <c r="O1887" s="62"/>
      <c r="P1887" s="62"/>
      <c r="Q1887" s="62"/>
      <c r="R1887" s="62"/>
    </row>
    <row r="1888" spans="1:18" s="3" customFormat="1" ht="38.25" hidden="1" customHeight="1">
      <c r="A1888" s="16" t="s">
        <v>37</v>
      </c>
      <c r="B1888" s="49">
        <v>793</v>
      </c>
      <c r="C1888" s="15" t="s">
        <v>158</v>
      </c>
      <c r="D1888" s="15" t="s">
        <v>168</v>
      </c>
      <c r="E1888" s="15" t="s">
        <v>509</v>
      </c>
      <c r="F1888" s="15" t="s">
        <v>38</v>
      </c>
      <c r="G1888" s="70"/>
      <c r="H1888" s="70"/>
      <c r="I1888" s="70"/>
      <c r="J1888" s="175"/>
      <c r="K1888" s="62"/>
      <c r="L1888" s="62"/>
      <c r="M1888" s="62"/>
      <c r="N1888" s="62"/>
      <c r="O1888" s="62"/>
      <c r="P1888" s="62"/>
      <c r="Q1888" s="62"/>
      <c r="R1888" s="62"/>
    </row>
    <row r="1889" spans="1:20" s="3" customFormat="1" ht="46.5" hidden="1" customHeight="1">
      <c r="A1889" s="16" t="s">
        <v>1028</v>
      </c>
      <c r="B1889" s="49">
        <v>793</v>
      </c>
      <c r="C1889" s="15" t="s">
        <v>158</v>
      </c>
      <c r="D1889" s="15" t="s">
        <v>168</v>
      </c>
      <c r="E1889" s="15" t="s">
        <v>1027</v>
      </c>
      <c r="F1889" s="15"/>
      <c r="G1889" s="70">
        <f t="shared" ref="G1889:I1890" si="524">G1890</f>
        <v>0</v>
      </c>
      <c r="H1889" s="70">
        <f t="shared" si="524"/>
        <v>0</v>
      </c>
      <c r="I1889" s="70">
        <f t="shared" si="524"/>
        <v>0</v>
      </c>
      <c r="J1889" s="175"/>
      <c r="K1889" s="62"/>
      <c r="L1889" s="62"/>
      <c r="M1889" s="62"/>
      <c r="N1889" s="62"/>
      <c r="O1889" s="62"/>
      <c r="P1889" s="62"/>
      <c r="Q1889" s="62"/>
      <c r="R1889" s="62"/>
    </row>
    <row r="1890" spans="1:20" s="3" customFormat="1" ht="38.25" hidden="1" customHeight="1">
      <c r="A1890" s="16" t="s">
        <v>35</v>
      </c>
      <c r="B1890" s="49">
        <v>793</v>
      </c>
      <c r="C1890" s="15" t="s">
        <v>158</v>
      </c>
      <c r="D1890" s="15" t="s">
        <v>168</v>
      </c>
      <c r="E1890" s="15" t="s">
        <v>1027</v>
      </c>
      <c r="F1890" s="15" t="s">
        <v>36</v>
      </c>
      <c r="G1890" s="70">
        <f t="shared" si="524"/>
        <v>0</v>
      </c>
      <c r="H1890" s="70">
        <f t="shared" si="524"/>
        <v>0</v>
      </c>
      <c r="I1890" s="70">
        <f t="shared" si="524"/>
        <v>0</v>
      </c>
      <c r="J1890" s="175"/>
      <c r="K1890" s="62"/>
      <c r="L1890" s="62"/>
      <c r="M1890" s="62"/>
      <c r="N1890" s="62"/>
      <c r="O1890" s="62"/>
      <c r="P1890" s="62"/>
      <c r="Q1890" s="62"/>
      <c r="R1890" s="62"/>
    </row>
    <row r="1891" spans="1:20" s="3" customFormat="1" ht="38.25" hidden="1" customHeight="1">
      <c r="A1891" s="16" t="s">
        <v>37</v>
      </c>
      <c r="B1891" s="49">
        <v>793</v>
      </c>
      <c r="C1891" s="15" t="s">
        <v>158</v>
      </c>
      <c r="D1891" s="15" t="s">
        <v>168</v>
      </c>
      <c r="E1891" s="15" t="s">
        <v>1027</v>
      </c>
      <c r="F1891" s="15" t="s">
        <v>38</v>
      </c>
      <c r="G1891" s="70"/>
      <c r="H1891" s="70"/>
      <c r="I1891" s="70"/>
      <c r="J1891" s="175"/>
      <c r="K1891" s="62"/>
      <c r="L1891" s="62"/>
      <c r="M1891" s="62"/>
      <c r="N1891" s="62"/>
      <c r="O1891" s="62"/>
      <c r="P1891" s="62"/>
      <c r="Q1891" s="62"/>
      <c r="R1891" s="62"/>
    </row>
    <row r="1892" spans="1:20" s="3" customFormat="1" ht="38.25" customHeight="1">
      <c r="A1892" s="16" t="s">
        <v>464</v>
      </c>
      <c r="B1892" s="49">
        <v>793</v>
      </c>
      <c r="C1892" s="15" t="s">
        <v>158</v>
      </c>
      <c r="D1892" s="15" t="s">
        <v>168</v>
      </c>
      <c r="E1892" s="15" t="s">
        <v>366</v>
      </c>
      <c r="F1892" s="15"/>
      <c r="G1892" s="70">
        <f t="shared" ref="G1892:I1893" si="525">G1893</f>
        <v>500000</v>
      </c>
      <c r="H1892" s="70">
        <f t="shared" si="525"/>
        <v>0</v>
      </c>
      <c r="I1892" s="70">
        <f t="shared" si="525"/>
        <v>0</v>
      </c>
      <c r="J1892" s="175"/>
      <c r="K1892" s="62"/>
      <c r="L1892" s="62"/>
      <c r="M1892" s="62"/>
      <c r="N1892" s="62"/>
      <c r="O1892" s="62"/>
      <c r="P1892" s="62"/>
      <c r="Q1892" s="62"/>
      <c r="R1892" s="62"/>
    </row>
    <row r="1893" spans="1:20" s="3" customFormat="1" ht="38.25" customHeight="1">
      <c r="A1893" s="16" t="s">
        <v>35</v>
      </c>
      <c r="B1893" s="49">
        <v>793</v>
      </c>
      <c r="C1893" s="15" t="s">
        <v>158</v>
      </c>
      <c r="D1893" s="15" t="s">
        <v>168</v>
      </c>
      <c r="E1893" s="15" t="s">
        <v>366</v>
      </c>
      <c r="F1893" s="15" t="s">
        <v>36</v>
      </c>
      <c r="G1893" s="70">
        <f t="shared" si="525"/>
        <v>500000</v>
      </c>
      <c r="H1893" s="70">
        <f t="shared" si="525"/>
        <v>0</v>
      </c>
      <c r="I1893" s="70">
        <f t="shared" si="525"/>
        <v>0</v>
      </c>
      <c r="J1893" s="175"/>
      <c r="K1893" s="62"/>
      <c r="L1893" s="62"/>
      <c r="M1893" s="62"/>
      <c r="N1893" s="62"/>
      <c r="O1893" s="62"/>
      <c r="P1893" s="62"/>
      <c r="Q1893" s="62"/>
      <c r="R1893" s="62"/>
    </row>
    <row r="1894" spans="1:20" s="3" customFormat="1" ht="38.25" customHeight="1">
      <c r="A1894" s="16" t="s">
        <v>37</v>
      </c>
      <c r="B1894" s="49">
        <v>793</v>
      </c>
      <c r="C1894" s="15" t="s">
        <v>158</v>
      </c>
      <c r="D1894" s="15" t="s">
        <v>168</v>
      </c>
      <c r="E1894" s="15" t="s">
        <v>366</v>
      </c>
      <c r="F1894" s="15" t="s">
        <v>38</v>
      </c>
      <c r="G1894" s="70">
        <v>500000</v>
      </c>
      <c r="H1894" s="70">
        <v>0</v>
      </c>
      <c r="I1894" s="70">
        <v>0</v>
      </c>
      <c r="J1894" s="175"/>
      <c r="K1894" s="62"/>
      <c r="L1894" s="62"/>
      <c r="M1894" s="62"/>
      <c r="N1894" s="62"/>
      <c r="O1894" s="62"/>
      <c r="P1894" s="62"/>
      <c r="Q1894" s="62"/>
      <c r="R1894" s="62"/>
    </row>
    <row r="1895" spans="1:20" s="3" customFormat="1" ht="38.25" customHeight="1">
      <c r="A1895" s="50" t="s">
        <v>532</v>
      </c>
      <c r="B1895" s="49">
        <v>793</v>
      </c>
      <c r="C1895" s="15" t="s">
        <v>158</v>
      </c>
      <c r="D1895" s="15" t="s">
        <v>168</v>
      </c>
      <c r="E1895" s="15" t="s">
        <v>1232</v>
      </c>
      <c r="F1895" s="15"/>
      <c r="G1895" s="70">
        <f t="shared" ref="G1895:I1899" si="526">G1896</f>
        <v>936630</v>
      </c>
      <c r="H1895" s="70">
        <f t="shared" si="526"/>
        <v>0</v>
      </c>
      <c r="I1895" s="70">
        <f t="shared" si="526"/>
        <v>0</v>
      </c>
      <c r="J1895" s="175"/>
      <c r="K1895" s="62"/>
      <c r="L1895" s="62"/>
      <c r="M1895" s="62"/>
      <c r="N1895" s="62"/>
      <c r="O1895" s="62"/>
      <c r="P1895" s="62"/>
      <c r="Q1895" s="62"/>
      <c r="R1895" s="62"/>
    </row>
    <row r="1896" spans="1:20" s="3" customFormat="1" ht="38.25" customHeight="1">
      <c r="A1896" s="16" t="s">
        <v>35</v>
      </c>
      <c r="B1896" s="49">
        <v>793</v>
      </c>
      <c r="C1896" s="15" t="s">
        <v>158</v>
      </c>
      <c r="D1896" s="15" t="s">
        <v>168</v>
      </c>
      <c r="E1896" s="15" t="s">
        <v>1232</v>
      </c>
      <c r="F1896" s="15" t="s">
        <v>36</v>
      </c>
      <c r="G1896" s="70">
        <f t="shared" si="526"/>
        <v>936630</v>
      </c>
      <c r="H1896" s="70">
        <f t="shared" si="526"/>
        <v>0</v>
      </c>
      <c r="I1896" s="70">
        <f t="shared" si="526"/>
        <v>0</v>
      </c>
      <c r="J1896" s="175"/>
      <c r="K1896" s="62"/>
      <c r="L1896" s="62"/>
      <c r="M1896" s="62"/>
      <c r="N1896" s="62"/>
      <c r="O1896" s="62"/>
      <c r="P1896" s="62"/>
      <c r="Q1896" s="62"/>
      <c r="R1896" s="62"/>
    </row>
    <row r="1897" spans="1:20" s="3" customFormat="1" ht="39.75" customHeight="1">
      <c r="A1897" s="16" t="s">
        <v>37</v>
      </c>
      <c r="B1897" s="49">
        <v>793</v>
      </c>
      <c r="C1897" s="15" t="s">
        <v>158</v>
      </c>
      <c r="D1897" s="15" t="s">
        <v>168</v>
      </c>
      <c r="E1897" s="15" t="s">
        <v>1232</v>
      </c>
      <c r="F1897" s="15" t="s">
        <v>38</v>
      </c>
      <c r="G1897" s="70">
        <f>380000+556630</f>
        <v>936630</v>
      </c>
      <c r="H1897" s="70">
        <v>0</v>
      </c>
      <c r="I1897" s="70">
        <v>0</v>
      </c>
      <c r="J1897" s="175"/>
      <c r="K1897" s="62"/>
      <c r="L1897" s="62"/>
      <c r="M1897" s="62"/>
      <c r="N1897" s="62"/>
      <c r="O1897" s="62"/>
      <c r="P1897" s="62"/>
      <c r="Q1897" s="62"/>
      <c r="R1897" s="62"/>
    </row>
    <row r="1898" spans="1:20" s="3" customFormat="1" ht="38.25" customHeight="1">
      <c r="A1898" s="16" t="s">
        <v>1011</v>
      </c>
      <c r="B1898" s="49">
        <v>793</v>
      </c>
      <c r="C1898" s="15" t="s">
        <v>158</v>
      </c>
      <c r="D1898" s="15" t="s">
        <v>168</v>
      </c>
      <c r="E1898" s="15" t="s">
        <v>1010</v>
      </c>
      <c r="F1898" s="15"/>
      <c r="G1898" s="70">
        <f t="shared" si="526"/>
        <v>2000000</v>
      </c>
      <c r="H1898" s="70">
        <f t="shared" si="526"/>
        <v>2000000</v>
      </c>
      <c r="I1898" s="70">
        <f t="shared" si="526"/>
        <v>2000000</v>
      </c>
      <c r="J1898" s="175"/>
      <c r="K1898" s="62"/>
      <c r="L1898" s="62"/>
      <c r="M1898" s="62"/>
      <c r="N1898" s="62"/>
      <c r="O1898" s="62"/>
      <c r="P1898" s="62"/>
      <c r="Q1898" s="62"/>
      <c r="R1898" s="62"/>
    </row>
    <row r="1899" spans="1:20" s="3" customFormat="1" ht="38.25" customHeight="1">
      <c r="A1899" s="16" t="s">
        <v>35</v>
      </c>
      <c r="B1899" s="49">
        <v>793</v>
      </c>
      <c r="C1899" s="15" t="s">
        <v>158</v>
      </c>
      <c r="D1899" s="15" t="s">
        <v>168</v>
      </c>
      <c r="E1899" s="15" t="s">
        <v>1010</v>
      </c>
      <c r="F1899" s="15" t="s">
        <v>36</v>
      </c>
      <c r="G1899" s="70">
        <f t="shared" si="526"/>
        <v>2000000</v>
      </c>
      <c r="H1899" s="70">
        <f t="shared" si="526"/>
        <v>2000000</v>
      </c>
      <c r="I1899" s="70">
        <f t="shared" si="526"/>
        <v>2000000</v>
      </c>
      <c r="J1899" s="175"/>
      <c r="K1899" s="62"/>
      <c r="L1899" s="62"/>
      <c r="M1899" s="62"/>
      <c r="N1899" s="62"/>
      <c r="O1899" s="62"/>
      <c r="P1899" s="62"/>
      <c r="Q1899" s="62"/>
      <c r="R1899" s="62"/>
    </row>
    <row r="1900" spans="1:20" s="3" customFormat="1" ht="39.75" customHeight="1">
      <c r="A1900" s="16" t="s">
        <v>37</v>
      </c>
      <c r="B1900" s="49">
        <v>793</v>
      </c>
      <c r="C1900" s="15" t="s">
        <v>158</v>
      </c>
      <c r="D1900" s="15" t="s">
        <v>168</v>
      </c>
      <c r="E1900" s="15" t="s">
        <v>1010</v>
      </c>
      <c r="F1900" s="15" t="s">
        <v>38</v>
      </c>
      <c r="G1900" s="70">
        <f>2000000</f>
        <v>2000000</v>
      </c>
      <c r="H1900" s="70">
        <f>2000000</f>
        <v>2000000</v>
      </c>
      <c r="I1900" s="70">
        <f>2000000</f>
        <v>2000000</v>
      </c>
      <c r="J1900" s="175"/>
      <c r="K1900" s="62"/>
      <c r="L1900" s="62"/>
      <c r="M1900" s="62"/>
      <c r="N1900" s="62"/>
      <c r="O1900" s="62"/>
      <c r="P1900" s="62"/>
      <c r="Q1900" s="62"/>
      <c r="R1900" s="62"/>
    </row>
    <row r="1901" spans="1:20" s="3" customFormat="1" ht="35.25" customHeight="1">
      <c r="A1901" s="16" t="s">
        <v>126</v>
      </c>
      <c r="B1901" s="49">
        <v>793</v>
      </c>
      <c r="C1901" s="15" t="s">
        <v>158</v>
      </c>
      <c r="D1901" s="15" t="s">
        <v>168</v>
      </c>
      <c r="E1901" s="15" t="s">
        <v>280</v>
      </c>
      <c r="F1901" s="15"/>
      <c r="G1901" s="70">
        <f>G1903</f>
        <v>25000</v>
      </c>
      <c r="H1901" s="70">
        <f>H1903</f>
        <v>25000</v>
      </c>
      <c r="I1901" s="70">
        <f>I1903</f>
        <v>25000</v>
      </c>
      <c r="J1901" s="175"/>
      <c r="K1901" s="62"/>
      <c r="L1901" s="62"/>
      <c r="M1901" s="62"/>
      <c r="N1901" s="62"/>
      <c r="O1901" s="62"/>
      <c r="P1901" s="62"/>
      <c r="Q1901" s="62"/>
      <c r="R1901" s="62"/>
    </row>
    <row r="1902" spans="1:20" s="3" customFormat="1" ht="38.25" customHeight="1">
      <c r="A1902" s="16" t="s">
        <v>35</v>
      </c>
      <c r="B1902" s="49">
        <v>793</v>
      </c>
      <c r="C1902" s="15" t="s">
        <v>158</v>
      </c>
      <c r="D1902" s="15" t="s">
        <v>168</v>
      </c>
      <c r="E1902" s="15" t="s">
        <v>280</v>
      </c>
      <c r="F1902" s="15" t="s">
        <v>36</v>
      </c>
      <c r="G1902" s="70">
        <f>G1903</f>
        <v>25000</v>
      </c>
      <c r="H1902" s="70">
        <f>H1903</f>
        <v>25000</v>
      </c>
      <c r="I1902" s="70">
        <f>I1903</f>
        <v>25000</v>
      </c>
      <c r="J1902" s="175"/>
      <c r="K1902" s="62"/>
      <c r="L1902" s="62"/>
      <c r="M1902" s="62"/>
      <c r="N1902" s="62"/>
      <c r="O1902" s="62"/>
      <c r="P1902" s="62"/>
      <c r="Q1902" s="62"/>
      <c r="R1902" s="62"/>
    </row>
    <row r="1903" spans="1:20" s="3" customFormat="1" ht="46.5" customHeight="1">
      <c r="A1903" s="16" t="s">
        <v>37</v>
      </c>
      <c r="B1903" s="49">
        <v>793</v>
      </c>
      <c r="C1903" s="15" t="s">
        <v>158</v>
      </c>
      <c r="D1903" s="15" t="s">
        <v>168</v>
      </c>
      <c r="E1903" s="15" t="s">
        <v>280</v>
      </c>
      <c r="F1903" s="15" t="s">
        <v>38</v>
      </c>
      <c r="G1903" s="70">
        <v>25000</v>
      </c>
      <c r="H1903" s="70">
        <v>25000</v>
      </c>
      <c r="I1903" s="70">
        <v>25000</v>
      </c>
      <c r="J1903" s="175"/>
      <c r="K1903" s="62"/>
      <c r="L1903" s="62"/>
      <c r="M1903" s="62"/>
      <c r="N1903" s="62"/>
      <c r="O1903" s="62"/>
      <c r="P1903" s="62"/>
      <c r="Q1903" s="62"/>
      <c r="R1903" s="62"/>
      <c r="S1903" s="62"/>
      <c r="T1903" s="62"/>
    </row>
    <row r="1904" spans="1:20" s="3" customFormat="1" ht="129.75" hidden="1" customHeight="1">
      <c r="A1904" s="16" t="s">
        <v>963</v>
      </c>
      <c r="B1904" s="49">
        <v>793</v>
      </c>
      <c r="C1904" s="15" t="s">
        <v>158</v>
      </c>
      <c r="D1904" s="15" t="s">
        <v>168</v>
      </c>
      <c r="E1904" s="15" t="s">
        <v>962</v>
      </c>
      <c r="F1904" s="15"/>
      <c r="G1904" s="70">
        <f>G1905</f>
        <v>0</v>
      </c>
      <c r="H1904" s="70">
        <f t="shared" ref="H1904:I1905" si="527">H1905</f>
        <v>0</v>
      </c>
      <c r="I1904" s="70">
        <f t="shared" si="527"/>
        <v>0</v>
      </c>
      <c r="J1904" s="341"/>
      <c r="K1904" s="62"/>
      <c r="L1904" s="62"/>
      <c r="M1904" s="62"/>
      <c r="N1904" s="62"/>
      <c r="O1904" s="62"/>
      <c r="P1904" s="62"/>
      <c r="Q1904" s="62"/>
      <c r="R1904" s="62"/>
    </row>
    <row r="1905" spans="1:20" s="3" customFormat="1" ht="38.25" hidden="1" customHeight="1">
      <c r="A1905" s="16" t="s">
        <v>62</v>
      </c>
      <c r="B1905" s="49">
        <v>793</v>
      </c>
      <c r="C1905" s="15" t="s">
        <v>158</v>
      </c>
      <c r="D1905" s="15" t="s">
        <v>168</v>
      </c>
      <c r="E1905" s="15" t="s">
        <v>962</v>
      </c>
      <c r="F1905" s="15" t="s">
        <v>63</v>
      </c>
      <c r="G1905" s="70">
        <f>G1906</f>
        <v>0</v>
      </c>
      <c r="H1905" s="70">
        <f t="shared" si="527"/>
        <v>0</v>
      </c>
      <c r="I1905" s="70">
        <f t="shared" si="527"/>
        <v>0</v>
      </c>
      <c r="J1905" s="341"/>
      <c r="K1905" s="62"/>
      <c r="L1905" s="62"/>
      <c r="M1905" s="62"/>
      <c r="N1905" s="62"/>
      <c r="O1905" s="62"/>
      <c r="P1905" s="62"/>
      <c r="Q1905" s="62"/>
      <c r="R1905" s="62"/>
    </row>
    <row r="1906" spans="1:20" s="3" customFormat="1" ht="38.25" hidden="1" customHeight="1">
      <c r="A1906" s="16" t="s">
        <v>175</v>
      </c>
      <c r="B1906" s="49">
        <v>793</v>
      </c>
      <c r="C1906" s="15" t="s">
        <v>158</v>
      </c>
      <c r="D1906" s="15" t="s">
        <v>168</v>
      </c>
      <c r="E1906" s="15" t="s">
        <v>962</v>
      </c>
      <c r="F1906" s="15" t="s">
        <v>176</v>
      </c>
      <c r="G1906" s="70"/>
      <c r="H1906" s="70"/>
      <c r="I1906" s="70"/>
      <c r="J1906" s="175"/>
      <c r="K1906" s="62"/>
      <c r="L1906" s="62"/>
      <c r="M1906" s="62"/>
      <c r="N1906" s="62"/>
      <c r="O1906" s="62"/>
      <c r="P1906" s="62"/>
      <c r="Q1906" s="62"/>
      <c r="R1906" s="62"/>
    </row>
    <row r="1907" spans="1:20" s="18" customFormat="1" ht="39" hidden="1" customHeight="1">
      <c r="A1907" s="16" t="s">
        <v>1115</v>
      </c>
      <c r="B1907" s="49">
        <v>793</v>
      </c>
      <c r="C1907" s="15" t="s">
        <v>158</v>
      </c>
      <c r="D1907" s="15" t="s">
        <v>168</v>
      </c>
      <c r="E1907" s="15" t="s">
        <v>1112</v>
      </c>
      <c r="F1907" s="15"/>
      <c r="G1907" s="70">
        <f>G1909</f>
        <v>0</v>
      </c>
      <c r="H1907" s="70">
        <f>H1909</f>
        <v>0</v>
      </c>
      <c r="I1907" s="70">
        <f>I1909</f>
        <v>0</v>
      </c>
      <c r="J1907" s="175"/>
      <c r="K1907" s="183"/>
      <c r="L1907" s="183"/>
      <c r="M1907" s="183"/>
      <c r="N1907" s="183"/>
      <c r="O1907" s="183"/>
      <c r="P1907" s="183"/>
      <c r="Q1907" s="183"/>
      <c r="R1907" s="183"/>
    </row>
    <row r="1908" spans="1:20" s="18" customFormat="1" ht="39" hidden="1" customHeight="1">
      <c r="A1908" s="16" t="s">
        <v>1075</v>
      </c>
      <c r="B1908" s="49">
        <v>793</v>
      </c>
      <c r="C1908" s="15" t="s">
        <v>158</v>
      </c>
      <c r="D1908" s="15" t="s">
        <v>168</v>
      </c>
      <c r="E1908" s="15" t="s">
        <v>1112</v>
      </c>
      <c r="F1908" s="15"/>
      <c r="G1908" s="70">
        <f>G1909</f>
        <v>0</v>
      </c>
      <c r="H1908" s="70">
        <f t="shared" ref="H1908" si="528">H1909</f>
        <v>0</v>
      </c>
      <c r="I1908" s="70">
        <f t="shared" ref="I1908" si="529">I1909</f>
        <v>0</v>
      </c>
      <c r="J1908" s="175"/>
      <c r="K1908" s="183"/>
      <c r="L1908" s="183"/>
      <c r="M1908" s="183"/>
      <c r="N1908" s="183"/>
      <c r="O1908" s="183"/>
      <c r="P1908" s="183"/>
      <c r="Q1908" s="183"/>
      <c r="R1908" s="183"/>
    </row>
    <row r="1909" spans="1:20" ht="30.75" hidden="1" customHeight="1">
      <c r="A1909" s="16" t="s">
        <v>35</v>
      </c>
      <c r="B1909" s="49">
        <v>793</v>
      </c>
      <c r="C1909" s="15" t="s">
        <v>158</v>
      </c>
      <c r="D1909" s="15" t="s">
        <v>168</v>
      </c>
      <c r="E1909" s="15" t="s">
        <v>1112</v>
      </c>
      <c r="F1909" s="15" t="s">
        <v>36</v>
      </c>
      <c r="G1909" s="70">
        <f t="shared" ref="G1909:I1909" si="530">G1910</f>
        <v>0</v>
      </c>
      <c r="H1909" s="70">
        <f t="shared" si="530"/>
        <v>0</v>
      </c>
      <c r="I1909" s="70">
        <f t="shared" si="530"/>
        <v>0</v>
      </c>
      <c r="J1909" s="175"/>
      <c r="K1909" s="69"/>
      <c r="L1909" s="69"/>
      <c r="M1909" s="69"/>
      <c r="N1909" s="69"/>
      <c r="O1909" s="69"/>
      <c r="P1909" s="69"/>
      <c r="Q1909" s="69"/>
      <c r="R1909" s="69"/>
    </row>
    <row r="1910" spans="1:20" s="18" customFormat="1" ht="34.5" hidden="1" customHeight="1">
      <c r="A1910" s="16" t="s">
        <v>37</v>
      </c>
      <c r="B1910" s="49">
        <v>793</v>
      </c>
      <c r="C1910" s="15" t="s">
        <v>158</v>
      </c>
      <c r="D1910" s="15" t="s">
        <v>168</v>
      </c>
      <c r="E1910" s="15" t="s">
        <v>1112</v>
      </c>
      <c r="F1910" s="15" t="s">
        <v>38</v>
      </c>
      <c r="G1910" s="70"/>
      <c r="H1910" s="70">
        <v>0</v>
      </c>
      <c r="I1910" s="70">
        <v>0</v>
      </c>
      <c r="J1910" s="175"/>
      <c r="K1910" s="183"/>
      <c r="L1910" s="183"/>
      <c r="M1910" s="183"/>
      <c r="N1910" s="183"/>
      <c r="O1910" s="183"/>
      <c r="P1910" s="183"/>
      <c r="Q1910" s="183"/>
      <c r="R1910" s="183"/>
    </row>
    <row r="1911" spans="1:20" ht="16.5" hidden="1" customHeight="1">
      <c r="A1911" s="11" t="s">
        <v>24</v>
      </c>
      <c r="B1911" s="7" t="s">
        <v>809</v>
      </c>
      <c r="C1911" s="7" t="s">
        <v>25</v>
      </c>
      <c r="D1911" s="7"/>
      <c r="E1911" s="7"/>
      <c r="F1911" s="7"/>
      <c r="G1911" s="12">
        <f>G1912</f>
        <v>0</v>
      </c>
      <c r="H1911" s="12">
        <f t="shared" ref="H1911:I1911" si="531">H1912</f>
        <v>0</v>
      </c>
      <c r="I1911" s="12">
        <f t="shared" si="531"/>
        <v>0</v>
      </c>
      <c r="J1911" s="317"/>
      <c r="K1911" s="317"/>
      <c r="L1911" s="317"/>
      <c r="M1911" s="317"/>
      <c r="N1911" s="317"/>
      <c r="O1911" s="317"/>
      <c r="P1911" s="69"/>
      <c r="Q1911" s="69"/>
      <c r="R1911" s="69"/>
      <c r="S1911" s="69"/>
      <c r="T1911" s="69"/>
    </row>
    <row r="1912" spans="1:20" ht="14.25" hidden="1" customHeight="1">
      <c r="A1912" s="16" t="s">
        <v>276</v>
      </c>
      <c r="B1912" s="14">
        <v>793</v>
      </c>
      <c r="C1912" s="15" t="s">
        <v>25</v>
      </c>
      <c r="D1912" s="15" t="s">
        <v>25</v>
      </c>
      <c r="E1912" s="15"/>
      <c r="F1912" s="14"/>
      <c r="G1912" s="70">
        <f>G1921+G1913+G1928</f>
        <v>0</v>
      </c>
      <c r="H1912" s="70">
        <f t="shared" ref="H1912:I1912" si="532">H1921+H1913</f>
        <v>0</v>
      </c>
      <c r="I1912" s="70">
        <f t="shared" si="532"/>
        <v>0</v>
      </c>
      <c r="J1912" s="175"/>
      <c r="K1912" s="69"/>
      <c r="L1912" s="69"/>
      <c r="M1912" s="69"/>
      <c r="N1912" s="69"/>
      <c r="O1912" s="69"/>
      <c r="P1912" s="69"/>
      <c r="Q1912" s="69"/>
      <c r="R1912" s="69"/>
      <c r="S1912" s="69"/>
      <c r="T1912" s="69"/>
    </row>
    <row r="1913" spans="1:20" ht="32.25" hidden="1" customHeight="1">
      <c r="A1913" s="16" t="s">
        <v>459</v>
      </c>
      <c r="B1913" s="14">
        <v>757</v>
      </c>
      <c r="C1913" s="15" t="s">
        <v>25</v>
      </c>
      <c r="D1913" s="15" t="s">
        <v>25</v>
      </c>
      <c r="E1913" s="15" t="s">
        <v>387</v>
      </c>
      <c r="F1913" s="15"/>
      <c r="G1913" s="70">
        <f>G1914</f>
        <v>0</v>
      </c>
      <c r="H1913" s="70">
        <f>H1915</f>
        <v>0</v>
      </c>
      <c r="I1913" s="70">
        <f>I1915</f>
        <v>0</v>
      </c>
      <c r="J1913" s="175"/>
      <c r="K1913" s="69"/>
      <c r="L1913" s="69"/>
      <c r="M1913" s="69"/>
      <c r="N1913" s="69"/>
      <c r="O1913" s="69"/>
      <c r="P1913" s="69"/>
      <c r="Q1913" s="69"/>
      <c r="R1913" s="69"/>
      <c r="S1913" s="69"/>
      <c r="T1913" s="69"/>
    </row>
    <row r="1914" spans="1:20" ht="22.5" hidden="1" customHeight="1">
      <c r="A1914" s="16" t="s">
        <v>117</v>
      </c>
      <c r="B1914" s="14">
        <v>757</v>
      </c>
      <c r="C1914" s="15" t="s">
        <v>25</v>
      </c>
      <c r="D1914" s="15" t="s">
        <v>25</v>
      </c>
      <c r="E1914" s="15" t="s">
        <v>582</v>
      </c>
      <c r="F1914" s="15"/>
      <c r="G1914" s="70">
        <f>G1915+G1918</f>
        <v>0</v>
      </c>
      <c r="H1914" s="70">
        <f t="shared" ref="H1914:I1914" si="533">H1915+H1918</f>
        <v>0</v>
      </c>
      <c r="I1914" s="70">
        <f t="shared" si="533"/>
        <v>0</v>
      </c>
      <c r="J1914" s="175"/>
      <c r="K1914" s="69"/>
      <c r="L1914" s="69"/>
      <c r="M1914" s="69"/>
      <c r="N1914" s="69"/>
      <c r="O1914" s="69"/>
      <c r="P1914" s="69"/>
      <c r="Q1914" s="69"/>
      <c r="R1914" s="69"/>
      <c r="S1914" s="69"/>
      <c r="T1914" s="69"/>
    </row>
    <row r="1915" spans="1:20" ht="51" hidden="1">
      <c r="A1915" s="16" t="s">
        <v>125</v>
      </c>
      <c r="B1915" s="14">
        <v>757</v>
      </c>
      <c r="C1915" s="15" t="s">
        <v>25</v>
      </c>
      <c r="D1915" s="15" t="s">
        <v>25</v>
      </c>
      <c r="E1915" s="15" t="s">
        <v>186</v>
      </c>
      <c r="F1915" s="15"/>
      <c r="G1915" s="70">
        <f t="shared" ref="G1915:I1916" si="534">G1916</f>
        <v>0</v>
      </c>
      <c r="H1915" s="70">
        <f t="shared" si="534"/>
        <v>0</v>
      </c>
      <c r="I1915" s="70">
        <f t="shared" si="534"/>
        <v>0</v>
      </c>
      <c r="J1915" s="175"/>
      <c r="K1915" s="69"/>
      <c r="L1915" s="69"/>
      <c r="M1915" s="69"/>
      <c r="N1915" s="69"/>
      <c r="O1915" s="69"/>
      <c r="P1915" s="69"/>
      <c r="Q1915" s="69"/>
      <c r="R1915" s="69"/>
      <c r="S1915" s="69"/>
      <c r="T1915" s="69"/>
    </row>
    <row r="1916" spans="1:20" ht="25.5" hidden="1">
      <c r="A1916" s="16" t="s">
        <v>29</v>
      </c>
      <c r="B1916" s="14">
        <v>757</v>
      </c>
      <c r="C1916" s="15" t="s">
        <v>25</v>
      </c>
      <c r="D1916" s="15" t="s">
        <v>25</v>
      </c>
      <c r="E1916" s="15" t="s">
        <v>186</v>
      </c>
      <c r="F1916" s="15" t="s">
        <v>30</v>
      </c>
      <c r="G1916" s="70">
        <f t="shared" si="534"/>
        <v>0</v>
      </c>
      <c r="H1916" s="70">
        <f t="shared" si="534"/>
        <v>0</v>
      </c>
      <c r="I1916" s="70">
        <f t="shared" si="534"/>
        <v>0</v>
      </c>
      <c r="J1916" s="175"/>
      <c r="K1916" s="69"/>
      <c r="L1916" s="69"/>
      <c r="M1916" s="69"/>
      <c r="N1916" s="69"/>
      <c r="O1916" s="69"/>
      <c r="P1916" s="69"/>
      <c r="Q1916" s="69"/>
      <c r="R1916" s="69"/>
      <c r="S1916" s="69"/>
      <c r="T1916" s="69"/>
    </row>
    <row r="1917" spans="1:20" ht="19.5" hidden="1" customHeight="1">
      <c r="A1917" s="16" t="s">
        <v>31</v>
      </c>
      <c r="B1917" s="14">
        <v>757</v>
      </c>
      <c r="C1917" s="15" t="s">
        <v>25</v>
      </c>
      <c r="D1917" s="15" t="s">
        <v>25</v>
      </c>
      <c r="E1917" s="15" t="s">
        <v>186</v>
      </c>
      <c r="F1917" s="15" t="s">
        <v>32</v>
      </c>
      <c r="G1917" s="70"/>
      <c r="H1917" s="70">
        <v>0</v>
      </c>
      <c r="I1917" s="70">
        <v>0</v>
      </c>
      <c r="J1917" s="175"/>
      <c r="K1917" s="69"/>
      <c r="L1917" s="69"/>
      <c r="M1917" s="69"/>
      <c r="N1917" s="69"/>
      <c r="O1917" s="69"/>
      <c r="P1917" s="69"/>
      <c r="Q1917" s="69"/>
      <c r="R1917" s="69"/>
      <c r="S1917" s="69"/>
      <c r="T1917" s="69"/>
    </row>
    <row r="1918" spans="1:20" s="18" customFormat="1" ht="61.5" hidden="1" customHeight="1">
      <c r="A1918" s="13" t="s">
        <v>344</v>
      </c>
      <c r="B1918" s="15" t="s">
        <v>50</v>
      </c>
      <c r="C1918" s="15" t="s">
        <v>25</v>
      </c>
      <c r="D1918" s="15" t="s">
        <v>25</v>
      </c>
      <c r="E1918" s="15" t="s">
        <v>187</v>
      </c>
      <c r="F1918" s="15"/>
      <c r="G1918" s="70">
        <f>G1919</f>
        <v>0</v>
      </c>
      <c r="H1918" s="70">
        <f t="shared" ref="H1918:I1918" si="535">H1919</f>
        <v>0</v>
      </c>
      <c r="I1918" s="70">
        <f t="shared" si="535"/>
        <v>0</v>
      </c>
      <c r="J1918" s="175"/>
      <c r="K1918" s="183"/>
      <c r="L1918" s="183"/>
      <c r="M1918" s="183"/>
      <c r="N1918" s="183"/>
      <c r="O1918" s="183"/>
      <c r="P1918" s="183"/>
      <c r="Q1918" s="183"/>
      <c r="R1918" s="183"/>
      <c r="S1918" s="183"/>
      <c r="T1918" s="183"/>
    </row>
    <row r="1919" spans="1:20" s="18" customFormat="1" ht="25.5" hidden="1">
      <c r="A1919" s="16" t="s">
        <v>29</v>
      </c>
      <c r="B1919" s="15" t="s">
        <v>50</v>
      </c>
      <c r="C1919" s="15" t="s">
        <v>25</v>
      </c>
      <c r="D1919" s="15" t="s">
        <v>25</v>
      </c>
      <c r="E1919" s="15" t="s">
        <v>187</v>
      </c>
      <c r="F1919" s="15" t="s">
        <v>30</v>
      </c>
      <c r="G1919" s="70">
        <f>G1920</f>
        <v>0</v>
      </c>
      <c r="H1919" s="70">
        <f>H1920</f>
        <v>0</v>
      </c>
      <c r="I1919" s="70">
        <f>I1920</f>
        <v>0</v>
      </c>
      <c r="J1919" s="175"/>
      <c r="K1919" s="183"/>
      <c r="L1919" s="183"/>
      <c r="M1919" s="183"/>
      <c r="N1919" s="183"/>
      <c r="O1919" s="183"/>
      <c r="P1919" s="183"/>
      <c r="Q1919" s="183"/>
      <c r="R1919" s="183"/>
      <c r="S1919" s="183"/>
      <c r="T1919" s="183"/>
    </row>
    <row r="1920" spans="1:20" s="18" customFormat="1" hidden="1">
      <c r="A1920" s="16" t="s">
        <v>31</v>
      </c>
      <c r="B1920" s="15" t="s">
        <v>50</v>
      </c>
      <c r="C1920" s="15" t="s">
        <v>25</v>
      </c>
      <c r="D1920" s="15" t="s">
        <v>25</v>
      </c>
      <c r="E1920" s="15" t="s">
        <v>187</v>
      </c>
      <c r="F1920" s="15" t="s">
        <v>32</v>
      </c>
      <c r="G1920" s="70"/>
      <c r="H1920" s="70"/>
      <c r="I1920" s="70"/>
      <c r="J1920" s="175"/>
      <c r="K1920" s="183"/>
      <c r="L1920" s="183"/>
      <c r="M1920" s="183"/>
      <c r="N1920" s="183"/>
      <c r="O1920" s="183"/>
      <c r="P1920" s="183"/>
      <c r="Q1920" s="183"/>
      <c r="R1920" s="183"/>
      <c r="S1920" s="183"/>
      <c r="T1920" s="183"/>
    </row>
    <row r="1921" spans="1:20" s="18" customFormat="1" ht="25.5" hidden="1">
      <c r="A1921" s="16" t="s">
        <v>461</v>
      </c>
      <c r="B1921" s="14">
        <v>793</v>
      </c>
      <c r="C1921" s="15" t="s">
        <v>25</v>
      </c>
      <c r="D1921" s="15" t="s">
        <v>25</v>
      </c>
      <c r="E1921" s="15" t="s">
        <v>192</v>
      </c>
      <c r="F1921" s="15"/>
      <c r="G1921" s="70">
        <f>G1922+G1925</f>
        <v>0</v>
      </c>
      <c r="H1921" s="70">
        <f t="shared" ref="H1921:I1921" si="536">H1922+H1925</f>
        <v>0</v>
      </c>
      <c r="I1921" s="70">
        <f t="shared" si="536"/>
        <v>0</v>
      </c>
      <c r="J1921" s="175"/>
      <c r="K1921" s="175"/>
      <c r="L1921" s="175"/>
      <c r="M1921" s="175"/>
      <c r="N1921" s="175"/>
      <c r="O1921" s="183"/>
      <c r="P1921" s="183"/>
      <c r="Q1921" s="183"/>
      <c r="R1921" s="183"/>
      <c r="S1921" s="183"/>
      <c r="T1921" s="183"/>
    </row>
    <row r="1922" spans="1:20" s="18" customFormat="1" hidden="1">
      <c r="A1922" s="16" t="s">
        <v>333</v>
      </c>
      <c r="B1922" s="14">
        <v>793</v>
      </c>
      <c r="C1922" s="15" t="s">
        <v>25</v>
      </c>
      <c r="D1922" s="15" t="s">
        <v>25</v>
      </c>
      <c r="E1922" s="15" t="s">
        <v>193</v>
      </c>
      <c r="F1922" s="15"/>
      <c r="G1922" s="70">
        <f>G1923</f>
        <v>0</v>
      </c>
      <c r="H1922" s="70">
        <f>H1923+H1926</f>
        <v>0</v>
      </c>
      <c r="I1922" s="70">
        <f>I1923+I1926</f>
        <v>0</v>
      </c>
      <c r="J1922" s="175"/>
      <c r="K1922" s="183"/>
      <c r="L1922" s="183"/>
      <c r="M1922" s="183"/>
      <c r="N1922" s="183"/>
      <c r="O1922" s="183"/>
      <c r="P1922" s="183"/>
      <c r="Q1922" s="183"/>
      <c r="R1922" s="183"/>
      <c r="S1922" s="183"/>
      <c r="T1922" s="183"/>
    </row>
    <row r="1923" spans="1:20" s="18" customFormat="1" ht="25.5" hidden="1">
      <c r="A1923" s="16" t="s">
        <v>35</v>
      </c>
      <c r="B1923" s="14">
        <v>793</v>
      </c>
      <c r="C1923" s="15" t="s">
        <v>25</v>
      </c>
      <c r="D1923" s="15" t="s">
        <v>25</v>
      </c>
      <c r="E1923" s="15" t="s">
        <v>193</v>
      </c>
      <c r="F1923" s="15" t="s">
        <v>36</v>
      </c>
      <c r="G1923" s="70">
        <f>G1924</f>
        <v>0</v>
      </c>
      <c r="H1923" s="70">
        <f>H1924</f>
        <v>0</v>
      </c>
      <c r="I1923" s="70">
        <f>I1924</f>
        <v>0</v>
      </c>
      <c r="J1923" s="175"/>
      <c r="K1923" s="183"/>
      <c r="L1923" s="183"/>
      <c r="M1923" s="183"/>
      <c r="N1923" s="183"/>
      <c r="O1923" s="183"/>
      <c r="P1923" s="183"/>
      <c r="Q1923" s="183"/>
      <c r="R1923" s="183"/>
      <c r="S1923" s="183"/>
      <c r="T1923" s="183"/>
    </row>
    <row r="1924" spans="1:20" s="18" customFormat="1" ht="25.5" hidden="1">
      <c r="A1924" s="16" t="s">
        <v>37</v>
      </c>
      <c r="B1924" s="14">
        <v>793</v>
      </c>
      <c r="C1924" s="15" t="s">
        <v>25</v>
      </c>
      <c r="D1924" s="15" t="s">
        <v>25</v>
      </c>
      <c r="E1924" s="15" t="s">
        <v>193</v>
      </c>
      <c r="F1924" s="15" t="s">
        <v>38</v>
      </c>
      <c r="G1924" s="70"/>
      <c r="H1924" s="70"/>
      <c r="I1924" s="70"/>
      <c r="J1924" s="175"/>
      <c r="K1924" s="183"/>
      <c r="L1924" s="183"/>
      <c r="M1924" s="183"/>
      <c r="N1924" s="183"/>
      <c r="O1924" s="183"/>
      <c r="P1924" s="183"/>
      <c r="Q1924" s="183"/>
      <c r="R1924" s="183"/>
    </row>
    <row r="1925" spans="1:20" s="18" customFormat="1" ht="25.5" hidden="1">
      <c r="A1925" s="16" t="s">
        <v>293</v>
      </c>
      <c r="B1925" s="14">
        <v>793</v>
      </c>
      <c r="C1925" s="15" t="s">
        <v>25</v>
      </c>
      <c r="D1925" s="15" t="s">
        <v>25</v>
      </c>
      <c r="E1925" s="15" t="s">
        <v>769</v>
      </c>
      <c r="F1925" s="15"/>
      <c r="G1925" s="70">
        <f>G1926</f>
        <v>0</v>
      </c>
      <c r="H1925" s="70"/>
      <c r="I1925" s="70"/>
      <c r="J1925" s="175"/>
      <c r="K1925" s="183"/>
      <c r="L1925" s="183"/>
      <c r="M1925" s="183"/>
      <c r="N1925" s="183"/>
      <c r="O1925" s="183"/>
      <c r="P1925" s="183"/>
      <c r="Q1925" s="183"/>
      <c r="R1925" s="183"/>
    </row>
    <row r="1926" spans="1:20" s="18" customFormat="1" ht="25.5" hidden="1">
      <c r="A1926" s="16" t="s">
        <v>35</v>
      </c>
      <c r="B1926" s="15" t="s">
        <v>809</v>
      </c>
      <c r="C1926" s="15" t="s">
        <v>25</v>
      </c>
      <c r="D1926" s="15" t="s">
        <v>25</v>
      </c>
      <c r="E1926" s="15" t="s">
        <v>769</v>
      </c>
      <c r="F1926" s="15" t="s">
        <v>36</v>
      </c>
      <c r="G1926" s="70">
        <f>G1927</f>
        <v>0</v>
      </c>
      <c r="H1926" s="70">
        <f>H1927</f>
        <v>0</v>
      </c>
      <c r="I1926" s="70">
        <f>I1927</f>
        <v>0</v>
      </c>
      <c r="J1926" s="175"/>
      <c r="K1926" s="183"/>
      <c r="L1926" s="183"/>
      <c r="M1926" s="183"/>
      <c r="N1926" s="183"/>
      <c r="O1926" s="183"/>
      <c r="P1926" s="183"/>
      <c r="Q1926" s="183"/>
      <c r="R1926" s="183"/>
    </row>
    <row r="1927" spans="1:20" s="18" customFormat="1" ht="25.5" hidden="1">
      <c r="A1927" s="16" t="s">
        <v>37</v>
      </c>
      <c r="B1927" s="15" t="s">
        <v>809</v>
      </c>
      <c r="C1927" s="15" t="s">
        <v>25</v>
      </c>
      <c r="D1927" s="15" t="s">
        <v>25</v>
      </c>
      <c r="E1927" s="15" t="s">
        <v>769</v>
      </c>
      <c r="F1927" s="15" t="s">
        <v>38</v>
      </c>
      <c r="G1927" s="70"/>
      <c r="H1927" s="70"/>
      <c r="I1927" s="70"/>
      <c r="J1927" s="175"/>
      <c r="K1927" s="183"/>
      <c r="L1927" s="183"/>
      <c r="M1927" s="183"/>
      <c r="N1927" s="183"/>
      <c r="O1927" s="183"/>
      <c r="P1927" s="183"/>
      <c r="Q1927" s="183"/>
      <c r="R1927" s="183"/>
    </row>
    <row r="1928" spans="1:20" s="18" customFormat="1" ht="30.75" hidden="1" customHeight="1">
      <c r="A1928" s="16" t="s">
        <v>164</v>
      </c>
      <c r="B1928" s="14">
        <v>793</v>
      </c>
      <c r="C1928" s="15" t="s">
        <v>25</v>
      </c>
      <c r="D1928" s="15" t="s">
        <v>25</v>
      </c>
      <c r="E1928" s="15" t="s">
        <v>229</v>
      </c>
      <c r="F1928" s="15"/>
      <c r="G1928" s="70">
        <f>G1929</f>
        <v>0</v>
      </c>
      <c r="H1928" s="70"/>
      <c r="I1928" s="70"/>
      <c r="J1928" s="175"/>
      <c r="K1928" s="183"/>
      <c r="L1928" s="183"/>
      <c r="M1928" s="183"/>
      <c r="N1928" s="183"/>
      <c r="O1928" s="183"/>
      <c r="P1928" s="183"/>
      <c r="Q1928" s="183"/>
      <c r="R1928" s="183"/>
    </row>
    <row r="1929" spans="1:20" s="18" customFormat="1" ht="25.5" hidden="1">
      <c r="A1929" s="16" t="s">
        <v>164</v>
      </c>
      <c r="B1929" s="14">
        <v>793</v>
      </c>
      <c r="C1929" s="15" t="s">
        <v>25</v>
      </c>
      <c r="D1929" s="15" t="s">
        <v>25</v>
      </c>
      <c r="E1929" s="15" t="s">
        <v>271</v>
      </c>
      <c r="F1929" s="15"/>
      <c r="G1929" s="70">
        <f>G1930</f>
        <v>0</v>
      </c>
      <c r="H1929" s="70"/>
      <c r="I1929" s="70"/>
      <c r="J1929" s="175"/>
      <c r="K1929" s="183"/>
      <c r="L1929" s="183"/>
      <c r="M1929" s="183"/>
      <c r="N1929" s="183"/>
      <c r="O1929" s="183"/>
      <c r="P1929" s="183"/>
      <c r="Q1929" s="183"/>
      <c r="R1929" s="183"/>
    </row>
    <row r="1930" spans="1:20" s="18" customFormat="1" ht="25.5" hidden="1">
      <c r="A1930" s="16" t="s">
        <v>35</v>
      </c>
      <c r="B1930" s="15" t="s">
        <v>809</v>
      </c>
      <c r="C1930" s="15" t="s">
        <v>25</v>
      </c>
      <c r="D1930" s="15" t="s">
        <v>25</v>
      </c>
      <c r="E1930" s="15" t="s">
        <v>271</v>
      </c>
      <c r="F1930" s="15" t="s">
        <v>36</v>
      </c>
      <c r="G1930" s="70">
        <f>G1931</f>
        <v>0</v>
      </c>
      <c r="H1930" s="70">
        <f>H1931</f>
        <v>0</v>
      </c>
      <c r="I1930" s="70">
        <f>I1931</f>
        <v>0</v>
      </c>
      <c r="J1930" s="175"/>
      <c r="K1930" s="183"/>
      <c r="L1930" s="183"/>
      <c r="M1930" s="183"/>
      <c r="N1930" s="183"/>
      <c r="O1930" s="183"/>
      <c r="P1930" s="183"/>
      <c r="Q1930" s="183"/>
      <c r="R1930" s="183"/>
    </row>
    <row r="1931" spans="1:20" s="18" customFormat="1" ht="25.5" hidden="1">
      <c r="A1931" s="16" t="s">
        <v>37</v>
      </c>
      <c r="B1931" s="15" t="s">
        <v>809</v>
      </c>
      <c r="C1931" s="15" t="s">
        <v>25</v>
      </c>
      <c r="D1931" s="15" t="s">
        <v>25</v>
      </c>
      <c r="E1931" s="15" t="s">
        <v>271</v>
      </c>
      <c r="F1931" s="15" t="s">
        <v>38</v>
      </c>
      <c r="G1931" s="70"/>
      <c r="H1931" s="70"/>
      <c r="I1931" s="70"/>
      <c r="J1931" s="175"/>
      <c r="K1931" s="183"/>
      <c r="L1931" s="183"/>
      <c r="M1931" s="183"/>
      <c r="N1931" s="183"/>
      <c r="O1931" s="183"/>
      <c r="P1931" s="183"/>
      <c r="Q1931" s="183"/>
      <c r="R1931" s="183"/>
    </row>
    <row r="1932" spans="1:20" s="18" customFormat="1" ht="18.75" hidden="1" customHeight="1">
      <c r="A1932" s="34" t="s">
        <v>42</v>
      </c>
      <c r="B1932" s="15" t="s">
        <v>809</v>
      </c>
      <c r="C1932" s="15" t="s">
        <v>43</v>
      </c>
      <c r="D1932" s="15"/>
      <c r="E1932" s="15"/>
      <c r="F1932" s="15"/>
      <c r="G1932" s="70">
        <f>G1933</f>
        <v>0</v>
      </c>
      <c r="H1932" s="70"/>
      <c r="I1932" s="70"/>
      <c r="J1932" s="175"/>
      <c r="K1932" s="183"/>
      <c r="L1932" s="183"/>
      <c r="M1932" s="183"/>
      <c r="N1932" s="183"/>
      <c r="O1932" s="183"/>
      <c r="P1932" s="183"/>
      <c r="Q1932" s="183"/>
      <c r="R1932" s="183"/>
    </row>
    <row r="1933" spans="1:20" s="18" customFormat="1" ht="19.5" hidden="1" customHeight="1">
      <c r="A1933" s="16" t="s">
        <v>44</v>
      </c>
      <c r="B1933" s="15" t="s">
        <v>809</v>
      </c>
      <c r="C1933" s="15" t="s">
        <v>43</v>
      </c>
      <c r="D1933" s="15" t="s">
        <v>18</v>
      </c>
      <c r="E1933" s="15"/>
      <c r="F1933" s="15"/>
      <c r="G1933" s="70">
        <f>G1934</f>
        <v>0</v>
      </c>
      <c r="H1933" s="70"/>
      <c r="I1933" s="70"/>
      <c r="J1933" s="175"/>
      <c r="K1933" s="183"/>
      <c r="L1933" s="183"/>
      <c r="M1933" s="183"/>
      <c r="N1933" s="183"/>
      <c r="O1933" s="183"/>
      <c r="P1933" s="183"/>
      <c r="Q1933" s="183"/>
      <c r="R1933" s="183"/>
    </row>
    <row r="1934" spans="1:20" s="18" customFormat="1" ht="30.75" hidden="1" customHeight="1">
      <c r="A1934" s="16" t="s">
        <v>164</v>
      </c>
      <c r="B1934" s="14">
        <v>793</v>
      </c>
      <c r="C1934" s="15" t="s">
        <v>43</v>
      </c>
      <c r="D1934" s="15" t="s">
        <v>18</v>
      </c>
      <c r="E1934" s="15" t="s">
        <v>229</v>
      </c>
      <c r="F1934" s="15"/>
      <c r="G1934" s="70">
        <f>G1935</f>
        <v>0</v>
      </c>
      <c r="H1934" s="70"/>
      <c r="I1934" s="70"/>
      <c r="J1934" s="175"/>
      <c r="K1934" s="183"/>
      <c r="L1934" s="183"/>
      <c r="M1934" s="183"/>
      <c r="N1934" s="183"/>
      <c r="O1934" s="183"/>
      <c r="P1934" s="183"/>
      <c r="Q1934" s="183"/>
      <c r="R1934" s="183"/>
    </row>
    <row r="1935" spans="1:20" s="18" customFormat="1" ht="25.5" hidden="1">
      <c r="A1935" s="16" t="s">
        <v>164</v>
      </c>
      <c r="B1935" s="14">
        <v>793</v>
      </c>
      <c r="C1935" s="15" t="s">
        <v>43</v>
      </c>
      <c r="D1935" s="15" t="s">
        <v>18</v>
      </c>
      <c r="E1935" s="15" t="s">
        <v>271</v>
      </c>
      <c r="F1935" s="15"/>
      <c r="G1935" s="70">
        <f>G1936</f>
        <v>0</v>
      </c>
      <c r="H1935" s="70"/>
      <c r="I1935" s="70"/>
      <c r="J1935" s="175"/>
      <c r="K1935" s="183"/>
      <c r="L1935" s="183"/>
      <c r="M1935" s="183"/>
      <c r="N1935" s="183"/>
      <c r="O1935" s="183"/>
      <c r="P1935" s="183"/>
      <c r="Q1935" s="183"/>
      <c r="R1935" s="183"/>
    </row>
    <row r="1936" spans="1:20" s="18" customFormat="1" hidden="1">
      <c r="A1936" s="16" t="s">
        <v>153</v>
      </c>
      <c r="B1936" s="15" t="s">
        <v>809</v>
      </c>
      <c r="C1936" s="15" t="s">
        <v>43</v>
      </c>
      <c r="D1936" s="15" t="s">
        <v>18</v>
      </c>
      <c r="E1936" s="15" t="s">
        <v>271</v>
      </c>
      <c r="F1936" s="15" t="s">
        <v>154</v>
      </c>
      <c r="G1936" s="70">
        <f>G1937</f>
        <v>0</v>
      </c>
      <c r="H1936" s="70">
        <f>H1937</f>
        <v>0</v>
      </c>
      <c r="I1936" s="70">
        <f>I1937</f>
        <v>0</v>
      </c>
      <c r="J1936" s="175"/>
      <c r="K1936" s="183"/>
      <c r="L1936" s="183"/>
      <c r="M1936" s="183"/>
      <c r="N1936" s="183"/>
      <c r="O1936" s="183"/>
      <c r="P1936" s="183"/>
      <c r="Q1936" s="183"/>
      <c r="R1936" s="183"/>
    </row>
    <row r="1937" spans="1:18" s="18" customFormat="1" hidden="1">
      <c r="A1937" s="16" t="s">
        <v>173</v>
      </c>
      <c r="B1937" s="15" t="s">
        <v>809</v>
      </c>
      <c r="C1937" s="15" t="s">
        <v>43</v>
      </c>
      <c r="D1937" s="15" t="s">
        <v>18</v>
      </c>
      <c r="E1937" s="15" t="s">
        <v>271</v>
      </c>
      <c r="F1937" s="15" t="s">
        <v>174</v>
      </c>
      <c r="G1937" s="70"/>
      <c r="H1937" s="70"/>
      <c r="I1937" s="70"/>
      <c r="J1937" s="175"/>
      <c r="K1937" s="183"/>
      <c r="L1937" s="183"/>
      <c r="M1937" s="183"/>
      <c r="N1937" s="183"/>
      <c r="O1937" s="183"/>
      <c r="P1937" s="183"/>
      <c r="Q1937" s="183"/>
      <c r="R1937" s="183"/>
    </row>
    <row r="1938" spans="1:18">
      <c r="A1938" s="11" t="s">
        <v>142</v>
      </c>
      <c r="B1938" s="19">
        <v>793</v>
      </c>
      <c r="C1938" s="7" t="s">
        <v>68</v>
      </c>
      <c r="D1938" s="7"/>
      <c r="E1938" s="15"/>
      <c r="F1938" s="7"/>
      <c r="G1938" s="38">
        <f>G1939+G1944+G1990</f>
        <v>77317428.570000008</v>
      </c>
      <c r="H1938" s="38">
        <f>H1939+H1944+H1990</f>
        <v>28940746.949999999</v>
      </c>
      <c r="I1938" s="38">
        <f>I1939+I1944+I1990</f>
        <v>28940746.949999999</v>
      </c>
      <c r="J1938" s="337"/>
      <c r="K1938" s="69"/>
      <c r="L1938" s="69"/>
      <c r="M1938" s="69"/>
      <c r="N1938" s="69"/>
      <c r="O1938" s="69"/>
      <c r="P1938" s="69"/>
      <c r="Q1938" s="69"/>
      <c r="R1938" s="69"/>
    </row>
    <row r="1939" spans="1:18">
      <c r="A1939" s="16" t="s">
        <v>143</v>
      </c>
      <c r="B1939" s="14">
        <v>793</v>
      </c>
      <c r="C1939" s="15" t="s">
        <v>68</v>
      </c>
      <c r="D1939" s="15" t="s">
        <v>18</v>
      </c>
      <c r="E1939" s="15"/>
      <c r="F1939" s="15"/>
      <c r="G1939" s="70">
        <f t="shared" ref="G1939:I1942" si="537">G1940</f>
        <v>164076.48000000001</v>
      </c>
      <c r="H1939" s="70">
        <f t="shared" si="537"/>
        <v>164076.48000000001</v>
      </c>
      <c r="I1939" s="70">
        <f t="shared" si="537"/>
        <v>164076.48000000001</v>
      </c>
      <c r="J1939" s="175"/>
      <c r="K1939" s="69"/>
      <c r="L1939" s="69"/>
      <c r="M1939" s="69"/>
      <c r="N1939" s="69"/>
      <c r="O1939" s="69"/>
      <c r="P1939" s="69"/>
      <c r="Q1939" s="69"/>
      <c r="R1939" s="69"/>
    </row>
    <row r="1940" spans="1:18" s="28" customFormat="1" ht="36" customHeight="1">
      <c r="A1940" s="16" t="s">
        <v>1157</v>
      </c>
      <c r="B1940" s="14">
        <v>793</v>
      </c>
      <c r="C1940" s="15" t="s">
        <v>68</v>
      </c>
      <c r="D1940" s="15" t="s">
        <v>18</v>
      </c>
      <c r="E1940" s="15" t="s">
        <v>281</v>
      </c>
      <c r="F1940" s="39"/>
      <c r="G1940" s="70">
        <f t="shared" si="537"/>
        <v>164076.48000000001</v>
      </c>
      <c r="H1940" s="70">
        <f t="shared" si="537"/>
        <v>164076.48000000001</v>
      </c>
      <c r="I1940" s="70">
        <f t="shared" si="537"/>
        <v>164076.48000000001</v>
      </c>
      <c r="J1940" s="175"/>
      <c r="K1940" s="318"/>
      <c r="L1940" s="318"/>
      <c r="M1940" s="318"/>
      <c r="N1940" s="318"/>
      <c r="O1940" s="318"/>
      <c r="P1940" s="318"/>
      <c r="Q1940" s="318"/>
      <c r="R1940" s="318"/>
    </row>
    <row r="1941" spans="1:18" s="28" customFormat="1">
      <c r="A1941" s="16" t="s">
        <v>144</v>
      </c>
      <c r="B1941" s="14">
        <v>793</v>
      </c>
      <c r="C1941" s="15" t="s">
        <v>68</v>
      </c>
      <c r="D1941" s="15" t="s">
        <v>18</v>
      </c>
      <c r="E1941" s="15" t="s">
        <v>285</v>
      </c>
      <c r="F1941" s="39"/>
      <c r="G1941" s="70">
        <f t="shared" si="537"/>
        <v>164076.48000000001</v>
      </c>
      <c r="H1941" s="70">
        <f t="shared" si="537"/>
        <v>164076.48000000001</v>
      </c>
      <c r="I1941" s="70">
        <f t="shared" si="537"/>
        <v>164076.48000000001</v>
      </c>
      <c r="J1941" s="175"/>
      <c r="K1941" s="318"/>
      <c r="L1941" s="318"/>
      <c r="M1941" s="318"/>
      <c r="N1941" s="318"/>
      <c r="O1941" s="318"/>
      <c r="P1941" s="318"/>
      <c r="Q1941" s="318"/>
      <c r="R1941" s="318"/>
    </row>
    <row r="1942" spans="1:18" s="28" customFormat="1">
      <c r="A1942" s="16" t="s">
        <v>145</v>
      </c>
      <c r="B1942" s="14">
        <v>793</v>
      </c>
      <c r="C1942" s="15" t="s">
        <v>68</v>
      </c>
      <c r="D1942" s="15" t="s">
        <v>18</v>
      </c>
      <c r="E1942" s="15" t="s">
        <v>285</v>
      </c>
      <c r="F1942" s="15" t="s">
        <v>146</v>
      </c>
      <c r="G1942" s="70">
        <f t="shared" si="537"/>
        <v>164076.48000000001</v>
      </c>
      <c r="H1942" s="70">
        <f>H1943</f>
        <v>164076.48000000001</v>
      </c>
      <c r="I1942" s="70">
        <f t="shared" si="537"/>
        <v>164076.48000000001</v>
      </c>
      <c r="J1942" s="175"/>
      <c r="K1942" s="318"/>
      <c r="L1942" s="318"/>
      <c r="M1942" s="318"/>
      <c r="N1942" s="318"/>
      <c r="O1942" s="318"/>
      <c r="P1942" s="318"/>
      <c r="Q1942" s="318"/>
      <c r="R1942" s="318"/>
    </row>
    <row r="1943" spans="1:18" s="28" customFormat="1" ht="25.5">
      <c r="A1943" s="16" t="s">
        <v>347</v>
      </c>
      <c r="B1943" s="14">
        <v>793</v>
      </c>
      <c r="C1943" s="15" t="s">
        <v>68</v>
      </c>
      <c r="D1943" s="15" t="s">
        <v>18</v>
      </c>
      <c r="E1943" s="15" t="s">
        <v>285</v>
      </c>
      <c r="F1943" s="15" t="s">
        <v>348</v>
      </c>
      <c r="G1943" s="70">
        <v>164076.48000000001</v>
      </c>
      <c r="H1943" s="70">
        <v>164076.48000000001</v>
      </c>
      <c r="I1943" s="70">
        <v>164076.48000000001</v>
      </c>
      <c r="J1943" s="175">
        <f>G1943+G1948+G1962+G1965+G1976+G1979+G1999+G2008</f>
        <v>77317428.569999993</v>
      </c>
      <c r="K1943" s="318"/>
      <c r="L1943" s="318"/>
      <c r="M1943" s="318"/>
      <c r="N1943" s="318"/>
      <c r="O1943" s="318"/>
      <c r="P1943" s="318"/>
      <c r="Q1943" s="318"/>
      <c r="R1943" s="318"/>
    </row>
    <row r="1944" spans="1:18">
      <c r="A1944" s="16" t="s">
        <v>67</v>
      </c>
      <c r="B1944" s="14">
        <v>793</v>
      </c>
      <c r="C1944" s="15" t="s">
        <v>68</v>
      </c>
      <c r="D1944" s="15" t="s">
        <v>69</v>
      </c>
      <c r="E1944" s="15"/>
      <c r="F1944" s="15"/>
      <c r="G1944" s="70">
        <f>G1970+G1966+G1980+G1945+G1955+G1989+G1959</f>
        <v>68462665.760000005</v>
      </c>
      <c r="H1944" s="70">
        <f>H1970+H1966+H1980+H1945+H1955</f>
        <v>1912025.76</v>
      </c>
      <c r="I1944" s="70">
        <f>I1970+I1966+I1980+I1945+I1955</f>
        <v>1912025.76</v>
      </c>
      <c r="J1944" s="175"/>
      <c r="K1944" s="69"/>
      <c r="L1944" s="69"/>
      <c r="M1944" s="69"/>
      <c r="N1944" s="69"/>
      <c r="O1944" s="69"/>
      <c r="P1944" s="69"/>
      <c r="Q1944" s="69"/>
      <c r="R1944" s="69"/>
    </row>
    <row r="1945" spans="1:18" ht="41.25" customHeight="1">
      <c r="A1945" s="16" t="s">
        <v>1141</v>
      </c>
      <c r="B1945" s="14">
        <v>793</v>
      </c>
      <c r="C1945" s="15" t="s">
        <v>68</v>
      </c>
      <c r="D1945" s="15" t="s">
        <v>69</v>
      </c>
      <c r="E1945" s="15" t="s">
        <v>258</v>
      </c>
      <c r="F1945" s="15"/>
      <c r="G1945" s="70">
        <f>G1946+G1949+G1952</f>
        <v>350000</v>
      </c>
      <c r="H1945" s="70">
        <f t="shared" ref="H1945:I1945" si="538">H1946+H1949+H1952</f>
        <v>350000</v>
      </c>
      <c r="I1945" s="70">
        <f t="shared" si="538"/>
        <v>350000</v>
      </c>
      <c r="J1945" s="175"/>
      <c r="K1945" s="69"/>
      <c r="L1945" s="69"/>
      <c r="M1945" s="69"/>
      <c r="N1945" s="69"/>
      <c r="O1945" s="69"/>
      <c r="P1945" s="69"/>
      <c r="Q1945" s="69"/>
      <c r="R1945" s="69"/>
    </row>
    <row r="1946" spans="1:18" ht="28.5" customHeight="1">
      <c r="A1946" s="50" t="s">
        <v>906</v>
      </c>
      <c r="B1946" s="14">
        <v>793</v>
      </c>
      <c r="C1946" s="15" t="s">
        <v>68</v>
      </c>
      <c r="D1946" s="15" t="s">
        <v>69</v>
      </c>
      <c r="E1946" s="15" t="s">
        <v>905</v>
      </c>
      <c r="F1946" s="15"/>
      <c r="G1946" s="70">
        <f>G1947</f>
        <v>350000</v>
      </c>
      <c r="H1946" s="70">
        <f t="shared" ref="H1946:I1946" si="539">H1947</f>
        <v>350000</v>
      </c>
      <c r="I1946" s="70">
        <f t="shared" si="539"/>
        <v>350000</v>
      </c>
      <c r="J1946" s="175"/>
      <c r="K1946" s="69"/>
      <c r="L1946" s="69"/>
      <c r="M1946" s="69"/>
      <c r="N1946" s="69"/>
      <c r="O1946" s="69"/>
      <c r="P1946" s="69"/>
      <c r="Q1946" s="69"/>
      <c r="R1946" s="69"/>
    </row>
    <row r="1947" spans="1:18" ht="21" customHeight="1">
      <c r="A1947" s="16" t="s">
        <v>145</v>
      </c>
      <c r="B1947" s="14">
        <v>793</v>
      </c>
      <c r="C1947" s="15" t="s">
        <v>68</v>
      </c>
      <c r="D1947" s="15" t="s">
        <v>69</v>
      </c>
      <c r="E1947" s="15" t="s">
        <v>905</v>
      </c>
      <c r="F1947" s="15" t="s">
        <v>146</v>
      </c>
      <c r="G1947" s="70">
        <f>G1948</f>
        <v>350000</v>
      </c>
      <c r="H1947" s="70">
        <f t="shared" ref="H1947:I1947" si="540">H1948</f>
        <v>350000</v>
      </c>
      <c r="I1947" s="70">
        <f t="shared" si="540"/>
        <v>350000</v>
      </c>
      <c r="J1947" s="175"/>
      <c r="K1947" s="69"/>
      <c r="L1947" s="69"/>
      <c r="M1947" s="69"/>
      <c r="N1947" s="69"/>
      <c r="O1947" s="69"/>
      <c r="P1947" s="69"/>
      <c r="Q1947" s="69"/>
      <c r="R1947" s="69"/>
    </row>
    <row r="1948" spans="1:18" ht="30.75" customHeight="1">
      <c r="A1948" s="16" t="s">
        <v>147</v>
      </c>
      <c r="B1948" s="14">
        <v>793</v>
      </c>
      <c r="C1948" s="15" t="s">
        <v>68</v>
      </c>
      <c r="D1948" s="15" t="s">
        <v>69</v>
      </c>
      <c r="E1948" s="15" t="s">
        <v>905</v>
      </c>
      <c r="F1948" s="15" t="s">
        <v>148</v>
      </c>
      <c r="G1948" s="70">
        <v>350000</v>
      </c>
      <c r="H1948" s="70">
        <v>350000</v>
      </c>
      <c r="I1948" s="70">
        <v>350000</v>
      </c>
      <c r="J1948" s="175"/>
      <c r="K1948" s="69"/>
      <c r="L1948" s="69"/>
      <c r="M1948" s="69"/>
      <c r="N1948" s="69"/>
      <c r="O1948" s="69"/>
      <c r="P1948" s="69"/>
      <c r="Q1948" s="69"/>
      <c r="R1948" s="69"/>
    </row>
    <row r="1949" spans="1:18" ht="39.75" hidden="1" customHeight="1">
      <c r="A1949" s="50" t="s">
        <v>270</v>
      </c>
      <c r="B1949" s="14">
        <v>793</v>
      </c>
      <c r="C1949" s="15" t="s">
        <v>68</v>
      </c>
      <c r="D1949" s="15" t="s">
        <v>69</v>
      </c>
      <c r="E1949" s="15" t="s">
        <v>269</v>
      </c>
      <c r="F1949" s="15"/>
      <c r="G1949" s="70">
        <f>G1950</f>
        <v>0</v>
      </c>
      <c r="H1949" s="70">
        <f t="shared" ref="H1949:I1949" si="541">H1950</f>
        <v>0</v>
      </c>
      <c r="I1949" s="70">
        <f t="shared" si="541"/>
        <v>0</v>
      </c>
      <c r="J1949" s="175"/>
      <c r="K1949" s="69"/>
      <c r="L1949" s="69"/>
      <c r="M1949" s="69"/>
      <c r="N1949" s="69"/>
      <c r="O1949" s="69"/>
      <c r="P1949" s="69"/>
      <c r="Q1949" s="69"/>
      <c r="R1949" s="69"/>
    </row>
    <row r="1950" spans="1:18" ht="21" hidden="1" customHeight="1">
      <c r="A1950" s="16" t="s">
        <v>145</v>
      </c>
      <c r="B1950" s="14">
        <v>793</v>
      </c>
      <c r="C1950" s="15" t="s">
        <v>68</v>
      </c>
      <c r="D1950" s="15" t="s">
        <v>69</v>
      </c>
      <c r="E1950" s="15" t="s">
        <v>269</v>
      </c>
      <c r="F1950" s="15" t="s">
        <v>146</v>
      </c>
      <c r="G1950" s="70">
        <f>G1951</f>
        <v>0</v>
      </c>
      <c r="H1950" s="70">
        <f t="shared" ref="H1950:I1950" si="542">H1951</f>
        <v>0</v>
      </c>
      <c r="I1950" s="70">
        <f t="shared" si="542"/>
        <v>0</v>
      </c>
      <c r="J1950" s="175"/>
      <c r="K1950" s="69"/>
      <c r="L1950" s="69"/>
      <c r="M1950" s="69"/>
      <c r="N1950" s="69"/>
      <c r="O1950" s="69"/>
      <c r="P1950" s="69"/>
      <c r="Q1950" s="69"/>
      <c r="R1950" s="69"/>
    </row>
    <row r="1951" spans="1:18" ht="30.75" hidden="1" customHeight="1">
      <c r="A1951" s="16" t="s">
        <v>147</v>
      </c>
      <c r="B1951" s="14">
        <v>793</v>
      </c>
      <c r="C1951" s="15" t="s">
        <v>68</v>
      </c>
      <c r="D1951" s="15" t="s">
        <v>69</v>
      </c>
      <c r="E1951" s="15" t="s">
        <v>269</v>
      </c>
      <c r="F1951" s="15" t="s">
        <v>148</v>
      </c>
      <c r="G1951" s="70"/>
      <c r="H1951" s="70"/>
      <c r="I1951" s="70"/>
      <c r="J1951" s="175"/>
      <c r="K1951" s="69"/>
      <c r="L1951" s="69"/>
      <c r="M1951" s="69"/>
      <c r="N1951" s="69"/>
      <c r="O1951" s="69"/>
      <c r="P1951" s="69"/>
      <c r="Q1951" s="69"/>
      <c r="R1951" s="69"/>
    </row>
    <row r="1952" spans="1:18" ht="30.75" hidden="1" customHeight="1">
      <c r="A1952" s="16" t="s">
        <v>438</v>
      </c>
      <c r="B1952" s="14">
        <v>793</v>
      </c>
      <c r="C1952" s="15" t="s">
        <v>68</v>
      </c>
      <c r="D1952" s="15" t="s">
        <v>69</v>
      </c>
      <c r="E1952" s="15" t="s">
        <v>437</v>
      </c>
      <c r="F1952" s="15"/>
      <c r="G1952" s="70">
        <f>G1953</f>
        <v>0</v>
      </c>
      <c r="H1952" s="70">
        <f t="shared" ref="H1952:I1952" si="543">H1953</f>
        <v>0</v>
      </c>
      <c r="I1952" s="70">
        <f t="shared" si="543"/>
        <v>0</v>
      </c>
      <c r="J1952" s="175"/>
      <c r="K1952" s="69"/>
      <c r="L1952" s="69"/>
      <c r="M1952" s="69"/>
      <c r="N1952" s="69"/>
      <c r="O1952" s="69"/>
      <c r="P1952" s="69"/>
      <c r="Q1952" s="69"/>
      <c r="R1952" s="69"/>
    </row>
    <row r="1953" spans="1:18" ht="17.25" hidden="1" customHeight="1">
      <c r="A1953" s="16" t="s">
        <v>62</v>
      </c>
      <c r="B1953" s="14">
        <v>793</v>
      </c>
      <c r="C1953" s="15" t="s">
        <v>68</v>
      </c>
      <c r="D1953" s="15" t="s">
        <v>69</v>
      </c>
      <c r="E1953" s="15" t="s">
        <v>437</v>
      </c>
      <c r="F1953" s="15" t="s">
        <v>63</v>
      </c>
      <c r="G1953" s="70">
        <f>G1954</f>
        <v>0</v>
      </c>
      <c r="H1953" s="70">
        <f t="shared" ref="H1953:I1953" si="544">H1954</f>
        <v>0</v>
      </c>
      <c r="I1953" s="70">
        <f t="shared" si="544"/>
        <v>0</v>
      </c>
      <c r="J1953" s="175"/>
      <c r="K1953" s="69"/>
      <c r="L1953" s="69"/>
      <c r="M1953" s="69"/>
      <c r="N1953" s="69"/>
      <c r="O1953" s="69"/>
      <c r="P1953" s="69"/>
      <c r="Q1953" s="69"/>
      <c r="R1953" s="69"/>
    </row>
    <row r="1954" spans="1:18" ht="23.25" hidden="1" customHeight="1">
      <c r="A1954" s="16" t="s">
        <v>175</v>
      </c>
      <c r="B1954" s="14">
        <v>793</v>
      </c>
      <c r="C1954" s="15" t="s">
        <v>68</v>
      </c>
      <c r="D1954" s="15" t="s">
        <v>69</v>
      </c>
      <c r="E1954" s="15" t="s">
        <v>437</v>
      </c>
      <c r="F1954" s="15" t="s">
        <v>176</v>
      </c>
      <c r="G1954" s="70">
        <f>11000+17010+71990-99000-1000</f>
        <v>0</v>
      </c>
      <c r="H1954" s="70"/>
      <c r="I1954" s="70"/>
      <c r="J1954" s="175"/>
      <c r="K1954" s="69"/>
      <c r="L1954" s="69"/>
      <c r="M1954" s="69"/>
      <c r="N1954" s="69"/>
      <c r="O1954" s="69"/>
      <c r="P1954" s="69"/>
      <c r="Q1954" s="69"/>
      <c r="R1954" s="69"/>
    </row>
    <row r="1955" spans="1:18" ht="27.75" hidden="1" customHeight="1">
      <c r="A1955" s="16" t="s">
        <v>650</v>
      </c>
      <c r="B1955" s="14">
        <v>793</v>
      </c>
      <c r="C1955" s="15" t="s">
        <v>68</v>
      </c>
      <c r="D1955" s="15" t="s">
        <v>69</v>
      </c>
      <c r="E1955" s="15" t="s">
        <v>651</v>
      </c>
      <c r="F1955" s="15"/>
      <c r="G1955" s="70">
        <f>G1956</f>
        <v>0</v>
      </c>
      <c r="H1955" s="70">
        <f t="shared" ref="H1955:I1955" si="545">H1956</f>
        <v>0</v>
      </c>
      <c r="I1955" s="70">
        <f t="shared" si="545"/>
        <v>0</v>
      </c>
      <c r="J1955" s="175"/>
      <c r="K1955" s="69"/>
      <c r="L1955" s="69"/>
      <c r="M1955" s="69"/>
      <c r="N1955" s="69"/>
      <c r="O1955" s="69"/>
      <c r="P1955" s="69"/>
      <c r="Q1955" s="69"/>
      <c r="R1955" s="69"/>
    </row>
    <row r="1956" spans="1:18" ht="28.5" hidden="1" customHeight="1">
      <c r="A1956" s="50" t="s">
        <v>652</v>
      </c>
      <c r="B1956" s="14">
        <v>793</v>
      </c>
      <c r="C1956" s="15" t="s">
        <v>68</v>
      </c>
      <c r="D1956" s="15" t="s">
        <v>69</v>
      </c>
      <c r="E1956" s="15" t="s">
        <v>653</v>
      </c>
      <c r="F1956" s="15"/>
      <c r="G1956" s="70">
        <f>G1957</f>
        <v>0</v>
      </c>
      <c r="H1956" s="70">
        <f t="shared" ref="H1956:I1957" si="546">H1957</f>
        <v>0</v>
      </c>
      <c r="I1956" s="70">
        <f t="shared" si="546"/>
        <v>0</v>
      </c>
      <c r="J1956" s="175"/>
      <c r="K1956" s="69"/>
      <c r="L1956" s="69"/>
      <c r="M1956" s="69"/>
      <c r="N1956" s="69"/>
      <c r="O1956" s="69"/>
      <c r="P1956" s="69"/>
      <c r="Q1956" s="69"/>
      <c r="R1956" s="69"/>
    </row>
    <row r="1957" spans="1:18" ht="21" hidden="1" customHeight="1">
      <c r="A1957" s="16" t="s">
        <v>145</v>
      </c>
      <c r="B1957" s="14">
        <v>793</v>
      </c>
      <c r="C1957" s="15" t="s">
        <v>68</v>
      </c>
      <c r="D1957" s="15" t="s">
        <v>69</v>
      </c>
      <c r="E1957" s="15" t="s">
        <v>653</v>
      </c>
      <c r="F1957" s="15" t="s">
        <v>146</v>
      </c>
      <c r="G1957" s="70">
        <f>G1958</f>
        <v>0</v>
      </c>
      <c r="H1957" s="70">
        <f t="shared" si="546"/>
        <v>0</v>
      </c>
      <c r="I1957" s="70">
        <f t="shared" si="546"/>
        <v>0</v>
      </c>
      <c r="J1957" s="175"/>
      <c r="K1957" s="69"/>
      <c r="L1957" s="69"/>
      <c r="M1957" s="69"/>
      <c r="N1957" s="69"/>
      <c r="O1957" s="69"/>
      <c r="P1957" s="69"/>
      <c r="Q1957" s="69"/>
      <c r="R1957" s="69"/>
    </row>
    <row r="1958" spans="1:18" ht="30.75" hidden="1" customHeight="1">
      <c r="A1958" s="16" t="s">
        <v>147</v>
      </c>
      <c r="B1958" s="14">
        <v>793</v>
      </c>
      <c r="C1958" s="15" t="s">
        <v>68</v>
      </c>
      <c r="D1958" s="15" t="s">
        <v>69</v>
      </c>
      <c r="E1958" s="15" t="s">
        <v>653</v>
      </c>
      <c r="F1958" s="15" t="s">
        <v>148</v>
      </c>
      <c r="G1958" s="70"/>
      <c r="H1958" s="70"/>
      <c r="I1958" s="70"/>
      <c r="J1958" s="175"/>
      <c r="K1958" s="69"/>
      <c r="L1958" s="69"/>
      <c r="M1958" s="69"/>
      <c r="N1958" s="69"/>
      <c r="O1958" s="69"/>
      <c r="P1958" s="69"/>
      <c r="Q1958" s="69"/>
      <c r="R1958" s="69"/>
    </row>
    <row r="1959" spans="1:18" ht="72.75" customHeight="1">
      <c r="A1959" s="16" t="s">
        <v>1144</v>
      </c>
      <c r="B1959" s="14">
        <v>793</v>
      </c>
      <c r="C1959" s="15" t="s">
        <v>68</v>
      </c>
      <c r="D1959" s="15" t="s">
        <v>69</v>
      </c>
      <c r="E1959" s="15" t="s">
        <v>209</v>
      </c>
      <c r="F1959" s="15"/>
      <c r="G1959" s="70">
        <f>G1960+G1963</f>
        <v>66550640</v>
      </c>
      <c r="H1959" s="70">
        <f t="shared" ref="H1959:I1959" si="547">H1960+H1963</f>
        <v>0</v>
      </c>
      <c r="I1959" s="70">
        <f t="shared" si="547"/>
        <v>0</v>
      </c>
      <c r="J1959" s="175"/>
      <c r="K1959" s="69"/>
      <c r="L1959" s="69"/>
      <c r="M1959" s="69"/>
      <c r="N1959" s="69"/>
      <c r="O1959" s="69"/>
      <c r="P1959" s="69"/>
      <c r="Q1959" s="69"/>
      <c r="R1959" s="69"/>
    </row>
    <row r="1960" spans="1:18" ht="87" customHeight="1">
      <c r="A1960" s="332" t="s">
        <v>1058</v>
      </c>
      <c r="B1960" s="14">
        <v>793</v>
      </c>
      <c r="C1960" s="15" t="s">
        <v>68</v>
      </c>
      <c r="D1960" s="15" t="s">
        <v>69</v>
      </c>
      <c r="E1960" s="15" t="s">
        <v>500</v>
      </c>
      <c r="F1960" s="15"/>
      <c r="G1960" s="70">
        <f>G1961</f>
        <v>65219627.200000003</v>
      </c>
      <c r="H1960" s="70">
        <f t="shared" ref="H1960:I1960" si="548">H1961</f>
        <v>0</v>
      </c>
      <c r="I1960" s="70">
        <f t="shared" si="548"/>
        <v>0</v>
      </c>
      <c r="J1960" s="175"/>
      <c r="K1960" s="69"/>
      <c r="L1960" s="69"/>
      <c r="M1960" s="69"/>
      <c r="N1960" s="69"/>
      <c r="O1960" s="69"/>
      <c r="P1960" s="69"/>
      <c r="Q1960" s="69"/>
      <c r="R1960" s="69"/>
    </row>
    <row r="1961" spans="1:18" ht="30.75" customHeight="1">
      <c r="A1961" s="16" t="s">
        <v>145</v>
      </c>
      <c r="B1961" s="14">
        <v>793</v>
      </c>
      <c r="C1961" s="15" t="s">
        <v>68</v>
      </c>
      <c r="D1961" s="15" t="s">
        <v>69</v>
      </c>
      <c r="E1961" s="15" t="s">
        <v>500</v>
      </c>
      <c r="F1961" s="15" t="s">
        <v>146</v>
      </c>
      <c r="G1961" s="70">
        <f>G1962</f>
        <v>65219627.200000003</v>
      </c>
      <c r="H1961" s="70">
        <f t="shared" ref="H1961:I1961" si="549">H1962</f>
        <v>0</v>
      </c>
      <c r="I1961" s="70">
        <f t="shared" si="549"/>
        <v>0</v>
      </c>
      <c r="J1961" s="175"/>
      <c r="K1961" s="69"/>
      <c r="L1961" s="69"/>
      <c r="M1961" s="69"/>
      <c r="N1961" s="69"/>
      <c r="O1961" s="69"/>
      <c r="P1961" s="69"/>
      <c r="Q1961" s="69"/>
      <c r="R1961" s="69"/>
    </row>
    <row r="1962" spans="1:18" ht="30.75" customHeight="1">
      <c r="A1962" s="16" t="s">
        <v>147</v>
      </c>
      <c r="B1962" s="14">
        <v>793</v>
      </c>
      <c r="C1962" s="15" t="s">
        <v>68</v>
      </c>
      <c r="D1962" s="15" t="s">
        <v>69</v>
      </c>
      <c r="E1962" s="15" t="s">
        <v>500</v>
      </c>
      <c r="F1962" s="15" t="s">
        <v>148</v>
      </c>
      <c r="G1962" s="70">
        <v>65219627.200000003</v>
      </c>
      <c r="H1962" s="70">
        <v>0</v>
      </c>
      <c r="I1962" s="70">
        <v>0</v>
      </c>
      <c r="J1962" s="175"/>
      <c r="K1962" s="69"/>
      <c r="L1962" s="69"/>
      <c r="M1962" s="69"/>
      <c r="N1962" s="69"/>
      <c r="O1962" s="69"/>
      <c r="P1962" s="69"/>
      <c r="Q1962" s="69"/>
      <c r="R1962" s="69"/>
    </row>
    <row r="1963" spans="1:18" ht="103.5" customHeight="1">
      <c r="A1963" s="332" t="s">
        <v>1059</v>
      </c>
      <c r="B1963" s="14">
        <v>793</v>
      </c>
      <c r="C1963" s="15" t="s">
        <v>68</v>
      </c>
      <c r="D1963" s="15" t="s">
        <v>69</v>
      </c>
      <c r="E1963" s="15" t="s">
        <v>501</v>
      </c>
      <c r="F1963" s="15"/>
      <c r="G1963" s="70">
        <f>G1964</f>
        <v>1331012.8</v>
      </c>
      <c r="H1963" s="70">
        <f t="shared" ref="H1963:I1963" si="550">H1964</f>
        <v>0</v>
      </c>
      <c r="I1963" s="70">
        <f t="shared" si="550"/>
        <v>0</v>
      </c>
      <c r="J1963" s="175"/>
      <c r="K1963" s="69"/>
      <c r="L1963" s="69"/>
      <c r="M1963" s="69"/>
      <c r="N1963" s="69"/>
      <c r="O1963" s="69"/>
      <c r="P1963" s="69"/>
      <c r="Q1963" s="69"/>
      <c r="R1963" s="69"/>
    </row>
    <row r="1964" spans="1:18" ht="30.75" customHeight="1">
      <c r="A1964" s="16" t="s">
        <v>145</v>
      </c>
      <c r="B1964" s="14">
        <v>793</v>
      </c>
      <c r="C1964" s="15" t="s">
        <v>68</v>
      </c>
      <c r="D1964" s="15" t="s">
        <v>69</v>
      </c>
      <c r="E1964" s="15" t="s">
        <v>501</v>
      </c>
      <c r="F1964" s="15" t="s">
        <v>146</v>
      </c>
      <c r="G1964" s="70">
        <f>G1965</f>
        <v>1331012.8</v>
      </c>
      <c r="H1964" s="70">
        <f t="shared" ref="H1964:I1964" si="551">H1965</f>
        <v>0</v>
      </c>
      <c r="I1964" s="70">
        <f t="shared" si="551"/>
        <v>0</v>
      </c>
      <c r="J1964" s="175"/>
      <c r="K1964" s="69"/>
      <c r="L1964" s="69"/>
      <c r="M1964" s="69"/>
      <c r="N1964" s="69"/>
      <c r="O1964" s="69"/>
      <c r="P1964" s="69"/>
      <c r="Q1964" s="69"/>
      <c r="R1964" s="69"/>
    </row>
    <row r="1965" spans="1:18" ht="30.75" customHeight="1">
      <c r="A1965" s="16" t="s">
        <v>147</v>
      </c>
      <c r="B1965" s="14">
        <v>793</v>
      </c>
      <c r="C1965" s="15" t="s">
        <v>68</v>
      </c>
      <c r="D1965" s="15" t="s">
        <v>69</v>
      </c>
      <c r="E1965" s="15" t="s">
        <v>501</v>
      </c>
      <c r="F1965" s="15" t="s">
        <v>148</v>
      </c>
      <c r="G1965" s="70">
        <v>1331012.8</v>
      </c>
      <c r="H1965" s="70">
        <v>0</v>
      </c>
      <c r="I1965" s="70">
        <v>0</v>
      </c>
      <c r="J1965" s="175"/>
      <c r="K1965" s="69"/>
      <c r="L1965" s="69"/>
      <c r="M1965" s="69"/>
      <c r="N1965" s="69"/>
      <c r="O1965" s="69"/>
      <c r="P1965" s="69"/>
      <c r="Q1965" s="69"/>
      <c r="R1965" s="69"/>
    </row>
    <row r="1966" spans="1:18" s="18" customFormat="1" ht="25.5" hidden="1">
      <c r="A1966" s="13" t="s">
        <v>462</v>
      </c>
      <c r="B1966" s="14">
        <v>793</v>
      </c>
      <c r="C1966" s="15" t="s">
        <v>68</v>
      </c>
      <c r="D1966" s="15" t="s">
        <v>69</v>
      </c>
      <c r="E1966" s="15" t="s">
        <v>215</v>
      </c>
      <c r="F1966" s="15"/>
      <c r="G1966" s="70">
        <f t="shared" ref="G1966:I1968" si="552">G1967</f>
        <v>0</v>
      </c>
      <c r="H1966" s="70">
        <f t="shared" si="552"/>
        <v>0</v>
      </c>
      <c r="I1966" s="70">
        <f t="shared" si="552"/>
        <v>0</v>
      </c>
      <c r="J1966" s="175"/>
      <c r="K1966" s="183"/>
      <c r="L1966" s="183"/>
      <c r="M1966" s="183"/>
      <c r="N1966" s="183"/>
      <c r="O1966" s="183"/>
      <c r="P1966" s="183"/>
      <c r="Q1966" s="183"/>
      <c r="R1966" s="183"/>
    </row>
    <row r="1967" spans="1:18" s="18" customFormat="1" ht="25.5" hidden="1">
      <c r="A1967" s="16" t="s">
        <v>97</v>
      </c>
      <c r="B1967" s="14">
        <v>793</v>
      </c>
      <c r="C1967" s="15" t="s">
        <v>68</v>
      </c>
      <c r="D1967" s="15" t="s">
        <v>69</v>
      </c>
      <c r="E1967" s="15" t="s">
        <v>216</v>
      </c>
      <c r="F1967" s="15"/>
      <c r="G1967" s="70">
        <f t="shared" si="552"/>
        <v>0</v>
      </c>
      <c r="H1967" s="70">
        <f t="shared" si="552"/>
        <v>0</v>
      </c>
      <c r="I1967" s="70">
        <f t="shared" si="552"/>
        <v>0</v>
      </c>
      <c r="J1967" s="175"/>
      <c r="K1967" s="183"/>
      <c r="L1967" s="183"/>
      <c r="M1967" s="183"/>
      <c r="N1967" s="183"/>
      <c r="O1967" s="183"/>
      <c r="P1967" s="183"/>
      <c r="Q1967" s="183"/>
      <c r="R1967" s="183"/>
    </row>
    <row r="1968" spans="1:18" s="18" customFormat="1" ht="10.5" hidden="1" customHeight="1">
      <c r="A1968" s="131" t="s">
        <v>346</v>
      </c>
      <c r="B1968" s="14">
        <v>793</v>
      </c>
      <c r="C1968" s="15" t="s">
        <v>68</v>
      </c>
      <c r="D1968" s="15" t="s">
        <v>69</v>
      </c>
      <c r="E1968" s="15" t="s">
        <v>216</v>
      </c>
      <c r="F1968" s="15" t="s">
        <v>146</v>
      </c>
      <c r="G1968" s="70">
        <f t="shared" si="552"/>
        <v>0</v>
      </c>
      <c r="H1968" s="70">
        <f t="shared" si="552"/>
        <v>0</v>
      </c>
      <c r="I1968" s="70">
        <f t="shared" si="552"/>
        <v>0</v>
      </c>
      <c r="J1968" s="175"/>
      <c r="K1968" s="183"/>
      <c r="L1968" s="183"/>
      <c r="M1968" s="183"/>
      <c r="N1968" s="183"/>
      <c r="O1968" s="183"/>
      <c r="P1968" s="183"/>
      <c r="Q1968" s="183"/>
      <c r="R1968" s="183"/>
    </row>
    <row r="1969" spans="1:18" s="18" customFormat="1" ht="29.25" hidden="1" customHeight="1">
      <c r="A1969" s="16" t="s">
        <v>147</v>
      </c>
      <c r="B1969" s="14">
        <v>793</v>
      </c>
      <c r="C1969" s="15" t="s">
        <v>68</v>
      </c>
      <c r="D1969" s="15" t="s">
        <v>69</v>
      </c>
      <c r="E1969" s="15" t="s">
        <v>216</v>
      </c>
      <c r="F1969" s="15" t="s">
        <v>148</v>
      </c>
      <c r="G1969" s="70">
        <f>1260000+503974.1-1763974.1</f>
        <v>0</v>
      </c>
      <c r="H1969" s="70">
        <f>1260000-1260000</f>
        <v>0</v>
      </c>
      <c r="I1969" s="70">
        <f>1260000-1260000</f>
        <v>0</v>
      </c>
      <c r="J1969" s="175"/>
      <c r="K1969" s="183"/>
      <c r="L1969" s="183"/>
      <c r="M1969" s="183"/>
      <c r="N1969" s="183"/>
      <c r="O1969" s="183"/>
      <c r="P1969" s="183"/>
      <c r="Q1969" s="183"/>
      <c r="R1969" s="183"/>
    </row>
    <row r="1970" spans="1:18" s="28" customFormat="1" ht="27.75" customHeight="1">
      <c r="A1970" s="16" t="s">
        <v>1157</v>
      </c>
      <c r="B1970" s="14">
        <v>793</v>
      </c>
      <c r="C1970" s="15" t="s">
        <v>68</v>
      </c>
      <c r="D1970" s="15" t="s">
        <v>69</v>
      </c>
      <c r="E1970" s="15" t="s">
        <v>281</v>
      </c>
      <c r="F1970" s="39"/>
      <c r="G1970" s="70">
        <f>G1971+G1974+G1977</f>
        <v>1562025.76</v>
      </c>
      <c r="H1970" s="70">
        <f t="shared" ref="H1970:I1970" si="553">H1971+H1974+H1977</f>
        <v>1562025.76</v>
      </c>
      <c r="I1970" s="70">
        <f t="shared" si="553"/>
        <v>1562025.76</v>
      </c>
      <c r="J1970" s="175"/>
      <c r="K1970" s="318"/>
      <c r="L1970" s="318"/>
      <c r="M1970" s="318"/>
      <c r="N1970" s="318"/>
      <c r="O1970" s="318"/>
      <c r="P1970" s="318"/>
      <c r="Q1970" s="318"/>
      <c r="R1970" s="318"/>
    </row>
    <row r="1971" spans="1:18" s="28" customFormat="1" ht="54" hidden="1" customHeight="1">
      <c r="A1971" s="16" t="s">
        <v>349</v>
      </c>
      <c r="B1971" s="14">
        <v>793</v>
      </c>
      <c r="C1971" s="15" t="s">
        <v>68</v>
      </c>
      <c r="D1971" s="15" t="s">
        <v>69</v>
      </c>
      <c r="E1971" s="15" t="s">
        <v>365</v>
      </c>
      <c r="F1971" s="39"/>
      <c r="G1971" s="70">
        <f t="shared" ref="G1971:I1972" si="554">G1972</f>
        <v>0</v>
      </c>
      <c r="H1971" s="70">
        <f t="shared" si="554"/>
        <v>0</v>
      </c>
      <c r="I1971" s="70">
        <f t="shared" si="554"/>
        <v>0</v>
      </c>
      <c r="J1971" s="175"/>
      <c r="K1971" s="318"/>
      <c r="L1971" s="318"/>
      <c r="M1971" s="318"/>
      <c r="N1971" s="318"/>
      <c r="O1971" s="318"/>
      <c r="P1971" s="318"/>
      <c r="Q1971" s="318"/>
      <c r="R1971" s="318"/>
    </row>
    <row r="1972" spans="1:18" s="28" customFormat="1" ht="16.5" hidden="1" customHeight="1">
      <c r="A1972" s="16" t="s">
        <v>62</v>
      </c>
      <c r="B1972" s="14">
        <v>793</v>
      </c>
      <c r="C1972" s="15" t="s">
        <v>68</v>
      </c>
      <c r="D1972" s="15" t="s">
        <v>69</v>
      </c>
      <c r="E1972" s="15" t="s">
        <v>365</v>
      </c>
      <c r="F1972" s="15" t="s">
        <v>63</v>
      </c>
      <c r="G1972" s="70">
        <f t="shared" si="554"/>
        <v>0</v>
      </c>
      <c r="H1972" s="70">
        <f t="shared" si="554"/>
        <v>0</v>
      </c>
      <c r="I1972" s="70">
        <f t="shared" si="554"/>
        <v>0</v>
      </c>
      <c r="J1972" s="175"/>
      <c r="K1972" s="318"/>
      <c r="L1972" s="318"/>
      <c r="M1972" s="318"/>
      <c r="N1972" s="318"/>
      <c r="O1972" s="318"/>
      <c r="P1972" s="318"/>
      <c r="Q1972" s="318"/>
      <c r="R1972" s="318"/>
    </row>
    <row r="1973" spans="1:18" ht="38.25" hidden="1">
      <c r="A1973" s="16" t="s">
        <v>334</v>
      </c>
      <c r="B1973" s="14">
        <v>793</v>
      </c>
      <c r="C1973" s="15" t="s">
        <v>68</v>
      </c>
      <c r="D1973" s="15" t="s">
        <v>69</v>
      </c>
      <c r="E1973" s="15" t="s">
        <v>365</v>
      </c>
      <c r="F1973" s="15" t="s">
        <v>335</v>
      </c>
      <c r="G1973" s="70"/>
      <c r="H1973" s="70"/>
      <c r="I1973" s="70"/>
      <c r="J1973" s="175"/>
      <c r="K1973" s="69"/>
      <c r="L1973" s="69"/>
      <c r="M1973" s="69"/>
      <c r="N1973" s="69"/>
      <c r="O1973" s="69"/>
      <c r="P1973" s="69"/>
      <c r="Q1973" s="69"/>
      <c r="R1973" s="69"/>
    </row>
    <row r="1974" spans="1:18" ht="25.5" customHeight="1">
      <c r="A1974" s="16" t="s">
        <v>637</v>
      </c>
      <c r="B1974" s="14">
        <v>793</v>
      </c>
      <c r="C1974" s="15" t="s">
        <v>68</v>
      </c>
      <c r="D1974" s="15" t="s">
        <v>69</v>
      </c>
      <c r="E1974" s="15" t="s">
        <v>656</v>
      </c>
      <c r="F1974" s="15"/>
      <c r="G1974" s="70">
        <f t="shared" ref="G1974:I1975" si="555">G1975</f>
        <v>262025.76</v>
      </c>
      <c r="H1974" s="70">
        <f t="shared" si="555"/>
        <v>262025.76</v>
      </c>
      <c r="I1974" s="70">
        <f t="shared" si="555"/>
        <v>262025.76</v>
      </c>
      <c r="J1974" s="175"/>
      <c r="K1974" s="69"/>
      <c r="L1974" s="69"/>
      <c r="M1974" s="69"/>
      <c r="N1974" s="69"/>
      <c r="O1974" s="69"/>
      <c r="P1974" s="69"/>
      <c r="Q1974" s="69"/>
      <c r="R1974" s="69"/>
    </row>
    <row r="1975" spans="1:18" ht="15.75" customHeight="1">
      <c r="A1975" s="16" t="s">
        <v>351</v>
      </c>
      <c r="B1975" s="14">
        <v>793</v>
      </c>
      <c r="C1975" s="15" t="s">
        <v>68</v>
      </c>
      <c r="D1975" s="15" t="s">
        <v>69</v>
      </c>
      <c r="E1975" s="15" t="s">
        <v>656</v>
      </c>
      <c r="F1975" s="15" t="s">
        <v>146</v>
      </c>
      <c r="G1975" s="70">
        <f t="shared" si="555"/>
        <v>262025.76</v>
      </c>
      <c r="H1975" s="70">
        <f t="shared" si="555"/>
        <v>262025.76</v>
      </c>
      <c r="I1975" s="70">
        <f t="shared" si="555"/>
        <v>262025.76</v>
      </c>
      <c r="J1975" s="175"/>
      <c r="K1975" s="69"/>
      <c r="L1975" s="69"/>
      <c r="M1975" s="69"/>
      <c r="N1975" s="69"/>
      <c r="O1975" s="69"/>
      <c r="P1975" s="69"/>
      <c r="Q1975" s="69"/>
      <c r="R1975" s="69"/>
    </row>
    <row r="1976" spans="1:18" ht="36" customHeight="1">
      <c r="A1976" s="16" t="s">
        <v>646</v>
      </c>
      <c r="B1976" s="14">
        <v>793</v>
      </c>
      <c r="C1976" s="15" t="s">
        <v>68</v>
      </c>
      <c r="D1976" s="15" t="s">
        <v>69</v>
      </c>
      <c r="E1976" s="15" t="s">
        <v>656</v>
      </c>
      <c r="F1976" s="15" t="s">
        <v>645</v>
      </c>
      <c r="G1976" s="70">
        <v>262025.76</v>
      </c>
      <c r="H1976" s="70">
        <v>262025.76</v>
      </c>
      <c r="I1976" s="70">
        <v>262025.76</v>
      </c>
      <c r="J1976" s="175"/>
      <c r="K1976" s="69"/>
      <c r="L1976" s="69"/>
      <c r="M1976" s="69"/>
      <c r="N1976" s="69"/>
      <c r="O1976" s="69"/>
      <c r="P1976" s="69"/>
      <c r="Q1976" s="69"/>
      <c r="R1976" s="69"/>
    </row>
    <row r="1977" spans="1:18" s="18" customFormat="1">
      <c r="A1977" s="16" t="s">
        <v>1005</v>
      </c>
      <c r="B1977" s="14">
        <v>793</v>
      </c>
      <c r="C1977" s="15" t="s">
        <v>68</v>
      </c>
      <c r="D1977" s="15" t="s">
        <v>69</v>
      </c>
      <c r="E1977" s="15" t="s">
        <v>1004</v>
      </c>
      <c r="F1977" s="15"/>
      <c r="G1977" s="70">
        <f t="shared" ref="G1977:I1978" si="556">G1978</f>
        <v>1300000</v>
      </c>
      <c r="H1977" s="70">
        <f t="shared" si="556"/>
        <v>1300000</v>
      </c>
      <c r="I1977" s="70">
        <f t="shared" si="556"/>
        <v>1300000</v>
      </c>
      <c r="J1977" s="175"/>
      <c r="K1977" s="183"/>
      <c r="L1977" s="183"/>
      <c r="M1977" s="183"/>
      <c r="N1977" s="183"/>
      <c r="O1977" s="183"/>
      <c r="P1977" s="183"/>
      <c r="Q1977" s="183"/>
      <c r="R1977" s="183"/>
    </row>
    <row r="1978" spans="1:18" s="18" customFormat="1" ht="24.75" customHeight="1">
      <c r="A1978" s="131" t="s">
        <v>346</v>
      </c>
      <c r="B1978" s="14">
        <v>793</v>
      </c>
      <c r="C1978" s="15" t="s">
        <v>68</v>
      </c>
      <c r="D1978" s="15" t="s">
        <v>69</v>
      </c>
      <c r="E1978" s="15" t="s">
        <v>1004</v>
      </c>
      <c r="F1978" s="15" t="s">
        <v>146</v>
      </c>
      <c r="G1978" s="70">
        <f>G1979</f>
        <v>1300000</v>
      </c>
      <c r="H1978" s="70">
        <f t="shared" si="556"/>
        <v>1300000</v>
      </c>
      <c r="I1978" s="70">
        <f t="shared" si="556"/>
        <v>1300000</v>
      </c>
      <c r="J1978" s="175"/>
      <c r="K1978" s="183"/>
      <c r="L1978" s="183"/>
      <c r="M1978" s="183"/>
      <c r="N1978" s="183"/>
      <c r="O1978" s="183"/>
      <c r="P1978" s="183"/>
      <c r="Q1978" s="183"/>
      <c r="R1978" s="183"/>
    </row>
    <row r="1979" spans="1:18" s="18" customFormat="1" ht="29.25" customHeight="1">
      <c r="A1979" s="16" t="s">
        <v>147</v>
      </c>
      <c r="B1979" s="14">
        <v>793</v>
      </c>
      <c r="C1979" s="15" t="s">
        <v>68</v>
      </c>
      <c r="D1979" s="15" t="s">
        <v>69</v>
      </c>
      <c r="E1979" s="15" t="s">
        <v>1004</v>
      </c>
      <c r="F1979" s="15" t="s">
        <v>148</v>
      </c>
      <c r="G1979" s="70">
        <v>1300000</v>
      </c>
      <c r="H1979" s="70">
        <v>1300000</v>
      </c>
      <c r="I1979" s="70">
        <v>1300000</v>
      </c>
      <c r="J1979" s="175"/>
      <c r="K1979" s="183"/>
      <c r="L1979" s="183"/>
      <c r="M1979" s="183"/>
      <c r="N1979" s="183"/>
      <c r="O1979" s="183"/>
      <c r="P1979" s="183"/>
      <c r="Q1979" s="183"/>
      <c r="R1979" s="183"/>
    </row>
    <row r="1980" spans="1:18" ht="26.25" hidden="1" customHeight="1">
      <c r="A1980" s="16" t="s">
        <v>164</v>
      </c>
      <c r="B1980" s="14">
        <v>793</v>
      </c>
      <c r="C1980" s="15" t="s">
        <v>68</v>
      </c>
      <c r="D1980" s="15" t="s">
        <v>69</v>
      </c>
      <c r="E1980" s="15" t="s">
        <v>229</v>
      </c>
      <c r="F1980" s="15"/>
      <c r="G1980" s="70">
        <f>G1981</f>
        <v>0</v>
      </c>
      <c r="H1980" s="70">
        <f>H1981</f>
        <v>0</v>
      </c>
      <c r="I1980" s="70">
        <f>I1981</f>
        <v>0</v>
      </c>
      <c r="J1980" s="175"/>
      <c r="K1980" s="69"/>
      <c r="L1980" s="69"/>
      <c r="M1980" s="69"/>
      <c r="N1980" s="69"/>
      <c r="O1980" s="69"/>
      <c r="P1980" s="69"/>
      <c r="Q1980" s="69"/>
      <c r="R1980" s="69"/>
    </row>
    <row r="1981" spans="1:18" ht="29.25" hidden="1" customHeight="1">
      <c r="A1981" s="16" t="s">
        <v>164</v>
      </c>
      <c r="B1981" s="14">
        <v>793</v>
      </c>
      <c r="C1981" s="15" t="s">
        <v>68</v>
      </c>
      <c r="D1981" s="15" t="s">
        <v>69</v>
      </c>
      <c r="E1981" s="15" t="s">
        <v>271</v>
      </c>
      <c r="F1981" s="15"/>
      <c r="G1981" s="70">
        <f>G1983</f>
        <v>0</v>
      </c>
      <c r="H1981" s="70">
        <f>H1983</f>
        <v>0</v>
      </c>
      <c r="I1981" s="70">
        <f>I1983</f>
        <v>0</v>
      </c>
      <c r="J1981" s="175"/>
      <c r="K1981" s="69"/>
      <c r="L1981" s="69"/>
      <c r="M1981" s="69"/>
      <c r="N1981" s="69"/>
      <c r="O1981" s="69"/>
      <c r="P1981" s="69"/>
      <c r="Q1981" s="69"/>
      <c r="R1981" s="69"/>
    </row>
    <row r="1982" spans="1:18" ht="25.5" hidden="1" customHeight="1">
      <c r="A1982" s="16" t="s">
        <v>351</v>
      </c>
      <c r="B1982" s="14">
        <v>793</v>
      </c>
      <c r="C1982" s="15" t="s">
        <v>68</v>
      </c>
      <c r="D1982" s="15" t="s">
        <v>69</v>
      </c>
      <c r="E1982" s="15" t="s">
        <v>271</v>
      </c>
      <c r="F1982" s="15" t="s">
        <v>146</v>
      </c>
      <c r="G1982" s="70">
        <f>G1983</f>
        <v>0</v>
      </c>
      <c r="H1982" s="70">
        <f>H1983</f>
        <v>0</v>
      </c>
      <c r="I1982" s="70">
        <f>I1983</f>
        <v>0</v>
      </c>
      <c r="J1982" s="175"/>
      <c r="K1982" s="69"/>
      <c r="L1982" s="69"/>
      <c r="M1982" s="69"/>
      <c r="N1982" s="69"/>
      <c r="O1982" s="69"/>
      <c r="P1982" s="69"/>
      <c r="Q1982" s="69"/>
      <c r="R1982" s="69"/>
    </row>
    <row r="1983" spans="1:18" ht="30.75" hidden="1" customHeight="1">
      <c r="A1983" s="16" t="s">
        <v>149</v>
      </c>
      <c r="B1983" s="14">
        <v>793</v>
      </c>
      <c r="C1983" s="15" t="s">
        <v>68</v>
      </c>
      <c r="D1983" s="15" t="s">
        <v>69</v>
      </c>
      <c r="E1983" s="15" t="s">
        <v>271</v>
      </c>
      <c r="F1983" s="15" t="s">
        <v>148</v>
      </c>
      <c r="G1983" s="70"/>
      <c r="H1983" s="70"/>
      <c r="I1983" s="70"/>
      <c r="J1983" s="175"/>
      <c r="K1983" s="69"/>
      <c r="L1983" s="69"/>
      <c r="M1983" s="69"/>
      <c r="N1983" s="69"/>
      <c r="O1983" s="69"/>
      <c r="P1983" s="69"/>
      <c r="Q1983" s="69"/>
      <c r="R1983" s="69"/>
    </row>
    <row r="1984" spans="1:18" s="28" customFormat="1" ht="24.75" hidden="1" customHeight="1">
      <c r="A1984" s="37" t="s">
        <v>164</v>
      </c>
      <c r="B1984" s="14">
        <v>793</v>
      </c>
      <c r="C1984" s="15" t="s">
        <v>68</v>
      </c>
      <c r="D1984" s="15" t="s">
        <v>69</v>
      </c>
      <c r="E1984" s="15" t="s">
        <v>229</v>
      </c>
      <c r="F1984" s="39"/>
      <c r="G1984" s="70">
        <f t="shared" ref="G1984:I1984" si="557">G1985</f>
        <v>0</v>
      </c>
      <c r="H1984" s="70">
        <f t="shared" si="557"/>
        <v>0</v>
      </c>
      <c r="I1984" s="70">
        <f t="shared" si="557"/>
        <v>0</v>
      </c>
      <c r="J1984" s="175"/>
      <c r="K1984" s="318"/>
      <c r="L1984" s="318"/>
      <c r="M1984" s="318"/>
      <c r="N1984" s="318"/>
      <c r="O1984" s="318"/>
      <c r="P1984" s="318"/>
      <c r="Q1984" s="318"/>
      <c r="R1984" s="318"/>
    </row>
    <row r="1985" spans="1:18" ht="25.5" hidden="1">
      <c r="A1985" s="37" t="s">
        <v>164</v>
      </c>
      <c r="B1985" s="14">
        <v>793</v>
      </c>
      <c r="C1985" s="15" t="s">
        <v>68</v>
      </c>
      <c r="D1985" s="15" t="s">
        <v>69</v>
      </c>
      <c r="E1985" s="15" t="s">
        <v>271</v>
      </c>
      <c r="F1985" s="15"/>
      <c r="G1985" s="70">
        <f>G1986+G1988</f>
        <v>0</v>
      </c>
      <c r="H1985" s="70">
        <f>H1986+H1988</f>
        <v>0</v>
      </c>
      <c r="I1985" s="70">
        <f>I1986+I1988</f>
        <v>0</v>
      </c>
      <c r="J1985" s="175"/>
      <c r="K1985" s="69"/>
      <c r="L1985" s="69"/>
      <c r="M1985" s="69"/>
      <c r="N1985" s="69"/>
      <c r="O1985" s="69"/>
      <c r="P1985" s="69"/>
      <c r="Q1985" s="69"/>
      <c r="R1985" s="69"/>
    </row>
    <row r="1986" spans="1:18" hidden="1">
      <c r="A1986" s="16"/>
      <c r="B1986" s="14">
        <v>793</v>
      </c>
      <c r="C1986" s="15" t="s">
        <v>68</v>
      </c>
      <c r="D1986" s="15" t="s">
        <v>69</v>
      </c>
      <c r="E1986" s="15" t="s">
        <v>271</v>
      </c>
      <c r="F1986" s="15"/>
      <c r="G1986" s="70"/>
      <c r="H1986" s="70"/>
      <c r="I1986" s="70"/>
      <c r="J1986" s="175"/>
      <c r="K1986" s="69"/>
      <c r="L1986" s="69"/>
      <c r="M1986" s="69"/>
      <c r="N1986" s="69"/>
      <c r="O1986" s="69"/>
      <c r="P1986" s="69"/>
      <c r="Q1986" s="69"/>
      <c r="R1986" s="69"/>
    </row>
    <row r="1987" spans="1:18" ht="30.75" hidden="1" customHeight="1">
      <c r="A1987" s="16"/>
      <c r="B1987" s="14">
        <v>793</v>
      </c>
      <c r="C1987" s="15" t="s">
        <v>68</v>
      </c>
      <c r="D1987" s="15" t="s">
        <v>69</v>
      </c>
      <c r="E1987" s="15" t="s">
        <v>271</v>
      </c>
      <c r="F1987" s="15"/>
      <c r="G1987" s="70"/>
      <c r="H1987" s="70"/>
      <c r="I1987" s="70"/>
      <c r="J1987" s="175"/>
      <c r="K1987" s="69"/>
      <c r="L1987" s="69"/>
      <c r="M1987" s="69"/>
      <c r="N1987" s="69"/>
      <c r="O1987" s="69"/>
      <c r="P1987" s="69"/>
      <c r="Q1987" s="69"/>
      <c r="R1987" s="69"/>
    </row>
    <row r="1988" spans="1:18" ht="24" hidden="1" customHeight="1">
      <c r="A1988" s="131" t="s">
        <v>145</v>
      </c>
      <c r="B1988" s="14">
        <v>793</v>
      </c>
      <c r="C1988" s="15" t="s">
        <v>68</v>
      </c>
      <c r="D1988" s="15" t="s">
        <v>69</v>
      </c>
      <c r="E1988" s="15" t="s">
        <v>271</v>
      </c>
      <c r="F1988" s="15" t="s">
        <v>146</v>
      </c>
      <c r="G1988" s="70">
        <f>G1989</f>
        <v>0</v>
      </c>
      <c r="H1988" s="70">
        <f>H1989</f>
        <v>0</v>
      </c>
      <c r="I1988" s="70">
        <f>I1989</f>
        <v>0</v>
      </c>
      <c r="J1988" s="175"/>
      <c r="K1988" s="69"/>
      <c r="L1988" s="69"/>
      <c r="M1988" s="69"/>
      <c r="N1988" s="69"/>
      <c r="O1988" s="69"/>
      <c r="P1988" s="69"/>
      <c r="Q1988" s="69"/>
      <c r="R1988" s="69"/>
    </row>
    <row r="1989" spans="1:18" ht="18" hidden="1" customHeight="1">
      <c r="A1989" s="16" t="s">
        <v>147</v>
      </c>
      <c r="B1989" s="14">
        <v>793</v>
      </c>
      <c r="C1989" s="15" t="s">
        <v>68</v>
      </c>
      <c r="D1989" s="15" t="s">
        <v>69</v>
      </c>
      <c r="E1989" s="15" t="s">
        <v>271</v>
      </c>
      <c r="F1989" s="15" t="s">
        <v>148</v>
      </c>
      <c r="G1989" s="70"/>
      <c r="H1989" s="70"/>
      <c r="I1989" s="70"/>
      <c r="J1989" s="175"/>
      <c r="K1989" s="69"/>
      <c r="L1989" s="69"/>
      <c r="M1989" s="69"/>
      <c r="N1989" s="69"/>
      <c r="O1989" s="69"/>
      <c r="P1989" s="69"/>
      <c r="Q1989" s="69"/>
      <c r="R1989" s="69"/>
    </row>
    <row r="1990" spans="1:18">
      <c r="A1990" s="13" t="s">
        <v>150</v>
      </c>
      <c r="B1990" s="14">
        <v>793</v>
      </c>
      <c r="C1990" s="15" t="s">
        <v>68</v>
      </c>
      <c r="D1990" s="15" t="s">
        <v>53</v>
      </c>
      <c r="E1990" s="15"/>
      <c r="F1990" s="15"/>
      <c r="G1990" s="70">
        <f>G1996+G1992</f>
        <v>8690686.3300000001</v>
      </c>
      <c r="H1990" s="70">
        <f t="shared" ref="H1990:I1990" si="558">H1996+H1992</f>
        <v>26864644.710000001</v>
      </c>
      <c r="I1990" s="70">
        <f t="shared" si="558"/>
        <v>26864644.710000001</v>
      </c>
      <c r="J1990" s="175"/>
      <c r="K1990" s="69"/>
      <c r="L1990" s="69"/>
      <c r="M1990" s="69"/>
      <c r="N1990" s="69"/>
      <c r="O1990" s="69"/>
      <c r="P1990" s="69"/>
      <c r="Q1990" s="69"/>
      <c r="R1990" s="69"/>
    </row>
    <row r="1991" spans="1:18" s="32" customFormat="1" ht="12.75" hidden="1" customHeight="1">
      <c r="A1991" s="11"/>
      <c r="B1991" s="14"/>
      <c r="C1991" s="7"/>
      <c r="D1991" s="15"/>
      <c r="E1991" s="15"/>
      <c r="F1991" s="15"/>
      <c r="G1991" s="70"/>
      <c r="H1991" s="70"/>
      <c r="I1991" s="70"/>
      <c r="J1991" s="175"/>
      <c r="K1991" s="345"/>
      <c r="L1991" s="345"/>
      <c r="M1991" s="345"/>
      <c r="N1991" s="345"/>
      <c r="O1991" s="345"/>
      <c r="P1991" s="345"/>
      <c r="Q1991" s="345"/>
      <c r="R1991" s="345"/>
    </row>
    <row r="1992" spans="1:18" s="32" customFormat="1" ht="30.75" hidden="1" customHeight="1">
      <c r="A1992" s="346" t="s">
        <v>455</v>
      </c>
      <c r="B1992" s="14">
        <v>793</v>
      </c>
      <c r="C1992" s="15" t="s">
        <v>68</v>
      </c>
      <c r="D1992" s="15" t="s">
        <v>53</v>
      </c>
      <c r="E1992" s="15" t="s">
        <v>200</v>
      </c>
      <c r="F1992" s="15"/>
      <c r="G1992" s="70">
        <f>G1993+G395+G392</f>
        <v>0</v>
      </c>
      <c r="H1992" s="70">
        <f>H1993+H395</f>
        <v>0</v>
      </c>
      <c r="I1992" s="70">
        <f>I1993+I395</f>
        <v>0</v>
      </c>
      <c r="J1992" s="175"/>
      <c r="K1992" s="345"/>
      <c r="L1992" s="345"/>
      <c r="M1992" s="345"/>
      <c r="N1992" s="345"/>
      <c r="O1992" s="345"/>
      <c r="P1992" s="345"/>
      <c r="Q1992" s="345"/>
      <c r="R1992" s="345"/>
    </row>
    <row r="1993" spans="1:18" ht="33" hidden="1" customHeight="1">
      <c r="A1993" s="16" t="s">
        <v>180</v>
      </c>
      <c r="B1993" s="14">
        <v>793</v>
      </c>
      <c r="C1993" s="15" t="s">
        <v>68</v>
      </c>
      <c r="D1993" s="15" t="s">
        <v>53</v>
      </c>
      <c r="E1993" s="15" t="s">
        <v>400</v>
      </c>
      <c r="F1993" s="15"/>
      <c r="G1993" s="70">
        <f t="shared" ref="G1993:I1994" si="559">G1994</f>
        <v>0</v>
      </c>
      <c r="H1993" s="70">
        <f t="shared" si="559"/>
        <v>0</v>
      </c>
      <c r="I1993" s="70">
        <f t="shared" si="559"/>
        <v>0</v>
      </c>
      <c r="J1993" s="175"/>
      <c r="K1993" s="69"/>
      <c r="L1993" s="69"/>
      <c r="M1993" s="69"/>
      <c r="N1993" s="69"/>
      <c r="O1993" s="69"/>
      <c r="P1993" s="69"/>
      <c r="Q1993" s="69"/>
      <c r="R1993" s="69"/>
    </row>
    <row r="1994" spans="1:18" ht="33" hidden="1" customHeight="1">
      <c r="A1994" s="16" t="s">
        <v>145</v>
      </c>
      <c r="B1994" s="14">
        <v>793</v>
      </c>
      <c r="C1994" s="15" t="s">
        <v>68</v>
      </c>
      <c r="D1994" s="15" t="s">
        <v>53</v>
      </c>
      <c r="E1994" s="15" t="s">
        <v>400</v>
      </c>
      <c r="F1994" s="15" t="s">
        <v>146</v>
      </c>
      <c r="G1994" s="70">
        <f t="shared" si="559"/>
        <v>0</v>
      </c>
      <c r="H1994" s="70">
        <f t="shared" si="559"/>
        <v>0</v>
      </c>
      <c r="I1994" s="70">
        <f t="shared" si="559"/>
        <v>0</v>
      </c>
      <c r="J1994" s="175"/>
      <c r="K1994" s="69"/>
      <c r="L1994" s="69"/>
      <c r="M1994" s="69"/>
      <c r="N1994" s="69"/>
      <c r="O1994" s="69"/>
      <c r="P1994" s="69"/>
      <c r="Q1994" s="69"/>
      <c r="R1994" s="69"/>
    </row>
    <row r="1995" spans="1:18" ht="33" hidden="1" customHeight="1">
      <c r="A1995" s="16" t="s">
        <v>147</v>
      </c>
      <c r="B1995" s="14">
        <v>793</v>
      </c>
      <c r="C1995" s="15" t="s">
        <v>68</v>
      </c>
      <c r="D1995" s="15" t="s">
        <v>53</v>
      </c>
      <c r="E1995" s="15" t="s">
        <v>400</v>
      </c>
      <c r="F1995" s="15" t="s">
        <v>148</v>
      </c>
      <c r="G1995" s="70"/>
      <c r="H1995" s="70"/>
      <c r="I1995" s="70"/>
      <c r="J1995" s="175"/>
      <c r="K1995" s="69"/>
      <c r="L1995" s="69"/>
      <c r="M1995" s="69"/>
      <c r="N1995" s="69"/>
      <c r="O1995" s="69"/>
      <c r="P1995" s="69"/>
      <c r="Q1995" s="69"/>
      <c r="R1995" s="69"/>
    </row>
    <row r="1996" spans="1:18" s="46" customFormat="1" ht="30.75" customHeight="1">
      <c r="A1996" s="16" t="s">
        <v>1157</v>
      </c>
      <c r="B1996" s="14">
        <v>793</v>
      </c>
      <c r="C1996" s="15" t="s">
        <v>68</v>
      </c>
      <c r="D1996" s="15" t="s">
        <v>53</v>
      </c>
      <c r="E1996" s="15" t="s">
        <v>281</v>
      </c>
      <c r="F1996" s="15"/>
      <c r="G1996" s="70">
        <f>G1997+G2006+G2000+G2003</f>
        <v>8690686.3300000001</v>
      </c>
      <c r="H1996" s="70">
        <f>H1997+H2006+H2000</f>
        <v>26864644.710000001</v>
      </c>
      <c r="I1996" s="70">
        <f>I1997+I2006+I2000</f>
        <v>26864644.710000001</v>
      </c>
      <c r="J1996" s="175"/>
      <c r="K1996" s="58"/>
      <c r="L1996" s="58"/>
      <c r="M1996" s="58"/>
      <c r="N1996" s="58"/>
      <c r="O1996" s="58"/>
      <c r="P1996" s="58"/>
      <c r="Q1996" s="58"/>
      <c r="R1996" s="58"/>
    </row>
    <row r="1997" spans="1:18" ht="58.5" customHeight="1">
      <c r="A1997" s="332" t="s">
        <v>283</v>
      </c>
      <c r="B1997" s="14">
        <v>793</v>
      </c>
      <c r="C1997" s="15" t="s">
        <v>68</v>
      </c>
      <c r="D1997" s="15" t="s">
        <v>53</v>
      </c>
      <c r="E1997" s="15" t="s">
        <v>282</v>
      </c>
      <c r="F1997" s="15"/>
      <c r="G1997" s="70">
        <f>G1998</f>
        <v>8514686.3300000001</v>
      </c>
      <c r="H1997" s="70">
        <f t="shared" ref="H1997:I1997" si="560">H1998</f>
        <v>8962827.7200000007</v>
      </c>
      <c r="I1997" s="70">
        <f t="shared" si="560"/>
        <v>8962827.7200000007</v>
      </c>
      <c r="J1997" s="175"/>
      <c r="K1997" s="69"/>
      <c r="L1997" s="69"/>
      <c r="M1997" s="69"/>
      <c r="N1997" s="69"/>
      <c r="O1997" s="69"/>
      <c r="P1997" s="69"/>
      <c r="Q1997" s="69"/>
      <c r="R1997" s="69"/>
    </row>
    <row r="1998" spans="1:18" ht="38.25">
      <c r="A1998" s="16" t="s">
        <v>340</v>
      </c>
      <c r="B1998" s="14">
        <v>793</v>
      </c>
      <c r="C1998" s="15" t="s">
        <v>68</v>
      </c>
      <c r="D1998" s="15" t="s">
        <v>53</v>
      </c>
      <c r="E1998" s="15" t="s">
        <v>282</v>
      </c>
      <c r="F1998" s="15" t="s">
        <v>341</v>
      </c>
      <c r="G1998" s="70">
        <f>G1999</f>
        <v>8514686.3300000001</v>
      </c>
      <c r="H1998" s="70">
        <f>H1999</f>
        <v>8962827.7200000007</v>
      </c>
      <c r="I1998" s="70">
        <f>I1999</f>
        <v>8962827.7200000007</v>
      </c>
      <c r="J1998" s="175"/>
      <c r="K1998" s="69"/>
      <c r="L1998" s="69"/>
      <c r="M1998" s="69"/>
      <c r="N1998" s="69"/>
      <c r="O1998" s="69"/>
      <c r="P1998" s="69"/>
      <c r="Q1998" s="69"/>
      <c r="R1998" s="69"/>
    </row>
    <row r="1999" spans="1:18">
      <c r="A1999" s="16" t="s">
        <v>342</v>
      </c>
      <c r="B1999" s="14">
        <v>793</v>
      </c>
      <c r="C1999" s="15" t="s">
        <v>68</v>
      </c>
      <c r="D1999" s="15" t="s">
        <v>53</v>
      </c>
      <c r="E1999" s="15" t="s">
        <v>282</v>
      </c>
      <c r="F1999" s="15" t="s">
        <v>343</v>
      </c>
      <c r="G1999" s="70">
        <v>8514686.3300000001</v>
      </c>
      <c r="H1999" s="70">
        <v>8962827.7200000007</v>
      </c>
      <c r="I1999" s="70">
        <v>8962827.7200000007</v>
      </c>
      <c r="J1999" s="175"/>
      <c r="K1999" s="69"/>
      <c r="L1999" s="69"/>
      <c r="M1999" s="69"/>
      <c r="N1999" s="69"/>
      <c r="O1999" s="69"/>
      <c r="P1999" s="69"/>
      <c r="Q1999" s="69"/>
      <c r="R1999" s="69"/>
    </row>
    <row r="2000" spans="1:18" ht="55.5" customHeight="1">
      <c r="A2000" s="332" t="s">
        <v>284</v>
      </c>
      <c r="B2000" s="14">
        <v>793</v>
      </c>
      <c r="C2000" s="15" t="s">
        <v>68</v>
      </c>
      <c r="D2000" s="15" t="s">
        <v>53</v>
      </c>
      <c r="E2000" s="15" t="s">
        <v>363</v>
      </c>
      <c r="F2000" s="15"/>
      <c r="G2000" s="70">
        <f t="shared" ref="G2000:I2004" si="561">G2001</f>
        <v>0</v>
      </c>
      <c r="H2000" s="70">
        <f t="shared" si="561"/>
        <v>17725816.989999998</v>
      </c>
      <c r="I2000" s="70">
        <f t="shared" si="561"/>
        <v>17725816.989999998</v>
      </c>
      <c r="J2000" s="175"/>
      <c r="K2000" s="69"/>
      <c r="L2000" s="69"/>
      <c r="M2000" s="69"/>
      <c r="N2000" s="69"/>
      <c r="O2000" s="69"/>
      <c r="P2000" s="69"/>
      <c r="Q2000" s="69"/>
      <c r="R2000" s="69"/>
    </row>
    <row r="2001" spans="1:18" ht="38.25">
      <c r="A2001" s="16" t="s">
        <v>340</v>
      </c>
      <c r="B2001" s="14">
        <v>793</v>
      </c>
      <c r="C2001" s="15" t="s">
        <v>68</v>
      </c>
      <c r="D2001" s="15" t="s">
        <v>53</v>
      </c>
      <c r="E2001" s="15" t="s">
        <v>363</v>
      </c>
      <c r="F2001" s="15" t="s">
        <v>341</v>
      </c>
      <c r="G2001" s="70">
        <f t="shared" si="561"/>
        <v>0</v>
      </c>
      <c r="H2001" s="70">
        <f t="shared" si="561"/>
        <v>17725816.989999998</v>
      </c>
      <c r="I2001" s="70">
        <f t="shared" si="561"/>
        <v>17725816.989999998</v>
      </c>
      <c r="J2001" s="175"/>
      <c r="K2001" s="69"/>
      <c r="L2001" s="69"/>
      <c r="M2001" s="69"/>
      <c r="N2001" s="69"/>
      <c r="O2001" s="69"/>
      <c r="P2001" s="69"/>
      <c r="Q2001" s="69"/>
      <c r="R2001" s="69"/>
    </row>
    <row r="2002" spans="1:18">
      <c r="A2002" s="16" t="s">
        <v>342</v>
      </c>
      <c r="B2002" s="14">
        <v>793</v>
      </c>
      <c r="C2002" s="15" t="s">
        <v>68</v>
      </c>
      <c r="D2002" s="15" t="s">
        <v>53</v>
      </c>
      <c r="E2002" s="15" t="s">
        <v>363</v>
      </c>
      <c r="F2002" s="15" t="s">
        <v>343</v>
      </c>
      <c r="G2002" s="70">
        <v>0</v>
      </c>
      <c r="H2002" s="70">
        <v>17725816.989999998</v>
      </c>
      <c r="I2002" s="70">
        <v>17725816.989999998</v>
      </c>
      <c r="J2002" s="175"/>
      <c r="K2002" s="69"/>
      <c r="L2002" s="69"/>
      <c r="M2002" s="69"/>
      <c r="N2002" s="69"/>
      <c r="O2002" s="69"/>
      <c r="P2002" s="69"/>
      <c r="Q2002" s="69"/>
      <c r="R2002" s="69"/>
    </row>
    <row r="2003" spans="1:18" ht="81" hidden="1" customHeight="1">
      <c r="A2003" s="80" t="s">
        <v>997</v>
      </c>
      <c r="B2003" s="14">
        <v>793</v>
      </c>
      <c r="C2003" s="15" t="s">
        <v>68</v>
      </c>
      <c r="D2003" s="15" t="s">
        <v>53</v>
      </c>
      <c r="E2003" s="15" t="s">
        <v>989</v>
      </c>
      <c r="F2003" s="15"/>
      <c r="G2003" s="70">
        <f t="shared" si="561"/>
        <v>0</v>
      </c>
      <c r="H2003" s="70">
        <f t="shared" si="561"/>
        <v>0</v>
      </c>
      <c r="I2003" s="70">
        <f t="shared" si="561"/>
        <v>0</v>
      </c>
      <c r="J2003" s="175"/>
      <c r="K2003" s="69"/>
      <c r="L2003" s="69"/>
      <c r="M2003" s="69"/>
      <c r="N2003" s="69"/>
      <c r="O2003" s="69"/>
      <c r="P2003" s="69"/>
      <c r="Q2003" s="69"/>
      <c r="R2003" s="69"/>
    </row>
    <row r="2004" spans="1:18" ht="38.25" hidden="1">
      <c r="A2004" s="16" t="s">
        <v>340</v>
      </c>
      <c r="B2004" s="14">
        <v>793</v>
      </c>
      <c r="C2004" s="15" t="s">
        <v>68</v>
      </c>
      <c r="D2004" s="15" t="s">
        <v>53</v>
      </c>
      <c r="E2004" s="15" t="s">
        <v>989</v>
      </c>
      <c r="F2004" s="15" t="s">
        <v>341</v>
      </c>
      <c r="G2004" s="70">
        <f t="shared" si="561"/>
        <v>0</v>
      </c>
      <c r="H2004" s="70">
        <f t="shared" si="561"/>
        <v>0</v>
      </c>
      <c r="I2004" s="70">
        <f t="shared" si="561"/>
        <v>0</v>
      </c>
      <c r="J2004" s="175"/>
      <c r="K2004" s="69"/>
      <c r="L2004" s="69"/>
      <c r="M2004" s="69"/>
      <c r="N2004" s="69"/>
      <c r="O2004" s="69"/>
      <c r="P2004" s="69"/>
      <c r="Q2004" s="69"/>
      <c r="R2004" s="69"/>
    </row>
    <row r="2005" spans="1:18" hidden="1">
      <c r="A2005" s="16" t="s">
        <v>342</v>
      </c>
      <c r="B2005" s="14">
        <v>793</v>
      </c>
      <c r="C2005" s="15" t="s">
        <v>68</v>
      </c>
      <c r="D2005" s="15" t="s">
        <v>53</v>
      </c>
      <c r="E2005" s="15" t="s">
        <v>989</v>
      </c>
      <c r="F2005" s="15" t="s">
        <v>343</v>
      </c>
      <c r="G2005" s="70"/>
      <c r="H2005" s="70"/>
      <c r="I2005" s="70"/>
      <c r="J2005" s="175"/>
      <c r="K2005" s="69"/>
      <c r="L2005" s="69"/>
      <c r="M2005" s="69"/>
      <c r="N2005" s="69"/>
      <c r="O2005" s="69"/>
      <c r="P2005" s="69"/>
      <c r="Q2005" s="69"/>
      <c r="R2005" s="69"/>
    </row>
    <row r="2006" spans="1:18" s="18" customFormat="1" ht="25.5">
      <c r="A2006" s="16" t="s">
        <v>352</v>
      </c>
      <c r="B2006" s="14">
        <v>793</v>
      </c>
      <c r="C2006" s="15" t="s">
        <v>68</v>
      </c>
      <c r="D2006" s="15" t="s">
        <v>53</v>
      </c>
      <c r="E2006" s="15" t="s">
        <v>286</v>
      </c>
      <c r="F2006" s="15"/>
      <c r="G2006" s="70">
        <f t="shared" ref="G2006:I2007" si="562">G2007</f>
        <v>176000</v>
      </c>
      <c r="H2006" s="70">
        <f t="shared" si="562"/>
        <v>176000</v>
      </c>
      <c r="I2006" s="70">
        <f t="shared" si="562"/>
        <v>176000</v>
      </c>
      <c r="J2006" s="175"/>
      <c r="K2006" s="183"/>
      <c r="L2006" s="183"/>
      <c r="M2006" s="183"/>
      <c r="N2006" s="183"/>
      <c r="O2006" s="183"/>
      <c r="P2006" s="183"/>
      <c r="Q2006" s="183"/>
      <c r="R2006" s="183"/>
    </row>
    <row r="2007" spans="1:18" s="18" customFormat="1" ht="25.5">
      <c r="A2007" s="16" t="s">
        <v>350</v>
      </c>
      <c r="B2007" s="14">
        <v>793</v>
      </c>
      <c r="C2007" s="15" t="s">
        <v>68</v>
      </c>
      <c r="D2007" s="15" t="s">
        <v>53</v>
      </c>
      <c r="E2007" s="15" t="s">
        <v>286</v>
      </c>
      <c r="F2007" s="15" t="s">
        <v>146</v>
      </c>
      <c r="G2007" s="70">
        <f t="shared" si="562"/>
        <v>176000</v>
      </c>
      <c r="H2007" s="70">
        <f t="shared" si="562"/>
        <v>176000</v>
      </c>
      <c r="I2007" s="70">
        <f t="shared" si="562"/>
        <v>176000</v>
      </c>
      <c r="J2007" s="175"/>
      <c r="K2007" s="183"/>
      <c r="L2007" s="183"/>
      <c r="M2007" s="183"/>
      <c r="N2007" s="183"/>
      <c r="O2007" s="183"/>
      <c r="P2007" s="183"/>
      <c r="Q2007" s="183"/>
      <c r="R2007" s="183"/>
    </row>
    <row r="2008" spans="1:18" s="18" customFormat="1" ht="25.5">
      <c r="A2008" s="16" t="s">
        <v>347</v>
      </c>
      <c r="B2008" s="14">
        <v>793</v>
      </c>
      <c r="C2008" s="15" t="s">
        <v>68</v>
      </c>
      <c r="D2008" s="15" t="s">
        <v>53</v>
      </c>
      <c r="E2008" s="15" t="s">
        <v>286</v>
      </c>
      <c r="F2008" s="15" t="s">
        <v>348</v>
      </c>
      <c r="G2008" s="70">
        <v>176000</v>
      </c>
      <c r="H2008" s="70">
        <v>176000</v>
      </c>
      <c r="I2008" s="70">
        <v>176000</v>
      </c>
      <c r="J2008" s="175"/>
      <c r="K2008" s="183"/>
      <c r="L2008" s="183"/>
      <c r="M2008" s="183"/>
      <c r="N2008" s="183"/>
      <c r="O2008" s="183"/>
      <c r="P2008" s="183"/>
      <c r="Q2008" s="183"/>
      <c r="R2008" s="183"/>
    </row>
    <row r="2009" spans="1:18" s="32" customFormat="1" ht="17.25" hidden="1" customHeight="1">
      <c r="A2009" s="5" t="s">
        <v>353</v>
      </c>
      <c r="B2009" s="35">
        <v>793</v>
      </c>
      <c r="C2009" s="36" t="s">
        <v>71</v>
      </c>
      <c r="D2009" s="36"/>
      <c r="E2009" s="36"/>
      <c r="F2009" s="36"/>
      <c r="G2009" s="71">
        <f>G2025+G2010</f>
        <v>0</v>
      </c>
      <c r="H2009" s="71">
        <f>H2025+H2010</f>
        <v>0</v>
      </c>
      <c r="I2009" s="71">
        <f>I2025+I2010</f>
        <v>0</v>
      </c>
      <c r="J2009" s="329"/>
      <c r="K2009" s="345"/>
      <c r="L2009" s="345"/>
      <c r="M2009" s="345"/>
      <c r="N2009" s="345"/>
      <c r="O2009" s="345"/>
      <c r="P2009" s="345"/>
      <c r="Q2009" s="345"/>
      <c r="R2009" s="345"/>
    </row>
    <row r="2010" spans="1:18" s="32" customFormat="1" ht="17.25" hidden="1" customHeight="1">
      <c r="A2010" s="115" t="s">
        <v>471</v>
      </c>
      <c r="B2010" s="14">
        <v>757</v>
      </c>
      <c r="C2010" s="15" t="s">
        <v>71</v>
      </c>
      <c r="D2010" s="15" t="s">
        <v>18</v>
      </c>
      <c r="E2010" s="36"/>
      <c r="F2010" s="36"/>
      <c r="G2010" s="71">
        <f>G2011+G2021</f>
        <v>0</v>
      </c>
      <c r="H2010" s="71">
        <f>H2011+H2021</f>
        <v>0</v>
      </c>
      <c r="I2010" s="71">
        <f>I2011+I2021</f>
        <v>0</v>
      </c>
      <c r="J2010" s="329"/>
      <c r="K2010" s="345"/>
      <c r="L2010" s="345"/>
      <c r="M2010" s="345"/>
      <c r="N2010" s="345"/>
      <c r="O2010" s="345"/>
      <c r="P2010" s="345"/>
      <c r="Q2010" s="345"/>
      <c r="R2010" s="345"/>
    </row>
    <row r="2011" spans="1:18" ht="27.75" hidden="1" customHeight="1">
      <c r="A2011" s="37" t="s">
        <v>463</v>
      </c>
      <c r="B2011" s="14">
        <v>757</v>
      </c>
      <c r="C2011" s="15" t="s">
        <v>71</v>
      </c>
      <c r="D2011" s="15" t="s">
        <v>18</v>
      </c>
      <c r="E2011" s="15" t="s">
        <v>190</v>
      </c>
      <c r="F2011" s="15"/>
      <c r="G2011" s="70">
        <f>G2013+G2016+G2018</f>
        <v>0</v>
      </c>
      <c r="H2011" s="70">
        <f>H2013+H2016+H2018</f>
        <v>0</v>
      </c>
      <c r="I2011" s="70">
        <f>I2013+I2016+I2018</f>
        <v>0</v>
      </c>
      <c r="J2011" s="175"/>
      <c r="K2011" s="69"/>
      <c r="L2011" s="69"/>
      <c r="M2011" s="69"/>
      <c r="N2011" s="69"/>
      <c r="O2011" s="69"/>
      <c r="P2011" s="69"/>
      <c r="Q2011" s="69"/>
      <c r="R2011" s="69"/>
    </row>
    <row r="2012" spans="1:18" ht="19.5" hidden="1" customHeight="1">
      <c r="A2012" s="16" t="s">
        <v>31</v>
      </c>
      <c r="B2012" s="14">
        <v>757</v>
      </c>
      <c r="C2012" s="15" t="s">
        <v>71</v>
      </c>
      <c r="D2012" s="15" t="s">
        <v>18</v>
      </c>
      <c r="E2012" s="15" t="s">
        <v>39</v>
      </c>
      <c r="F2012" s="15" t="s">
        <v>32</v>
      </c>
      <c r="G2012" s="70"/>
      <c r="H2012" s="70"/>
      <c r="I2012" s="70"/>
      <c r="J2012" s="175"/>
      <c r="K2012" s="69"/>
      <c r="L2012" s="69"/>
      <c r="M2012" s="69"/>
      <c r="N2012" s="69"/>
      <c r="O2012" s="69"/>
      <c r="P2012" s="69"/>
      <c r="Q2012" s="69"/>
      <c r="R2012" s="69"/>
    </row>
    <row r="2013" spans="1:18" ht="39" hidden="1" customHeight="1">
      <c r="A2013" s="16" t="s">
        <v>110</v>
      </c>
      <c r="B2013" s="14">
        <v>757</v>
      </c>
      <c r="C2013" s="15" t="s">
        <v>71</v>
      </c>
      <c r="D2013" s="15" t="s">
        <v>18</v>
      </c>
      <c r="E2013" s="15" t="s">
        <v>191</v>
      </c>
      <c r="F2013" s="15"/>
      <c r="G2013" s="70">
        <f>G2014</f>
        <v>0</v>
      </c>
      <c r="H2013" s="70">
        <f t="shared" ref="H2013:I2013" si="563">H2014</f>
        <v>0</v>
      </c>
      <c r="I2013" s="70">
        <f t="shared" si="563"/>
        <v>0</v>
      </c>
      <c r="J2013" s="175"/>
      <c r="K2013" s="69"/>
      <c r="L2013" s="69"/>
      <c r="M2013" s="69"/>
      <c r="N2013" s="69"/>
      <c r="O2013" s="69"/>
      <c r="P2013" s="69"/>
      <c r="Q2013" s="69"/>
      <c r="R2013" s="69"/>
    </row>
    <row r="2014" spans="1:18" ht="25.5" hidden="1">
      <c r="A2014" s="16" t="s">
        <v>29</v>
      </c>
      <c r="B2014" s="14">
        <v>757</v>
      </c>
      <c r="C2014" s="15" t="s">
        <v>71</v>
      </c>
      <c r="D2014" s="15" t="s">
        <v>18</v>
      </c>
      <c r="E2014" s="15" t="s">
        <v>191</v>
      </c>
      <c r="F2014" s="15" t="s">
        <v>30</v>
      </c>
      <c r="G2014" s="70">
        <f>G2015</f>
        <v>0</v>
      </c>
      <c r="H2014" s="70">
        <f>H2015</f>
        <v>0</v>
      </c>
      <c r="I2014" s="70">
        <f>I2015</f>
        <v>0</v>
      </c>
      <c r="J2014" s="175"/>
      <c r="K2014" s="69"/>
      <c r="L2014" s="69"/>
      <c r="M2014" s="69"/>
      <c r="N2014" s="69"/>
      <c r="O2014" s="69"/>
      <c r="P2014" s="69"/>
      <c r="Q2014" s="69"/>
      <c r="R2014" s="69"/>
    </row>
    <row r="2015" spans="1:18" ht="19.5" hidden="1" customHeight="1">
      <c r="A2015" s="16" t="s">
        <v>31</v>
      </c>
      <c r="B2015" s="14">
        <v>757</v>
      </c>
      <c r="C2015" s="15" t="s">
        <v>71</v>
      </c>
      <c r="D2015" s="15" t="s">
        <v>18</v>
      </c>
      <c r="E2015" s="15" t="s">
        <v>191</v>
      </c>
      <c r="F2015" s="15" t="s">
        <v>32</v>
      </c>
      <c r="G2015" s="70"/>
      <c r="H2015" s="70"/>
      <c r="I2015" s="70"/>
      <c r="J2015" s="175"/>
      <c r="K2015" s="69"/>
      <c r="L2015" s="69"/>
      <c r="M2015" s="69"/>
      <c r="N2015" s="69"/>
      <c r="O2015" s="69"/>
      <c r="P2015" s="69"/>
      <c r="Q2015" s="69"/>
      <c r="R2015" s="69"/>
    </row>
    <row r="2016" spans="1:18" s="32" customFormat="1" ht="25.5" hidden="1" customHeight="1">
      <c r="A2016" s="16" t="s">
        <v>29</v>
      </c>
      <c r="B2016" s="14">
        <v>757</v>
      </c>
      <c r="C2016" s="15" t="s">
        <v>71</v>
      </c>
      <c r="D2016" s="15" t="s">
        <v>18</v>
      </c>
      <c r="E2016" s="15" t="s">
        <v>522</v>
      </c>
      <c r="F2016" s="15" t="s">
        <v>30</v>
      </c>
      <c r="G2016" s="70">
        <f>G2017</f>
        <v>0</v>
      </c>
      <c r="H2016" s="70">
        <v>0</v>
      </c>
      <c r="I2016" s="70">
        <v>0</v>
      </c>
      <c r="J2016" s="175"/>
      <c r="K2016" s="345"/>
      <c r="L2016" s="345"/>
      <c r="M2016" s="345"/>
      <c r="N2016" s="345"/>
      <c r="O2016" s="345"/>
      <c r="P2016" s="345"/>
      <c r="Q2016" s="345"/>
      <c r="R2016" s="345"/>
    </row>
    <row r="2017" spans="1:18" s="32" customFormat="1" ht="17.25" hidden="1" customHeight="1">
      <c r="A2017" s="16" t="s">
        <v>31</v>
      </c>
      <c r="B2017" s="14">
        <v>757</v>
      </c>
      <c r="C2017" s="15" t="s">
        <v>71</v>
      </c>
      <c r="D2017" s="15" t="s">
        <v>18</v>
      </c>
      <c r="E2017" s="15" t="s">
        <v>522</v>
      </c>
      <c r="F2017" s="15" t="s">
        <v>32</v>
      </c>
      <c r="G2017" s="70"/>
      <c r="H2017" s="70">
        <v>0</v>
      </c>
      <c r="I2017" s="70">
        <v>0</v>
      </c>
      <c r="J2017" s="175"/>
      <c r="K2017" s="345"/>
      <c r="L2017" s="345"/>
      <c r="M2017" s="345"/>
      <c r="N2017" s="345"/>
      <c r="O2017" s="345"/>
      <c r="P2017" s="345"/>
      <c r="Q2017" s="345"/>
      <c r="R2017" s="345"/>
    </row>
    <row r="2018" spans="1:18" s="32" customFormat="1" ht="65.25" hidden="1" customHeight="1">
      <c r="A2018" s="16" t="s">
        <v>590</v>
      </c>
      <c r="B2018" s="14">
        <v>757</v>
      </c>
      <c r="C2018" s="15" t="s">
        <v>71</v>
      </c>
      <c r="D2018" s="15" t="s">
        <v>18</v>
      </c>
      <c r="E2018" s="15" t="s">
        <v>589</v>
      </c>
      <c r="F2018" s="15"/>
      <c r="G2018" s="70">
        <f>G2019</f>
        <v>0</v>
      </c>
      <c r="H2018" s="70">
        <f t="shared" ref="H2018:I2018" si="564">H2019</f>
        <v>0</v>
      </c>
      <c r="I2018" s="70">
        <f t="shared" si="564"/>
        <v>0</v>
      </c>
      <c r="J2018" s="175"/>
      <c r="K2018" s="345"/>
      <c r="L2018" s="345"/>
      <c r="M2018" s="345"/>
      <c r="N2018" s="345"/>
      <c r="O2018" s="345"/>
      <c r="P2018" s="345"/>
      <c r="Q2018" s="345"/>
      <c r="R2018" s="345"/>
    </row>
    <row r="2019" spans="1:18" s="32" customFormat="1" ht="25.5" hidden="1" customHeight="1">
      <c r="A2019" s="16" t="s">
        <v>29</v>
      </c>
      <c r="B2019" s="14">
        <v>757</v>
      </c>
      <c r="C2019" s="15" t="s">
        <v>71</v>
      </c>
      <c r="D2019" s="15" t="s">
        <v>18</v>
      </c>
      <c r="E2019" s="15" t="s">
        <v>589</v>
      </c>
      <c r="F2019" s="15" t="s">
        <v>30</v>
      </c>
      <c r="G2019" s="70">
        <f>G2020</f>
        <v>0</v>
      </c>
      <c r="H2019" s="70">
        <v>0</v>
      </c>
      <c r="I2019" s="70">
        <v>0</v>
      </c>
      <c r="J2019" s="175"/>
      <c r="K2019" s="345"/>
      <c r="L2019" s="345"/>
      <c r="M2019" s="345"/>
      <c r="N2019" s="345"/>
      <c r="O2019" s="345"/>
      <c r="P2019" s="345"/>
      <c r="Q2019" s="345"/>
      <c r="R2019" s="345"/>
    </row>
    <row r="2020" spans="1:18" s="32" customFormat="1" ht="17.25" hidden="1" customHeight="1">
      <c r="A2020" s="16" t="s">
        <v>31</v>
      </c>
      <c r="B2020" s="14">
        <v>757</v>
      </c>
      <c r="C2020" s="15" t="s">
        <v>71</v>
      </c>
      <c r="D2020" s="15" t="s">
        <v>18</v>
      </c>
      <c r="E2020" s="15" t="s">
        <v>589</v>
      </c>
      <c r="F2020" s="15" t="s">
        <v>32</v>
      </c>
      <c r="G2020" s="70"/>
      <c r="H2020" s="70">
        <v>0</v>
      </c>
      <c r="I2020" s="70">
        <v>0</v>
      </c>
      <c r="J2020" s="175"/>
      <c r="K2020" s="345"/>
      <c r="L2020" s="345"/>
      <c r="M2020" s="345"/>
      <c r="N2020" s="345"/>
      <c r="O2020" s="345"/>
      <c r="P2020" s="345"/>
      <c r="Q2020" s="345"/>
      <c r="R2020" s="345"/>
    </row>
    <row r="2021" spans="1:18" s="18" customFormat="1" ht="25.5" hidden="1">
      <c r="A2021" s="16" t="s">
        <v>457</v>
      </c>
      <c r="B2021" s="14">
        <v>757</v>
      </c>
      <c r="C2021" s="15" t="s">
        <v>71</v>
      </c>
      <c r="D2021" s="15" t="s">
        <v>18</v>
      </c>
      <c r="E2021" s="15" t="s">
        <v>258</v>
      </c>
      <c r="F2021" s="15"/>
      <c r="G2021" s="70">
        <f>G2022</f>
        <v>0</v>
      </c>
      <c r="H2021" s="70">
        <f t="shared" ref="H2021:I2023" si="565">H2022</f>
        <v>0</v>
      </c>
      <c r="I2021" s="70">
        <f t="shared" si="565"/>
        <v>0</v>
      </c>
      <c r="J2021" s="175"/>
      <c r="K2021" s="183"/>
      <c r="L2021" s="183"/>
      <c r="M2021" s="183"/>
      <c r="N2021" s="183"/>
      <c r="O2021" s="183"/>
      <c r="P2021" s="183"/>
      <c r="Q2021" s="183"/>
      <c r="R2021" s="183"/>
    </row>
    <row r="2022" spans="1:18" s="18" customFormat="1" ht="25.5" hidden="1">
      <c r="A2022" s="16" t="s">
        <v>456</v>
      </c>
      <c r="B2022" s="14">
        <v>757</v>
      </c>
      <c r="C2022" s="15" t="s">
        <v>71</v>
      </c>
      <c r="D2022" s="15" t="s">
        <v>18</v>
      </c>
      <c r="E2022" s="15" t="s">
        <v>431</v>
      </c>
      <c r="F2022" s="15"/>
      <c r="G2022" s="70">
        <f>G2023</f>
        <v>0</v>
      </c>
      <c r="H2022" s="70">
        <f t="shared" si="565"/>
        <v>0</v>
      </c>
      <c r="I2022" s="70">
        <f t="shared" si="565"/>
        <v>0</v>
      </c>
      <c r="J2022" s="175"/>
      <c r="K2022" s="183"/>
      <c r="L2022" s="183"/>
      <c r="M2022" s="183"/>
      <c r="N2022" s="183"/>
      <c r="O2022" s="183"/>
      <c r="P2022" s="183"/>
      <c r="Q2022" s="183"/>
      <c r="R2022" s="183"/>
    </row>
    <row r="2023" spans="1:18" s="18" customFormat="1" ht="25.5" hidden="1">
      <c r="A2023" s="16" t="s">
        <v>94</v>
      </c>
      <c r="B2023" s="14">
        <v>757</v>
      </c>
      <c r="C2023" s="15" t="s">
        <v>71</v>
      </c>
      <c r="D2023" s="15" t="s">
        <v>18</v>
      </c>
      <c r="E2023" s="15" t="s">
        <v>431</v>
      </c>
      <c r="F2023" s="15" t="s">
        <v>341</v>
      </c>
      <c r="G2023" s="70">
        <f>G2024</f>
        <v>0</v>
      </c>
      <c r="H2023" s="70">
        <f t="shared" si="565"/>
        <v>0</v>
      </c>
      <c r="I2023" s="70">
        <f t="shared" si="565"/>
        <v>0</v>
      </c>
      <c r="J2023" s="175"/>
      <c r="K2023" s="183"/>
      <c r="L2023" s="183"/>
      <c r="M2023" s="183"/>
      <c r="N2023" s="183"/>
      <c r="O2023" s="183"/>
      <c r="P2023" s="183"/>
      <c r="Q2023" s="183"/>
      <c r="R2023" s="183"/>
    </row>
    <row r="2024" spans="1:18" s="18" customFormat="1" ht="89.25" hidden="1">
      <c r="A2024" s="50" t="s">
        <v>410</v>
      </c>
      <c r="B2024" s="14">
        <v>757</v>
      </c>
      <c r="C2024" s="15" t="s">
        <v>71</v>
      </c>
      <c r="D2024" s="15" t="s">
        <v>18</v>
      </c>
      <c r="E2024" s="15" t="s">
        <v>431</v>
      </c>
      <c r="F2024" s="15" t="s">
        <v>409</v>
      </c>
      <c r="G2024" s="70">
        <f>50000-50000</f>
        <v>0</v>
      </c>
      <c r="H2024" s="70"/>
      <c r="I2024" s="70"/>
      <c r="J2024" s="175"/>
      <c r="K2024" s="183"/>
      <c r="L2024" s="183"/>
      <c r="M2024" s="183"/>
      <c r="N2024" s="183"/>
      <c r="O2024" s="183"/>
      <c r="P2024" s="183"/>
      <c r="Q2024" s="183"/>
      <c r="R2024" s="183"/>
    </row>
    <row r="2025" spans="1:18" s="33" customFormat="1" ht="15" hidden="1" customHeight="1">
      <c r="A2025" s="16" t="s">
        <v>70</v>
      </c>
      <c r="B2025" s="14">
        <v>793</v>
      </c>
      <c r="C2025" s="15" t="s">
        <v>71</v>
      </c>
      <c r="D2025" s="15" t="s">
        <v>27</v>
      </c>
      <c r="E2025" s="39"/>
      <c r="F2025" s="39"/>
      <c r="G2025" s="29">
        <f>G2026</f>
        <v>0</v>
      </c>
      <c r="H2025" s="29">
        <f>H2026+H1500</f>
        <v>0</v>
      </c>
      <c r="I2025" s="29">
        <f>I2026+I1500</f>
        <v>0</v>
      </c>
      <c r="J2025" s="342"/>
      <c r="K2025" s="338"/>
      <c r="L2025" s="338"/>
      <c r="M2025" s="338"/>
      <c r="N2025" s="338"/>
      <c r="O2025" s="338"/>
      <c r="P2025" s="338"/>
      <c r="Q2025" s="338"/>
      <c r="R2025" s="338"/>
    </row>
    <row r="2026" spans="1:18" s="28" customFormat="1" ht="28.5" hidden="1" customHeight="1">
      <c r="A2026" s="37" t="s">
        <v>463</v>
      </c>
      <c r="B2026" s="14">
        <v>793</v>
      </c>
      <c r="C2026" s="15" t="s">
        <v>71</v>
      </c>
      <c r="D2026" s="15" t="s">
        <v>27</v>
      </c>
      <c r="E2026" s="15" t="s">
        <v>190</v>
      </c>
      <c r="F2026" s="15"/>
      <c r="G2026" s="70">
        <f>G2027+G2030+G2033</f>
        <v>0</v>
      </c>
      <c r="H2026" s="70">
        <f t="shared" ref="H2026:I2026" si="566">H2027+H2030+H2033</f>
        <v>0</v>
      </c>
      <c r="I2026" s="70">
        <f t="shared" si="566"/>
        <v>0</v>
      </c>
      <c r="J2026" s="175"/>
      <c r="K2026" s="318"/>
      <c r="L2026" s="318"/>
      <c r="M2026" s="318"/>
      <c r="N2026" s="318"/>
      <c r="O2026" s="318"/>
      <c r="P2026" s="318"/>
      <c r="Q2026" s="318"/>
      <c r="R2026" s="318"/>
    </row>
    <row r="2027" spans="1:18" s="28" customFormat="1" ht="27.75" hidden="1" customHeight="1">
      <c r="A2027" s="37" t="s">
        <v>72</v>
      </c>
      <c r="B2027" s="14">
        <v>793</v>
      </c>
      <c r="C2027" s="15" t="s">
        <v>71</v>
      </c>
      <c r="D2027" s="15" t="s">
        <v>27</v>
      </c>
      <c r="E2027" s="15" t="s">
        <v>201</v>
      </c>
      <c r="F2027" s="15"/>
      <c r="G2027" s="70">
        <f>G2028</f>
        <v>0</v>
      </c>
      <c r="H2027" s="70">
        <f t="shared" ref="H2027:I2027" si="567">H2028</f>
        <v>0</v>
      </c>
      <c r="I2027" s="70">
        <f t="shared" si="567"/>
        <v>0</v>
      </c>
      <c r="J2027" s="175"/>
      <c r="K2027" s="318"/>
      <c r="L2027" s="318"/>
      <c r="M2027" s="318"/>
      <c r="N2027" s="318"/>
      <c r="O2027" s="318"/>
      <c r="P2027" s="318"/>
      <c r="Q2027" s="318"/>
      <c r="R2027" s="318"/>
    </row>
    <row r="2028" spans="1:18" s="32" customFormat="1" ht="28.5" hidden="1" customHeight="1">
      <c r="A2028" s="16" t="s">
        <v>35</v>
      </c>
      <c r="B2028" s="14">
        <v>793</v>
      </c>
      <c r="C2028" s="15" t="s">
        <v>71</v>
      </c>
      <c r="D2028" s="15" t="s">
        <v>27</v>
      </c>
      <c r="E2028" s="15" t="s">
        <v>201</v>
      </c>
      <c r="F2028" s="15" t="s">
        <v>36</v>
      </c>
      <c r="G2028" s="70">
        <f>G2029</f>
        <v>0</v>
      </c>
      <c r="H2028" s="70">
        <f>H2029</f>
        <v>0</v>
      </c>
      <c r="I2028" s="70">
        <f>I2029</f>
        <v>0</v>
      </c>
      <c r="J2028" s="175"/>
      <c r="K2028" s="345"/>
      <c r="L2028" s="345"/>
      <c r="M2028" s="345"/>
      <c r="N2028" s="345"/>
      <c r="O2028" s="345"/>
      <c r="P2028" s="345"/>
      <c r="Q2028" s="345"/>
      <c r="R2028" s="345"/>
    </row>
    <row r="2029" spans="1:18" s="32" customFormat="1" ht="25.5" hidden="1">
      <c r="A2029" s="16" t="s">
        <v>37</v>
      </c>
      <c r="B2029" s="14">
        <v>793</v>
      </c>
      <c r="C2029" s="15" t="s">
        <v>71</v>
      </c>
      <c r="D2029" s="15" t="s">
        <v>27</v>
      </c>
      <c r="E2029" s="15" t="s">
        <v>201</v>
      </c>
      <c r="F2029" s="15" t="s">
        <v>38</v>
      </c>
      <c r="G2029" s="70"/>
      <c r="H2029" s="70"/>
      <c r="I2029" s="70"/>
      <c r="J2029" s="175"/>
      <c r="K2029" s="347"/>
      <c r="L2029" s="345"/>
      <c r="M2029" s="345"/>
      <c r="N2029" s="345"/>
      <c r="O2029" s="345"/>
      <c r="P2029" s="345"/>
      <c r="Q2029" s="345"/>
      <c r="R2029" s="345"/>
    </row>
    <row r="2030" spans="1:18" s="28" customFormat="1" ht="51" hidden="1" customHeight="1">
      <c r="A2030" s="37"/>
      <c r="B2030" s="14"/>
      <c r="C2030" s="15"/>
      <c r="D2030" s="15"/>
      <c r="E2030" s="15"/>
      <c r="F2030" s="15"/>
      <c r="G2030" s="70"/>
      <c r="H2030" s="70"/>
      <c r="I2030" s="70"/>
      <c r="J2030" s="175"/>
      <c r="K2030" s="318"/>
      <c r="L2030" s="318"/>
      <c r="M2030" s="318"/>
      <c r="N2030" s="318"/>
      <c r="O2030" s="318"/>
      <c r="P2030" s="318"/>
      <c r="Q2030" s="318"/>
      <c r="R2030" s="318"/>
    </row>
    <row r="2031" spans="1:18" s="32" customFormat="1" ht="28.5" hidden="1" customHeight="1">
      <c r="A2031" s="16"/>
      <c r="B2031" s="14"/>
      <c r="C2031" s="15"/>
      <c r="D2031" s="15"/>
      <c r="E2031" s="15"/>
      <c r="F2031" s="15"/>
      <c r="G2031" s="70"/>
      <c r="H2031" s="70"/>
      <c r="I2031" s="70"/>
      <c r="J2031" s="175"/>
      <c r="K2031" s="345"/>
      <c r="L2031" s="345"/>
      <c r="M2031" s="345"/>
      <c r="N2031" s="345"/>
      <c r="O2031" s="345"/>
      <c r="P2031" s="345"/>
      <c r="Q2031" s="345"/>
      <c r="R2031" s="345"/>
    </row>
    <row r="2032" spans="1:18" s="32" customFormat="1" hidden="1">
      <c r="A2032" s="16"/>
      <c r="B2032" s="14"/>
      <c r="C2032" s="15"/>
      <c r="D2032" s="15"/>
      <c r="E2032" s="15"/>
      <c r="F2032" s="15"/>
      <c r="G2032" s="70"/>
      <c r="H2032" s="70"/>
      <c r="I2032" s="70"/>
      <c r="J2032" s="175"/>
      <c r="K2032" s="347"/>
      <c r="L2032" s="345"/>
      <c r="M2032" s="345"/>
      <c r="N2032" s="345"/>
      <c r="O2032" s="345"/>
      <c r="P2032" s="345"/>
      <c r="Q2032" s="345"/>
      <c r="R2032" s="345"/>
    </row>
    <row r="2033" spans="1:18" s="28" customFormat="1" ht="51" hidden="1" customHeight="1">
      <c r="A2033" s="37"/>
      <c r="B2033" s="14"/>
      <c r="C2033" s="15"/>
      <c r="D2033" s="15"/>
      <c r="E2033" s="15"/>
      <c r="F2033" s="15"/>
      <c r="G2033" s="70"/>
      <c r="H2033" s="70"/>
      <c r="I2033" s="70"/>
      <c r="J2033" s="175"/>
      <c r="K2033" s="318"/>
      <c r="L2033" s="318"/>
      <c r="M2033" s="318"/>
      <c r="N2033" s="318"/>
      <c r="O2033" s="318"/>
      <c r="P2033" s="318"/>
      <c r="Q2033" s="318"/>
      <c r="R2033" s="318"/>
    </row>
    <row r="2034" spans="1:18" s="32" customFormat="1" ht="28.5" hidden="1" customHeight="1">
      <c r="A2034" s="16"/>
      <c r="B2034" s="14"/>
      <c r="C2034" s="15"/>
      <c r="D2034" s="15"/>
      <c r="E2034" s="15"/>
      <c r="F2034" s="15"/>
      <c r="G2034" s="70"/>
      <c r="H2034" s="70"/>
      <c r="I2034" s="70"/>
      <c r="J2034" s="175"/>
      <c r="K2034" s="345"/>
      <c r="L2034" s="345"/>
      <c r="M2034" s="345"/>
      <c r="N2034" s="345"/>
      <c r="O2034" s="345"/>
      <c r="P2034" s="345"/>
      <c r="Q2034" s="345"/>
      <c r="R2034" s="345"/>
    </row>
    <row r="2035" spans="1:18" s="32" customFormat="1" hidden="1">
      <c r="A2035" s="16"/>
      <c r="B2035" s="14"/>
      <c r="C2035" s="15"/>
      <c r="D2035" s="15"/>
      <c r="E2035" s="15"/>
      <c r="F2035" s="15"/>
      <c r="G2035" s="70"/>
      <c r="H2035" s="70"/>
      <c r="I2035" s="70"/>
      <c r="J2035" s="175"/>
      <c r="K2035" s="347"/>
      <c r="L2035" s="345"/>
      <c r="M2035" s="345"/>
      <c r="N2035" s="345"/>
      <c r="O2035" s="345"/>
      <c r="P2035" s="345"/>
      <c r="Q2035" s="345"/>
      <c r="R2035" s="345"/>
    </row>
    <row r="2036" spans="1:18" ht="25.5" hidden="1">
      <c r="A2036" s="54" t="s">
        <v>295</v>
      </c>
      <c r="B2036" s="19">
        <v>793</v>
      </c>
      <c r="C2036" s="7" t="s">
        <v>22</v>
      </c>
      <c r="D2036" s="7"/>
      <c r="E2036" s="7"/>
      <c r="F2036" s="7"/>
      <c r="G2036" s="38">
        <f t="shared" ref="G2036:G2041" si="568">G2037</f>
        <v>0</v>
      </c>
      <c r="H2036" s="38">
        <f t="shared" ref="H2036:I2041" si="569">H2037</f>
        <v>0</v>
      </c>
      <c r="I2036" s="38">
        <f t="shared" si="569"/>
        <v>0</v>
      </c>
      <c r="J2036" s="337"/>
      <c r="K2036" s="69"/>
      <c r="L2036" s="69"/>
      <c r="M2036" s="69"/>
      <c r="N2036" s="69"/>
      <c r="O2036" s="69"/>
      <c r="P2036" s="69"/>
      <c r="Q2036" s="69"/>
      <c r="R2036" s="69"/>
    </row>
    <row r="2037" spans="1:18" ht="28.5" hidden="1" customHeight="1">
      <c r="A2037" s="13" t="s">
        <v>296</v>
      </c>
      <c r="B2037" s="14">
        <v>793</v>
      </c>
      <c r="C2037" s="15" t="s">
        <v>22</v>
      </c>
      <c r="D2037" s="15" t="s">
        <v>18</v>
      </c>
      <c r="E2037" s="36"/>
      <c r="F2037" s="36"/>
      <c r="G2037" s="70">
        <f t="shared" si="568"/>
        <v>0</v>
      </c>
      <c r="H2037" s="70">
        <f t="shared" si="569"/>
        <v>0</v>
      </c>
      <c r="I2037" s="70">
        <f t="shared" si="569"/>
        <v>0</v>
      </c>
      <c r="J2037" s="175"/>
      <c r="K2037" s="69"/>
      <c r="L2037" s="69"/>
      <c r="M2037" s="69"/>
      <c r="N2037" s="69"/>
      <c r="O2037" s="69"/>
      <c r="P2037" s="69"/>
      <c r="Q2037" s="69"/>
      <c r="R2037" s="69"/>
    </row>
    <row r="2038" spans="1:18" s="28" customFormat="1" ht="38.25" hidden="1">
      <c r="A2038" s="16" t="s">
        <v>430</v>
      </c>
      <c r="B2038" s="14">
        <v>793</v>
      </c>
      <c r="C2038" s="15" t="s">
        <v>22</v>
      </c>
      <c r="D2038" s="15" t="s">
        <v>18</v>
      </c>
      <c r="E2038" s="15" t="s">
        <v>225</v>
      </c>
      <c r="F2038" s="39"/>
      <c r="G2038" s="70">
        <f t="shared" si="568"/>
        <v>0</v>
      </c>
      <c r="H2038" s="70">
        <f t="shared" si="569"/>
        <v>0</v>
      </c>
      <c r="I2038" s="70">
        <f t="shared" si="569"/>
        <v>0</v>
      </c>
      <c r="J2038" s="175"/>
      <c r="K2038" s="318"/>
      <c r="L2038" s="318"/>
      <c r="M2038" s="318"/>
      <c r="N2038" s="318"/>
      <c r="O2038" s="318"/>
      <c r="P2038" s="318"/>
      <c r="Q2038" s="318"/>
      <c r="R2038" s="318"/>
    </row>
    <row r="2039" spans="1:18" s="28" customFormat="1" ht="25.5" hidden="1">
      <c r="A2039" s="16" t="s">
        <v>297</v>
      </c>
      <c r="B2039" s="14">
        <v>793</v>
      </c>
      <c r="C2039" s="15" t="s">
        <v>22</v>
      </c>
      <c r="D2039" s="15" t="s">
        <v>18</v>
      </c>
      <c r="E2039" s="15" t="s">
        <v>231</v>
      </c>
      <c r="F2039" s="39"/>
      <c r="G2039" s="70">
        <f t="shared" si="568"/>
        <v>0</v>
      </c>
      <c r="H2039" s="70">
        <f t="shared" si="569"/>
        <v>0</v>
      </c>
      <c r="I2039" s="70">
        <f t="shared" si="569"/>
        <v>0</v>
      </c>
      <c r="J2039" s="175"/>
      <c r="K2039" s="318"/>
      <c r="L2039" s="318"/>
      <c r="M2039" s="318"/>
      <c r="N2039" s="318"/>
      <c r="O2039" s="318"/>
      <c r="P2039" s="318"/>
      <c r="Q2039" s="318"/>
      <c r="R2039" s="318"/>
    </row>
    <row r="2040" spans="1:18" hidden="1">
      <c r="A2040" s="16" t="s">
        <v>298</v>
      </c>
      <c r="B2040" s="14">
        <v>793</v>
      </c>
      <c r="C2040" s="15" t="s">
        <v>22</v>
      </c>
      <c r="D2040" s="15" t="s">
        <v>18</v>
      </c>
      <c r="E2040" s="15" t="s">
        <v>232</v>
      </c>
      <c r="F2040" s="15"/>
      <c r="G2040" s="70">
        <f t="shared" si="568"/>
        <v>0</v>
      </c>
      <c r="H2040" s="70">
        <f t="shared" si="569"/>
        <v>0</v>
      </c>
      <c r="I2040" s="70">
        <f t="shared" si="569"/>
        <v>0</v>
      </c>
      <c r="J2040" s="175"/>
      <c r="K2040" s="69"/>
      <c r="L2040" s="69"/>
      <c r="M2040" s="69"/>
      <c r="N2040" s="69"/>
      <c r="O2040" s="69"/>
      <c r="P2040" s="69"/>
      <c r="Q2040" s="69"/>
      <c r="R2040" s="69"/>
    </row>
    <row r="2041" spans="1:18" ht="25.5" hidden="1">
      <c r="A2041" s="16" t="s">
        <v>299</v>
      </c>
      <c r="B2041" s="14">
        <v>793</v>
      </c>
      <c r="C2041" s="15" t="s">
        <v>22</v>
      </c>
      <c r="D2041" s="15" t="s">
        <v>18</v>
      </c>
      <c r="E2041" s="15" t="s">
        <v>232</v>
      </c>
      <c r="F2041" s="15" t="s">
        <v>300</v>
      </c>
      <c r="G2041" s="70">
        <f t="shared" si="568"/>
        <v>0</v>
      </c>
      <c r="H2041" s="70">
        <f t="shared" si="569"/>
        <v>0</v>
      </c>
      <c r="I2041" s="70">
        <f t="shared" si="569"/>
        <v>0</v>
      </c>
      <c r="J2041" s="175"/>
      <c r="K2041" s="69"/>
      <c r="L2041" s="69"/>
      <c r="M2041" s="69"/>
      <c r="N2041" s="69"/>
      <c r="O2041" s="69"/>
      <c r="P2041" s="69"/>
      <c r="Q2041" s="69"/>
      <c r="R2041" s="69"/>
    </row>
    <row r="2042" spans="1:18" hidden="1">
      <c r="A2042" s="16" t="s">
        <v>301</v>
      </c>
      <c r="B2042" s="14">
        <v>793</v>
      </c>
      <c r="C2042" s="15" t="s">
        <v>22</v>
      </c>
      <c r="D2042" s="15" t="s">
        <v>18</v>
      </c>
      <c r="E2042" s="15" t="s">
        <v>232</v>
      </c>
      <c r="F2042" s="15" t="s">
        <v>302</v>
      </c>
      <c r="G2042" s="70"/>
      <c r="H2042" s="70"/>
      <c r="I2042" s="70"/>
      <c r="J2042" s="175"/>
      <c r="K2042" s="69"/>
      <c r="L2042" s="69"/>
      <c r="M2042" s="69"/>
      <c r="N2042" s="69"/>
      <c r="O2042" s="69"/>
      <c r="P2042" s="69"/>
      <c r="Q2042" s="69"/>
      <c r="R2042" s="69"/>
    </row>
    <row r="2043" spans="1:18" s="124" customFormat="1">
      <c r="A2043" s="278" t="s">
        <v>73</v>
      </c>
      <c r="B2043" s="269"/>
      <c r="C2043" s="161"/>
      <c r="D2043" s="161"/>
      <c r="E2043" s="161"/>
      <c r="F2043" s="161"/>
      <c r="G2043" s="96">
        <f>G1231++G1428+G1519+G1938+G1626+G2036+G1646+G1911+G2009+G1879+G1932+G1410</f>
        <v>389980410.27000004</v>
      </c>
      <c r="H2043" s="96">
        <f>H1231++H1428+H1519+H1938+H1626+H2036+H1646+H1911+H2009+H1879+H1932+H1410</f>
        <v>251582732.37</v>
      </c>
      <c r="I2043" s="96">
        <f>I1231++I1428+I1519+I1938+I1626+I2036+I1646+I1911+I2009+I1879+I1932+I1410</f>
        <v>235745731.77999997</v>
      </c>
      <c r="J2043" s="190">
        <f>G1231+G1410+G1428++G1519+G1646++G1879+G1938</f>
        <v>389980410.27000004</v>
      </c>
      <c r="K2043" s="206"/>
      <c r="L2043" s="206"/>
      <c r="M2043" s="205"/>
      <c r="N2043" s="205"/>
      <c r="O2043" s="205"/>
      <c r="P2043" s="205"/>
      <c r="Q2043" s="206"/>
      <c r="R2043" s="205"/>
    </row>
    <row r="2044" spans="1:18" s="124" customFormat="1" hidden="1">
      <c r="A2044" s="278"/>
      <c r="B2044" s="269"/>
      <c r="C2044" s="161"/>
      <c r="D2044" s="161"/>
      <c r="E2044" s="161"/>
      <c r="F2044" s="161"/>
      <c r="G2044" s="96"/>
      <c r="H2044" s="96"/>
      <c r="I2044" s="96"/>
      <c r="J2044" s="190"/>
      <c r="K2044" s="206"/>
      <c r="L2044" s="206"/>
      <c r="M2044" s="205"/>
      <c r="N2044" s="205"/>
      <c r="O2044" s="205"/>
      <c r="P2044" s="205"/>
      <c r="Q2044" s="206"/>
      <c r="R2044" s="205"/>
    </row>
    <row r="2045" spans="1:18" s="124" customFormat="1" hidden="1">
      <c r="A2045" s="278"/>
      <c r="B2045" s="269"/>
      <c r="C2045" s="161"/>
      <c r="D2045" s="161"/>
      <c r="E2045" s="161"/>
      <c r="F2045" s="161"/>
      <c r="G2045" s="96"/>
      <c r="H2045" s="96"/>
      <c r="I2045" s="96"/>
      <c r="J2045" s="190"/>
      <c r="K2045" s="206"/>
      <c r="L2045" s="206"/>
      <c r="M2045" s="205"/>
      <c r="N2045" s="205"/>
      <c r="O2045" s="205"/>
      <c r="P2045" s="206"/>
      <c r="Q2045" s="206"/>
      <c r="R2045" s="205"/>
    </row>
    <row r="2046" spans="1:18" s="124" customFormat="1" hidden="1">
      <c r="A2046" s="278"/>
      <c r="B2046" s="269"/>
      <c r="C2046" s="161"/>
      <c r="D2046" s="161"/>
      <c r="E2046" s="161"/>
      <c r="F2046" s="161"/>
      <c r="G2046" s="96"/>
      <c r="H2046" s="96"/>
      <c r="I2046" s="96"/>
      <c r="J2046" s="190"/>
      <c r="K2046" s="206"/>
      <c r="L2046" s="206"/>
      <c r="M2046" s="205"/>
      <c r="N2046" s="205"/>
      <c r="O2046" s="205"/>
      <c r="P2046" s="206"/>
      <c r="Q2046" s="206"/>
      <c r="R2046" s="205"/>
    </row>
    <row r="2047" spans="1:18" s="124" customFormat="1" hidden="1">
      <c r="A2047" s="278"/>
      <c r="B2047" s="269"/>
      <c r="C2047" s="161"/>
      <c r="D2047" s="161"/>
      <c r="E2047" s="161"/>
      <c r="F2047" s="161"/>
      <c r="G2047" s="96"/>
      <c r="H2047" s="96"/>
      <c r="I2047" s="96"/>
      <c r="J2047" s="190"/>
      <c r="K2047" s="206"/>
      <c r="L2047" s="206"/>
      <c r="M2047" s="205"/>
      <c r="N2047" s="205"/>
      <c r="O2047" s="205"/>
      <c r="P2047" s="205"/>
      <c r="Q2047" s="206"/>
      <c r="R2047" s="205"/>
    </row>
    <row r="2048" spans="1:18" s="124" customFormat="1" hidden="1">
      <c r="A2048" s="278"/>
      <c r="B2048" s="269"/>
      <c r="C2048" s="161"/>
      <c r="D2048" s="161"/>
      <c r="E2048" s="161"/>
      <c r="F2048" s="161"/>
      <c r="G2048" s="96"/>
      <c r="H2048" s="96"/>
      <c r="I2048" s="96"/>
      <c r="J2048" s="190"/>
      <c r="K2048" s="206"/>
      <c r="L2048" s="206"/>
      <c r="M2048" s="205"/>
      <c r="N2048" s="205"/>
      <c r="O2048" s="205"/>
      <c r="P2048" s="205"/>
      <c r="Q2048" s="206"/>
      <c r="R2048" s="205"/>
    </row>
    <row r="2049" spans="1:18" s="124" customFormat="1" hidden="1">
      <c r="A2049" s="278"/>
      <c r="B2049" s="269"/>
      <c r="C2049" s="161"/>
      <c r="D2049" s="161"/>
      <c r="E2049" s="161"/>
      <c r="F2049" s="161"/>
      <c r="G2049" s="96"/>
      <c r="H2049" s="96"/>
      <c r="I2049" s="96"/>
      <c r="J2049" s="190"/>
      <c r="K2049" s="206"/>
      <c r="L2049" s="206"/>
      <c r="M2049" s="205"/>
      <c r="N2049" s="205"/>
      <c r="O2049" s="205"/>
      <c r="P2049" s="205"/>
      <c r="Q2049" s="206"/>
      <c r="R2049" s="205"/>
    </row>
    <row r="2050" spans="1:18" s="124" customFormat="1" hidden="1">
      <c r="A2050" s="278"/>
      <c r="B2050" s="269"/>
      <c r="C2050" s="161"/>
      <c r="D2050" s="161"/>
      <c r="E2050" s="161"/>
      <c r="F2050" s="161"/>
      <c r="G2050" s="96"/>
      <c r="H2050" s="96"/>
      <c r="I2050" s="96"/>
      <c r="J2050" s="190"/>
      <c r="K2050" s="206"/>
      <c r="L2050" s="206"/>
      <c r="M2050" s="205"/>
      <c r="N2050" s="205"/>
      <c r="O2050" s="205"/>
      <c r="P2050" s="205"/>
      <c r="Q2050" s="206"/>
      <c r="R2050" s="205"/>
    </row>
    <row r="2051" spans="1:18" s="124" customFormat="1" hidden="1">
      <c r="A2051" s="278"/>
      <c r="B2051" s="269"/>
      <c r="C2051" s="161"/>
      <c r="D2051" s="161"/>
      <c r="E2051" s="161"/>
      <c r="F2051" s="161"/>
      <c r="G2051" s="279"/>
      <c r="H2051" s="96"/>
      <c r="I2051" s="96"/>
      <c r="J2051" s="190"/>
      <c r="K2051" s="206"/>
      <c r="L2051" s="206"/>
      <c r="M2051" s="205"/>
      <c r="N2051" s="205"/>
      <c r="O2051" s="205"/>
      <c r="P2051" s="205"/>
      <c r="Q2051" s="206"/>
      <c r="R2051" s="205"/>
    </row>
    <row r="2052" spans="1:18" s="124" customFormat="1" hidden="1">
      <c r="A2052" s="278"/>
      <c r="B2052" s="269"/>
      <c r="C2052" s="161"/>
      <c r="D2052" s="161"/>
      <c r="E2052" s="161"/>
      <c r="F2052" s="161"/>
      <c r="G2052" s="96"/>
      <c r="H2052" s="96"/>
      <c r="I2052" s="96"/>
      <c r="J2052" s="190"/>
      <c r="K2052" s="206"/>
      <c r="L2052" s="206"/>
      <c r="M2052" s="205"/>
      <c r="N2052" s="205"/>
      <c r="O2052" s="205"/>
      <c r="P2052" s="205"/>
      <c r="Q2052" s="206"/>
      <c r="R2052" s="205"/>
    </row>
    <row r="2053" spans="1:18" s="90" customFormat="1" ht="25.5">
      <c r="A2053" s="359" t="s">
        <v>1171</v>
      </c>
      <c r="B2053" s="335">
        <v>794</v>
      </c>
      <c r="C2053" s="363"/>
      <c r="D2053" s="363"/>
      <c r="E2053" s="363"/>
      <c r="F2053" s="363"/>
      <c r="G2053" s="362"/>
      <c r="H2053" s="362"/>
      <c r="I2053" s="362"/>
      <c r="J2053" s="195"/>
      <c r="K2053" s="207"/>
      <c r="L2053" s="184"/>
      <c r="M2053" s="184"/>
      <c r="N2053" s="184"/>
      <c r="O2053" s="184"/>
      <c r="P2053" s="184"/>
      <c r="Q2053" s="207"/>
      <c r="R2053" s="184"/>
    </row>
    <row r="2054" spans="1:18">
      <c r="A2054" s="281" t="s">
        <v>17</v>
      </c>
      <c r="B2054" s="269">
        <v>794</v>
      </c>
      <c r="C2054" s="266" t="s">
        <v>18</v>
      </c>
      <c r="D2054" s="266"/>
      <c r="E2054" s="266"/>
      <c r="F2054" s="266"/>
      <c r="G2054" s="263">
        <f>G2055+G2484</f>
        <v>4629461</v>
      </c>
      <c r="H2054" s="263">
        <f>H2055+H2484</f>
        <v>4744411</v>
      </c>
      <c r="I2054" s="263">
        <f>I2055+I2484</f>
        <v>4744411</v>
      </c>
      <c r="J2054" s="189"/>
    </row>
    <row r="2055" spans="1:18" ht="38.25">
      <c r="A2055" s="82" t="s">
        <v>354</v>
      </c>
      <c r="B2055" s="148">
        <v>794</v>
      </c>
      <c r="C2055" s="84" t="s">
        <v>18</v>
      </c>
      <c r="D2055" s="84" t="s">
        <v>69</v>
      </c>
      <c r="E2055" s="84"/>
      <c r="F2055" s="84"/>
      <c r="G2055" s="87">
        <f>G2056</f>
        <v>4629461</v>
      </c>
      <c r="H2055" s="87">
        <f>H2056</f>
        <v>4744411</v>
      </c>
      <c r="I2055" s="87">
        <f>I2056</f>
        <v>4744411</v>
      </c>
      <c r="J2055" s="176"/>
      <c r="K2055" s="207"/>
      <c r="L2055" s="207"/>
    </row>
    <row r="2056" spans="1:18" s="46" customFormat="1">
      <c r="A2056" s="82" t="s">
        <v>355</v>
      </c>
      <c r="B2056" s="148">
        <v>794</v>
      </c>
      <c r="C2056" s="84" t="s">
        <v>18</v>
      </c>
      <c r="D2056" s="84" t="s">
        <v>69</v>
      </c>
      <c r="E2056" s="84" t="s">
        <v>259</v>
      </c>
      <c r="F2056" s="84"/>
      <c r="G2056" s="87">
        <f>G2057+G2061+G2065</f>
        <v>4629461</v>
      </c>
      <c r="H2056" s="87">
        <f>H2057+H2061+H2065</f>
        <v>4744411</v>
      </c>
      <c r="I2056" s="87">
        <f>I2057+I2061+I2065</f>
        <v>4744411</v>
      </c>
      <c r="J2056" s="176"/>
      <c r="K2056" s="220"/>
      <c r="L2056" s="220"/>
      <c r="M2056" s="220"/>
      <c r="N2056" s="220"/>
      <c r="O2056" s="220"/>
      <c r="P2056" s="220"/>
      <c r="Q2056" s="220"/>
      <c r="R2056" s="220"/>
    </row>
    <row r="2057" spans="1:18" s="33" customFormat="1" ht="25.5">
      <c r="A2057" s="82" t="s">
        <v>1208</v>
      </c>
      <c r="B2057" s="148">
        <v>794</v>
      </c>
      <c r="C2057" s="84" t="s">
        <v>18</v>
      </c>
      <c r="D2057" s="84" t="s">
        <v>69</v>
      </c>
      <c r="E2057" s="84" t="s">
        <v>260</v>
      </c>
      <c r="F2057" s="167"/>
      <c r="G2057" s="87">
        <f t="shared" ref="G2057:I2059" si="570">G2058</f>
        <v>1583900</v>
      </c>
      <c r="H2057" s="87">
        <f t="shared" si="570"/>
        <v>1583900</v>
      </c>
      <c r="I2057" s="87">
        <f t="shared" si="570"/>
        <v>1583900</v>
      </c>
      <c r="J2057" s="176"/>
      <c r="K2057" s="209"/>
      <c r="L2057" s="209"/>
      <c r="M2057" s="209"/>
      <c r="N2057" s="209"/>
      <c r="O2057" s="209"/>
      <c r="P2057" s="209"/>
      <c r="Q2057" s="209"/>
      <c r="R2057" s="209"/>
    </row>
    <row r="2058" spans="1:18" s="33" customFormat="1" ht="25.5">
      <c r="A2058" s="82" t="s">
        <v>75</v>
      </c>
      <c r="B2058" s="148">
        <v>794</v>
      </c>
      <c r="C2058" s="84" t="s">
        <v>18</v>
      </c>
      <c r="D2058" s="84" t="s">
        <v>69</v>
      </c>
      <c r="E2058" s="84" t="s">
        <v>261</v>
      </c>
      <c r="F2058" s="84"/>
      <c r="G2058" s="87">
        <f t="shared" si="570"/>
        <v>1583900</v>
      </c>
      <c r="H2058" s="87">
        <f t="shared" si="570"/>
        <v>1583900</v>
      </c>
      <c r="I2058" s="87">
        <f t="shared" si="570"/>
        <v>1583900</v>
      </c>
      <c r="J2058" s="176"/>
      <c r="K2058" s="209"/>
      <c r="L2058" s="209"/>
      <c r="M2058" s="209"/>
      <c r="N2058" s="209"/>
      <c r="O2058" s="209"/>
      <c r="P2058" s="209"/>
      <c r="Q2058" s="209"/>
      <c r="R2058" s="209"/>
    </row>
    <row r="2059" spans="1:18" s="33" customFormat="1" ht="63.75">
      <c r="A2059" s="145" t="s">
        <v>54</v>
      </c>
      <c r="B2059" s="148">
        <v>794</v>
      </c>
      <c r="C2059" s="84" t="s">
        <v>18</v>
      </c>
      <c r="D2059" s="84" t="s">
        <v>69</v>
      </c>
      <c r="E2059" s="84" t="s">
        <v>261</v>
      </c>
      <c r="F2059" s="84" t="s">
        <v>57</v>
      </c>
      <c r="G2059" s="87">
        <f t="shared" si="570"/>
        <v>1583900</v>
      </c>
      <c r="H2059" s="87">
        <f t="shared" si="570"/>
        <v>1583900</v>
      </c>
      <c r="I2059" s="87">
        <f t="shared" si="570"/>
        <v>1583900</v>
      </c>
      <c r="J2059" s="176"/>
      <c r="K2059" s="209"/>
      <c r="L2059" s="209"/>
      <c r="M2059" s="209"/>
      <c r="N2059" s="209"/>
      <c r="O2059" s="209"/>
      <c r="P2059" s="209"/>
      <c r="Q2059" s="209"/>
      <c r="R2059" s="209"/>
    </row>
    <row r="2060" spans="1:18" ht="25.5">
      <c r="A2060" s="145" t="s">
        <v>55</v>
      </c>
      <c r="B2060" s="148">
        <v>794</v>
      </c>
      <c r="C2060" s="84" t="s">
        <v>18</v>
      </c>
      <c r="D2060" s="84" t="s">
        <v>69</v>
      </c>
      <c r="E2060" s="84" t="s">
        <v>261</v>
      </c>
      <c r="F2060" s="84" t="s">
        <v>58</v>
      </c>
      <c r="G2060" s="87">
        <v>1583900</v>
      </c>
      <c r="H2060" s="87">
        <v>1583900</v>
      </c>
      <c r="I2060" s="87">
        <v>1583900</v>
      </c>
      <c r="J2060" s="176"/>
    </row>
    <row r="2061" spans="1:18" s="33" customFormat="1" ht="25.5">
      <c r="A2061" s="82" t="s">
        <v>1209</v>
      </c>
      <c r="B2061" s="148">
        <v>794</v>
      </c>
      <c r="C2061" s="84" t="s">
        <v>18</v>
      </c>
      <c r="D2061" s="84" t="s">
        <v>69</v>
      </c>
      <c r="E2061" s="84" t="s">
        <v>262</v>
      </c>
      <c r="F2061" s="167"/>
      <c r="G2061" s="87">
        <f t="shared" ref="G2061:I2063" si="571">G2062</f>
        <v>686052</v>
      </c>
      <c r="H2061" s="87">
        <f t="shared" si="571"/>
        <v>722160</v>
      </c>
      <c r="I2061" s="87">
        <f t="shared" si="571"/>
        <v>722160</v>
      </c>
      <c r="J2061" s="176"/>
      <c r="K2061" s="209"/>
      <c r="L2061" s="209"/>
      <c r="M2061" s="209"/>
      <c r="N2061" s="209"/>
      <c r="O2061" s="209"/>
      <c r="P2061" s="209"/>
      <c r="Q2061" s="209"/>
      <c r="R2061" s="209"/>
    </row>
    <row r="2062" spans="1:18" s="33" customFormat="1" ht="25.5">
      <c r="A2062" s="82" t="s">
        <v>75</v>
      </c>
      <c r="B2062" s="148">
        <v>794</v>
      </c>
      <c r="C2062" s="84" t="s">
        <v>18</v>
      </c>
      <c r="D2062" s="84" t="s">
        <v>69</v>
      </c>
      <c r="E2062" s="84" t="s">
        <v>263</v>
      </c>
      <c r="F2062" s="84"/>
      <c r="G2062" s="87">
        <f t="shared" si="571"/>
        <v>686052</v>
      </c>
      <c r="H2062" s="87">
        <f t="shared" si="571"/>
        <v>722160</v>
      </c>
      <c r="I2062" s="87">
        <f t="shared" si="571"/>
        <v>722160</v>
      </c>
      <c r="J2062" s="176"/>
      <c r="K2062" s="209"/>
      <c r="L2062" s="209"/>
      <c r="M2062" s="209"/>
      <c r="N2062" s="209"/>
      <c r="O2062" s="209"/>
      <c r="P2062" s="209"/>
      <c r="Q2062" s="209"/>
      <c r="R2062" s="209"/>
    </row>
    <row r="2063" spans="1:18" s="33" customFormat="1" ht="63.75">
      <c r="A2063" s="145" t="s">
        <v>54</v>
      </c>
      <c r="B2063" s="148">
        <v>794</v>
      </c>
      <c r="C2063" s="84" t="s">
        <v>18</v>
      </c>
      <c r="D2063" s="84" t="s">
        <v>69</v>
      </c>
      <c r="E2063" s="84" t="s">
        <v>263</v>
      </c>
      <c r="F2063" s="84" t="s">
        <v>57</v>
      </c>
      <c r="G2063" s="87">
        <f t="shared" si="571"/>
        <v>686052</v>
      </c>
      <c r="H2063" s="87">
        <f t="shared" si="571"/>
        <v>722160</v>
      </c>
      <c r="I2063" s="87">
        <f t="shared" si="571"/>
        <v>722160</v>
      </c>
      <c r="J2063" s="176"/>
      <c r="K2063" s="219"/>
      <c r="L2063" s="209"/>
      <c r="M2063" s="209"/>
      <c r="N2063" s="209"/>
      <c r="O2063" s="209"/>
      <c r="P2063" s="209"/>
      <c r="Q2063" s="209"/>
      <c r="R2063" s="209"/>
    </row>
    <row r="2064" spans="1:18" s="33" customFormat="1" ht="25.5">
      <c r="A2064" s="145" t="s">
        <v>55</v>
      </c>
      <c r="B2064" s="148">
        <v>794</v>
      </c>
      <c r="C2064" s="84" t="s">
        <v>18</v>
      </c>
      <c r="D2064" s="84" t="s">
        <v>69</v>
      </c>
      <c r="E2064" s="84" t="s">
        <v>263</v>
      </c>
      <c r="F2064" s="84" t="s">
        <v>58</v>
      </c>
      <c r="G2064" s="87">
        <v>686052</v>
      </c>
      <c r="H2064" s="87">
        <v>722160</v>
      </c>
      <c r="I2064" s="87">
        <v>722160</v>
      </c>
      <c r="J2064" s="176"/>
      <c r="K2064" s="209"/>
      <c r="L2064" s="209"/>
      <c r="M2064" s="219"/>
      <c r="N2064" s="209"/>
      <c r="O2064" s="209"/>
      <c r="P2064" s="209"/>
      <c r="Q2064" s="209"/>
      <c r="R2064" s="209"/>
    </row>
    <row r="2065" spans="1:18" ht="25.5">
      <c r="A2065" s="145" t="s">
        <v>356</v>
      </c>
      <c r="B2065" s="148">
        <v>794</v>
      </c>
      <c r="C2065" s="84" t="s">
        <v>18</v>
      </c>
      <c r="D2065" s="84" t="s">
        <v>69</v>
      </c>
      <c r="E2065" s="84" t="s">
        <v>264</v>
      </c>
      <c r="F2065" s="84"/>
      <c r="G2065" s="87">
        <f>G2066</f>
        <v>2359509</v>
      </c>
      <c r="H2065" s="87">
        <f>H2066</f>
        <v>2438351</v>
      </c>
      <c r="I2065" s="87">
        <f>I2066</f>
        <v>2438351</v>
      </c>
      <c r="J2065" s="176"/>
      <c r="Q2065" s="209"/>
    </row>
    <row r="2066" spans="1:18" s="33" customFormat="1" ht="25.5">
      <c r="A2066" s="82" t="s">
        <v>75</v>
      </c>
      <c r="B2066" s="148">
        <v>794</v>
      </c>
      <c r="C2066" s="84" t="s">
        <v>18</v>
      </c>
      <c r="D2066" s="84" t="s">
        <v>69</v>
      </c>
      <c r="E2066" s="84" t="s">
        <v>265</v>
      </c>
      <c r="F2066" s="167"/>
      <c r="G2066" s="87">
        <f>G2067+G2069</f>
        <v>2359509</v>
      </c>
      <c r="H2066" s="87">
        <f t="shared" ref="H2066:I2066" si="572">H2067+H2069</f>
        <v>2438351</v>
      </c>
      <c r="I2066" s="87">
        <f t="shared" si="572"/>
        <v>2438351</v>
      </c>
      <c r="J2066" s="176"/>
      <c r="K2066" s="209"/>
      <c r="L2066" s="209"/>
      <c r="M2066" s="209"/>
      <c r="N2066" s="209"/>
      <c r="O2066" s="209"/>
      <c r="P2066" s="209"/>
      <c r="Q2066" s="209"/>
      <c r="R2066" s="209"/>
    </row>
    <row r="2067" spans="1:18" ht="63.75">
      <c r="A2067" s="145" t="s">
        <v>54</v>
      </c>
      <c r="B2067" s="148">
        <v>794</v>
      </c>
      <c r="C2067" s="84" t="s">
        <v>18</v>
      </c>
      <c r="D2067" s="84" t="s">
        <v>69</v>
      </c>
      <c r="E2067" s="84" t="s">
        <v>265</v>
      </c>
      <c r="F2067" s="84" t="s">
        <v>57</v>
      </c>
      <c r="G2067" s="87">
        <f>G2068</f>
        <v>1893551</v>
      </c>
      <c r="H2067" s="87">
        <f>H2068</f>
        <v>1943351</v>
      </c>
      <c r="I2067" s="87">
        <f>I2068</f>
        <v>1943351</v>
      </c>
      <c r="J2067" s="176"/>
      <c r="Q2067" s="209"/>
    </row>
    <row r="2068" spans="1:18" ht="25.5">
      <c r="A2068" s="145" t="s">
        <v>55</v>
      </c>
      <c r="B2068" s="148">
        <v>794</v>
      </c>
      <c r="C2068" s="84" t="s">
        <v>18</v>
      </c>
      <c r="D2068" s="84" t="s">
        <v>69</v>
      </c>
      <c r="E2068" s="84" t="s">
        <v>265</v>
      </c>
      <c r="F2068" s="84" t="s">
        <v>58</v>
      </c>
      <c r="G2068" s="87">
        <v>1893551</v>
      </c>
      <c r="H2068" s="87">
        <v>1943351</v>
      </c>
      <c r="I2068" s="87">
        <v>1943351</v>
      </c>
      <c r="J2068" s="176"/>
      <c r="Q2068" s="209"/>
    </row>
    <row r="2069" spans="1:18" ht="25.5">
      <c r="A2069" s="82" t="s">
        <v>35</v>
      </c>
      <c r="B2069" s="148">
        <v>794</v>
      </c>
      <c r="C2069" s="84" t="s">
        <v>18</v>
      </c>
      <c r="D2069" s="84" t="s">
        <v>69</v>
      </c>
      <c r="E2069" s="84" t="s">
        <v>265</v>
      </c>
      <c r="F2069" s="84" t="s">
        <v>36</v>
      </c>
      <c r="G2069" s="87">
        <f>G2070</f>
        <v>465958</v>
      </c>
      <c r="H2069" s="87">
        <f>H2070</f>
        <v>495000</v>
      </c>
      <c r="I2069" s="87">
        <f>I2070</f>
        <v>495000</v>
      </c>
      <c r="J2069" s="176"/>
      <c r="Q2069" s="209"/>
    </row>
    <row r="2070" spans="1:18" ht="25.5">
      <c r="A2070" s="82" t="s">
        <v>37</v>
      </c>
      <c r="B2070" s="148">
        <v>794</v>
      </c>
      <c r="C2070" s="84" t="s">
        <v>18</v>
      </c>
      <c r="D2070" s="84" t="s">
        <v>69</v>
      </c>
      <c r="E2070" s="84" t="s">
        <v>265</v>
      </c>
      <c r="F2070" s="84" t="s">
        <v>38</v>
      </c>
      <c r="G2070" s="87">
        <v>465958</v>
      </c>
      <c r="H2070" s="87">
        <v>495000</v>
      </c>
      <c r="I2070" s="87">
        <v>495000</v>
      </c>
      <c r="J2070" s="176"/>
      <c r="Q2070" s="209"/>
    </row>
    <row r="2071" spans="1:18" s="124" customFormat="1">
      <c r="A2071" s="278" t="s">
        <v>73</v>
      </c>
      <c r="B2071" s="269"/>
      <c r="C2071" s="161"/>
      <c r="D2071" s="161"/>
      <c r="E2071" s="161"/>
      <c r="F2071" s="161"/>
      <c r="G2071" s="96">
        <f>G2054</f>
        <v>4629461</v>
      </c>
      <c r="H2071" s="96">
        <f t="shared" ref="H2071:I2071" si="573">H2054</f>
        <v>4744411</v>
      </c>
      <c r="I2071" s="96">
        <f t="shared" si="573"/>
        <v>4744411</v>
      </c>
      <c r="J2071" s="190"/>
      <c r="K2071" s="205"/>
      <c r="L2071" s="205"/>
      <c r="M2071" s="205"/>
      <c r="N2071" s="205"/>
      <c r="O2071" s="205"/>
      <c r="P2071" s="205"/>
      <c r="Q2071" s="205"/>
      <c r="R2071" s="205"/>
    </row>
    <row r="2072" spans="1:18" s="124" customFormat="1" ht="38.25" hidden="1">
      <c r="A2072" s="273" t="s">
        <v>391</v>
      </c>
      <c r="B2072" s="269">
        <v>795</v>
      </c>
      <c r="C2072" s="161"/>
      <c r="D2072" s="161"/>
      <c r="E2072" s="161"/>
      <c r="F2072" s="161"/>
      <c r="G2072" s="96"/>
      <c r="H2072" s="96"/>
      <c r="I2072" s="96"/>
      <c r="J2072" s="190"/>
      <c r="K2072" s="205"/>
      <c r="L2072" s="205"/>
      <c r="M2072" s="205"/>
      <c r="N2072" s="205"/>
      <c r="O2072" s="205"/>
      <c r="P2072" s="205"/>
      <c r="Q2072" s="205"/>
      <c r="R2072" s="205"/>
    </row>
    <row r="2073" spans="1:18" hidden="1">
      <c r="A2073" s="271" t="s">
        <v>17</v>
      </c>
      <c r="B2073" s="269">
        <v>795</v>
      </c>
      <c r="C2073" s="266" t="s">
        <v>18</v>
      </c>
      <c r="D2073" s="266"/>
      <c r="E2073" s="266"/>
      <c r="F2073" s="266"/>
      <c r="G2073" s="263">
        <f>G2074</f>
        <v>0</v>
      </c>
      <c r="H2073" s="263">
        <f t="shared" ref="H2073:I2073" si="574">H2074</f>
        <v>0</v>
      </c>
      <c r="I2073" s="263">
        <f t="shared" si="574"/>
        <v>0</v>
      </c>
      <c r="J2073" s="189"/>
      <c r="K2073" s="205"/>
      <c r="L2073" s="205"/>
    </row>
    <row r="2074" spans="1:18" hidden="1">
      <c r="A2074" s="137" t="s">
        <v>21</v>
      </c>
      <c r="B2074" s="148">
        <v>795</v>
      </c>
      <c r="C2074" s="84" t="s">
        <v>18</v>
      </c>
      <c r="D2074" s="84" t="s">
        <v>22</v>
      </c>
      <c r="E2074" s="84"/>
      <c r="F2074" s="84"/>
      <c r="G2074" s="87">
        <f>G2075</f>
        <v>0</v>
      </c>
      <c r="H2074" s="87">
        <f t="shared" ref="H2074:I2074" si="575">H2075</f>
        <v>0</v>
      </c>
      <c r="I2074" s="87">
        <f t="shared" si="575"/>
        <v>0</v>
      </c>
      <c r="J2074" s="176"/>
      <c r="K2074" s="205"/>
      <c r="L2074" s="205"/>
    </row>
    <row r="2075" spans="1:18" ht="25.5" hidden="1" customHeight="1">
      <c r="A2075" s="82" t="s">
        <v>159</v>
      </c>
      <c r="B2075" s="83">
        <v>795</v>
      </c>
      <c r="C2075" s="84" t="s">
        <v>18</v>
      </c>
      <c r="D2075" s="84" t="s">
        <v>22</v>
      </c>
      <c r="E2075" s="84" t="s">
        <v>205</v>
      </c>
      <c r="F2075" s="84"/>
      <c r="G2075" s="87">
        <f t="shared" ref="G2075:I2076" si="576">G2076</f>
        <v>0</v>
      </c>
      <c r="H2075" s="87">
        <f t="shared" si="576"/>
        <v>0</v>
      </c>
      <c r="I2075" s="87">
        <f t="shared" si="576"/>
        <v>0</v>
      </c>
      <c r="J2075" s="176"/>
      <c r="K2075" s="205"/>
      <c r="L2075" s="205"/>
    </row>
    <row r="2076" spans="1:18" ht="27" hidden="1" customHeight="1">
      <c r="A2076" s="82" t="s">
        <v>395</v>
      </c>
      <c r="B2076" s="83">
        <v>795</v>
      </c>
      <c r="C2076" s="84" t="s">
        <v>18</v>
      </c>
      <c r="D2076" s="84" t="s">
        <v>22</v>
      </c>
      <c r="E2076" s="84" t="s">
        <v>394</v>
      </c>
      <c r="F2076" s="84"/>
      <c r="G2076" s="87">
        <f t="shared" si="576"/>
        <v>0</v>
      </c>
      <c r="H2076" s="87">
        <f t="shared" si="576"/>
        <v>0</v>
      </c>
      <c r="I2076" s="87">
        <f t="shared" si="576"/>
        <v>0</v>
      </c>
      <c r="J2076" s="176"/>
      <c r="K2076" s="205"/>
      <c r="L2076" s="205"/>
    </row>
    <row r="2077" spans="1:18" ht="19.5" hidden="1" customHeight="1">
      <c r="A2077" s="82" t="s">
        <v>62</v>
      </c>
      <c r="B2077" s="83">
        <v>795</v>
      </c>
      <c r="C2077" s="84" t="s">
        <v>18</v>
      </c>
      <c r="D2077" s="84" t="s">
        <v>22</v>
      </c>
      <c r="E2077" s="84" t="s">
        <v>394</v>
      </c>
      <c r="F2077" s="84" t="s">
        <v>63</v>
      </c>
      <c r="G2077" s="87">
        <f>G2078</f>
        <v>0</v>
      </c>
      <c r="H2077" s="87">
        <v>0</v>
      </c>
      <c r="I2077" s="87">
        <v>0</v>
      </c>
      <c r="J2077" s="176"/>
      <c r="K2077" s="205"/>
      <c r="L2077" s="205"/>
    </row>
    <row r="2078" spans="1:18" ht="18.75" hidden="1" customHeight="1">
      <c r="A2078" s="82" t="s">
        <v>322</v>
      </c>
      <c r="B2078" s="83">
        <v>795</v>
      </c>
      <c r="C2078" s="84" t="s">
        <v>18</v>
      </c>
      <c r="D2078" s="84" t="s">
        <v>22</v>
      </c>
      <c r="E2078" s="84" t="s">
        <v>394</v>
      </c>
      <c r="F2078" s="84" t="s">
        <v>321</v>
      </c>
      <c r="G2078" s="87"/>
      <c r="H2078" s="87">
        <v>0</v>
      </c>
      <c r="I2078" s="87">
        <v>0</v>
      </c>
      <c r="J2078" s="176"/>
      <c r="K2078" s="205"/>
      <c r="L2078" s="205"/>
    </row>
    <row r="2079" spans="1:18" s="22" customFormat="1" hidden="1">
      <c r="A2079" s="264" t="s">
        <v>85</v>
      </c>
      <c r="B2079" s="269">
        <v>795</v>
      </c>
      <c r="C2079" s="161" t="s">
        <v>53</v>
      </c>
      <c r="D2079" s="161"/>
      <c r="E2079" s="161"/>
      <c r="F2079" s="161"/>
      <c r="G2079" s="96">
        <f>G2165+G2080</f>
        <v>0</v>
      </c>
      <c r="H2079" s="96">
        <f>H2165+H2080</f>
        <v>0</v>
      </c>
      <c r="I2079" s="96">
        <f>I2165+I2080</f>
        <v>0</v>
      </c>
      <c r="J2079" s="190"/>
      <c r="K2079" s="205"/>
      <c r="L2079" s="205"/>
      <c r="M2079" s="205"/>
      <c r="N2079" s="205"/>
      <c r="O2079" s="205"/>
      <c r="P2079" s="205"/>
      <c r="Q2079" s="205"/>
      <c r="R2079" s="205"/>
    </row>
    <row r="2080" spans="1:18" s="3" customFormat="1" hidden="1">
      <c r="A2080" s="282" t="s">
        <v>167</v>
      </c>
      <c r="B2080" s="269">
        <v>795</v>
      </c>
      <c r="C2080" s="155" t="s">
        <v>53</v>
      </c>
      <c r="D2080" s="155" t="s">
        <v>121</v>
      </c>
      <c r="E2080" s="155"/>
      <c r="F2080" s="155"/>
      <c r="G2080" s="156">
        <f>G2081+G2149+G2156+G2159</f>
        <v>0</v>
      </c>
      <c r="H2080" s="156">
        <f>H2081+H2149+H2153</f>
        <v>0</v>
      </c>
      <c r="I2080" s="156">
        <f>I2081+I2149</f>
        <v>0</v>
      </c>
      <c r="J2080" s="194"/>
      <c r="K2080" s="205"/>
      <c r="L2080" s="205"/>
      <c r="M2080" s="197"/>
      <c r="N2080" s="197"/>
      <c r="O2080" s="197"/>
      <c r="P2080" s="197"/>
      <c r="Q2080" s="197"/>
      <c r="R2080" s="197"/>
    </row>
    <row r="2081" spans="1:18" s="18" customFormat="1" ht="27" hidden="1" customHeight="1">
      <c r="A2081" s="82" t="s">
        <v>465</v>
      </c>
      <c r="B2081" s="83">
        <v>795</v>
      </c>
      <c r="C2081" s="84" t="s">
        <v>53</v>
      </c>
      <c r="D2081" s="84" t="s">
        <v>121</v>
      </c>
      <c r="E2081" s="84" t="s">
        <v>230</v>
      </c>
      <c r="F2081" s="84"/>
      <c r="G2081" s="87">
        <f>G2082+G2110+G2137+G2131</f>
        <v>0</v>
      </c>
      <c r="H2081" s="87">
        <f t="shared" ref="H2081:I2081" si="577">H2082+H2110+H2137+H2131</f>
        <v>0</v>
      </c>
      <c r="I2081" s="87">
        <f t="shared" si="577"/>
        <v>0</v>
      </c>
      <c r="J2081" s="176"/>
      <c r="K2081" s="194"/>
      <c r="L2081" s="194"/>
      <c r="M2081" s="176"/>
      <c r="N2081" s="176"/>
      <c r="O2081" s="176"/>
      <c r="P2081" s="198"/>
      <c r="Q2081" s="213"/>
      <c r="R2081" s="198"/>
    </row>
    <row r="2082" spans="1:18" s="18" customFormat="1" ht="75" hidden="1" customHeight="1">
      <c r="A2082" s="133" t="s">
        <v>379</v>
      </c>
      <c r="B2082" s="83">
        <v>795</v>
      </c>
      <c r="C2082" s="84" t="s">
        <v>53</v>
      </c>
      <c r="D2082" s="84" t="s">
        <v>121</v>
      </c>
      <c r="E2082" s="84" t="s">
        <v>99</v>
      </c>
      <c r="F2082" s="84"/>
      <c r="G2082" s="87">
        <f>G2086+G2089+G2100+G2095+G2092+G2107+G2083</f>
        <v>0</v>
      </c>
      <c r="H2082" s="87">
        <f t="shared" ref="H2082" si="578">H2086+H2089+H2100+H2095+H2092+H2107+H2083</f>
        <v>0</v>
      </c>
      <c r="I2082" s="87">
        <f>I2086+I2089+I2100+I2095+I2092+I2107+I2083</f>
        <v>0</v>
      </c>
      <c r="J2082" s="176"/>
      <c r="K2082" s="200"/>
      <c r="L2082" s="200"/>
      <c r="M2082" s="198"/>
      <c r="N2082" s="198"/>
      <c r="O2082" s="198"/>
      <c r="P2082" s="198"/>
      <c r="Q2082" s="213"/>
      <c r="R2082" s="198"/>
    </row>
    <row r="2083" spans="1:18" s="18" customFormat="1" ht="76.5" hidden="1" customHeight="1">
      <c r="A2083" s="133" t="s">
        <v>642</v>
      </c>
      <c r="B2083" s="83">
        <v>795</v>
      </c>
      <c r="C2083" s="84" t="s">
        <v>53</v>
      </c>
      <c r="D2083" s="84" t="s">
        <v>121</v>
      </c>
      <c r="E2083" s="84" t="s">
        <v>641</v>
      </c>
      <c r="F2083" s="84"/>
      <c r="G2083" s="87">
        <f t="shared" ref="G2083:I2084" si="579">G2084</f>
        <v>0</v>
      </c>
      <c r="H2083" s="87">
        <f t="shared" si="579"/>
        <v>0</v>
      </c>
      <c r="I2083" s="87">
        <f t="shared" si="579"/>
        <v>0</v>
      </c>
      <c r="J2083" s="176"/>
      <c r="K2083" s="200"/>
      <c r="L2083" s="200"/>
      <c r="M2083" s="198"/>
      <c r="N2083" s="198"/>
      <c r="O2083" s="198"/>
      <c r="P2083" s="198"/>
      <c r="Q2083" s="198"/>
      <c r="R2083" s="198"/>
    </row>
    <row r="2084" spans="1:18" s="18" customFormat="1" ht="15" hidden="1" customHeight="1">
      <c r="A2084" s="82" t="s">
        <v>317</v>
      </c>
      <c r="B2084" s="83">
        <v>795</v>
      </c>
      <c r="C2084" s="84" t="s">
        <v>53</v>
      </c>
      <c r="D2084" s="84" t="s">
        <v>121</v>
      </c>
      <c r="E2084" s="84" t="s">
        <v>641</v>
      </c>
      <c r="F2084" s="84" t="s">
        <v>36</v>
      </c>
      <c r="G2084" s="87">
        <f t="shared" si="579"/>
        <v>0</v>
      </c>
      <c r="H2084" s="87">
        <f t="shared" si="579"/>
        <v>0</v>
      </c>
      <c r="I2084" s="87">
        <f t="shared" si="579"/>
        <v>0</v>
      </c>
      <c r="J2084" s="176"/>
      <c r="K2084" s="200"/>
      <c r="L2084" s="200"/>
      <c r="M2084" s="198"/>
      <c r="N2084" s="198"/>
      <c r="O2084" s="198"/>
      <c r="P2084" s="198"/>
      <c r="Q2084" s="198"/>
      <c r="R2084" s="198"/>
    </row>
    <row r="2085" spans="1:18" s="18" customFormat="1" ht="32.25" hidden="1" customHeight="1">
      <c r="A2085" s="82" t="s">
        <v>37</v>
      </c>
      <c r="B2085" s="83">
        <v>795</v>
      </c>
      <c r="C2085" s="84" t="s">
        <v>53</v>
      </c>
      <c r="D2085" s="84" t="s">
        <v>121</v>
      </c>
      <c r="E2085" s="84" t="s">
        <v>641</v>
      </c>
      <c r="F2085" s="84" t="s">
        <v>38</v>
      </c>
      <c r="G2085" s="87"/>
      <c r="H2085" s="87"/>
      <c r="I2085" s="87"/>
      <c r="J2085" s="176"/>
      <c r="K2085" s="200"/>
      <c r="L2085" s="200"/>
      <c r="M2085" s="198"/>
      <c r="N2085" s="198"/>
      <c r="O2085" s="198"/>
      <c r="P2085" s="198"/>
      <c r="Q2085" s="198"/>
      <c r="R2085" s="198"/>
    </row>
    <row r="2086" spans="1:18" s="18" customFormat="1" ht="41.25" hidden="1" customHeight="1">
      <c r="A2086" s="133" t="s">
        <v>380</v>
      </c>
      <c r="B2086" s="83">
        <v>795</v>
      </c>
      <c r="C2086" s="84" t="s">
        <v>53</v>
      </c>
      <c r="D2086" s="84" t="s">
        <v>121</v>
      </c>
      <c r="E2086" s="84" t="s">
        <v>100</v>
      </c>
      <c r="F2086" s="84"/>
      <c r="G2086" s="87">
        <f t="shared" ref="G2086:I2087" si="580">G2087</f>
        <v>0</v>
      </c>
      <c r="H2086" s="87">
        <f t="shared" si="580"/>
        <v>0</v>
      </c>
      <c r="I2086" s="87">
        <f t="shared" si="580"/>
        <v>0</v>
      </c>
      <c r="J2086" s="176"/>
      <c r="K2086" s="200"/>
      <c r="L2086" s="200"/>
      <c r="M2086" s="198"/>
      <c r="N2086" s="198"/>
      <c r="O2086" s="198"/>
      <c r="P2086" s="198"/>
      <c r="Q2086" s="198"/>
      <c r="R2086" s="198"/>
    </row>
    <row r="2087" spans="1:18" s="18" customFormat="1" ht="15" hidden="1" customHeight="1">
      <c r="A2087" s="82" t="s">
        <v>317</v>
      </c>
      <c r="B2087" s="83">
        <v>795</v>
      </c>
      <c r="C2087" s="84" t="s">
        <v>53</v>
      </c>
      <c r="D2087" s="84" t="s">
        <v>121</v>
      </c>
      <c r="E2087" s="84" t="s">
        <v>100</v>
      </c>
      <c r="F2087" s="84" t="s">
        <v>36</v>
      </c>
      <c r="G2087" s="87">
        <f t="shared" si="580"/>
        <v>0</v>
      </c>
      <c r="H2087" s="87">
        <f t="shared" si="580"/>
        <v>0</v>
      </c>
      <c r="I2087" s="87">
        <f t="shared" si="580"/>
        <v>0</v>
      </c>
      <c r="J2087" s="176"/>
      <c r="K2087" s="200"/>
      <c r="L2087" s="200"/>
      <c r="M2087" s="198"/>
      <c r="N2087" s="198"/>
      <c r="O2087" s="198"/>
      <c r="P2087" s="198"/>
      <c r="Q2087" s="198"/>
      <c r="R2087" s="198"/>
    </row>
    <row r="2088" spans="1:18" s="18" customFormat="1" ht="32.25" hidden="1" customHeight="1">
      <c r="A2088" s="82" t="s">
        <v>37</v>
      </c>
      <c r="B2088" s="83">
        <v>795</v>
      </c>
      <c r="C2088" s="84" t="s">
        <v>53</v>
      </c>
      <c r="D2088" s="84" t="s">
        <v>121</v>
      </c>
      <c r="E2088" s="84" t="s">
        <v>100</v>
      </c>
      <c r="F2088" s="84" t="s">
        <v>38</v>
      </c>
      <c r="G2088" s="87"/>
      <c r="H2088" s="87"/>
      <c r="I2088" s="87"/>
      <c r="J2088" s="176"/>
      <c r="K2088" s="200"/>
      <c r="L2088" s="200"/>
      <c r="M2088" s="198"/>
      <c r="N2088" s="198"/>
      <c r="O2088" s="198"/>
      <c r="P2088" s="198"/>
      <c r="Q2088" s="198"/>
      <c r="R2088" s="198"/>
    </row>
    <row r="2089" spans="1:18" ht="63" hidden="1" customHeight="1">
      <c r="A2089" s="133" t="s">
        <v>379</v>
      </c>
      <c r="B2089" s="83">
        <v>795</v>
      </c>
      <c r="C2089" s="84" t="s">
        <v>53</v>
      </c>
      <c r="D2089" s="84" t="s">
        <v>121</v>
      </c>
      <c r="E2089" s="84" t="s">
        <v>130</v>
      </c>
      <c r="F2089" s="84"/>
      <c r="G2089" s="87">
        <f>G2090</f>
        <v>0</v>
      </c>
      <c r="H2089" s="87">
        <f t="shared" ref="H2089:I2089" si="581">H2090</f>
        <v>0</v>
      </c>
      <c r="I2089" s="87">
        <f t="shared" si="581"/>
        <v>0</v>
      </c>
      <c r="J2089" s="176"/>
      <c r="K2089" s="205"/>
      <c r="L2089" s="205"/>
      <c r="M2089" s="207"/>
    </row>
    <row r="2090" spans="1:18" ht="15" hidden="1" customHeight="1">
      <c r="A2090" s="82" t="s">
        <v>153</v>
      </c>
      <c r="B2090" s="83">
        <v>795</v>
      </c>
      <c r="C2090" s="84" t="s">
        <v>53</v>
      </c>
      <c r="D2090" s="84" t="s">
        <v>121</v>
      </c>
      <c r="E2090" s="84" t="s">
        <v>128</v>
      </c>
      <c r="F2090" s="84" t="s">
        <v>154</v>
      </c>
      <c r="G2090" s="87">
        <f>G2091</f>
        <v>0</v>
      </c>
      <c r="H2090" s="87">
        <f>H2091</f>
        <v>0</v>
      </c>
      <c r="I2090" s="87">
        <f>I2091</f>
        <v>0</v>
      </c>
      <c r="J2090" s="176"/>
      <c r="K2090" s="205"/>
      <c r="L2090" s="205"/>
    </row>
    <row r="2091" spans="1:18" ht="15" hidden="1" customHeight="1">
      <c r="A2091" s="82" t="s">
        <v>173</v>
      </c>
      <c r="B2091" s="83">
        <v>795</v>
      </c>
      <c r="C2091" s="84" t="s">
        <v>53</v>
      </c>
      <c r="D2091" s="84" t="s">
        <v>121</v>
      </c>
      <c r="E2091" s="84" t="s">
        <v>128</v>
      </c>
      <c r="F2091" s="84" t="s">
        <v>174</v>
      </c>
      <c r="G2091" s="87"/>
      <c r="H2091" s="87"/>
      <c r="I2091" s="87"/>
      <c r="J2091" s="176"/>
      <c r="K2091" s="205"/>
      <c r="L2091" s="205"/>
    </row>
    <row r="2092" spans="1:18" ht="81.75" hidden="1" customHeight="1">
      <c r="A2092" s="133" t="s">
        <v>411</v>
      </c>
      <c r="B2092" s="83">
        <v>795</v>
      </c>
      <c r="C2092" s="84" t="s">
        <v>53</v>
      </c>
      <c r="D2092" s="84" t="s">
        <v>121</v>
      </c>
      <c r="E2092" s="84" t="s">
        <v>131</v>
      </c>
      <c r="F2092" s="84"/>
      <c r="G2092" s="87">
        <f>G2093</f>
        <v>0</v>
      </c>
      <c r="H2092" s="87">
        <v>0</v>
      </c>
      <c r="I2092" s="87">
        <v>0</v>
      </c>
      <c r="J2092" s="176"/>
      <c r="K2092" s="205"/>
      <c r="L2092" s="205"/>
    </row>
    <row r="2093" spans="1:18" ht="24" hidden="1" customHeight="1">
      <c r="A2093" s="82" t="s">
        <v>317</v>
      </c>
      <c r="B2093" s="83">
        <v>795</v>
      </c>
      <c r="C2093" s="84" t="s">
        <v>53</v>
      </c>
      <c r="D2093" s="84" t="s">
        <v>121</v>
      </c>
      <c r="E2093" s="84" t="s">
        <v>129</v>
      </c>
      <c r="F2093" s="84" t="s">
        <v>36</v>
      </c>
      <c r="G2093" s="87">
        <f>G2094</f>
        <v>0</v>
      </c>
      <c r="H2093" s="87">
        <v>0</v>
      </c>
      <c r="I2093" s="87">
        <v>0</v>
      </c>
      <c r="J2093" s="176"/>
      <c r="K2093" s="205"/>
      <c r="L2093" s="205"/>
    </row>
    <row r="2094" spans="1:18" ht="41.25" hidden="1" customHeight="1">
      <c r="A2094" s="82" t="s">
        <v>37</v>
      </c>
      <c r="B2094" s="83">
        <v>795</v>
      </c>
      <c r="C2094" s="84" t="s">
        <v>53</v>
      </c>
      <c r="D2094" s="84" t="s">
        <v>121</v>
      </c>
      <c r="E2094" s="84" t="s">
        <v>129</v>
      </c>
      <c r="F2094" s="84" t="s">
        <v>38</v>
      </c>
      <c r="G2094" s="87"/>
      <c r="H2094" s="87">
        <v>0</v>
      </c>
      <c r="I2094" s="87">
        <v>0</v>
      </c>
      <c r="J2094" s="176"/>
      <c r="K2094" s="205"/>
      <c r="L2094" s="205"/>
    </row>
    <row r="2095" spans="1:18" ht="78" hidden="1" customHeight="1">
      <c r="A2095" s="133" t="s">
        <v>506</v>
      </c>
      <c r="B2095" s="83">
        <v>795</v>
      </c>
      <c r="C2095" s="84" t="s">
        <v>53</v>
      </c>
      <c r="D2095" s="84" t="s">
        <v>121</v>
      </c>
      <c r="E2095" s="84" t="s">
        <v>505</v>
      </c>
      <c r="F2095" s="84"/>
      <c r="G2095" s="87">
        <f>G2096+G2098</f>
        <v>0</v>
      </c>
      <c r="H2095" s="87">
        <v>0</v>
      </c>
      <c r="I2095" s="87">
        <v>0</v>
      </c>
      <c r="J2095" s="176"/>
      <c r="K2095" s="205"/>
      <c r="L2095" s="205"/>
    </row>
    <row r="2096" spans="1:18" ht="18" hidden="1" customHeight="1">
      <c r="A2096" s="82" t="s">
        <v>317</v>
      </c>
      <c r="B2096" s="83">
        <v>795</v>
      </c>
      <c r="C2096" s="84" t="s">
        <v>53</v>
      </c>
      <c r="D2096" s="84" t="s">
        <v>121</v>
      </c>
      <c r="E2096" s="84" t="s">
        <v>504</v>
      </c>
      <c r="F2096" s="84" t="s">
        <v>36</v>
      </c>
      <c r="G2096" s="87">
        <f>G2097</f>
        <v>0</v>
      </c>
      <c r="H2096" s="87">
        <v>0</v>
      </c>
      <c r="I2096" s="87">
        <v>0</v>
      </c>
      <c r="J2096" s="176"/>
      <c r="K2096" s="205"/>
      <c r="L2096" s="205"/>
    </row>
    <row r="2097" spans="1:18" ht="27.75" hidden="1" customHeight="1">
      <c r="A2097" s="82" t="s">
        <v>37</v>
      </c>
      <c r="B2097" s="83">
        <v>795</v>
      </c>
      <c r="C2097" s="84" t="s">
        <v>53</v>
      </c>
      <c r="D2097" s="84" t="s">
        <v>121</v>
      </c>
      <c r="E2097" s="84" t="s">
        <v>504</v>
      </c>
      <c r="F2097" s="84" t="s">
        <v>38</v>
      </c>
      <c r="G2097" s="87"/>
      <c r="H2097" s="87">
        <v>0</v>
      </c>
      <c r="I2097" s="87">
        <v>0</v>
      </c>
      <c r="J2097" s="176"/>
      <c r="K2097" s="205"/>
      <c r="L2097" s="205"/>
    </row>
    <row r="2098" spans="1:18" ht="36.75" hidden="1" customHeight="1">
      <c r="A2098" s="82" t="s">
        <v>94</v>
      </c>
      <c r="B2098" s="83">
        <v>795</v>
      </c>
      <c r="C2098" s="84" t="s">
        <v>53</v>
      </c>
      <c r="D2098" s="84" t="s">
        <v>121</v>
      </c>
      <c r="E2098" s="84" t="s">
        <v>504</v>
      </c>
      <c r="F2098" s="84" t="s">
        <v>341</v>
      </c>
      <c r="G2098" s="87">
        <f>G2099</f>
        <v>0</v>
      </c>
      <c r="H2098" s="87">
        <v>0</v>
      </c>
      <c r="I2098" s="87">
        <v>0</v>
      </c>
      <c r="J2098" s="176"/>
      <c r="K2098" s="205"/>
      <c r="L2098" s="205"/>
    </row>
    <row r="2099" spans="1:18" ht="27.75" hidden="1" customHeight="1">
      <c r="A2099" s="82" t="s">
        <v>342</v>
      </c>
      <c r="B2099" s="83">
        <v>795</v>
      </c>
      <c r="C2099" s="84" t="s">
        <v>53</v>
      </c>
      <c r="D2099" s="84" t="s">
        <v>121</v>
      </c>
      <c r="E2099" s="84" t="s">
        <v>504</v>
      </c>
      <c r="F2099" s="84" t="s">
        <v>343</v>
      </c>
      <c r="G2099" s="87"/>
      <c r="H2099" s="87"/>
      <c r="I2099" s="87"/>
      <c r="J2099" s="176"/>
      <c r="K2099" s="205"/>
      <c r="L2099" s="205"/>
    </row>
    <row r="2100" spans="1:18" s="18" customFormat="1" ht="62.25" hidden="1" customHeight="1">
      <c r="A2100" s="82" t="s">
        <v>503</v>
      </c>
      <c r="B2100" s="83">
        <v>795</v>
      </c>
      <c r="C2100" s="84" t="s">
        <v>53</v>
      </c>
      <c r="D2100" s="84" t="s">
        <v>121</v>
      </c>
      <c r="E2100" s="84" t="s">
        <v>182</v>
      </c>
      <c r="F2100" s="84"/>
      <c r="G2100" s="87">
        <f>G2101+G2105+G2104</f>
        <v>0</v>
      </c>
      <c r="H2100" s="87">
        <v>0</v>
      </c>
      <c r="I2100" s="87">
        <v>0</v>
      </c>
      <c r="J2100" s="176"/>
      <c r="K2100" s="200"/>
      <c r="L2100" s="200"/>
      <c r="M2100" s="198"/>
      <c r="N2100" s="198"/>
      <c r="O2100" s="198"/>
      <c r="P2100" s="198"/>
      <c r="Q2100" s="198"/>
      <c r="R2100" s="198"/>
    </row>
    <row r="2101" spans="1:18" s="18" customFormat="1" ht="32.25" hidden="1" customHeight="1">
      <c r="A2101" s="82" t="s">
        <v>317</v>
      </c>
      <c r="B2101" s="83">
        <v>795</v>
      </c>
      <c r="C2101" s="84" t="s">
        <v>53</v>
      </c>
      <c r="D2101" s="84" t="s">
        <v>121</v>
      </c>
      <c r="E2101" s="84" t="s">
        <v>182</v>
      </c>
      <c r="F2101" s="84" t="s">
        <v>36</v>
      </c>
      <c r="G2101" s="87">
        <f>G2102</f>
        <v>0</v>
      </c>
      <c r="H2101" s="87">
        <v>0</v>
      </c>
      <c r="I2101" s="87">
        <v>0</v>
      </c>
      <c r="J2101" s="176"/>
      <c r="K2101" s="200"/>
      <c r="L2101" s="200"/>
      <c r="M2101" s="198"/>
      <c r="N2101" s="198"/>
      <c r="O2101" s="198"/>
      <c r="P2101" s="198"/>
      <c r="Q2101" s="198"/>
      <c r="R2101" s="198"/>
    </row>
    <row r="2102" spans="1:18" s="18" customFormat="1" ht="32.25" hidden="1" customHeight="1">
      <c r="A2102" s="82" t="s">
        <v>37</v>
      </c>
      <c r="B2102" s="83">
        <v>795</v>
      </c>
      <c r="C2102" s="84" t="s">
        <v>53</v>
      </c>
      <c r="D2102" s="84" t="s">
        <v>121</v>
      </c>
      <c r="E2102" s="84" t="s">
        <v>182</v>
      </c>
      <c r="F2102" s="84" t="s">
        <v>38</v>
      </c>
      <c r="G2102" s="87"/>
      <c r="H2102" s="87">
        <v>0</v>
      </c>
      <c r="I2102" s="87">
        <v>0</v>
      </c>
      <c r="J2102" s="176"/>
      <c r="K2102" s="200"/>
      <c r="L2102" s="200"/>
      <c r="M2102" s="198"/>
      <c r="N2102" s="198"/>
      <c r="O2102" s="198"/>
      <c r="P2102" s="198"/>
      <c r="Q2102" s="198"/>
      <c r="R2102" s="198"/>
    </row>
    <row r="2103" spans="1:18" ht="18" hidden="1" customHeight="1">
      <c r="A2103" s="82" t="s">
        <v>317</v>
      </c>
      <c r="B2103" s="83">
        <v>795</v>
      </c>
      <c r="C2103" s="84" t="s">
        <v>53</v>
      </c>
      <c r="D2103" s="84" t="s">
        <v>121</v>
      </c>
      <c r="E2103" s="84" t="s">
        <v>182</v>
      </c>
      <c r="F2103" s="84" t="s">
        <v>36</v>
      </c>
      <c r="G2103" s="87">
        <f>G2104</f>
        <v>0</v>
      </c>
      <c r="H2103" s="87">
        <v>0</v>
      </c>
      <c r="I2103" s="87">
        <v>0</v>
      </c>
      <c r="J2103" s="176"/>
      <c r="K2103" s="205"/>
      <c r="L2103" s="205"/>
    </row>
    <row r="2104" spans="1:18" ht="29.25" hidden="1" customHeight="1">
      <c r="A2104" s="82" t="s">
        <v>37</v>
      </c>
      <c r="B2104" s="83">
        <v>795</v>
      </c>
      <c r="C2104" s="84" t="s">
        <v>53</v>
      </c>
      <c r="D2104" s="84" t="s">
        <v>121</v>
      </c>
      <c r="E2104" s="84" t="s">
        <v>182</v>
      </c>
      <c r="F2104" s="84" t="s">
        <v>38</v>
      </c>
      <c r="G2104" s="87"/>
      <c r="H2104" s="87"/>
      <c r="I2104" s="87"/>
      <c r="J2104" s="176"/>
      <c r="K2104" s="205"/>
      <c r="L2104" s="205"/>
    </row>
    <row r="2105" spans="1:18" ht="18" hidden="1" customHeight="1">
      <c r="A2105" s="82" t="s">
        <v>153</v>
      </c>
      <c r="B2105" s="83">
        <v>795</v>
      </c>
      <c r="C2105" s="84" t="s">
        <v>53</v>
      </c>
      <c r="D2105" s="84" t="s">
        <v>121</v>
      </c>
      <c r="E2105" s="84" t="s">
        <v>182</v>
      </c>
      <c r="F2105" s="84" t="s">
        <v>154</v>
      </c>
      <c r="G2105" s="87">
        <f>G2106</f>
        <v>0</v>
      </c>
      <c r="H2105" s="87">
        <v>0</v>
      </c>
      <c r="I2105" s="87">
        <v>0</v>
      </c>
      <c r="J2105" s="176"/>
      <c r="K2105" s="205"/>
      <c r="L2105" s="205"/>
    </row>
    <row r="2106" spans="1:18" ht="15" hidden="1" customHeight="1">
      <c r="A2106" s="82" t="s">
        <v>173</v>
      </c>
      <c r="B2106" s="83">
        <v>795</v>
      </c>
      <c r="C2106" s="84" t="s">
        <v>53</v>
      </c>
      <c r="D2106" s="84" t="s">
        <v>121</v>
      </c>
      <c r="E2106" s="84" t="s">
        <v>182</v>
      </c>
      <c r="F2106" s="84" t="s">
        <v>174</v>
      </c>
      <c r="G2106" s="87"/>
      <c r="H2106" s="87"/>
      <c r="I2106" s="87"/>
      <c r="J2106" s="176"/>
      <c r="K2106" s="205"/>
      <c r="L2106" s="205"/>
    </row>
    <row r="2107" spans="1:18" ht="78" hidden="1" customHeight="1">
      <c r="A2107" s="133" t="s">
        <v>631</v>
      </c>
      <c r="B2107" s="83">
        <v>795</v>
      </c>
      <c r="C2107" s="84" t="s">
        <v>53</v>
      </c>
      <c r="D2107" s="84" t="s">
        <v>121</v>
      </c>
      <c r="E2107" s="84" t="s">
        <v>633</v>
      </c>
      <c r="F2107" s="84"/>
      <c r="G2107" s="87">
        <f>G2108</f>
        <v>0</v>
      </c>
      <c r="H2107" s="87">
        <v>0</v>
      </c>
      <c r="I2107" s="87">
        <v>0</v>
      </c>
      <c r="J2107" s="176"/>
      <c r="K2107" s="205"/>
      <c r="L2107" s="205"/>
    </row>
    <row r="2108" spans="1:18" ht="18" hidden="1" customHeight="1">
      <c r="A2108" s="82" t="s">
        <v>153</v>
      </c>
      <c r="B2108" s="83">
        <v>795</v>
      </c>
      <c r="C2108" s="84" t="s">
        <v>53</v>
      </c>
      <c r="D2108" s="84" t="s">
        <v>121</v>
      </c>
      <c r="E2108" s="84" t="s">
        <v>633</v>
      </c>
      <c r="F2108" s="84" t="s">
        <v>154</v>
      </c>
      <c r="G2108" s="87">
        <f>G2109</f>
        <v>0</v>
      </c>
      <c r="H2108" s="87">
        <v>0</v>
      </c>
      <c r="I2108" s="87">
        <v>0</v>
      </c>
      <c r="J2108" s="176"/>
      <c r="K2108" s="205"/>
      <c r="L2108" s="205"/>
    </row>
    <row r="2109" spans="1:18" ht="27.75" hidden="1" customHeight="1">
      <c r="A2109" s="82" t="s">
        <v>173</v>
      </c>
      <c r="B2109" s="83">
        <v>795</v>
      </c>
      <c r="C2109" s="84" t="s">
        <v>53</v>
      </c>
      <c r="D2109" s="84" t="s">
        <v>121</v>
      </c>
      <c r="E2109" s="84" t="s">
        <v>633</v>
      </c>
      <c r="F2109" s="84" t="s">
        <v>174</v>
      </c>
      <c r="G2109" s="87"/>
      <c r="H2109" s="87">
        <v>0</v>
      </c>
      <c r="I2109" s="87">
        <v>0</v>
      </c>
      <c r="J2109" s="176"/>
      <c r="K2109" s="205"/>
      <c r="L2109" s="205"/>
    </row>
    <row r="2110" spans="1:18" ht="63.75" hidden="1" customHeight="1">
      <c r="A2110" s="82" t="s">
        <v>381</v>
      </c>
      <c r="B2110" s="83">
        <v>795</v>
      </c>
      <c r="C2110" s="84" t="s">
        <v>53</v>
      </c>
      <c r="D2110" s="84" t="s">
        <v>121</v>
      </c>
      <c r="E2110" s="84" t="s">
        <v>103</v>
      </c>
      <c r="F2110" s="84"/>
      <c r="G2110" s="87">
        <f>G2111+G2118+G2128+G2134+G2125</f>
        <v>0</v>
      </c>
      <c r="H2110" s="87">
        <f t="shared" ref="H2110:I2110" si="582">H2111+H2118+H2128</f>
        <v>0</v>
      </c>
      <c r="I2110" s="87">
        <f t="shared" si="582"/>
        <v>0</v>
      </c>
      <c r="J2110" s="176"/>
      <c r="K2110" s="205"/>
      <c r="L2110" s="205"/>
      <c r="M2110" s="207"/>
    </row>
    <row r="2111" spans="1:18" ht="48.75" hidden="1" customHeight="1">
      <c r="A2111" s="82" t="s">
        <v>382</v>
      </c>
      <c r="B2111" s="83">
        <v>795</v>
      </c>
      <c r="C2111" s="84" t="s">
        <v>53</v>
      </c>
      <c r="D2111" s="84" t="s">
        <v>121</v>
      </c>
      <c r="E2111" s="84" t="s">
        <v>104</v>
      </c>
      <c r="F2111" s="84"/>
      <c r="G2111" s="87">
        <f>G2112+G2114+G2116</f>
        <v>0</v>
      </c>
      <c r="H2111" s="87">
        <f t="shared" ref="H2111:I2111" si="583">H2112+H2114+H2116</f>
        <v>0</v>
      </c>
      <c r="I2111" s="87">
        <f t="shared" si="583"/>
        <v>0</v>
      </c>
      <c r="J2111" s="176"/>
      <c r="K2111" s="205"/>
      <c r="L2111" s="205"/>
      <c r="M2111" s="207"/>
    </row>
    <row r="2112" spans="1:18" s="18" customFormat="1" ht="15.75" hidden="1" customHeight="1">
      <c r="A2112" s="82" t="s">
        <v>62</v>
      </c>
      <c r="B2112" s="83">
        <v>795</v>
      </c>
      <c r="C2112" s="84" t="s">
        <v>53</v>
      </c>
      <c r="D2112" s="84" t="s">
        <v>121</v>
      </c>
      <c r="E2112" s="84" t="s">
        <v>104</v>
      </c>
      <c r="F2112" s="84" t="s">
        <v>63</v>
      </c>
      <c r="G2112" s="87">
        <f>G2113</f>
        <v>0</v>
      </c>
      <c r="H2112" s="283">
        <v>0</v>
      </c>
      <c r="I2112" s="283">
        <v>0</v>
      </c>
      <c r="J2112" s="199"/>
      <c r="K2112" s="221"/>
      <c r="L2112" s="200"/>
      <c r="M2112" s="198"/>
      <c r="N2112" s="198"/>
      <c r="O2112" s="198"/>
      <c r="P2112" s="198"/>
      <c r="Q2112" s="198"/>
      <c r="R2112" s="198"/>
    </row>
    <row r="2113" spans="1:18" s="18" customFormat="1" ht="15.75" hidden="1" customHeight="1">
      <c r="A2113" s="82" t="s">
        <v>175</v>
      </c>
      <c r="B2113" s="83">
        <v>795</v>
      </c>
      <c r="C2113" s="84" t="s">
        <v>53</v>
      </c>
      <c r="D2113" s="84" t="s">
        <v>121</v>
      </c>
      <c r="E2113" s="84" t="s">
        <v>104</v>
      </c>
      <c r="F2113" s="84" t="s">
        <v>176</v>
      </c>
      <c r="G2113" s="87">
        <f>5198269.13-268287.5-423091+149078.6-4655969.23</f>
        <v>0</v>
      </c>
      <c r="H2113" s="283">
        <v>0</v>
      </c>
      <c r="I2113" s="283">
        <v>0</v>
      </c>
      <c r="J2113" s="199"/>
      <c r="K2113" s="221"/>
      <c r="L2113" s="200"/>
      <c r="M2113" s="198"/>
      <c r="N2113" s="198"/>
      <c r="O2113" s="198"/>
      <c r="P2113" s="198"/>
      <c r="Q2113" s="198"/>
      <c r="R2113" s="198"/>
    </row>
    <row r="2114" spans="1:18" ht="22.5" hidden="1" customHeight="1">
      <c r="A2114" s="82" t="s">
        <v>153</v>
      </c>
      <c r="B2114" s="83">
        <v>795</v>
      </c>
      <c r="C2114" s="84" t="s">
        <v>53</v>
      </c>
      <c r="D2114" s="84" t="s">
        <v>121</v>
      </c>
      <c r="E2114" s="84" t="s">
        <v>104</v>
      </c>
      <c r="F2114" s="84" t="s">
        <v>154</v>
      </c>
      <c r="G2114" s="87">
        <f>G2115</f>
        <v>0</v>
      </c>
      <c r="H2114" s="87">
        <f>H2115</f>
        <v>0</v>
      </c>
      <c r="I2114" s="87">
        <f>I2115</f>
        <v>0</v>
      </c>
      <c r="J2114" s="176"/>
      <c r="K2114" s="205"/>
      <c r="L2114" s="205"/>
    </row>
    <row r="2115" spans="1:18" ht="16.5" hidden="1" customHeight="1">
      <c r="A2115" s="82" t="s">
        <v>173</v>
      </c>
      <c r="B2115" s="83">
        <v>795</v>
      </c>
      <c r="C2115" s="84" t="s">
        <v>53</v>
      </c>
      <c r="D2115" s="84" t="s">
        <v>121</v>
      </c>
      <c r="E2115" s="84" t="s">
        <v>104</v>
      </c>
      <c r="F2115" s="84" t="s">
        <v>174</v>
      </c>
      <c r="G2115" s="87"/>
      <c r="H2115" s="87"/>
      <c r="I2115" s="87"/>
      <c r="J2115" s="176"/>
      <c r="K2115" s="205"/>
      <c r="L2115" s="205"/>
    </row>
    <row r="2116" spans="1:18" ht="22.5" hidden="1" customHeight="1">
      <c r="A2116" s="82" t="s">
        <v>317</v>
      </c>
      <c r="B2116" s="83">
        <v>795</v>
      </c>
      <c r="C2116" s="84" t="s">
        <v>53</v>
      </c>
      <c r="D2116" s="84" t="s">
        <v>121</v>
      </c>
      <c r="E2116" s="84" t="s">
        <v>104</v>
      </c>
      <c r="F2116" s="84" t="s">
        <v>36</v>
      </c>
      <c r="G2116" s="87">
        <f>G2117</f>
        <v>0</v>
      </c>
      <c r="H2116" s="87">
        <f>H2117</f>
        <v>0</v>
      </c>
      <c r="I2116" s="87">
        <f>I2117</f>
        <v>0</v>
      </c>
      <c r="J2116" s="176"/>
      <c r="K2116" s="205"/>
      <c r="L2116" s="205"/>
    </row>
    <row r="2117" spans="1:18" ht="30.75" hidden="1" customHeight="1">
      <c r="A2117" s="82" t="s">
        <v>37</v>
      </c>
      <c r="B2117" s="83">
        <v>795</v>
      </c>
      <c r="C2117" s="84" t="s">
        <v>53</v>
      </c>
      <c r="D2117" s="84" t="s">
        <v>121</v>
      </c>
      <c r="E2117" s="84" t="s">
        <v>104</v>
      </c>
      <c r="F2117" s="84" t="s">
        <v>38</v>
      </c>
      <c r="G2117" s="87"/>
      <c r="H2117" s="87"/>
      <c r="I2117" s="87"/>
      <c r="J2117" s="176"/>
      <c r="K2117" s="205"/>
      <c r="L2117" s="205"/>
    </row>
    <row r="2118" spans="1:18" s="18" customFormat="1" ht="65.25" hidden="1" customHeight="1">
      <c r="A2118" s="82" t="s">
        <v>502</v>
      </c>
      <c r="B2118" s="83">
        <v>795</v>
      </c>
      <c r="C2118" s="84" t="s">
        <v>53</v>
      </c>
      <c r="D2118" s="84" t="s">
        <v>121</v>
      </c>
      <c r="E2118" s="84" t="s">
        <v>45</v>
      </c>
      <c r="F2118" s="84"/>
      <c r="G2118" s="87">
        <f>G2119+G2123+G2121</f>
        <v>0</v>
      </c>
      <c r="H2118" s="87">
        <v>0</v>
      </c>
      <c r="I2118" s="87">
        <v>0</v>
      </c>
      <c r="J2118" s="176"/>
      <c r="K2118" s="221"/>
      <c r="L2118" s="200"/>
      <c r="M2118" s="198"/>
      <c r="N2118" s="198"/>
      <c r="O2118" s="198"/>
      <c r="P2118" s="198"/>
      <c r="Q2118" s="198"/>
      <c r="R2118" s="198"/>
    </row>
    <row r="2119" spans="1:18" s="18" customFormat="1" ht="32.25" hidden="1" customHeight="1">
      <c r="A2119" s="82" t="s">
        <v>317</v>
      </c>
      <c r="B2119" s="83">
        <v>795</v>
      </c>
      <c r="C2119" s="84" t="s">
        <v>53</v>
      </c>
      <c r="D2119" s="84" t="s">
        <v>121</v>
      </c>
      <c r="E2119" s="84" t="s">
        <v>45</v>
      </c>
      <c r="F2119" s="84" t="s">
        <v>36</v>
      </c>
      <c r="G2119" s="87">
        <f>G2120</f>
        <v>0</v>
      </c>
      <c r="H2119" s="87">
        <v>0</v>
      </c>
      <c r="I2119" s="87">
        <v>0</v>
      </c>
      <c r="J2119" s="176"/>
      <c r="K2119" s="221"/>
      <c r="L2119" s="200"/>
      <c r="M2119" s="198"/>
      <c r="N2119" s="198"/>
      <c r="O2119" s="198"/>
      <c r="P2119" s="198"/>
      <c r="Q2119" s="198"/>
      <c r="R2119" s="198"/>
    </row>
    <row r="2120" spans="1:18" s="18" customFormat="1" ht="15.75" hidden="1" customHeight="1">
      <c r="A2120" s="82" t="s">
        <v>37</v>
      </c>
      <c r="B2120" s="83">
        <v>795</v>
      </c>
      <c r="C2120" s="84" t="s">
        <v>53</v>
      </c>
      <c r="D2120" s="84" t="s">
        <v>121</v>
      </c>
      <c r="E2120" s="84" t="s">
        <v>45</v>
      </c>
      <c r="F2120" s="84" t="s">
        <v>38</v>
      </c>
      <c r="G2120" s="87"/>
      <c r="H2120" s="87">
        <v>0</v>
      </c>
      <c r="I2120" s="87">
        <v>0</v>
      </c>
      <c r="J2120" s="176"/>
      <c r="K2120" s="221"/>
      <c r="L2120" s="200"/>
      <c r="M2120" s="198"/>
      <c r="N2120" s="198"/>
      <c r="O2120" s="198"/>
      <c r="P2120" s="198"/>
      <c r="Q2120" s="198"/>
      <c r="R2120" s="198"/>
    </row>
    <row r="2121" spans="1:18" ht="22.5" hidden="1" customHeight="1">
      <c r="A2121" s="82" t="s">
        <v>317</v>
      </c>
      <c r="B2121" s="83">
        <v>795</v>
      </c>
      <c r="C2121" s="84" t="s">
        <v>53</v>
      </c>
      <c r="D2121" s="84" t="s">
        <v>121</v>
      </c>
      <c r="E2121" s="84" t="s">
        <v>45</v>
      </c>
      <c r="F2121" s="84" t="s">
        <v>36</v>
      </c>
      <c r="G2121" s="87">
        <f>G2122</f>
        <v>0</v>
      </c>
      <c r="H2121" s="87">
        <v>0</v>
      </c>
      <c r="I2121" s="87">
        <v>0</v>
      </c>
      <c r="J2121" s="176"/>
      <c r="K2121" s="205"/>
      <c r="L2121" s="205"/>
    </row>
    <row r="2122" spans="1:18" ht="16.5" hidden="1" customHeight="1">
      <c r="A2122" s="82" t="s">
        <v>37</v>
      </c>
      <c r="B2122" s="83">
        <v>795</v>
      </c>
      <c r="C2122" s="84" t="s">
        <v>53</v>
      </c>
      <c r="D2122" s="84" t="s">
        <v>121</v>
      </c>
      <c r="E2122" s="84" t="s">
        <v>45</v>
      </c>
      <c r="F2122" s="84" t="s">
        <v>38</v>
      </c>
      <c r="G2122" s="87"/>
      <c r="H2122" s="87"/>
      <c r="I2122" s="87"/>
      <c r="J2122" s="176"/>
      <c r="K2122" s="205"/>
      <c r="L2122" s="205"/>
    </row>
    <row r="2123" spans="1:18" ht="22.5" hidden="1" customHeight="1">
      <c r="A2123" s="82" t="s">
        <v>153</v>
      </c>
      <c r="B2123" s="83">
        <v>795</v>
      </c>
      <c r="C2123" s="84" t="s">
        <v>53</v>
      </c>
      <c r="D2123" s="84" t="s">
        <v>121</v>
      </c>
      <c r="E2123" s="84" t="s">
        <v>45</v>
      </c>
      <c r="F2123" s="84" t="s">
        <v>154</v>
      </c>
      <c r="G2123" s="87">
        <f>G2124</f>
        <v>0</v>
      </c>
      <c r="H2123" s="87">
        <v>0</v>
      </c>
      <c r="I2123" s="87">
        <v>0</v>
      </c>
      <c r="J2123" s="176"/>
      <c r="K2123" s="205"/>
      <c r="L2123" s="205"/>
    </row>
    <row r="2124" spans="1:18" ht="16.5" hidden="1" customHeight="1">
      <c r="A2124" s="82" t="s">
        <v>173</v>
      </c>
      <c r="B2124" s="83">
        <v>795</v>
      </c>
      <c r="C2124" s="84" t="s">
        <v>53</v>
      </c>
      <c r="D2124" s="84" t="s">
        <v>121</v>
      </c>
      <c r="E2124" s="84" t="s">
        <v>45</v>
      </c>
      <c r="F2124" s="84" t="s">
        <v>174</v>
      </c>
      <c r="G2124" s="87"/>
      <c r="H2124" s="87"/>
      <c r="I2124" s="87"/>
      <c r="J2124" s="176"/>
      <c r="K2124" s="205"/>
      <c r="L2124" s="205"/>
    </row>
    <row r="2125" spans="1:18" ht="62.25" hidden="1" customHeight="1">
      <c r="A2125" s="82" t="s">
        <v>681</v>
      </c>
      <c r="B2125" s="83">
        <v>795</v>
      </c>
      <c r="C2125" s="84" t="s">
        <v>53</v>
      </c>
      <c r="D2125" s="84" t="s">
        <v>121</v>
      </c>
      <c r="E2125" s="84" t="s">
        <v>680</v>
      </c>
      <c r="F2125" s="84"/>
      <c r="G2125" s="87">
        <f>G2126</f>
        <v>0</v>
      </c>
      <c r="H2125" s="87">
        <f t="shared" ref="H2125:I2125" si="584">H2126+H2128+H2130</f>
        <v>0</v>
      </c>
      <c r="I2125" s="87">
        <f t="shared" si="584"/>
        <v>0</v>
      </c>
      <c r="J2125" s="176"/>
      <c r="K2125" s="205"/>
      <c r="L2125" s="205"/>
      <c r="M2125" s="207"/>
    </row>
    <row r="2126" spans="1:18" s="18" customFormat="1" ht="15.75" hidden="1" customHeight="1">
      <c r="A2126" s="82" t="s">
        <v>317</v>
      </c>
      <c r="B2126" s="83">
        <v>795</v>
      </c>
      <c r="C2126" s="84" t="s">
        <v>53</v>
      </c>
      <c r="D2126" s="84" t="s">
        <v>121</v>
      </c>
      <c r="E2126" s="84" t="s">
        <v>680</v>
      </c>
      <c r="F2126" s="84" t="s">
        <v>36</v>
      </c>
      <c r="G2126" s="87">
        <f>G2127</f>
        <v>0</v>
      </c>
      <c r="H2126" s="283">
        <v>0</v>
      </c>
      <c r="I2126" s="283">
        <v>0</v>
      </c>
      <c r="J2126" s="199"/>
      <c r="K2126" s="221"/>
      <c r="L2126" s="200"/>
      <c r="M2126" s="198"/>
      <c r="N2126" s="198"/>
      <c r="O2126" s="198"/>
      <c r="P2126" s="198"/>
      <c r="Q2126" s="198"/>
      <c r="R2126" s="198"/>
    </row>
    <row r="2127" spans="1:18" s="18" customFormat="1" ht="35.25" hidden="1" customHeight="1">
      <c r="A2127" s="82" t="s">
        <v>37</v>
      </c>
      <c r="B2127" s="83">
        <v>795</v>
      </c>
      <c r="C2127" s="84" t="s">
        <v>53</v>
      </c>
      <c r="D2127" s="84" t="s">
        <v>121</v>
      </c>
      <c r="E2127" s="84" t="s">
        <v>680</v>
      </c>
      <c r="F2127" s="84" t="s">
        <v>38</v>
      </c>
      <c r="G2127" s="87"/>
      <c r="H2127" s="283"/>
      <c r="I2127" s="283"/>
      <c r="J2127" s="199"/>
      <c r="K2127" s="221"/>
      <c r="L2127" s="200"/>
      <c r="M2127" s="198"/>
      <c r="N2127" s="198"/>
      <c r="O2127" s="198"/>
      <c r="P2127" s="198"/>
      <c r="Q2127" s="198"/>
      <c r="R2127" s="198"/>
    </row>
    <row r="2128" spans="1:18" ht="68.25" hidden="1" customHeight="1">
      <c r="A2128" s="82" t="s">
        <v>412</v>
      </c>
      <c r="B2128" s="83">
        <v>795</v>
      </c>
      <c r="C2128" s="84" t="s">
        <v>53</v>
      </c>
      <c r="D2128" s="84" t="s">
        <v>121</v>
      </c>
      <c r="E2128" s="84" t="s">
        <v>9</v>
      </c>
      <c r="F2128" s="84"/>
      <c r="G2128" s="87">
        <f>G2129</f>
        <v>0</v>
      </c>
      <c r="H2128" s="87">
        <v>0</v>
      </c>
      <c r="I2128" s="87">
        <v>0</v>
      </c>
      <c r="J2128" s="176"/>
      <c r="K2128" s="205"/>
      <c r="L2128" s="205"/>
    </row>
    <row r="2129" spans="1:18" ht="22.5" hidden="1" customHeight="1">
      <c r="A2129" s="82" t="s">
        <v>153</v>
      </c>
      <c r="B2129" s="83">
        <v>795</v>
      </c>
      <c r="C2129" s="84" t="s">
        <v>53</v>
      </c>
      <c r="D2129" s="84" t="s">
        <v>121</v>
      </c>
      <c r="E2129" s="84" t="s">
        <v>9</v>
      </c>
      <c r="F2129" s="84" t="s">
        <v>154</v>
      </c>
      <c r="G2129" s="87">
        <f>G2130</f>
        <v>0</v>
      </c>
      <c r="H2129" s="87">
        <v>0</v>
      </c>
      <c r="I2129" s="87">
        <v>0</v>
      </c>
      <c r="J2129" s="176"/>
      <c r="K2129" s="205"/>
      <c r="L2129" s="205"/>
    </row>
    <row r="2130" spans="1:18" ht="16.5" hidden="1" customHeight="1">
      <c r="A2130" s="82" t="s">
        <v>173</v>
      </c>
      <c r="B2130" s="83">
        <v>795</v>
      </c>
      <c r="C2130" s="84" t="s">
        <v>53</v>
      </c>
      <c r="D2130" s="84" t="s">
        <v>121</v>
      </c>
      <c r="E2130" s="84" t="s">
        <v>9</v>
      </c>
      <c r="F2130" s="84" t="s">
        <v>174</v>
      </c>
      <c r="G2130" s="87"/>
      <c r="H2130" s="87"/>
      <c r="I2130" s="87"/>
      <c r="J2130" s="176"/>
      <c r="K2130" s="205"/>
      <c r="L2130" s="205"/>
    </row>
    <row r="2131" spans="1:18" ht="63" hidden="1" customHeight="1">
      <c r="A2131" s="82" t="s">
        <v>632</v>
      </c>
      <c r="B2131" s="83">
        <v>795</v>
      </c>
      <c r="C2131" s="84" t="s">
        <v>53</v>
      </c>
      <c r="D2131" s="84" t="s">
        <v>121</v>
      </c>
      <c r="E2131" s="84" t="s">
        <v>294</v>
      </c>
      <c r="F2131" s="84"/>
      <c r="G2131" s="87">
        <f>G2132</f>
        <v>0</v>
      </c>
      <c r="H2131" s="87"/>
      <c r="I2131" s="87"/>
      <c r="J2131" s="176"/>
      <c r="K2131" s="205"/>
      <c r="L2131" s="205"/>
    </row>
    <row r="2132" spans="1:18" ht="16.5" hidden="1" customHeight="1">
      <c r="A2132" s="82" t="s">
        <v>317</v>
      </c>
      <c r="B2132" s="83">
        <v>795</v>
      </c>
      <c r="C2132" s="84" t="s">
        <v>53</v>
      </c>
      <c r="D2132" s="84" t="s">
        <v>121</v>
      </c>
      <c r="E2132" s="84" t="s">
        <v>294</v>
      </c>
      <c r="F2132" s="84" t="s">
        <v>36</v>
      </c>
      <c r="G2132" s="87">
        <f>G2133</f>
        <v>0</v>
      </c>
      <c r="H2132" s="87"/>
      <c r="I2132" s="87"/>
      <c r="J2132" s="176"/>
      <c r="K2132" s="205"/>
      <c r="L2132" s="205"/>
    </row>
    <row r="2133" spans="1:18" ht="28.5" hidden="1" customHeight="1">
      <c r="A2133" s="82" t="s">
        <v>37</v>
      </c>
      <c r="B2133" s="83">
        <v>795</v>
      </c>
      <c r="C2133" s="84" t="s">
        <v>53</v>
      </c>
      <c r="D2133" s="84" t="s">
        <v>121</v>
      </c>
      <c r="E2133" s="84" t="s">
        <v>294</v>
      </c>
      <c r="F2133" s="84" t="s">
        <v>38</v>
      </c>
      <c r="G2133" s="87"/>
      <c r="H2133" s="87"/>
      <c r="I2133" s="87"/>
      <c r="J2133" s="176"/>
      <c r="K2133" s="205"/>
      <c r="L2133" s="205"/>
    </row>
    <row r="2134" spans="1:18" s="18" customFormat="1" ht="76.5" hidden="1" customHeight="1">
      <c r="A2134" s="133" t="s">
        <v>642</v>
      </c>
      <c r="B2134" s="83">
        <v>795</v>
      </c>
      <c r="C2134" s="84" t="s">
        <v>53</v>
      </c>
      <c r="D2134" s="84" t="s">
        <v>121</v>
      </c>
      <c r="E2134" s="84" t="s">
        <v>671</v>
      </c>
      <c r="F2134" s="84"/>
      <c r="G2134" s="87">
        <f t="shared" ref="G2134:I2135" si="585">G2135</f>
        <v>0</v>
      </c>
      <c r="H2134" s="87">
        <f t="shared" si="585"/>
        <v>0</v>
      </c>
      <c r="I2134" s="87">
        <f t="shared" si="585"/>
        <v>0</v>
      </c>
      <c r="J2134" s="176"/>
      <c r="K2134" s="200"/>
      <c r="L2134" s="200"/>
      <c r="M2134" s="198"/>
      <c r="N2134" s="198"/>
      <c r="O2134" s="198"/>
      <c r="P2134" s="198"/>
      <c r="Q2134" s="198"/>
      <c r="R2134" s="198"/>
    </row>
    <row r="2135" spans="1:18" s="18" customFormat="1" ht="15" hidden="1" customHeight="1">
      <c r="A2135" s="82" t="s">
        <v>317</v>
      </c>
      <c r="B2135" s="83">
        <v>795</v>
      </c>
      <c r="C2135" s="84" t="s">
        <v>53</v>
      </c>
      <c r="D2135" s="84" t="s">
        <v>121</v>
      </c>
      <c r="E2135" s="84" t="s">
        <v>671</v>
      </c>
      <c r="F2135" s="84" t="s">
        <v>36</v>
      </c>
      <c r="G2135" s="87">
        <f t="shared" si="585"/>
        <v>0</v>
      </c>
      <c r="H2135" s="87">
        <f t="shared" si="585"/>
        <v>0</v>
      </c>
      <c r="I2135" s="87">
        <f t="shared" si="585"/>
        <v>0</v>
      </c>
      <c r="J2135" s="176"/>
      <c r="K2135" s="200"/>
      <c r="L2135" s="200"/>
      <c r="M2135" s="198"/>
      <c r="N2135" s="198"/>
      <c r="O2135" s="198"/>
      <c r="P2135" s="198"/>
      <c r="Q2135" s="198"/>
      <c r="R2135" s="198"/>
    </row>
    <row r="2136" spans="1:18" s="18" customFormat="1" ht="32.25" hidden="1" customHeight="1">
      <c r="A2136" s="82" t="s">
        <v>37</v>
      </c>
      <c r="B2136" s="83">
        <v>795</v>
      </c>
      <c r="C2136" s="84" t="s">
        <v>53</v>
      </c>
      <c r="D2136" s="84" t="s">
        <v>121</v>
      </c>
      <c r="E2136" s="84" t="s">
        <v>671</v>
      </c>
      <c r="F2136" s="84" t="s">
        <v>38</v>
      </c>
      <c r="G2136" s="87">
        <f>600000-600000</f>
        <v>0</v>
      </c>
      <c r="H2136" s="87">
        <v>0</v>
      </c>
      <c r="I2136" s="87">
        <v>0</v>
      </c>
      <c r="J2136" s="176"/>
      <c r="K2136" s="200"/>
      <c r="L2136" s="200"/>
      <c r="M2136" s="198"/>
      <c r="N2136" s="198"/>
      <c r="O2136" s="198"/>
      <c r="P2136" s="198"/>
      <c r="Q2136" s="198"/>
      <c r="R2136" s="198"/>
    </row>
    <row r="2137" spans="1:18" ht="87" hidden="1" customHeight="1">
      <c r="A2137" s="82" t="s">
        <v>647</v>
      </c>
      <c r="B2137" s="83">
        <v>795</v>
      </c>
      <c r="C2137" s="84" t="s">
        <v>53</v>
      </c>
      <c r="D2137" s="84" t="s">
        <v>121</v>
      </c>
      <c r="E2137" s="84" t="s">
        <v>10</v>
      </c>
      <c r="F2137" s="84"/>
      <c r="G2137" s="87">
        <f>G2138+G2141+G2144</f>
        <v>0</v>
      </c>
      <c r="H2137" s="87">
        <f>H2138+H2141+H2144</f>
        <v>0</v>
      </c>
      <c r="I2137" s="87">
        <f t="shared" ref="I2137" si="586">I2138+I2141+I2144</f>
        <v>0</v>
      </c>
      <c r="J2137" s="176"/>
      <c r="K2137" s="205"/>
      <c r="L2137" s="205"/>
    </row>
    <row r="2138" spans="1:18" ht="91.5" hidden="1" customHeight="1">
      <c r="A2138" s="82" t="s">
        <v>597</v>
      </c>
      <c r="B2138" s="83">
        <v>795</v>
      </c>
      <c r="C2138" s="84" t="s">
        <v>53</v>
      </c>
      <c r="D2138" s="84" t="s">
        <v>121</v>
      </c>
      <c r="E2138" s="84" t="s">
        <v>596</v>
      </c>
      <c r="F2138" s="84"/>
      <c r="G2138" s="87">
        <f>G2139</f>
        <v>0</v>
      </c>
      <c r="H2138" s="87">
        <v>0</v>
      </c>
      <c r="I2138" s="87">
        <v>0</v>
      </c>
      <c r="J2138" s="176"/>
      <c r="K2138" s="205"/>
      <c r="L2138" s="205"/>
    </row>
    <row r="2139" spans="1:18" ht="22.5" hidden="1" customHeight="1">
      <c r="A2139" s="82" t="s">
        <v>153</v>
      </c>
      <c r="B2139" s="83">
        <v>795</v>
      </c>
      <c r="C2139" s="84" t="s">
        <v>53</v>
      </c>
      <c r="D2139" s="84" t="s">
        <v>121</v>
      </c>
      <c r="E2139" s="84" t="s">
        <v>596</v>
      </c>
      <c r="F2139" s="84" t="s">
        <v>154</v>
      </c>
      <c r="G2139" s="87">
        <f>G2140</f>
        <v>0</v>
      </c>
      <c r="H2139" s="87">
        <v>0</v>
      </c>
      <c r="I2139" s="87">
        <v>0</v>
      </c>
      <c r="J2139" s="176"/>
      <c r="K2139" s="205"/>
      <c r="L2139" s="205"/>
    </row>
    <row r="2140" spans="1:18" ht="16.5" hidden="1" customHeight="1">
      <c r="A2140" s="82" t="s">
        <v>165</v>
      </c>
      <c r="B2140" s="83">
        <v>795</v>
      </c>
      <c r="C2140" s="84" t="s">
        <v>53</v>
      </c>
      <c r="D2140" s="84" t="s">
        <v>121</v>
      </c>
      <c r="E2140" s="84" t="s">
        <v>596</v>
      </c>
      <c r="F2140" s="84" t="s">
        <v>166</v>
      </c>
      <c r="G2140" s="87"/>
      <c r="H2140" s="87">
        <v>0</v>
      </c>
      <c r="I2140" s="87">
        <v>0</v>
      </c>
      <c r="J2140" s="176"/>
      <c r="K2140" s="205"/>
      <c r="L2140" s="205"/>
    </row>
    <row r="2141" spans="1:18" ht="48" hidden="1" customHeight="1">
      <c r="A2141" s="82" t="s">
        <v>581</v>
      </c>
      <c r="B2141" s="83">
        <v>795</v>
      </c>
      <c r="C2141" s="84" t="s">
        <v>53</v>
      </c>
      <c r="D2141" s="84" t="s">
        <v>121</v>
      </c>
      <c r="E2141" s="84" t="s">
        <v>396</v>
      </c>
      <c r="F2141" s="84"/>
      <c r="G2141" s="87">
        <f>G2142</f>
        <v>0</v>
      </c>
      <c r="H2141" s="87">
        <v>0</v>
      </c>
      <c r="I2141" s="87">
        <v>0</v>
      </c>
      <c r="J2141" s="176"/>
      <c r="K2141" s="205"/>
      <c r="L2141" s="205"/>
    </row>
    <row r="2142" spans="1:18" ht="22.5" hidden="1" customHeight="1">
      <c r="A2142" s="82" t="s">
        <v>153</v>
      </c>
      <c r="B2142" s="83">
        <v>795</v>
      </c>
      <c r="C2142" s="84" t="s">
        <v>53</v>
      </c>
      <c r="D2142" s="84" t="s">
        <v>121</v>
      </c>
      <c r="E2142" s="84" t="s">
        <v>396</v>
      </c>
      <c r="F2142" s="84" t="s">
        <v>154</v>
      </c>
      <c r="G2142" s="87">
        <f>G2143</f>
        <v>0</v>
      </c>
      <c r="H2142" s="87">
        <v>0</v>
      </c>
      <c r="I2142" s="87">
        <v>0</v>
      </c>
      <c r="J2142" s="176"/>
      <c r="K2142" s="205"/>
      <c r="L2142" s="205"/>
    </row>
    <row r="2143" spans="1:18" ht="16.5" hidden="1" customHeight="1">
      <c r="A2143" s="82" t="s">
        <v>165</v>
      </c>
      <c r="B2143" s="83">
        <v>795</v>
      </c>
      <c r="C2143" s="84" t="s">
        <v>53</v>
      </c>
      <c r="D2143" s="84" t="s">
        <v>121</v>
      </c>
      <c r="E2143" s="84" t="s">
        <v>396</v>
      </c>
      <c r="F2143" s="84" t="s">
        <v>166</v>
      </c>
      <c r="G2143" s="87"/>
      <c r="H2143" s="87">
        <v>0</v>
      </c>
      <c r="I2143" s="87">
        <v>0</v>
      </c>
      <c r="J2143" s="176"/>
      <c r="K2143" s="205"/>
      <c r="L2143" s="205"/>
    </row>
    <row r="2144" spans="1:18" s="18" customFormat="1" ht="122.25" hidden="1" customHeight="1">
      <c r="A2144" s="142" t="s">
        <v>648</v>
      </c>
      <c r="B2144" s="83">
        <v>795</v>
      </c>
      <c r="C2144" s="84" t="s">
        <v>53</v>
      </c>
      <c r="D2144" s="84" t="s">
        <v>121</v>
      </c>
      <c r="E2144" s="84" t="s">
        <v>598</v>
      </c>
      <c r="F2144" s="84"/>
      <c r="G2144" s="87">
        <f>G2145+G2147</f>
        <v>0</v>
      </c>
      <c r="H2144" s="87">
        <f t="shared" ref="H2144:I2144" si="587">H2145+H2147</f>
        <v>0</v>
      </c>
      <c r="I2144" s="87">
        <f t="shared" si="587"/>
        <v>0</v>
      </c>
      <c r="J2144" s="176"/>
      <c r="K2144" s="200"/>
      <c r="L2144" s="200"/>
      <c r="M2144" s="198"/>
      <c r="N2144" s="198"/>
      <c r="O2144" s="198"/>
      <c r="P2144" s="198"/>
      <c r="Q2144" s="198"/>
      <c r="R2144" s="198"/>
    </row>
    <row r="2145" spans="1:18" s="18" customFormat="1" ht="24.75" hidden="1" customHeight="1">
      <c r="A2145" s="82" t="s">
        <v>317</v>
      </c>
      <c r="B2145" s="83">
        <v>795</v>
      </c>
      <c r="C2145" s="84" t="s">
        <v>53</v>
      </c>
      <c r="D2145" s="84" t="s">
        <v>121</v>
      </c>
      <c r="E2145" s="84" t="s">
        <v>598</v>
      </c>
      <c r="F2145" s="84" t="s">
        <v>36</v>
      </c>
      <c r="G2145" s="87">
        <f t="shared" ref="G2145:I2145" si="588">G2146</f>
        <v>0</v>
      </c>
      <c r="H2145" s="87">
        <f t="shared" si="588"/>
        <v>0</v>
      </c>
      <c r="I2145" s="87">
        <f t="shared" si="588"/>
        <v>0</v>
      </c>
      <c r="J2145" s="176"/>
      <c r="K2145" s="200"/>
      <c r="L2145" s="200"/>
      <c r="M2145" s="198"/>
      <c r="N2145" s="198"/>
      <c r="O2145" s="198"/>
      <c r="P2145" s="198"/>
      <c r="Q2145" s="198"/>
      <c r="R2145" s="198"/>
    </row>
    <row r="2146" spans="1:18" s="18" customFormat="1" ht="30.75" hidden="1" customHeight="1">
      <c r="A2146" s="82" t="s">
        <v>37</v>
      </c>
      <c r="B2146" s="83">
        <v>795</v>
      </c>
      <c r="C2146" s="84" t="s">
        <v>53</v>
      </c>
      <c r="D2146" s="84" t="s">
        <v>121</v>
      </c>
      <c r="E2146" s="84" t="s">
        <v>598</v>
      </c>
      <c r="F2146" s="84" t="s">
        <v>38</v>
      </c>
      <c r="G2146" s="87">
        <f>5365800-50+268287.5-5634037.5</f>
        <v>0</v>
      </c>
      <c r="H2146" s="87"/>
      <c r="I2146" s="87"/>
      <c r="J2146" s="176"/>
      <c r="K2146" s="200"/>
      <c r="L2146" s="200"/>
      <c r="M2146" s="198"/>
      <c r="N2146" s="198"/>
      <c r="O2146" s="198"/>
      <c r="P2146" s="198"/>
      <c r="Q2146" s="198"/>
      <c r="R2146" s="198"/>
    </row>
    <row r="2147" spans="1:18" s="90" customFormat="1" ht="22.5" hidden="1" customHeight="1">
      <c r="A2147" s="82" t="s">
        <v>153</v>
      </c>
      <c r="B2147" s="83">
        <v>795</v>
      </c>
      <c r="C2147" s="84" t="s">
        <v>53</v>
      </c>
      <c r="D2147" s="84" t="s">
        <v>121</v>
      </c>
      <c r="E2147" s="84" t="s">
        <v>598</v>
      </c>
      <c r="F2147" s="84" t="s">
        <v>154</v>
      </c>
      <c r="G2147" s="87">
        <f>G2148</f>
        <v>0</v>
      </c>
      <c r="H2147" s="87">
        <f t="shared" ref="H2147:I2147" si="589">H2148</f>
        <v>0</v>
      </c>
      <c r="I2147" s="87">
        <f t="shared" si="589"/>
        <v>0</v>
      </c>
      <c r="J2147" s="176"/>
      <c r="K2147" s="205"/>
      <c r="L2147" s="205"/>
      <c r="M2147" s="184"/>
      <c r="N2147" s="184"/>
      <c r="O2147" s="184"/>
      <c r="P2147" s="184"/>
      <c r="Q2147" s="184"/>
      <c r="R2147" s="184"/>
    </row>
    <row r="2148" spans="1:18" s="90" customFormat="1" ht="16.5" hidden="1" customHeight="1">
      <c r="A2148" s="82" t="s">
        <v>173</v>
      </c>
      <c r="B2148" s="83">
        <v>795</v>
      </c>
      <c r="C2148" s="84" t="s">
        <v>53</v>
      </c>
      <c r="D2148" s="84" t="s">
        <v>121</v>
      </c>
      <c r="E2148" s="84" t="s">
        <v>598</v>
      </c>
      <c r="F2148" s="84" t="s">
        <v>174</v>
      </c>
      <c r="G2148" s="87"/>
      <c r="H2148" s="127"/>
      <c r="I2148" s="127"/>
      <c r="J2148" s="196"/>
      <c r="K2148" s="205"/>
      <c r="L2148" s="205"/>
      <c r="M2148" s="184"/>
      <c r="N2148" s="184"/>
      <c r="O2148" s="184"/>
      <c r="P2148" s="184"/>
      <c r="Q2148" s="184"/>
      <c r="R2148" s="184"/>
    </row>
    <row r="2149" spans="1:18" s="18" customFormat="1" ht="32.25" hidden="1" customHeight="1">
      <c r="A2149" s="82" t="s">
        <v>494</v>
      </c>
      <c r="B2149" s="83">
        <v>795</v>
      </c>
      <c r="C2149" s="84" t="s">
        <v>53</v>
      </c>
      <c r="D2149" s="84" t="s">
        <v>121</v>
      </c>
      <c r="E2149" s="84" t="s">
        <v>197</v>
      </c>
      <c r="F2149" s="84"/>
      <c r="G2149" s="87">
        <f t="shared" ref="G2149:I2154" si="590">G2150</f>
        <v>0</v>
      </c>
      <c r="H2149" s="87">
        <f t="shared" si="590"/>
        <v>0</v>
      </c>
      <c r="I2149" s="87">
        <f>I2150+I2153</f>
        <v>0</v>
      </c>
      <c r="J2149" s="176"/>
      <c r="K2149" s="200"/>
      <c r="L2149" s="200"/>
      <c r="M2149" s="198"/>
      <c r="N2149" s="198"/>
      <c r="O2149" s="198"/>
      <c r="P2149" s="198"/>
      <c r="Q2149" s="198"/>
      <c r="R2149" s="198"/>
    </row>
    <row r="2150" spans="1:18" s="18" customFormat="1" ht="56.25" hidden="1" customHeight="1">
      <c r="A2150" s="82" t="s">
        <v>759</v>
      </c>
      <c r="B2150" s="83">
        <v>795</v>
      </c>
      <c r="C2150" s="84" t="s">
        <v>53</v>
      </c>
      <c r="D2150" s="84" t="s">
        <v>121</v>
      </c>
      <c r="E2150" s="84" t="s">
        <v>408</v>
      </c>
      <c r="F2150" s="84"/>
      <c r="G2150" s="87">
        <f t="shared" si="590"/>
        <v>0</v>
      </c>
      <c r="H2150" s="87">
        <f t="shared" si="590"/>
        <v>0</v>
      </c>
      <c r="I2150" s="87">
        <f t="shared" si="590"/>
        <v>0</v>
      </c>
      <c r="J2150" s="176"/>
      <c r="K2150" s="200"/>
      <c r="L2150" s="200"/>
      <c r="M2150" s="198"/>
      <c r="N2150" s="198"/>
      <c r="O2150" s="198"/>
      <c r="P2150" s="198"/>
      <c r="Q2150" s="198"/>
      <c r="R2150" s="198"/>
    </row>
    <row r="2151" spans="1:18" s="18" customFormat="1" ht="39" hidden="1" customHeight="1">
      <c r="A2151" s="82" t="s">
        <v>94</v>
      </c>
      <c r="B2151" s="83">
        <v>795</v>
      </c>
      <c r="C2151" s="84" t="s">
        <v>53</v>
      </c>
      <c r="D2151" s="84" t="s">
        <v>121</v>
      </c>
      <c r="E2151" s="84" t="s">
        <v>408</v>
      </c>
      <c r="F2151" s="84" t="s">
        <v>341</v>
      </c>
      <c r="G2151" s="87">
        <f t="shared" si="590"/>
        <v>0</v>
      </c>
      <c r="H2151" s="87">
        <f t="shared" si="590"/>
        <v>0</v>
      </c>
      <c r="I2151" s="87">
        <f t="shared" si="590"/>
        <v>0</v>
      </c>
      <c r="J2151" s="176"/>
      <c r="K2151" s="200"/>
      <c r="L2151" s="200"/>
      <c r="M2151" s="198"/>
      <c r="N2151" s="198"/>
      <c r="O2151" s="198"/>
      <c r="P2151" s="198"/>
      <c r="Q2151" s="198"/>
      <c r="R2151" s="198"/>
    </row>
    <row r="2152" spans="1:18" s="18" customFormat="1" ht="15.75" hidden="1" customHeight="1">
      <c r="A2152" s="82" t="s">
        <v>342</v>
      </c>
      <c r="B2152" s="83">
        <v>795</v>
      </c>
      <c r="C2152" s="84" t="s">
        <v>53</v>
      </c>
      <c r="D2152" s="84" t="s">
        <v>121</v>
      </c>
      <c r="E2152" s="84" t="s">
        <v>408</v>
      </c>
      <c r="F2152" s="84" t="s">
        <v>343</v>
      </c>
      <c r="G2152" s="87"/>
      <c r="H2152" s="87"/>
      <c r="I2152" s="87"/>
      <c r="J2152" s="176"/>
      <c r="K2152" s="200"/>
      <c r="L2152" s="200"/>
      <c r="M2152" s="198"/>
      <c r="N2152" s="198"/>
      <c r="O2152" s="198"/>
      <c r="P2152" s="198"/>
      <c r="Q2152" s="198"/>
      <c r="R2152" s="198"/>
    </row>
    <row r="2153" spans="1:18" s="18" customFormat="1" ht="70.5" hidden="1" customHeight="1">
      <c r="A2153" s="82" t="s">
        <v>570</v>
      </c>
      <c r="B2153" s="83">
        <v>795</v>
      </c>
      <c r="C2153" s="84" t="s">
        <v>53</v>
      </c>
      <c r="D2153" s="84" t="s">
        <v>121</v>
      </c>
      <c r="E2153" s="84" t="s">
        <v>569</v>
      </c>
      <c r="F2153" s="84"/>
      <c r="G2153" s="87">
        <f t="shared" si="590"/>
        <v>0</v>
      </c>
      <c r="H2153" s="87">
        <f t="shared" si="590"/>
        <v>0</v>
      </c>
      <c r="I2153" s="87">
        <f t="shared" si="590"/>
        <v>0</v>
      </c>
      <c r="J2153" s="176"/>
      <c r="K2153" s="200"/>
      <c r="L2153" s="200"/>
      <c r="M2153" s="198"/>
      <c r="N2153" s="198"/>
      <c r="O2153" s="198"/>
      <c r="P2153" s="198"/>
      <c r="Q2153" s="198"/>
      <c r="R2153" s="198"/>
    </row>
    <row r="2154" spans="1:18" s="18" customFormat="1" ht="39" hidden="1" customHeight="1">
      <c r="A2154" s="82" t="s">
        <v>94</v>
      </c>
      <c r="B2154" s="83">
        <v>795</v>
      </c>
      <c r="C2154" s="84" t="s">
        <v>53</v>
      </c>
      <c r="D2154" s="84" t="s">
        <v>121</v>
      </c>
      <c r="E2154" s="84" t="s">
        <v>569</v>
      </c>
      <c r="F2154" s="84" t="s">
        <v>341</v>
      </c>
      <c r="G2154" s="87">
        <f t="shared" si="590"/>
        <v>0</v>
      </c>
      <c r="H2154" s="87">
        <f t="shared" si="590"/>
        <v>0</v>
      </c>
      <c r="I2154" s="87">
        <f t="shared" si="590"/>
        <v>0</v>
      </c>
      <c r="J2154" s="176"/>
      <c r="K2154" s="200"/>
      <c r="L2154" s="200"/>
      <c r="M2154" s="198"/>
      <c r="N2154" s="198"/>
      <c r="O2154" s="198"/>
      <c r="P2154" s="198"/>
      <c r="Q2154" s="198"/>
      <c r="R2154" s="198"/>
    </row>
    <row r="2155" spans="1:18" s="18" customFormat="1" ht="15.75" hidden="1" customHeight="1">
      <c r="A2155" s="82" t="s">
        <v>342</v>
      </c>
      <c r="B2155" s="83">
        <v>795</v>
      </c>
      <c r="C2155" s="84" t="s">
        <v>53</v>
      </c>
      <c r="D2155" s="84" t="s">
        <v>121</v>
      </c>
      <c r="E2155" s="84" t="s">
        <v>569</v>
      </c>
      <c r="F2155" s="84" t="s">
        <v>343</v>
      </c>
      <c r="G2155" s="87"/>
      <c r="H2155" s="87"/>
      <c r="I2155" s="87"/>
      <c r="J2155" s="176"/>
      <c r="K2155" s="200"/>
      <c r="L2155" s="200"/>
      <c r="M2155" s="198"/>
      <c r="N2155" s="198"/>
      <c r="O2155" s="198"/>
      <c r="P2155" s="198"/>
      <c r="Q2155" s="198"/>
      <c r="R2155" s="198"/>
    </row>
    <row r="2156" spans="1:18" ht="25.5" hidden="1">
      <c r="A2156" s="139" t="s">
        <v>164</v>
      </c>
      <c r="B2156" s="148">
        <v>793</v>
      </c>
      <c r="C2156" s="84" t="s">
        <v>53</v>
      </c>
      <c r="D2156" s="84" t="s">
        <v>121</v>
      </c>
      <c r="E2156" s="84" t="s">
        <v>229</v>
      </c>
      <c r="F2156" s="148"/>
      <c r="G2156" s="87">
        <f>G2157</f>
        <v>0</v>
      </c>
      <c r="H2156" s="87">
        <f t="shared" ref="H2156:I2156" si="591">H2157</f>
        <v>0</v>
      </c>
      <c r="I2156" s="87">
        <f t="shared" si="591"/>
        <v>0</v>
      </c>
      <c r="J2156" s="176"/>
      <c r="K2156" s="206"/>
      <c r="L2156" s="205"/>
    </row>
    <row r="2157" spans="1:18" ht="25.5" hidden="1">
      <c r="A2157" s="82" t="s">
        <v>317</v>
      </c>
      <c r="B2157" s="148">
        <v>793</v>
      </c>
      <c r="C2157" s="84" t="s">
        <v>53</v>
      </c>
      <c r="D2157" s="84" t="s">
        <v>121</v>
      </c>
      <c r="E2157" s="84" t="s">
        <v>271</v>
      </c>
      <c r="F2157" s="84" t="s">
        <v>36</v>
      </c>
      <c r="G2157" s="87">
        <f>G2158</f>
        <v>0</v>
      </c>
      <c r="H2157" s="87">
        <f>H2158</f>
        <v>0</v>
      </c>
      <c r="I2157" s="87">
        <f>I2158</f>
        <v>0</v>
      </c>
      <c r="J2157" s="176"/>
      <c r="K2157" s="206"/>
      <c r="L2157" s="205"/>
    </row>
    <row r="2158" spans="1:18" ht="35.25" hidden="1" customHeight="1">
      <c r="A2158" s="82" t="s">
        <v>37</v>
      </c>
      <c r="B2158" s="148">
        <v>793</v>
      </c>
      <c r="C2158" s="84" t="s">
        <v>53</v>
      </c>
      <c r="D2158" s="84" t="s">
        <v>121</v>
      </c>
      <c r="E2158" s="84" t="s">
        <v>271</v>
      </c>
      <c r="F2158" s="84" t="s">
        <v>38</v>
      </c>
      <c r="G2158" s="87"/>
      <c r="H2158" s="87"/>
      <c r="I2158" s="87"/>
      <c r="J2158" s="176"/>
      <c r="K2158" s="206"/>
      <c r="L2158" s="205"/>
    </row>
    <row r="2159" spans="1:18" s="28" customFormat="1" ht="24.75" hidden="1" customHeight="1">
      <c r="A2159" s="139" t="s">
        <v>164</v>
      </c>
      <c r="B2159" s="148">
        <v>793</v>
      </c>
      <c r="C2159" s="84" t="s">
        <v>53</v>
      </c>
      <c r="D2159" s="84" t="s">
        <v>121</v>
      </c>
      <c r="E2159" s="84" t="s">
        <v>229</v>
      </c>
      <c r="F2159" s="167"/>
      <c r="G2159" s="87">
        <f t="shared" ref="G2159:I2159" si="592">G2160</f>
        <v>0</v>
      </c>
      <c r="H2159" s="87">
        <f t="shared" si="592"/>
        <v>0</v>
      </c>
      <c r="I2159" s="87">
        <f t="shared" si="592"/>
        <v>0</v>
      </c>
      <c r="J2159" s="176"/>
      <c r="K2159" s="215"/>
      <c r="L2159" s="215"/>
      <c r="M2159" s="202"/>
      <c r="N2159" s="202"/>
      <c r="O2159" s="202"/>
      <c r="P2159" s="202"/>
      <c r="Q2159" s="202"/>
      <c r="R2159" s="202"/>
    </row>
    <row r="2160" spans="1:18" ht="25.5" hidden="1">
      <c r="A2160" s="139" t="s">
        <v>164</v>
      </c>
      <c r="B2160" s="83">
        <v>795</v>
      </c>
      <c r="C2160" s="84" t="s">
        <v>53</v>
      </c>
      <c r="D2160" s="84" t="s">
        <v>121</v>
      </c>
      <c r="E2160" s="84" t="s">
        <v>271</v>
      </c>
      <c r="F2160" s="84"/>
      <c r="G2160" s="87">
        <f>G2161+G2163</f>
        <v>0</v>
      </c>
      <c r="H2160" s="87">
        <f>H2161+H2163</f>
        <v>0</v>
      </c>
      <c r="I2160" s="87">
        <f>I2161+I2163</f>
        <v>0</v>
      </c>
      <c r="J2160" s="176"/>
      <c r="K2160" s="205"/>
      <c r="L2160" s="205"/>
    </row>
    <row r="2161" spans="1:18" hidden="1">
      <c r="A2161" s="82"/>
      <c r="B2161" s="83"/>
      <c r="C2161" s="84" t="s">
        <v>53</v>
      </c>
      <c r="D2161" s="84" t="s">
        <v>121</v>
      </c>
      <c r="E2161" s="84" t="s">
        <v>271</v>
      </c>
      <c r="F2161" s="84"/>
      <c r="G2161" s="87"/>
      <c r="H2161" s="87"/>
      <c r="I2161" s="87"/>
      <c r="J2161" s="176"/>
      <c r="K2161" s="205"/>
      <c r="L2161" s="205"/>
    </row>
    <row r="2162" spans="1:18" ht="30.75" hidden="1" customHeight="1">
      <c r="A2162" s="82"/>
      <c r="B2162" s="83"/>
      <c r="C2162" s="84" t="s">
        <v>53</v>
      </c>
      <c r="D2162" s="84" t="s">
        <v>121</v>
      </c>
      <c r="E2162" s="84" t="s">
        <v>271</v>
      </c>
      <c r="F2162" s="84"/>
      <c r="G2162" s="87"/>
      <c r="H2162" s="87"/>
      <c r="I2162" s="87"/>
      <c r="J2162" s="176"/>
      <c r="K2162" s="205"/>
      <c r="L2162" s="205"/>
    </row>
    <row r="2163" spans="1:18" ht="30.75" hidden="1" customHeight="1">
      <c r="A2163" s="82" t="s">
        <v>35</v>
      </c>
      <c r="B2163" s="83">
        <v>795</v>
      </c>
      <c r="C2163" s="84" t="s">
        <v>53</v>
      </c>
      <c r="D2163" s="84" t="s">
        <v>121</v>
      </c>
      <c r="E2163" s="84" t="s">
        <v>271</v>
      </c>
      <c r="F2163" s="84" t="s">
        <v>36</v>
      </c>
      <c r="G2163" s="87">
        <f>G2164</f>
        <v>0</v>
      </c>
      <c r="H2163" s="87">
        <f>H2164</f>
        <v>0</v>
      </c>
      <c r="I2163" s="87">
        <f>I2164</f>
        <v>0</v>
      </c>
      <c r="J2163" s="176"/>
      <c r="K2163" s="205"/>
      <c r="L2163" s="205"/>
    </row>
    <row r="2164" spans="1:18" ht="35.25" hidden="1" customHeight="1">
      <c r="A2164" s="82" t="s">
        <v>37</v>
      </c>
      <c r="B2164" s="83">
        <v>795</v>
      </c>
      <c r="C2164" s="84" t="s">
        <v>53</v>
      </c>
      <c r="D2164" s="84" t="s">
        <v>121</v>
      </c>
      <c r="E2164" s="84" t="s">
        <v>271</v>
      </c>
      <c r="F2164" s="84" t="s">
        <v>38</v>
      </c>
      <c r="G2164" s="87"/>
      <c r="H2164" s="87"/>
      <c r="I2164" s="87"/>
      <c r="J2164" s="176"/>
      <c r="K2164" s="205"/>
      <c r="L2164" s="205"/>
    </row>
    <row r="2165" spans="1:18" s="46" customFormat="1" ht="23.25" hidden="1" customHeight="1">
      <c r="A2165" s="82" t="s">
        <v>86</v>
      </c>
      <c r="B2165" s="83">
        <v>795</v>
      </c>
      <c r="C2165" s="146" t="s">
        <v>53</v>
      </c>
      <c r="D2165" s="146" t="s">
        <v>87</v>
      </c>
      <c r="E2165" s="84"/>
      <c r="F2165" s="84"/>
      <c r="G2165" s="87">
        <f>G2166</f>
        <v>0</v>
      </c>
      <c r="H2165" s="87">
        <f t="shared" ref="H2165:I2165" si="593">H2166</f>
        <v>0</v>
      </c>
      <c r="I2165" s="87">
        <f t="shared" si="593"/>
        <v>0</v>
      </c>
      <c r="J2165" s="176"/>
      <c r="K2165" s="205"/>
      <c r="L2165" s="205"/>
      <c r="M2165" s="220"/>
      <c r="N2165" s="220"/>
      <c r="O2165" s="220"/>
      <c r="P2165" s="220"/>
      <c r="Q2165" s="220"/>
      <c r="R2165" s="220"/>
    </row>
    <row r="2166" spans="1:18" s="22" customFormat="1" ht="57" hidden="1" customHeight="1">
      <c r="A2166" s="82" t="s">
        <v>470</v>
      </c>
      <c r="B2166" s="83">
        <v>795</v>
      </c>
      <c r="C2166" s="146" t="s">
        <v>53</v>
      </c>
      <c r="D2166" s="146" t="s">
        <v>87</v>
      </c>
      <c r="E2166" s="147" t="s">
        <v>290</v>
      </c>
      <c r="F2166" s="146"/>
      <c r="G2166" s="93">
        <f>G2167</f>
        <v>0</v>
      </c>
      <c r="H2166" s="93">
        <f>H2167</f>
        <v>0</v>
      </c>
      <c r="I2166" s="93">
        <f>I2167</f>
        <v>0</v>
      </c>
      <c r="J2166" s="193"/>
      <c r="K2166" s="205"/>
      <c r="L2166" s="205"/>
      <c r="M2166" s="205"/>
      <c r="N2166" s="205"/>
      <c r="O2166" s="205"/>
      <c r="P2166" s="205"/>
      <c r="Q2166" s="205"/>
      <c r="R2166" s="205"/>
    </row>
    <row r="2167" spans="1:18" s="22" customFormat="1" ht="25.5" hidden="1">
      <c r="A2167" s="82" t="s">
        <v>75</v>
      </c>
      <c r="B2167" s="83">
        <v>795</v>
      </c>
      <c r="C2167" s="146" t="s">
        <v>53</v>
      </c>
      <c r="D2167" s="146" t="s">
        <v>87</v>
      </c>
      <c r="E2167" s="147" t="s">
        <v>277</v>
      </c>
      <c r="F2167" s="146"/>
      <c r="G2167" s="93">
        <f>G2168+G2171+G2172</f>
        <v>0</v>
      </c>
      <c r="H2167" s="93">
        <f t="shared" ref="H2167:I2167" si="594">H2168+H2171+H2172</f>
        <v>0</v>
      </c>
      <c r="I2167" s="93">
        <f t="shared" si="594"/>
        <v>0</v>
      </c>
      <c r="J2167" s="193"/>
      <c r="K2167" s="205"/>
      <c r="L2167" s="205"/>
      <c r="M2167" s="205"/>
      <c r="N2167" s="205"/>
      <c r="O2167" s="205"/>
      <c r="P2167" s="205"/>
      <c r="Q2167" s="205"/>
      <c r="R2167" s="205"/>
    </row>
    <row r="2168" spans="1:18" s="22" customFormat="1" ht="63.75" hidden="1">
      <c r="A2168" s="145" t="s">
        <v>54</v>
      </c>
      <c r="B2168" s="83">
        <v>795</v>
      </c>
      <c r="C2168" s="146" t="s">
        <v>53</v>
      </c>
      <c r="D2168" s="146" t="s">
        <v>87</v>
      </c>
      <c r="E2168" s="147" t="s">
        <v>277</v>
      </c>
      <c r="F2168" s="147" t="s">
        <v>57</v>
      </c>
      <c r="G2168" s="93">
        <f>G2169</f>
        <v>0</v>
      </c>
      <c r="H2168" s="93">
        <f>H2169</f>
        <v>0</v>
      </c>
      <c r="I2168" s="93">
        <f>I2169</f>
        <v>0</v>
      </c>
      <c r="J2168" s="193"/>
      <c r="K2168" s="205"/>
      <c r="L2168" s="205"/>
      <c r="M2168" s="205"/>
      <c r="N2168" s="205"/>
      <c r="O2168" s="205"/>
      <c r="P2168" s="205"/>
      <c r="Q2168" s="205"/>
      <c r="R2168" s="205"/>
    </row>
    <row r="2169" spans="1:18" s="22" customFormat="1" ht="25.5" hidden="1">
      <c r="A2169" s="145" t="s">
        <v>55</v>
      </c>
      <c r="B2169" s="83">
        <v>795</v>
      </c>
      <c r="C2169" s="146" t="s">
        <v>53</v>
      </c>
      <c r="D2169" s="146" t="s">
        <v>87</v>
      </c>
      <c r="E2169" s="147" t="s">
        <v>277</v>
      </c>
      <c r="F2169" s="147" t="s">
        <v>58</v>
      </c>
      <c r="G2169" s="93"/>
      <c r="H2169" s="93"/>
      <c r="I2169" s="93"/>
      <c r="J2169" s="193"/>
      <c r="K2169" s="205"/>
      <c r="L2169" s="205"/>
      <c r="M2169" s="205"/>
      <c r="N2169" s="205"/>
      <c r="O2169" s="205"/>
      <c r="P2169" s="205"/>
      <c r="Q2169" s="205"/>
      <c r="R2169" s="205"/>
    </row>
    <row r="2170" spans="1:18" ht="25.5" hidden="1">
      <c r="A2170" s="82" t="s">
        <v>35</v>
      </c>
      <c r="B2170" s="83">
        <v>795</v>
      </c>
      <c r="C2170" s="146" t="s">
        <v>53</v>
      </c>
      <c r="D2170" s="146" t="s">
        <v>87</v>
      </c>
      <c r="E2170" s="147" t="s">
        <v>277</v>
      </c>
      <c r="F2170" s="84" t="s">
        <v>36</v>
      </c>
      <c r="G2170" s="87">
        <f>G2171</f>
        <v>0</v>
      </c>
      <c r="H2170" s="87">
        <f t="shared" ref="H2170:I2170" si="595">H2171</f>
        <v>0</v>
      </c>
      <c r="I2170" s="87">
        <f t="shared" si="595"/>
        <v>0</v>
      </c>
      <c r="J2170" s="176"/>
      <c r="K2170" s="205"/>
      <c r="L2170" s="205"/>
    </row>
    <row r="2171" spans="1:18" ht="25.5" hidden="1">
      <c r="A2171" s="82" t="s">
        <v>37</v>
      </c>
      <c r="B2171" s="83">
        <v>795</v>
      </c>
      <c r="C2171" s="146" t="s">
        <v>53</v>
      </c>
      <c r="D2171" s="146" t="s">
        <v>87</v>
      </c>
      <c r="E2171" s="147" t="s">
        <v>277</v>
      </c>
      <c r="F2171" s="84" t="s">
        <v>38</v>
      </c>
      <c r="G2171" s="87"/>
      <c r="H2171" s="87"/>
      <c r="I2171" s="87"/>
      <c r="J2171" s="176"/>
      <c r="K2171" s="205"/>
      <c r="L2171" s="205"/>
    </row>
    <row r="2172" spans="1:18" s="46" customFormat="1" hidden="1">
      <c r="A2172" s="82" t="s">
        <v>62</v>
      </c>
      <c r="B2172" s="148">
        <v>795</v>
      </c>
      <c r="C2172" s="146" t="s">
        <v>53</v>
      </c>
      <c r="D2172" s="146" t="s">
        <v>87</v>
      </c>
      <c r="E2172" s="147" t="s">
        <v>277</v>
      </c>
      <c r="F2172" s="84" t="s">
        <v>63</v>
      </c>
      <c r="G2172" s="87">
        <f>G2173</f>
        <v>0</v>
      </c>
      <c r="H2172" s="87">
        <f>H2173</f>
        <v>0</v>
      </c>
      <c r="I2172" s="87">
        <f>I2173</f>
        <v>0</v>
      </c>
      <c r="J2172" s="176"/>
      <c r="K2172" s="205"/>
      <c r="L2172" s="205"/>
      <c r="M2172" s="220"/>
      <c r="N2172" s="220"/>
      <c r="O2172" s="220"/>
      <c r="P2172" s="220"/>
      <c r="Q2172" s="220"/>
      <c r="R2172" s="220"/>
    </row>
    <row r="2173" spans="1:18" s="46" customFormat="1" hidden="1">
      <c r="A2173" s="82" t="s">
        <v>141</v>
      </c>
      <c r="B2173" s="148">
        <v>795</v>
      </c>
      <c r="C2173" s="146" t="s">
        <v>53</v>
      </c>
      <c r="D2173" s="146" t="s">
        <v>87</v>
      </c>
      <c r="E2173" s="147" t="s">
        <v>277</v>
      </c>
      <c r="F2173" s="84" t="s">
        <v>66</v>
      </c>
      <c r="G2173" s="87"/>
      <c r="H2173" s="87"/>
      <c r="I2173" s="87"/>
      <c r="J2173" s="176"/>
      <c r="K2173" s="205"/>
      <c r="L2173" s="205"/>
      <c r="M2173" s="220"/>
      <c r="N2173" s="220"/>
      <c r="O2173" s="220"/>
      <c r="P2173" s="220"/>
      <c r="Q2173" s="220"/>
      <c r="R2173" s="220"/>
    </row>
    <row r="2174" spans="1:18" hidden="1">
      <c r="A2174" s="134" t="s">
        <v>339</v>
      </c>
      <c r="B2174" s="269">
        <v>795</v>
      </c>
      <c r="C2174" s="266" t="s">
        <v>168</v>
      </c>
      <c r="D2174" s="266"/>
      <c r="E2174" s="266"/>
      <c r="F2174" s="266"/>
      <c r="G2174" s="263">
        <f>G2204+G2175+G2281+G2304</f>
        <v>0</v>
      </c>
      <c r="H2174" s="263">
        <f>H2204+H2175+H2281+H2304</f>
        <v>0</v>
      </c>
      <c r="I2174" s="263">
        <f>I2204+I2175+I2281+I2304</f>
        <v>0</v>
      </c>
      <c r="J2174" s="189"/>
      <c r="K2174" s="205"/>
      <c r="L2174" s="205"/>
    </row>
    <row r="2175" spans="1:18" hidden="1">
      <c r="A2175" s="132" t="s">
        <v>169</v>
      </c>
      <c r="B2175" s="83">
        <v>795</v>
      </c>
      <c r="C2175" s="152" t="s">
        <v>168</v>
      </c>
      <c r="D2175" s="152" t="s">
        <v>18</v>
      </c>
      <c r="E2175" s="266"/>
      <c r="F2175" s="266"/>
      <c r="G2175" s="94">
        <f>G2176+G2189+G2199</f>
        <v>0</v>
      </c>
      <c r="H2175" s="94">
        <f>H2176+H2189+H2199</f>
        <v>0</v>
      </c>
      <c r="I2175" s="94">
        <f>I2176+I2189+I2199</f>
        <v>0</v>
      </c>
      <c r="J2175" s="192"/>
      <c r="K2175" s="205"/>
      <c r="L2175" s="205"/>
    </row>
    <row r="2176" spans="1:18" s="3" customFormat="1" ht="52.5" hidden="1" customHeight="1">
      <c r="A2176" s="82" t="s">
        <v>470</v>
      </c>
      <c r="B2176" s="83">
        <v>795</v>
      </c>
      <c r="C2176" s="84" t="s">
        <v>168</v>
      </c>
      <c r="D2176" s="84" t="s">
        <v>18</v>
      </c>
      <c r="E2176" s="84" t="s">
        <v>290</v>
      </c>
      <c r="F2176" s="84"/>
      <c r="G2176" s="87">
        <f>G2177+G2180+G2183+G2186</f>
        <v>0</v>
      </c>
      <c r="H2176" s="87">
        <f t="shared" ref="H2176:I2176" si="596">H2177+H2180+H2183+H2186</f>
        <v>0</v>
      </c>
      <c r="I2176" s="87">
        <f t="shared" si="596"/>
        <v>0</v>
      </c>
      <c r="J2176" s="176"/>
      <c r="K2176" s="205"/>
      <c r="L2176" s="205"/>
      <c r="M2176" s="197"/>
      <c r="N2176" s="197"/>
      <c r="O2176" s="197"/>
      <c r="P2176" s="197"/>
      <c r="Q2176" s="197"/>
      <c r="R2176" s="197"/>
    </row>
    <row r="2177" spans="1:18" s="18" customFormat="1" ht="63" hidden="1" customHeight="1">
      <c r="A2177" s="82" t="s">
        <v>80</v>
      </c>
      <c r="B2177" s="83">
        <v>795</v>
      </c>
      <c r="C2177" s="84" t="s">
        <v>168</v>
      </c>
      <c r="D2177" s="84" t="s">
        <v>18</v>
      </c>
      <c r="E2177" s="84" t="s">
        <v>79</v>
      </c>
      <c r="F2177" s="84"/>
      <c r="G2177" s="87">
        <f t="shared" ref="G2177:I2178" si="597">G2178</f>
        <v>0</v>
      </c>
      <c r="H2177" s="87">
        <f t="shared" si="597"/>
        <v>0</v>
      </c>
      <c r="I2177" s="87">
        <f t="shared" si="597"/>
        <v>0</v>
      </c>
      <c r="J2177" s="176"/>
      <c r="K2177" s="200"/>
      <c r="L2177" s="200"/>
      <c r="M2177" s="198"/>
      <c r="N2177" s="198"/>
      <c r="O2177" s="198"/>
      <c r="P2177" s="198"/>
      <c r="Q2177" s="198"/>
      <c r="R2177" s="198"/>
    </row>
    <row r="2178" spans="1:18" ht="30.75" hidden="1" customHeight="1">
      <c r="A2178" s="82" t="s">
        <v>35</v>
      </c>
      <c r="B2178" s="83">
        <v>795</v>
      </c>
      <c r="C2178" s="84" t="s">
        <v>168</v>
      </c>
      <c r="D2178" s="84" t="s">
        <v>18</v>
      </c>
      <c r="E2178" s="84" t="s">
        <v>79</v>
      </c>
      <c r="F2178" s="84" t="s">
        <v>36</v>
      </c>
      <c r="G2178" s="87">
        <f t="shared" si="597"/>
        <v>0</v>
      </c>
      <c r="H2178" s="87">
        <f t="shared" si="597"/>
        <v>0</v>
      </c>
      <c r="I2178" s="87">
        <f t="shared" si="597"/>
        <v>0</v>
      </c>
      <c r="J2178" s="176"/>
      <c r="K2178" s="205"/>
      <c r="L2178" s="205"/>
    </row>
    <row r="2179" spans="1:18" s="18" customFormat="1" ht="34.5" hidden="1" customHeight="1">
      <c r="A2179" s="82" t="s">
        <v>37</v>
      </c>
      <c r="B2179" s="83">
        <v>795</v>
      </c>
      <c r="C2179" s="84" t="s">
        <v>168</v>
      </c>
      <c r="D2179" s="84" t="s">
        <v>18</v>
      </c>
      <c r="E2179" s="84" t="s">
        <v>79</v>
      </c>
      <c r="F2179" s="84" t="s">
        <v>38</v>
      </c>
      <c r="G2179" s="87"/>
      <c r="H2179" s="87"/>
      <c r="I2179" s="87"/>
      <c r="J2179" s="176"/>
      <c r="K2179" s="200"/>
      <c r="L2179" s="200"/>
      <c r="M2179" s="198"/>
      <c r="N2179" s="198"/>
      <c r="O2179" s="198"/>
      <c r="P2179" s="198"/>
      <c r="Q2179" s="198"/>
      <c r="R2179" s="198"/>
    </row>
    <row r="2180" spans="1:18" s="18" customFormat="1" ht="20.25" hidden="1" customHeight="1">
      <c r="A2180" s="82" t="s">
        <v>82</v>
      </c>
      <c r="B2180" s="83">
        <v>795</v>
      </c>
      <c r="C2180" s="84" t="s">
        <v>168</v>
      </c>
      <c r="D2180" s="84" t="s">
        <v>18</v>
      </c>
      <c r="E2180" s="84" t="s">
        <v>81</v>
      </c>
      <c r="F2180" s="84"/>
      <c r="G2180" s="87">
        <f t="shared" ref="G2180:I2181" si="598">G2181</f>
        <v>0</v>
      </c>
      <c r="H2180" s="87">
        <f t="shared" si="598"/>
        <v>0</v>
      </c>
      <c r="I2180" s="87">
        <f t="shared" si="598"/>
        <v>0</v>
      </c>
      <c r="J2180" s="176"/>
      <c r="K2180" s="200"/>
      <c r="L2180" s="200"/>
      <c r="M2180" s="198"/>
      <c r="N2180" s="198"/>
      <c r="O2180" s="198"/>
      <c r="P2180" s="198"/>
      <c r="Q2180" s="198"/>
      <c r="R2180" s="198"/>
    </row>
    <row r="2181" spans="1:18" ht="30.75" hidden="1" customHeight="1">
      <c r="A2181" s="82" t="s">
        <v>35</v>
      </c>
      <c r="B2181" s="83">
        <v>795</v>
      </c>
      <c r="C2181" s="84" t="s">
        <v>168</v>
      </c>
      <c r="D2181" s="84" t="s">
        <v>18</v>
      </c>
      <c r="E2181" s="84" t="s">
        <v>81</v>
      </c>
      <c r="F2181" s="84" t="s">
        <v>36</v>
      </c>
      <c r="G2181" s="87">
        <f t="shared" si="598"/>
        <v>0</v>
      </c>
      <c r="H2181" s="87">
        <f t="shared" si="598"/>
        <v>0</v>
      </c>
      <c r="I2181" s="87">
        <f t="shared" si="598"/>
        <v>0</v>
      </c>
      <c r="J2181" s="176"/>
      <c r="K2181" s="205"/>
      <c r="L2181" s="205"/>
    </row>
    <row r="2182" spans="1:18" s="18" customFormat="1" ht="34.5" hidden="1" customHeight="1">
      <c r="A2182" s="82" t="s">
        <v>37</v>
      </c>
      <c r="B2182" s="83">
        <v>795</v>
      </c>
      <c r="C2182" s="84" t="s">
        <v>168</v>
      </c>
      <c r="D2182" s="84" t="s">
        <v>18</v>
      </c>
      <c r="E2182" s="84" t="s">
        <v>81</v>
      </c>
      <c r="F2182" s="84" t="s">
        <v>38</v>
      </c>
      <c r="G2182" s="87"/>
      <c r="H2182" s="87"/>
      <c r="I2182" s="87"/>
      <c r="J2182" s="176"/>
      <c r="K2182" s="200"/>
      <c r="L2182" s="200"/>
      <c r="M2182" s="198"/>
      <c r="N2182" s="198"/>
      <c r="O2182" s="198"/>
      <c r="P2182" s="198"/>
      <c r="Q2182" s="198"/>
      <c r="R2182" s="198"/>
    </row>
    <row r="2183" spans="1:18" s="18" customFormat="1" ht="20.25" hidden="1" customHeight="1">
      <c r="A2183" s="82" t="s">
        <v>84</v>
      </c>
      <c r="B2183" s="83">
        <v>795</v>
      </c>
      <c r="C2183" s="84" t="s">
        <v>168</v>
      </c>
      <c r="D2183" s="84" t="s">
        <v>18</v>
      </c>
      <c r="E2183" s="84" t="s">
        <v>83</v>
      </c>
      <c r="F2183" s="84"/>
      <c r="G2183" s="87">
        <f t="shared" ref="G2183:I2184" si="599">G2184</f>
        <v>0</v>
      </c>
      <c r="H2183" s="87">
        <f t="shared" si="599"/>
        <v>0</v>
      </c>
      <c r="I2183" s="87">
        <f t="shared" si="599"/>
        <v>0</v>
      </c>
      <c r="J2183" s="176"/>
      <c r="K2183" s="200"/>
      <c r="L2183" s="200"/>
      <c r="M2183" s="198"/>
      <c r="N2183" s="198"/>
      <c r="O2183" s="198"/>
      <c r="P2183" s="198"/>
      <c r="Q2183" s="198"/>
      <c r="R2183" s="198"/>
    </row>
    <row r="2184" spans="1:18" ht="30.75" hidden="1" customHeight="1">
      <c r="A2184" s="82" t="s">
        <v>35</v>
      </c>
      <c r="B2184" s="83">
        <v>795</v>
      </c>
      <c r="C2184" s="84" t="s">
        <v>168</v>
      </c>
      <c r="D2184" s="84" t="s">
        <v>18</v>
      </c>
      <c r="E2184" s="84" t="s">
        <v>83</v>
      </c>
      <c r="F2184" s="84" t="s">
        <v>36</v>
      </c>
      <c r="G2184" s="87">
        <f t="shared" si="599"/>
        <v>0</v>
      </c>
      <c r="H2184" s="87">
        <f t="shared" si="599"/>
        <v>0</v>
      </c>
      <c r="I2184" s="87">
        <f t="shared" si="599"/>
        <v>0</v>
      </c>
      <c r="J2184" s="176"/>
      <c r="K2184" s="205"/>
      <c r="L2184" s="205"/>
    </row>
    <row r="2185" spans="1:18" s="18" customFormat="1" ht="34.5" hidden="1" customHeight="1">
      <c r="A2185" s="82" t="s">
        <v>37</v>
      </c>
      <c r="B2185" s="83">
        <v>795</v>
      </c>
      <c r="C2185" s="84" t="s">
        <v>168</v>
      </c>
      <c r="D2185" s="84" t="s">
        <v>18</v>
      </c>
      <c r="E2185" s="84" t="s">
        <v>83</v>
      </c>
      <c r="F2185" s="84" t="s">
        <v>38</v>
      </c>
      <c r="G2185" s="87"/>
      <c r="H2185" s="87"/>
      <c r="I2185" s="87"/>
      <c r="J2185" s="176"/>
      <c r="K2185" s="200"/>
      <c r="L2185" s="200"/>
      <c r="M2185" s="198"/>
      <c r="N2185" s="198"/>
      <c r="O2185" s="198"/>
      <c r="P2185" s="198"/>
      <c r="Q2185" s="198"/>
      <c r="R2185" s="198"/>
    </row>
    <row r="2186" spans="1:18" s="46" customFormat="1" ht="24" hidden="1" customHeight="1">
      <c r="A2186" s="82" t="s">
        <v>513</v>
      </c>
      <c r="B2186" s="83">
        <v>795</v>
      </c>
      <c r="C2186" s="152" t="s">
        <v>168</v>
      </c>
      <c r="D2186" s="152" t="s">
        <v>18</v>
      </c>
      <c r="E2186" s="84" t="s">
        <v>512</v>
      </c>
      <c r="F2186" s="84"/>
      <c r="G2186" s="87">
        <f t="shared" ref="G2186:I2187" si="600">G2187</f>
        <v>0</v>
      </c>
      <c r="H2186" s="87">
        <f t="shared" si="600"/>
        <v>0</v>
      </c>
      <c r="I2186" s="87">
        <f t="shared" si="600"/>
        <v>0</v>
      </c>
      <c r="J2186" s="176"/>
      <c r="K2186" s="205"/>
      <c r="L2186" s="205"/>
      <c r="M2186" s="220"/>
      <c r="N2186" s="220"/>
      <c r="O2186" s="220"/>
      <c r="P2186" s="220"/>
      <c r="Q2186" s="220"/>
      <c r="R2186" s="220"/>
    </row>
    <row r="2187" spans="1:18" s="46" customFormat="1" ht="28.5" hidden="1" customHeight="1">
      <c r="A2187" s="82" t="s">
        <v>317</v>
      </c>
      <c r="B2187" s="83">
        <v>795</v>
      </c>
      <c r="C2187" s="152" t="s">
        <v>168</v>
      </c>
      <c r="D2187" s="152" t="s">
        <v>18</v>
      </c>
      <c r="E2187" s="84" t="s">
        <v>512</v>
      </c>
      <c r="F2187" s="84" t="s">
        <v>36</v>
      </c>
      <c r="G2187" s="87">
        <f t="shared" si="600"/>
        <v>0</v>
      </c>
      <c r="H2187" s="87">
        <f t="shared" si="600"/>
        <v>0</v>
      </c>
      <c r="I2187" s="87">
        <f t="shared" si="600"/>
        <v>0</v>
      </c>
      <c r="J2187" s="176"/>
      <c r="K2187" s="205"/>
      <c r="L2187" s="205"/>
      <c r="M2187" s="220"/>
      <c r="N2187" s="220"/>
      <c r="O2187" s="220"/>
      <c r="P2187" s="220"/>
      <c r="Q2187" s="220"/>
      <c r="R2187" s="220"/>
    </row>
    <row r="2188" spans="1:18" s="46" customFormat="1" ht="28.5" hidden="1" customHeight="1">
      <c r="A2188" s="82" t="s">
        <v>37</v>
      </c>
      <c r="B2188" s="83">
        <v>795</v>
      </c>
      <c r="C2188" s="152" t="s">
        <v>168</v>
      </c>
      <c r="D2188" s="152" t="s">
        <v>18</v>
      </c>
      <c r="E2188" s="84" t="s">
        <v>512</v>
      </c>
      <c r="F2188" s="84" t="s">
        <v>38</v>
      </c>
      <c r="G2188" s="87"/>
      <c r="H2188" s="87">
        <v>0</v>
      </c>
      <c r="I2188" s="87">
        <v>0</v>
      </c>
      <c r="J2188" s="176"/>
      <c r="K2188" s="205"/>
      <c r="L2188" s="205"/>
      <c r="M2188" s="220"/>
      <c r="N2188" s="220"/>
      <c r="O2188" s="220"/>
      <c r="P2188" s="220"/>
      <c r="Q2188" s="220"/>
      <c r="R2188" s="220"/>
    </row>
    <row r="2189" spans="1:18" s="18" customFormat="1" ht="51" hidden="1">
      <c r="A2189" s="82" t="s">
        <v>489</v>
      </c>
      <c r="B2189" s="83">
        <v>795</v>
      </c>
      <c r="C2189" s="152" t="s">
        <v>168</v>
      </c>
      <c r="D2189" s="152" t="s">
        <v>18</v>
      </c>
      <c r="E2189" s="84" t="s">
        <v>209</v>
      </c>
      <c r="F2189" s="84"/>
      <c r="G2189" s="87">
        <f>G2190+G2196+G2193</f>
        <v>0</v>
      </c>
      <c r="H2189" s="87">
        <f t="shared" ref="H2189:I2189" si="601">H2190+H2196+H2193</f>
        <v>0</v>
      </c>
      <c r="I2189" s="87">
        <f t="shared" si="601"/>
        <v>0</v>
      </c>
      <c r="J2189" s="176"/>
      <c r="K2189" s="200"/>
      <c r="L2189" s="200"/>
      <c r="M2189" s="198"/>
      <c r="N2189" s="198"/>
      <c r="O2189" s="198"/>
      <c r="P2189" s="198"/>
      <c r="Q2189" s="198"/>
      <c r="R2189" s="198"/>
    </row>
    <row r="2190" spans="1:18" s="18" customFormat="1" ht="89.25" hidden="1">
      <c r="A2190" s="82" t="s">
        <v>427</v>
      </c>
      <c r="B2190" s="83">
        <v>795</v>
      </c>
      <c r="C2190" s="152" t="s">
        <v>168</v>
      </c>
      <c r="D2190" s="152" t="s">
        <v>18</v>
      </c>
      <c r="E2190" s="84" t="s">
        <v>500</v>
      </c>
      <c r="F2190" s="84"/>
      <c r="G2190" s="87">
        <f>G2191</f>
        <v>0</v>
      </c>
      <c r="H2190" s="87">
        <f t="shared" ref="H2190:I2194" si="602">H2191</f>
        <v>0</v>
      </c>
      <c r="I2190" s="87">
        <f t="shared" si="602"/>
        <v>0</v>
      </c>
      <c r="J2190" s="176"/>
      <c r="K2190" s="200"/>
      <c r="L2190" s="200"/>
      <c r="M2190" s="198"/>
      <c r="N2190" s="198"/>
      <c r="O2190" s="198"/>
      <c r="P2190" s="198"/>
      <c r="Q2190" s="198"/>
      <c r="R2190" s="198"/>
    </row>
    <row r="2191" spans="1:18" s="18" customFormat="1" ht="23.25" hidden="1" customHeight="1">
      <c r="A2191" s="82" t="s">
        <v>62</v>
      </c>
      <c r="B2191" s="83">
        <v>795</v>
      </c>
      <c r="C2191" s="152" t="s">
        <v>168</v>
      </c>
      <c r="D2191" s="152" t="s">
        <v>18</v>
      </c>
      <c r="E2191" s="84" t="s">
        <v>500</v>
      </c>
      <c r="F2191" s="84" t="s">
        <v>63</v>
      </c>
      <c r="G2191" s="87">
        <f>G2192</f>
        <v>0</v>
      </c>
      <c r="H2191" s="87">
        <f t="shared" si="602"/>
        <v>0</v>
      </c>
      <c r="I2191" s="87">
        <f t="shared" si="602"/>
        <v>0</v>
      </c>
      <c r="J2191" s="176"/>
      <c r="K2191" s="200"/>
      <c r="L2191" s="200"/>
      <c r="M2191" s="198"/>
      <c r="N2191" s="198"/>
      <c r="O2191" s="198"/>
      <c r="P2191" s="198"/>
      <c r="Q2191" s="198"/>
      <c r="R2191" s="198"/>
    </row>
    <row r="2192" spans="1:18" s="18" customFormat="1" ht="20.25" hidden="1" customHeight="1">
      <c r="A2192" s="133" t="s">
        <v>141</v>
      </c>
      <c r="B2192" s="83">
        <v>795</v>
      </c>
      <c r="C2192" s="152" t="s">
        <v>168</v>
      </c>
      <c r="D2192" s="152" t="s">
        <v>18</v>
      </c>
      <c r="E2192" s="84" t="s">
        <v>500</v>
      </c>
      <c r="F2192" s="84" t="s">
        <v>66</v>
      </c>
      <c r="G2192" s="87"/>
      <c r="H2192" s="87"/>
      <c r="I2192" s="87"/>
      <c r="J2192" s="176"/>
      <c r="K2192" s="200"/>
      <c r="L2192" s="200"/>
      <c r="M2192" s="198"/>
      <c r="N2192" s="198"/>
      <c r="O2192" s="198"/>
      <c r="P2192" s="198"/>
      <c r="Q2192" s="198"/>
      <c r="R2192" s="198"/>
    </row>
    <row r="2193" spans="1:18" s="18" customFormat="1" ht="76.5" hidden="1">
      <c r="A2193" s="82" t="s">
        <v>428</v>
      </c>
      <c r="B2193" s="83">
        <v>795</v>
      </c>
      <c r="C2193" s="152" t="s">
        <v>168</v>
      </c>
      <c r="D2193" s="152" t="s">
        <v>18</v>
      </c>
      <c r="E2193" s="84" t="s">
        <v>501</v>
      </c>
      <c r="F2193" s="84"/>
      <c r="G2193" s="87">
        <f>G2194</f>
        <v>0</v>
      </c>
      <c r="H2193" s="87">
        <f t="shared" si="602"/>
        <v>0</v>
      </c>
      <c r="I2193" s="87">
        <f t="shared" si="602"/>
        <v>0</v>
      </c>
      <c r="J2193" s="176"/>
      <c r="K2193" s="200"/>
      <c r="L2193" s="200"/>
      <c r="M2193" s="198"/>
      <c r="N2193" s="198"/>
      <c r="O2193" s="198"/>
      <c r="P2193" s="198"/>
      <c r="Q2193" s="198"/>
      <c r="R2193" s="198"/>
    </row>
    <row r="2194" spans="1:18" s="18" customFormat="1" ht="22.5" hidden="1" customHeight="1">
      <c r="A2194" s="82" t="s">
        <v>62</v>
      </c>
      <c r="B2194" s="83">
        <v>795</v>
      </c>
      <c r="C2194" s="152" t="s">
        <v>168</v>
      </c>
      <c r="D2194" s="152" t="s">
        <v>18</v>
      </c>
      <c r="E2194" s="84" t="s">
        <v>501</v>
      </c>
      <c r="F2194" s="84" t="s">
        <v>63</v>
      </c>
      <c r="G2194" s="87">
        <f>G2195</f>
        <v>0</v>
      </c>
      <c r="H2194" s="87">
        <f t="shared" si="602"/>
        <v>0</v>
      </c>
      <c r="I2194" s="87">
        <f t="shared" si="602"/>
        <v>0</v>
      </c>
      <c r="J2194" s="176"/>
      <c r="K2194" s="200"/>
      <c r="L2194" s="200"/>
      <c r="M2194" s="198"/>
      <c r="N2194" s="198"/>
      <c r="O2194" s="198"/>
      <c r="P2194" s="198"/>
      <c r="Q2194" s="198"/>
      <c r="R2194" s="198"/>
    </row>
    <row r="2195" spans="1:18" s="18" customFormat="1" ht="17.25" hidden="1" customHeight="1">
      <c r="A2195" s="133" t="s">
        <v>141</v>
      </c>
      <c r="B2195" s="83">
        <v>795</v>
      </c>
      <c r="C2195" s="152" t="s">
        <v>168</v>
      </c>
      <c r="D2195" s="152" t="s">
        <v>18</v>
      </c>
      <c r="E2195" s="84" t="s">
        <v>501</v>
      </c>
      <c r="F2195" s="84" t="s">
        <v>66</v>
      </c>
      <c r="G2195" s="87"/>
      <c r="H2195" s="87"/>
      <c r="I2195" s="87"/>
      <c r="J2195" s="176"/>
      <c r="K2195" s="200"/>
      <c r="L2195" s="200"/>
      <c r="M2195" s="198"/>
      <c r="N2195" s="198"/>
      <c r="O2195" s="198"/>
      <c r="P2195" s="198"/>
      <c r="Q2195" s="198"/>
      <c r="R2195" s="198"/>
    </row>
    <row r="2196" spans="1:18" s="46" customFormat="1" ht="48.75" hidden="1" customHeight="1">
      <c r="A2196" s="82" t="s">
        <v>413</v>
      </c>
      <c r="B2196" s="83">
        <v>795</v>
      </c>
      <c r="C2196" s="152" t="s">
        <v>168</v>
      </c>
      <c r="D2196" s="152" t="s">
        <v>18</v>
      </c>
      <c r="E2196" s="84" t="s">
        <v>368</v>
      </c>
      <c r="F2196" s="84"/>
      <c r="G2196" s="87">
        <f>G2197+G2202</f>
        <v>0</v>
      </c>
      <c r="H2196" s="87">
        <f t="shared" ref="G2196:I2197" si="603">H2197</f>
        <v>0</v>
      </c>
      <c r="I2196" s="87">
        <f t="shared" si="603"/>
        <v>0</v>
      </c>
      <c r="J2196" s="176"/>
      <c r="K2196" s="205"/>
      <c r="L2196" s="205"/>
      <c r="M2196" s="220"/>
      <c r="N2196" s="220"/>
      <c r="O2196" s="220"/>
      <c r="P2196" s="220"/>
      <c r="Q2196" s="220"/>
      <c r="R2196" s="220"/>
    </row>
    <row r="2197" spans="1:18" s="46" customFormat="1" ht="21" hidden="1" customHeight="1">
      <c r="A2197" s="82" t="s">
        <v>317</v>
      </c>
      <c r="B2197" s="83">
        <v>795</v>
      </c>
      <c r="C2197" s="152" t="s">
        <v>168</v>
      </c>
      <c r="D2197" s="152" t="s">
        <v>18</v>
      </c>
      <c r="E2197" s="84" t="s">
        <v>368</v>
      </c>
      <c r="F2197" s="84" t="s">
        <v>36</v>
      </c>
      <c r="G2197" s="87">
        <f t="shared" si="603"/>
        <v>0</v>
      </c>
      <c r="H2197" s="87">
        <f t="shared" si="603"/>
        <v>0</v>
      </c>
      <c r="I2197" s="87">
        <f t="shared" si="603"/>
        <v>0</v>
      </c>
      <c r="J2197" s="176"/>
      <c r="K2197" s="205"/>
      <c r="L2197" s="205"/>
      <c r="M2197" s="220"/>
      <c r="N2197" s="220"/>
      <c r="O2197" s="220"/>
      <c r="P2197" s="220"/>
      <c r="Q2197" s="220"/>
      <c r="R2197" s="220"/>
    </row>
    <row r="2198" spans="1:18" s="46" customFormat="1" ht="28.5" hidden="1" customHeight="1">
      <c r="A2198" s="82" t="s">
        <v>37</v>
      </c>
      <c r="B2198" s="83">
        <v>795</v>
      </c>
      <c r="C2198" s="152" t="s">
        <v>168</v>
      </c>
      <c r="D2198" s="152" t="s">
        <v>18</v>
      </c>
      <c r="E2198" s="84" t="s">
        <v>368</v>
      </c>
      <c r="F2198" s="84" t="s">
        <v>38</v>
      </c>
      <c r="G2198" s="87"/>
      <c r="H2198" s="87"/>
      <c r="I2198" s="87"/>
      <c r="J2198" s="176"/>
      <c r="K2198" s="205"/>
      <c r="L2198" s="205"/>
      <c r="M2198" s="220"/>
      <c r="N2198" s="220"/>
      <c r="O2198" s="220"/>
      <c r="P2198" s="220"/>
      <c r="Q2198" s="220"/>
      <c r="R2198" s="220"/>
    </row>
    <row r="2199" spans="1:18" ht="25.5" hidden="1">
      <c r="A2199" s="82" t="s">
        <v>164</v>
      </c>
      <c r="B2199" s="83">
        <v>795</v>
      </c>
      <c r="C2199" s="152" t="s">
        <v>168</v>
      </c>
      <c r="D2199" s="152" t="s">
        <v>18</v>
      </c>
      <c r="E2199" s="84" t="s">
        <v>271</v>
      </c>
      <c r="F2199" s="84"/>
      <c r="G2199" s="87">
        <f>G2200</f>
        <v>0</v>
      </c>
      <c r="H2199" s="87"/>
      <c r="I2199" s="87"/>
      <c r="J2199" s="176"/>
      <c r="K2199" s="205"/>
      <c r="L2199" s="205"/>
    </row>
    <row r="2200" spans="1:18" ht="25.5" hidden="1">
      <c r="A2200" s="82" t="s">
        <v>317</v>
      </c>
      <c r="B2200" s="83">
        <v>795</v>
      </c>
      <c r="C2200" s="152" t="s">
        <v>168</v>
      </c>
      <c r="D2200" s="152" t="s">
        <v>18</v>
      </c>
      <c r="E2200" s="84" t="s">
        <v>271</v>
      </c>
      <c r="F2200" s="84" t="s">
        <v>36</v>
      </c>
      <c r="G2200" s="87">
        <f>G2201</f>
        <v>0</v>
      </c>
      <c r="H2200" s="87"/>
      <c r="I2200" s="87"/>
      <c r="J2200" s="176"/>
      <c r="K2200" s="205"/>
      <c r="L2200" s="205"/>
    </row>
    <row r="2201" spans="1:18" ht="25.5" hidden="1">
      <c r="A2201" s="82" t="s">
        <v>37</v>
      </c>
      <c r="B2201" s="83">
        <v>795</v>
      </c>
      <c r="C2201" s="152" t="s">
        <v>168</v>
      </c>
      <c r="D2201" s="152" t="s">
        <v>18</v>
      </c>
      <c r="E2201" s="84" t="s">
        <v>271</v>
      </c>
      <c r="F2201" s="84" t="s">
        <v>38</v>
      </c>
      <c r="G2201" s="87"/>
      <c r="H2201" s="87">
        <v>0</v>
      </c>
      <c r="I2201" s="87">
        <v>0</v>
      </c>
      <c r="J2201" s="176"/>
      <c r="K2201" s="205"/>
      <c r="L2201" s="205"/>
    </row>
    <row r="2202" spans="1:18" ht="23.25" hidden="1" customHeight="1">
      <c r="A2202" s="82" t="s">
        <v>153</v>
      </c>
      <c r="B2202" s="83">
        <v>795</v>
      </c>
      <c r="C2202" s="84" t="s">
        <v>168</v>
      </c>
      <c r="D2202" s="84" t="s">
        <v>27</v>
      </c>
      <c r="E2202" s="84" t="s">
        <v>368</v>
      </c>
      <c r="F2202" s="84" t="s">
        <v>154</v>
      </c>
      <c r="G2202" s="87">
        <f>G2203</f>
        <v>0</v>
      </c>
      <c r="H2202" s="87">
        <f>H2203</f>
        <v>0</v>
      </c>
      <c r="I2202" s="87">
        <f>I2203</f>
        <v>0</v>
      </c>
      <c r="J2202" s="176"/>
      <c r="K2202" s="205"/>
      <c r="L2202" s="205"/>
    </row>
    <row r="2203" spans="1:18" ht="23.25" hidden="1" customHeight="1">
      <c r="A2203" s="82" t="s">
        <v>173</v>
      </c>
      <c r="B2203" s="83">
        <v>795</v>
      </c>
      <c r="C2203" s="84" t="s">
        <v>168</v>
      </c>
      <c r="D2203" s="84" t="s">
        <v>27</v>
      </c>
      <c r="E2203" s="84" t="s">
        <v>368</v>
      </c>
      <c r="F2203" s="84" t="s">
        <v>174</v>
      </c>
      <c r="G2203" s="87"/>
      <c r="H2203" s="87">
        <v>0</v>
      </c>
      <c r="I2203" s="87">
        <v>0</v>
      </c>
      <c r="J2203" s="176"/>
      <c r="K2203" s="205"/>
      <c r="L2203" s="205"/>
    </row>
    <row r="2204" spans="1:18" hidden="1">
      <c r="A2204" s="135" t="s">
        <v>170</v>
      </c>
      <c r="B2204" s="83">
        <v>795</v>
      </c>
      <c r="C2204" s="84" t="s">
        <v>168</v>
      </c>
      <c r="D2204" s="84" t="s">
        <v>27</v>
      </c>
      <c r="E2204" s="84"/>
      <c r="F2204" s="84"/>
      <c r="G2204" s="87">
        <f>G2205+G2263+G2275</f>
        <v>0</v>
      </c>
      <c r="H2204" s="87">
        <f>H2205+H2255+H2260</f>
        <v>0</v>
      </c>
      <c r="I2204" s="87">
        <f>I2205+I2255+I2260</f>
        <v>0</v>
      </c>
      <c r="J2204" s="176"/>
      <c r="K2204" s="205"/>
      <c r="L2204" s="205"/>
    </row>
    <row r="2205" spans="1:18" s="3" customFormat="1" ht="52.5" hidden="1" customHeight="1">
      <c r="A2205" s="82" t="s">
        <v>470</v>
      </c>
      <c r="B2205" s="83">
        <v>795</v>
      </c>
      <c r="C2205" s="84" t="s">
        <v>168</v>
      </c>
      <c r="D2205" s="84" t="s">
        <v>27</v>
      </c>
      <c r="E2205" s="84" t="s">
        <v>290</v>
      </c>
      <c r="F2205" s="84"/>
      <c r="G2205" s="87">
        <f>G2206+G2214+G2217+G2220+G2223+G2226+G2229+G2232+G2240</f>
        <v>0</v>
      </c>
      <c r="H2205" s="87">
        <f t="shared" ref="H2205:I2205" si="604">H2206+H2217+H2232+H2243+H2246+H2235+H2240+H2249+H2252+H2211</f>
        <v>0</v>
      </c>
      <c r="I2205" s="87">
        <f t="shared" si="604"/>
        <v>0</v>
      </c>
      <c r="J2205" s="176"/>
      <c r="K2205" s="205"/>
      <c r="L2205" s="205"/>
      <c r="M2205" s="197"/>
      <c r="N2205" s="197"/>
      <c r="O2205" s="197"/>
      <c r="P2205" s="197"/>
      <c r="Q2205" s="197"/>
      <c r="R2205" s="197"/>
    </row>
    <row r="2206" spans="1:18" hidden="1">
      <c r="A2206" s="82" t="s">
        <v>723</v>
      </c>
      <c r="B2206" s="83">
        <v>795</v>
      </c>
      <c r="C2206" s="84" t="s">
        <v>168</v>
      </c>
      <c r="D2206" s="84" t="s">
        <v>27</v>
      </c>
      <c r="E2206" s="84" t="s">
        <v>291</v>
      </c>
      <c r="F2206" s="84"/>
      <c r="G2206" s="87">
        <f>G2207+G2209</f>
        <v>0</v>
      </c>
      <c r="H2206" s="87">
        <f t="shared" ref="G2206:I2215" si="605">H2207</f>
        <v>0</v>
      </c>
      <c r="I2206" s="87">
        <f t="shared" si="605"/>
        <v>0</v>
      </c>
      <c r="J2206" s="176"/>
      <c r="K2206" s="205"/>
      <c r="L2206" s="205"/>
    </row>
    <row r="2207" spans="1:18" ht="25.5" hidden="1">
      <c r="A2207" s="82" t="s">
        <v>35</v>
      </c>
      <c r="B2207" s="83">
        <v>795</v>
      </c>
      <c r="C2207" s="84" t="s">
        <v>168</v>
      </c>
      <c r="D2207" s="84" t="s">
        <v>27</v>
      </c>
      <c r="E2207" s="84" t="s">
        <v>291</v>
      </c>
      <c r="F2207" s="84" t="s">
        <v>36</v>
      </c>
      <c r="G2207" s="87">
        <f t="shared" si="605"/>
        <v>0</v>
      </c>
      <c r="H2207" s="87">
        <f t="shared" si="605"/>
        <v>0</v>
      </c>
      <c r="I2207" s="87">
        <f t="shared" si="605"/>
        <v>0</v>
      </c>
      <c r="J2207" s="176"/>
      <c r="K2207" s="205"/>
      <c r="L2207" s="205"/>
    </row>
    <row r="2208" spans="1:18" ht="25.5" hidden="1">
      <c r="A2208" s="82" t="s">
        <v>37</v>
      </c>
      <c r="B2208" s="83">
        <v>795</v>
      </c>
      <c r="C2208" s="84" t="s">
        <v>168</v>
      </c>
      <c r="D2208" s="84" t="s">
        <v>27</v>
      </c>
      <c r="E2208" s="84" t="s">
        <v>291</v>
      </c>
      <c r="F2208" s="84" t="s">
        <v>38</v>
      </c>
      <c r="G2208" s="87"/>
      <c r="H2208" s="87"/>
      <c r="I2208" s="87"/>
      <c r="J2208" s="176"/>
      <c r="K2208" s="205"/>
      <c r="L2208" s="205"/>
    </row>
    <row r="2209" spans="1:18" hidden="1">
      <c r="A2209" s="82" t="s">
        <v>62</v>
      </c>
      <c r="B2209" s="83">
        <v>795</v>
      </c>
      <c r="C2209" s="84" t="s">
        <v>168</v>
      </c>
      <c r="D2209" s="84" t="s">
        <v>27</v>
      </c>
      <c r="E2209" s="84" t="s">
        <v>291</v>
      </c>
      <c r="F2209" s="84" t="s">
        <v>63</v>
      </c>
      <c r="G2209" s="87">
        <f>G2210</f>
        <v>0</v>
      </c>
      <c r="H2209" s="87"/>
      <c r="I2209" s="87"/>
      <c r="J2209" s="176"/>
      <c r="K2209" s="205"/>
      <c r="L2209" s="205"/>
    </row>
    <row r="2210" spans="1:18" hidden="1">
      <c r="A2210" s="82" t="s">
        <v>175</v>
      </c>
      <c r="B2210" s="83">
        <v>795</v>
      </c>
      <c r="C2210" s="84" t="s">
        <v>168</v>
      </c>
      <c r="D2210" s="84" t="s">
        <v>27</v>
      </c>
      <c r="E2210" s="84" t="s">
        <v>291</v>
      </c>
      <c r="F2210" s="84" t="s">
        <v>176</v>
      </c>
      <c r="G2210" s="87">
        <v>0</v>
      </c>
      <c r="H2210" s="87"/>
      <c r="I2210" s="87"/>
      <c r="J2210" s="176"/>
      <c r="K2210" s="205"/>
      <c r="L2210" s="205"/>
    </row>
    <row r="2211" spans="1:18" hidden="1">
      <c r="A2211" s="82" t="s">
        <v>668</v>
      </c>
      <c r="B2211" s="83">
        <v>795</v>
      </c>
      <c r="C2211" s="84" t="s">
        <v>168</v>
      </c>
      <c r="D2211" s="84" t="s">
        <v>27</v>
      </c>
      <c r="E2211" s="84" t="s">
        <v>667</v>
      </c>
      <c r="F2211" s="84"/>
      <c r="G2211" s="87">
        <f t="shared" si="605"/>
        <v>0</v>
      </c>
      <c r="H2211" s="87">
        <f t="shared" si="605"/>
        <v>0</v>
      </c>
      <c r="I2211" s="87">
        <f t="shared" si="605"/>
        <v>0</v>
      </c>
      <c r="J2211" s="176"/>
      <c r="K2211" s="205"/>
      <c r="L2211" s="205"/>
    </row>
    <row r="2212" spans="1:18" ht="25.5" hidden="1">
      <c r="A2212" s="82" t="s">
        <v>35</v>
      </c>
      <c r="B2212" s="83">
        <v>795</v>
      </c>
      <c r="C2212" s="84" t="s">
        <v>168</v>
      </c>
      <c r="D2212" s="84" t="s">
        <v>27</v>
      </c>
      <c r="E2212" s="84" t="s">
        <v>667</v>
      </c>
      <c r="F2212" s="84" t="s">
        <v>36</v>
      </c>
      <c r="G2212" s="87">
        <f t="shared" si="605"/>
        <v>0</v>
      </c>
      <c r="H2212" s="87">
        <f t="shared" si="605"/>
        <v>0</v>
      </c>
      <c r="I2212" s="87">
        <f t="shared" si="605"/>
        <v>0</v>
      </c>
      <c r="J2212" s="176"/>
      <c r="K2212" s="205"/>
      <c r="L2212" s="205"/>
    </row>
    <row r="2213" spans="1:18" ht="25.5" hidden="1">
      <c r="A2213" s="82" t="s">
        <v>37</v>
      </c>
      <c r="B2213" s="83">
        <v>795</v>
      </c>
      <c r="C2213" s="84" t="s">
        <v>168</v>
      </c>
      <c r="D2213" s="84" t="s">
        <v>27</v>
      </c>
      <c r="E2213" s="84" t="s">
        <v>667</v>
      </c>
      <c r="F2213" s="84" t="s">
        <v>38</v>
      </c>
      <c r="G2213" s="87"/>
      <c r="H2213" s="87">
        <v>0</v>
      </c>
      <c r="I2213" s="87">
        <v>0</v>
      </c>
      <c r="J2213" s="176"/>
      <c r="K2213" s="205"/>
      <c r="L2213" s="205"/>
    </row>
    <row r="2214" spans="1:18" hidden="1">
      <c r="A2214" s="82" t="s">
        <v>714</v>
      </c>
      <c r="B2214" s="83">
        <v>795</v>
      </c>
      <c r="C2214" s="84" t="s">
        <v>168</v>
      </c>
      <c r="D2214" s="84" t="s">
        <v>27</v>
      </c>
      <c r="E2214" s="84" t="s">
        <v>713</v>
      </c>
      <c r="F2214" s="84"/>
      <c r="G2214" s="87">
        <f t="shared" si="605"/>
        <v>0</v>
      </c>
      <c r="H2214" s="87">
        <f t="shared" si="605"/>
        <v>0</v>
      </c>
      <c r="I2214" s="87">
        <f t="shared" si="605"/>
        <v>0</v>
      </c>
      <c r="J2214" s="176"/>
      <c r="K2214" s="205"/>
      <c r="L2214" s="205"/>
    </row>
    <row r="2215" spans="1:18" ht="25.5" hidden="1">
      <c r="A2215" s="82" t="s">
        <v>35</v>
      </c>
      <c r="B2215" s="83">
        <v>795</v>
      </c>
      <c r="C2215" s="84" t="s">
        <v>168</v>
      </c>
      <c r="D2215" s="84" t="s">
        <v>27</v>
      </c>
      <c r="E2215" s="84" t="s">
        <v>713</v>
      </c>
      <c r="F2215" s="84" t="s">
        <v>36</v>
      </c>
      <c r="G2215" s="87">
        <f t="shared" si="605"/>
        <v>0</v>
      </c>
      <c r="H2215" s="87">
        <f t="shared" si="605"/>
        <v>0</v>
      </c>
      <c r="I2215" s="87">
        <f t="shared" si="605"/>
        <v>0</v>
      </c>
      <c r="J2215" s="176"/>
      <c r="K2215" s="205"/>
      <c r="L2215" s="205"/>
    </row>
    <row r="2216" spans="1:18" ht="25.5" hidden="1">
      <c r="A2216" s="82" t="s">
        <v>37</v>
      </c>
      <c r="B2216" s="83">
        <v>795</v>
      </c>
      <c r="C2216" s="84" t="s">
        <v>168</v>
      </c>
      <c r="D2216" s="84" t="s">
        <v>27</v>
      </c>
      <c r="E2216" s="84" t="s">
        <v>713</v>
      </c>
      <c r="F2216" s="84" t="s">
        <v>38</v>
      </c>
      <c r="G2216" s="87"/>
      <c r="H2216" s="87"/>
      <c r="I2216" s="87"/>
      <c r="J2216" s="176"/>
      <c r="K2216" s="205"/>
      <c r="L2216" s="205"/>
    </row>
    <row r="2217" spans="1:18" s="3" customFormat="1" ht="67.5" hidden="1" customHeight="1">
      <c r="A2217" s="82" t="s">
        <v>314</v>
      </c>
      <c r="B2217" s="83">
        <v>795</v>
      </c>
      <c r="C2217" s="84" t="s">
        <v>168</v>
      </c>
      <c r="D2217" s="84" t="s">
        <v>27</v>
      </c>
      <c r="E2217" s="84" t="s">
        <v>315</v>
      </c>
      <c r="F2217" s="84"/>
      <c r="G2217" s="87">
        <f>G2219</f>
        <v>0</v>
      </c>
      <c r="H2217" s="87">
        <f>H2219</f>
        <v>0</v>
      </c>
      <c r="I2217" s="87">
        <f>I2219</f>
        <v>0</v>
      </c>
      <c r="J2217" s="176"/>
      <c r="K2217" s="205"/>
      <c r="L2217" s="205"/>
      <c r="M2217" s="197"/>
      <c r="N2217" s="197"/>
      <c r="O2217" s="197"/>
      <c r="P2217" s="197"/>
      <c r="Q2217" s="197"/>
      <c r="R2217" s="197"/>
    </row>
    <row r="2218" spans="1:18" hidden="1">
      <c r="A2218" s="82" t="s">
        <v>153</v>
      </c>
      <c r="B2218" s="83">
        <v>795</v>
      </c>
      <c r="C2218" s="84" t="s">
        <v>168</v>
      </c>
      <c r="D2218" s="84" t="s">
        <v>27</v>
      </c>
      <c r="E2218" s="84" t="s">
        <v>315</v>
      </c>
      <c r="F2218" s="84" t="s">
        <v>154</v>
      </c>
      <c r="G2218" s="87">
        <f>G2219</f>
        <v>0</v>
      </c>
      <c r="H2218" s="87">
        <f>H2219</f>
        <v>0</v>
      </c>
      <c r="I2218" s="87">
        <f>I2219</f>
        <v>0</v>
      </c>
      <c r="J2218" s="176"/>
      <c r="K2218" s="205"/>
      <c r="L2218" s="205"/>
    </row>
    <row r="2219" spans="1:18" hidden="1">
      <c r="A2219" s="82" t="s">
        <v>173</v>
      </c>
      <c r="B2219" s="83">
        <v>795</v>
      </c>
      <c r="C2219" s="84" t="s">
        <v>168</v>
      </c>
      <c r="D2219" s="84" t="s">
        <v>27</v>
      </c>
      <c r="E2219" s="84" t="s">
        <v>315</v>
      </c>
      <c r="F2219" s="84" t="s">
        <v>174</v>
      </c>
      <c r="G2219" s="87"/>
      <c r="H2219" s="87"/>
      <c r="I2219" s="87"/>
      <c r="J2219" s="176"/>
      <c r="K2219" s="205"/>
      <c r="L2219" s="205"/>
    </row>
    <row r="2220" spans="1:18" ht="44.25" hidden="1" customHeight="1">
      <c r="A2220" s="82" t="s">
        <v>779</v>
      </c>
      <c r="B2220" s="83">
        <v>795</v>
      </c>
      <c r="C2220" s="84" t="s">
        <v>168</v>
      </c>
      <c r="D2220" s="84" t="s">
        <v>27</v>
      </c>
      <c r="E2220" s="84" t="s">
        <v>778</v>
      </c>
      <c r="F2220" s="84"/>
      <c r="G2220" s="87">
        <f t="shared" ref="G2220:I2230" si="606">G2221</f>
        <v>0</v>
      </c>
      <c r="H2220" s="87">
        <f t="shared" si="606"/>
        <v>0</v>
      </c>
      <c r="I2220" s="87">
        <f t="shared" si="606"/>
        <v>0</v>
      </c>
      <c r="J2220" s="176"/>
      <c r="K2220" s="205"/>
      <c r="L2220" s="205"/>
    </row>
    <row r="2221" spans="1:18" ht="34.5" hidden="1" customHeight="1">
      <c r="A2221" s="82" t="s">
        <v>35</v>
      </c>
      <c r="B2221" s="83">
        <v>795</v>
      </c>
      <c r="C2221" s="84" t="s">
        <v>168</v>
      </c>
      <c r="D2221" s="84" t="s">
        <v>27</v>
      </c>
      <c r="E2221" s="84" t="s">
        <v>778</v>
      </c>
      <c r="F2221" s="84" t="s">
        <v>341</v>
      </c>
      <c r="G2221" s="87">
        <f t="shared" si="606"/>
        <v>0</v>
      </c>
      <c r="H2221" s="87">
        <f t="shared" si="606"/>
        <v>0</v>
      </c>
      <c r="I2221" s="87">
        <f t="shared" si="606"/>
        <v>0</v>
      </c>
      <c r="J2221" s="176"/>
      <c r="K2221" s="205"/>
      <c r="L2221" s="205"/>
    </row>
    <row r="2222" spans="1:18" ht="34.5" hidden="1" customHeight="1">
      <c r="A2222" s="82" t="s">
        <v>37</v>
      </c>
      <c r="B2222" s="83">
        <v>795</v>
      </c>
      <c r="C2222" s="84" t="s">
        <v>168</v>
      </c>
      <c r="D2222" s="84" t="s">
        <v>27</v>
      </c>
      <c r="E2222" s="84" t="s">
        <v>778</v>
      </c>
      <c r="F2222" s="84" t="s">
        <v>343</v>
      </c>
      <c r="G2222" s="87"/>
      <c r="H2222" s="87"/>
      <c r="I2222" s="87"/>
      <c r="J2222" s="176"/>
      <c r="K2222" s="205"/>
      <c r="L2222" s="205"/>
    </row>
    <row r="2223" spans="1:18" ht="44.25" hidden="1" customHeight="1">
      <c r="A2223" s="82" t="s">
        <v>781</v>
      </c>
      <c r="B2223" s="83">
        <v>795</v>
      </c>
      <c r="C2223" s="84" t="s">
        <v>168</v>
      </c>
      <c r="D2223" s="84" t="s">
        <v>27</v>
      </c>
      <c r="E2223" s="84" t="s">
        <v>780</v>
      </c>
      <c r="F2223" s="84"/>
      <c r="G2223" s="87">
        <f t="shared" si="606"/>
        <v>0</v>
      </c>
      <c r="H2223" s="87">
        <f t="shared" si="606"/>
        <v>0</v>
      </c>
      <c r="I2223" s="87">
        <f t="shared" si="606"/>
        <v>0</v>
      </c>
      <c r="J2223" s="176"/>
      <c r="K2223" s="205"/>
      <c r="L2223" s="205"/>
    </row>
    <row r="2224" spans="1:18" ht="34.5" hidden="1" customHeight="1">
      <c r="A2224" s="82" t="s">
        <v>35</v>
      </c>
      <c r="B2224" s="83">
        <v>795</v>
      </c>
      <c r="C2224" s="84" t="s">
        <v>168</v>
      </c>
      <c r="D2224" s="84" t="s">
        <v>27</v>
      </c>
      <c r="E2224" s="84" t="s">
        <v>780</v>
      </c>
      <c r="F2224" s="84" t="s">
        <v>341</v>
      </c>
      <c r="G2224" s="87">
        <f t="shared" si="606"/>
        <v>0</v>
      </c>
      <c r="H2224" s="87">
        <f t="shared" si="606"/>
        <v>0</v>
      </c>
      <c r="I2224" s="87">
        <f t="shared" si="606"/>
        <v>0</v>
      </c>
      <c r="J2224" s="176"/>
      <c r="K2224" s="205"/>
      <c r="L2224" s="205"/>
    </row>
    <row r="2225" spans="1:12" ht="34.5" hidden="1" customHeight="1">
      <c r="A2225" s="82" t="s">
        <v>37</v>
      </c>
      <c r="B2225" s="83">
        <v>795</v>
      </c>
      <c r="C2225" s="84" t="s">
        <v>168</v>
      </c>
      <c r="D2225" s="84" t="s">
        <v>27</v>
      </c>
      <c r="E2225" s="84" t="s">
        <v>780</v>
      </c>
      <c r="F2225" s="84" t="s">
        <v>343</v>
      </c>
      <c r="G2225" s="87"/>
      <c r="H2225" s="87"/>
      <c r="I2225" s="87"/>
      <c r="J2225" s="176"/>
      <c r="K2225" s="205"/>
      <c r="L2225" s="205"/>
    </row>
    <row r="2226" spans="1:12" ht="44.25" hidden="1" customHeight="1">
      <c r="A2226" s="82" t="s">
        <v>783</v>
      </c>
      <c r="B2226" s="83">
        <v>795</v>
      </c>
      <c r="C2226" s="84" t="s">
        <v>168</v>
      </c>
      <c r="D2226" s="84" t="s">
        <v>27</v>
      </c>
      <c r="E2226" s="84" t="s">
        <v>782</v>
      </c>
      <c r="F2226" s="84"/>
      <c r="G2226" s="87">
        <f t="shared" si="606"/>
        <v>0</v>
      </c>
      <c r="H2226" s="87">
        <f t="shared" si="606"/>
        <v>0</v>
      </c>
      <c r="I2226" s="87">
        <f t="shared" si="606"/>
        <v>0</v>
      </c>
      <c r="J2226" s="176"/>
      <c r="K2226" s="205"/>
      <c r="L2226" s="205"/>
    </row>
    <row r="2227" spans="1:12" ht="34.5" hidden="1" customHeight="1">
      <c r="A2227" s="82" t="s">
        <v>35</v>
      </c>
      <c r="B2227" s="83">
        <v>795</v>
      </c>
      <c r="C2227" s="84" t="s">
        <v>168</v>
      </c>
      <c r="D2227" s="84" t="s">
        <v>27</v>
      </c>
      <c r="E2227" s="84" t="s">
        <v>782</v>
      </c>
      <c r="F2227" s="84" t="s">
        <v>341</v>
      </c>
      <c r="G2227" s="87">
        <f t="shared" si="606"/>
        <v>0</v>
      </c>
      <c r="H2227" s="87">
        <f t="shared" si="606"/>
        <v>0</v>
      </c>
      <c r="I2227" s="87">
        <f t="shared" si="606"/>
        <v>0</v>
      </c>
      <c r="J2227" s="176"/>
      <c r="K2227" s="205"/>
      <c r="L2227" s="205"/>
    </row>
    <row r="2228" spans="1:12" ht="34.5" hidden="1" customHeight="1">
      <c r="A2228" s="82" t="s">
        <v>37</v>
      </c>
      <c r="B2228" s="83">
        <v>795</v>
      </c>
      <c r="C2228" s="84" t="s">
        <v>168</v>
      </c>
      <c r="D2228" s="84" t="s">
        <v>27</v>
      </c>
      <c r="E2228" s="84" t="s">
        <v>782</v>
      </c>
      <c r="F2228" s="84" t="s">
        <v>343</v>
      </c>
      <c r="G2228" s="87"/>
      <c r="H2228" s="87"/>
      <c r="I2228" s="87"/>
      <c r="J2228" s="176"/>
      <c r="K2228" s="205"/>
      <c r="L2228" s="205"/>
    </row>
    <row r="2229" spans="1:12" ht="57" hidden="1" customHeight="1">
      <c r="A2229" s="82" t="s">
        <v>785</v>
      </c>
      <c r="B2229" s="83">
        <v>795</v>
      </c>
      <c r="C2229" s="84" t="s">
        <v>168</v>
      </c>
      <c r="D2229" s="84" t="s">
        <v>27</v>
      </c>
      <c r="E2229" s="84" t="s">
        <v>784</v>
      </c>
      <c r="F2229" s="84"/>
      <c r="G2229" s="87">
        <f t="shared" si="606"/>
        <v>0</v>
      </c>
      <c r="H2229" s="87">
        <f t="shared" si="606"/>
        <v>0</v>
      </c>
      <c r="I2229" s="87">
        <f t="shared" si="606"/>
        <v>0</v>
      </c>
      <c r="J2229" s="176"/>
      <c r="K2229" s="205"/>
      <c r="L2229" s="205"/>
    </row>
    <row r="2230" spans="1:12" ht="34.5" hidden="1" customHeight="1">
      <c r="A2230" s="82" t="s">
        <v>35</v>
      </c>
      <c r="B2230" s="83">
        <v>795</v>
      </c>
      <c r="C2230" s="84" t="s">
        <v>168</v>
      </c>
      <c r="D2230" s="84" t="s">
        <v>27</v>
      </c>
      <c r="E2230" s="84" t="s">
        <v>784</v>
      </c>
      <c r="F2230" s="84" t="s">
        <v>341</v>
      </c>
      <c r="G2230" s="87">
        <f t="shared" si="606"/>
        <v>0</v>
      </c>
      <c r="H2230" s="87">
        <f t="shared" si="606"/>
        <v>0</v>
      </c>
      <c r="I2230" s="87">
        <f t="shared" si="606"/>
        <v>0</v>
      </c>
      <c r="J2230" s="176"/>
      <c r="K2230" s="205"/>
      <c r="L2230" s="205"/>
    </row>
    <row r="2231" spans="1:12" ht="34.5" hidden="1" customHeight="1">
      <c r="A2231" s="82" t="s">
        <v>37</v>
      </c>
      <c r="B2231" s="83">
        <v>795</v>
      </c>
      <c r="C2231" s="84" t="s">
        <v>168</v>
      </c>
      <c r="D2231" s="84" t="s">
        <v>27</v>
      </c>
      <c r="E2231" s="84" t="s">
        <v>784</v>
      </c>
      <c r="F2231" s="84" t="s">
        <v>343</v>
      </c>
      <c r="G2231" s="87"/>
      <c r="H2231" s="87"/>
      <c r="I2231" s="87"/>
      <c r="J2231" s="176"/>
      <c r="K2231" s="205"/>
      <c r="L2231" s="205"/>
    </row>
    <row r="2232" spans="1:12" ht="75" hidden="1" customHeight="1">
      <c r="A2232" s="82" t="s">
        <v>791</v>
      </c>
      <c r="B2232" s="83">
        <v>795</v>
      </c>
      <c r="C2232" s="84" t="s">
        <v>168</v>
      </c>
      <c r="D2232" s="84" t="s">
        <v>27</v>
      </c>
      <c r="E2232" s="84" t="s">
        <v>689</v>
      </c>
      <c r="F2232" s="84"/>
      <c r="G2232" s="87">
        <f>G2233+G2238</f>
        <v>0</v>
      </c>
      <c r="H2232" s="87">
        <f t="shared" ref="G2232:I2244" si="607">H2233</f>
        <v>0</v>
      </c>
      <c r="I2232" s="87">
        <f t="shared" si="607"/>
        <v>0</v>
      </c>
      <c r="J2232" s="176"/>
      <c r="K2232" s="205"/>
      <c r="L2232" s="205"/>
    </row>
    <row r="2233" spans="1:12" ht="34.5" hidden="1" customHeight="1">
      <c r="A2233" s="82" t="s">
        <v>35</v>
      </c>
      <c r="B2233" s="83">
        <v>795</v>
      </c>
      <c r="C2233" s="84" t="s">
        <v>168</v>
      </c>
      <c r="D2233" s="84" t="s">
        <v>27</v>
      </c>
      <c r="E2233" s="84" t="s">
        <v>689</v>
      </c>
      <c r="F2233" s="84" t="s">
        <v>341</v>
      </c>
      <c r="G2233" s="87">
        <f t="shared" si="607"/>
        <v>0</v>
      </c>
      <c r="H2233" s="87">
        <f t="shared" si="607"/>
        <v>0</v>
      </c>
      <c r="I2233" s="87">
        <f t="shared" si="607"/>
        <v>0</v>
      </c>
      <c r="J2233" s="176"/>
      <c r="K2233" s="205"/>
      <c r="L2233" s="205"/>
    </row>
    <row r="2234" spans="1:12" ht="34.5" hidden="1" customHeight="1">
      <c r="A2234" s="82" t="s">
        <v>37</v>
      </c>
      <c r="B2234" s="83">
        <v>795</v>
      </c>
      <c r="C2234" s="84" t="s">
        <v>168</v>
      </c>
      <c r="D2234" s="84" t="s">
        <v>27</v>
      </c>
      <c r="E2234" s="84" t="s">
        <v>689</v>
      </c>
      <c r="F2234" s="84" t="s">
        <v>343</v>
      </c>
      <c r="G2234" s="87">
        <f>675000-675000</f>
        <v>0</v>
      </c>
      <c r="H2234" s="87">
        <f>832780-832780</f>
        <v>0</v>
      </c>
      <c r="I2234" s="87">
        <v>0</v>
      </c>
      <c r="J2234" s="176"/>
      <c r="K2234" s="205"/>
      <c r="L2234" s="205"/>
    </row>
    <row r="2235" spans="1:12" ht="34.5" hidden="1" customHeight="1">
      <c r="A2235" s="82" t="s">
        <v>485</v>
      </c>
      <c r="B2235" s="83">
        <v>795</v>
      </c>
      <c r="C2235" s="84" t="s">
        <v>168</v>
      </c>
      <c r="D2235" s="84" t="s">
        <v>27</v>
      </c>
      <c r="E2235" s="84" t="s">
        <v>486</v>
      </c>
      <c r="F2235" s="84"/>
      <c r="G2235" s="87">
        <f t="shared" si="607"/>
        <v>0</v>
      </c>
      <c r="H2235" s="87">
        <f t="shared" si="607"/>
        <v>0</v>
      </c>
      <c r="I2235" s="87">
        <f t="shared" si="607"/>
        <v>0</v>
      </c>
      <c r="J2235" s="176"/>
      <c r="K2235" s="205"/>
      <c r="L2235" s="205"/>
    </row>
    <row r="2236" spans="1:12" ht="34.5" hidden="1" customHeight="1">
      <c r="A2236" s="82" t="s">
        <v>35</v>
      </c>
      <c r="B2236" s="83">
        <v>795</v>
      </c>
      <c r="C2236" s="84" t="s">
        <v>168</v>
      </c>
      <c r="D2236" s="84" t="s">
        <v>27</v>
      </c>
      <c r="E2236" s="84" t="s">
        <v>486</v>
      </c>
      <c r="F2236" s="84" t="s">
        <v>36</v>
      </c>
      <c r="G2236" s="87">
        <f t="shared" si="607"/>
        <v>0</v>
      </c>
      <c r="H2236" s="87">
        <f t="shared" si="607"/>
        <v>0</v>
      </c>
      <c r="I2236" s="87">
        <f t="shared" si="607"/>
        <v>0</v>
      </c>
      <c r="J2236" s="176"/>
      <c r="K2236" s="205"/>
      <c r="L2236" s="205"/>
    </row>
    <row r="2237" spans="1:12" ht="34.5" hidden="1" customHeight="1">
      <c r="A2237" s="82" t="s">
        <v>37</v>
      </c>
      <c r="B2237" s="83">
        <v>795</v>
      </c>
      <c r="C2237" s="84" t="s">
        <v>168</v>
      </c>
      <c r="D2237" s="84" t="s">
        <v>27</v>
      </c>
      <c r="E2237" s="84" t="s">
        <v>486</v>
      </c>
      <c r="F2237" s="84" t="s">
        <v>38</v>
      </c>
      <c r="G2237" s="87">
        <v>0</v>
      </c>
      <c r="H2237" s="87">
        <f>167220-167220</f>
        <v>0</v>
      </c>
      <c r="I2237" s="87"/>
      <c r="J2237" s="176"/>
      <c r="K2237" s="205"/>
      <c r="L2237" s="205"/>
    </row>
    <row r="2238" spans="1:12" ht="18" hidden="1" customHeight="1">
      <c r="A2238" s="82" t="s">
        <v>153</v>
      </c>
      <c r="B2238" s="83">
        <v>795</v>
      </c>
      <c r="C2238" s="84" t="s">
        <v>168</v>
      </c>
      <c r="D2238" s="84" t="s">
        <v>27</v>
      </c>
      <c r="E2238" s="84" t="s">
        <v>689</v>
      </c>
      <c r="F2238" s="84" t="s">
        <v>154</v>
      </c>
      <c r="G2238" s="87">
        <f>G2239</f>
        <v>0</v>
      </c>
      <c r="H2238" s="87">
        <f>H2239</f>
        <v>0</v>
      </c>
      <c r="I2238" s="87">
        <f>I2239</f>
        <v>0</v>
      </c>
      <c r="J2238" s="176"/>
      <c r="K2238" s="205"/>
      <c r="L2238" s="205"/>
    </row>
    <row r="2239" spans="1:12" ht="18" hidden="1" customHeight="1">
      <c r="A2239" s="82" t="s">
        <v>173</v>
      </c>
      <c r="B2239" s="83">
        <v>795</v>
      </c>
      <c r="C2239" s="84" t="s">
        <v>168</v>
      </c>
      <c r="D2239" s="84" t="s">
        <v>27</v>
      </c>
      <c r="E2239" s="84" t="s">
        <v>689</v>
      </c>
      <c r="F2239" s="84" t="s">
        <v>174</v>
      </c>
      <c r="G2239" s="87"/>
      <c r="H2239" s="87">
        <v>0</v>
      </c>
      <c r="I2239" s="87">
        <v>0</v>
      </c>
      <c r="J2239" s="176"/>
      <c r="K2239" s="205"/>
      <c r="L2239" s="205"/>
    </row>
    <row r="2240" spans="1:12" ht="34.5" hidden="1" customHeight="1">
      <c r="A2240" s="82" t="s">
        <v>511</v>
      </c>
      <c r="B2240" s="83">
        <v>795</v>
      </c>
      <c r="C2240" s="84" t="s">
        <v>168</v>
      </c>
      <c r="D2240" s="84" t="s">
        <v>27</v>
      </c>
      <c r="E2240" s="84" t="s">
        <v>510</v>
      </c>
      <c r="F2240" s="84"/>
      <c r="G2240" s="87">
        <f t="shared" si="607"/>
        <v>0</v>
      </c>
      <c r="H2240" s="87">
        <f t="shared" si="607"/>
        <v>0</v>
      </c>
      <c r="I2240" s="87">
        <f t="shared" si="607"/>
        <v>0</v>
      </c>
      <c r="J2240" s="176"/>
      <c r="K2240" s="205"/>
      <c r="L2240" s="205"/>
    </row>
    <row r="2241" spans="1:18" ht="34.5" hidden="1" customHeight="1">
      <c r="A2241" s="82" t="s">
        <v>35</v>
      </c>
      <c r="B2241" s="83">
        <v>795</v>
      </c>
      <c r="C2241" s="84" t="s">
        <v>168</v>
      </c>
      <c r="D2241" s="84" t="s">
        <v>27</v>
      </c>
      <c r="E2241" s="84" t="s">
        <v>510</v>
      </c>
      <c r="F2241" s="84" t="s">
        <v>36</v>
      </c>
      <c r="G2241" s="87">
        <f t="shared" si="607"/>
        <v>0</v>
      </c>
      <c r="H2241" s="87">
        <f t="shared" si="607"/>
        <v>0</v>
      </c>
      <c r="I2241" s="87">
        <f t="shared" si="607"/>
        <v>0</v>
      </c>
      <c r="J2241" s="176"/>
      <c r="K2241" s="205"/>
      <c r="L2241" s="205"/>
    </row>
    <row r="2242" spans="1:18" ht="34.5" hidden="1" customHeight="1">
      <c r="A2242" s="82" t="s">
        <v>37</v>
      </c>
      <c r="B2242" s="83">
        <v>795</v>
      </c>
      <c r="C2242" s="84" t="s">
        <v>168</v>
      </c>
      <c r="D2242" s="84" t="s">
        <v>27</v>
      </c>
      <c r="E2242" s="84" t="s">
        <v>510</v>
      </c>
      <c r="F2242" s="84" t="s">
        <v>38</v>
      </c>
      <c r="G2242" s="87"/>
      <c r="H2242" s="87"/>
      <c r="I2242" s="87"/>
      <c r="J2242" s="176"/>
      <c r="K2242" s="205"/>
      <c r="L2242" s="205"/>
    </row>
    <row r="2243" spans="1:18" ht="34.5" hidden="1" customHeight="1">
      <c r="A2243" s="82" t="s">
        <v>450</v>
      </c>
      <c r="B2243" s="83">
        <v>795</v>
      </c>
      <c r="C2243" s="84" t="s">
        <v>168</v>
      </c>
      <c r="D2243" s="84" t="s">
        <v>27</v>
      </c>
      <c r="E2243" s="84" t="s">
        <v>449</v>
      </c>
      <c r="F2243" s="84"/>
      <c r="G2243" s="87">
        <f t="shared" si="607"/>
        <v>0</v>
      </c>
      <c r="H2243" s="87">
        <f t="shared" si="607"/>
        <v>0</v>
      </c>
      <c r="I2243" s="87">
        <f t="shared" si="607"/>
        <v>0</v>
      </c>
      <c r="J2243" s="176"/>
      <c r="K2243" s="205"/>
      <c r="L2243" s="205"/>
    </row>
    <row r="2244" spans="1:18" ht="34.5" hidden="1" customHeight="1">
      <c r="A2244" s="82" t="s">
        <v>35</v>
      </c>
      <c r="B2244" s="83">
        <v>795</v>
      </c>
      <c r="C2244" s="84" t="s">
        <v>168</v>
      </c>
      <c r="D2244" s="84" t="s">
        <v>27</v>
      </c>
      <c r="E2244" s="84" t="s">
        <v>449</v>
      </c>
      <c r="F2244" s="84" t="s">
        <v>36</v>
      </c>
      <c r="G2244" s="87">
        <f t="shared" si="607"/>
        <v>0</v>
      </c>
      <c r="H2244" s="87">
        <f t="shared" si="607"/>
        <v>0</v>
      </c>
      <c r="I2244" s="87">
        <f t="shared" si="607"/>
        <v>0</v>
      </c>
      <c r="J2244" s="176"/>
      <c r="K2244" s="205"/>
      <c r="L2244" s="205"/>
    </row>
    <row r="2245" spans="1:18" ht="34.5" hidden="1" customHeight="1">
      <c r="A2245" s="82" t="s">
        <v>37</v>
      </c>
      <c r="B2245" s="83">
        <v>795</v>
      </c>
      <c r="C2245" s="84" t="s">
        <v>168</v>
      </c>
      <c r="D2245" s="84" t="s">
        <v>27</v>
      </c>
      <c r="E2245" s="84" t="s">
        <v>449</v>
      </c>
      <c r="F2245" s="84" t="s">
        <v>38</v>
      </c>
      <c r="G2245" s="87">
        <f>200000-200000</f>
        <v>0</v>
      </c>
      <c r="H2245" s="87"/>
      <c r="I2245" s="87"/>
      <c r="J2245" s="176"/>
      <c r="K2245" s="205"/>
      <c r="L2245" s="205"/>
    </row>
    <row r="2246" spans="1:18" ht="34.5" hidden="1" customHeight="1">
      <c r="A2246" s="82" t="s">
        <v>479</v>
      </c>
      <c r="B2246" s="83">
        <v>795</v>
      </c>
      <c r="C2246" s="84" t="s">
        <v>168</v>
      </c>
      <c r="D2246" s="84" t="s">
        <v>27</v>
      </c>
      <c r="E2246" s="84" t="s">
        <v>478</v>
      </c>
      <c r="F2246" s="84"/>
      <c r="G2246" s="87">
        <f>G2247</f>
        <v>0</v>
      </c>
      <c r="H2246" s="87">
        <f t="shared" ref="H2246:I2246" si="608">H2247</f>
        <v>0</v>
      </c>
      <c r="I2246" s="87">
        <f t="shared" si="608"/>
        <v>0</v>
      </c>
      <c r="J2246" s="176"/>
      <c r="K2246" s="205"/>
      <c r="L2246" s="205"/>
    </row>
    <row r="2247" spans="1:18" ht="34.5" hidden="1" customHeight="1">
      <c r="A2247" s="82" t="s">
        <v>94</v>
      </c>
      <c r="B2247" s="83">
        <v>795</v>
      </c>
      <c r="C2247" s="84" t="s">
        <v>168</v>
      </c>
      <c r="D2247" s="84" t="s">
        <v>27</v>
      </c>
      <c r="E2247" s="84" t="s">
        <v>478</v>
      </c>
      <c r="F2247" s="84" t="s">
        <v>341</v>
      </c>
      <c r="G2247" s="87">
        <f>G2248</f>
        <v>0</v>
      </c>
      <c r="H2247" s="87">
        <f t="shared" ref="H2247:I2247" si="609">H2248</f>
        <v>0</v>
      </c>
      <c r="I2247" s="87">
        <f t="shared" si="609"/>
        <v>0</v>
      </c>
      <c r="J2247" s="176"/>
      <c r="K2247" s="205"/>
      <c r="L2247" s="205"/>
    </row>
    <row r="2248" spans="1:18" ht="34.5" hidden="1" customHeight="1">
      <c r="A2248" s="82" t="s">
        <v>342</v>
      </c>
      <c r="B2248" s="83">
        <v>795</v>
      </c>
      <c r="C2248" s="84" t="s">
        <v>168</v>
      </c>
      <c r="D2248" s="84" t="s">
        <v>27</v>
      </c>
      <c r="E2248" s="84" t="s">
        <v>478</v>
      </c>
      <c r="F2248" s="84" t="s">
        <v>343</v>
      </c>
      <c r="G2248" s="87"/>
      <c r="H2248" s="87">
        <v>0</v>
      </c>
      <c r="I2248" s="87">
        <v>0</v>
      </c>
      <c r="J2248" s="176"/>
      <c r="K2248" s="205"/>
      <c r="L2248" s="205"/>
    </row>
    <row r="2249" spans="1:18" ht="34.5" hidden="1" customHeight="1">
      <c r="A2249" s="82" t="s">
        <v>514</v>
      </c>
      <c r="B2249" s="83">
        <v>795</v>
      </c>
      <c r="C2249" s="84" t="s">
        <v>168</v>
      </c>
      <c r="D2249" s="84" t="s">
        <v>27</v>
      </c>
      <c r="E2249" s="84" t="s">
        <v>515</v>
      </c>
      <c r="F2249" s="84"/>
      <c r="G2249" s="87">
        <f>G2250</f>
        <v>0</v>
      </c>
      <c r="H2249" s="87">
        <v>0</v>
      </c>
      <c r="I2249" s="87">
        <v>0</v>
      </c>
      <c r="J2249" s="176"/>
      <c r="K2249" s="205"/>
      <c r="L2249" s="205"/>
    </row>
    <row r="2250" spans="1:18" ht="34.5" hidden="1" customHeight="1">
      <c r="A2250" s="82" t="s">
        <v>94</v>
      </c>
      <c r="B2250" s="83">
        <v>795</v>
      </c>
      <c r="C2250" s="84" t="s">
        <v>168</v>
      </c>
      <c r="D2250" s="84" t="s">
        <v>27</v>
      </c>
      <c r="E2250" s="84" t="s">
        <v>515</v>
      </c>
      <c r="F2250" s="84" t="s">
        <v>341</v>
      </c>
      <c r="G2250" s="87">
        <f>G2251</f>
        <v>0</v>
      </c>
      <c r="H2250" s="87">
        <v>0</v>
      </c>
      <c r="I2250" s="87">
        <v>0</v>
      </c>
      <c r="J2250" s="176"/>
      <c r="K2250" s="205"/>
      <c r="L2250" s="205"/>
    </row>
    <row r="2251" spans="1:18" ht="34.5" hidden="1" customHeight="1">
      <c r="A2251" s="82" t="s">
        <v>342</v>
      </c>
      <c r="B2251" s="83">
        <v>795</v>
      </c>
      <c r="C2251" s="84" t="s">
        <v>168</v>
      </c>
      <c r="D2251" s="84" t="s">
        <v>27</v>
      </c>
      <c r="E2251" s="84" t="s">
        <v>515</v>
      </c>
      <c r="F2251" s="84" t="s">
        <v>343</v>
      </c>
      <c r="G2251" s="87"/>
      <c r="H2251" s="87">
        <v>0</v>
      </c>
      <c r="I2251" s="87">
        <v>0</v>
      </c>
      <c r="J2251" s="176"/>
      <c r="K2251" s="205"/>
      <c r="L2251" s="205"/>
    </row>
    <row r="2252" spans="1:18" ht="20.25" hidden="1" customHeight="1">
      <c r="A2252" s="82" t="s">
        <v>607</v>
      </c>
      <c r="B2252" s="83">
        <v>795</v>
      </c>
      <c r="C2252" s="84" t="s">
        <v>168</v>
      </c>
      <c r="D2252" s="84" t="s">
        <v>27</v>
      </c>
      <c r="E2252" s="84" t="s">
        <v>606</v>
      </c>
      <c r="F2252" s="84"/>
      <c r="G2252" s="87">
        <f t="shared" ref="G2252:I2253" si="610">G2253</f>
        <v>0</v>
      </c>
      <c r="H2252" s="87">
        <f t="shared" si="610"/>
        <v>0</v>
      </c>
      <c r="I2252" s="87">
        <f t="shared" si="610"/>
        <v>0</v>
      </c>
      <c r="J2252" s="176"/>
      <c r="K2252" s="205"/>
      <c r="L2252" s="205"/>
    </row>
    <row r="2253" spans="1:18" ht="34.5" hidden="1" customHeight="1">
      <c r="A2253" s="82" t="s">
        <v>35</v>
      </c>
      <c r="B2253" s="83">
        <v>795</v>
      </c>
      <c r="C2253" s="84" t="s">
        <v>168</v>
      </c>
      <c r="D2253" s="84" t="s">
        <v>27</v>
      </c>
      <c r="E2253" s="84" t="s">
        <v>606</v>
      </c>
      <c r="F2253" s="84" t="s">
        <v>36</v>
      </c>
      <c r="G2253" s="87">
        <f t="shared" si="610"/>
        <v>0</v>
      </c>
      <c r="H2253" s="87">
        <f t="shared" si="610"/>
        <v>0</v>
      </c>
      <c r="I2253" s="87">
        <f t="shared" si="610"/>
        <v>0</v>
      </c>
      <c r="J2253" s="176"/>
      <c r="K2253" s="205"/>
      <c r="L2253" s="205"/>
    </row>
    <row r="2254" spans="1:18" ht="34.5" hidden="1" customHeight="1">
      <c r="A2254" s="82" t="s">
        <v>37</v>
      </c>
      <c r="B2254" s="83">
        <v>795</v>
      </c>
      <c r="C2254" s="84" t="s">
        <v>168</v>
      </c>
      <c r="D2254" s="84" t="s">
        <v>27</v>
      </c>
      <c r="E2254" s="84" t="s">
        <v>606</v>
      </c>
      <c r="F2254" s="84" t="s">
        <v>38</v>
      </c>
      <c r="G2254" s="87"/>
      <c r="H2254" s="87"/>
      <c r="I2254" s="87"/>
      <c r="J2254" s="176"/>
      <c r="K2254" s="205"/>
      <c r="L2254" s="205"/>
    </row>
    <row r="2255" spans="1:18" s="18" customFormat="1" ht="25.5" hidden="1">
      <c r="A2255" s="82" t="s">
        <v>457</v>
      </c>
      <c r="B2255" s="83">
        <v>795</v>
      </c>
      <c r="C2255" s="84" t="s">
        <v>168</v>
      </c>
      <c r="D2255" s="84" t="s">
        <v>27</v>
      </c>
      <c r="E2255" s="84" t="s">
        <v>258</v>
      </c>
      <c r="F2255" s="84"/>
      <c r="G2255" s="87">
        <f>G2256</f>
        <v>0</v>
      </c>
      <c r="H2255" s="87">
        <f>H2256</f>
        <v>0</v>
      </c>
      <c r="I2255" s="87">
        <f>I2256</f>
        <v>0</v>
      </c>
      <c r="J2255" s="176"/>
      <c r="K2255" s="200"/>
      <c r="L2255" s="200"/>
      <c r="M2255" s="198"/>
      <c r="N2255" s="198"/>
      <c r="O2255" s="198"/>
      <c r="P2255" s="198"/>
      <c r="Q2255" s="198"/>
      <c r="R2255" s="198"/>
    </row>
    <row r="2256" spans="1:18" s="18" customFormat="1" ht="51.75" hidden="1" customHeight="1">
      <c r="A2256" s="82" t="s">
        <v>528</v>
      </c>
      <c r="B2256" s="83">
        <v>795</v>
      </c>
      <c r="C2256" s="84" t="s">
        <v>168</v>
      </c>
      <c r="D2256" s="84" t="s">
        <v>27</v>
      </c>
      <c r="E2256" s="84" t="s">
        <v>527</v>
      </c>
      <c r="F2256" s="84"/>
      <c r="G2256" s="87">
        <f>G2257</f>
        <v>0</v>
      </c>
      <c r="H2256" s="87">
        <f t="shared" ref="H2256:I2256" si="611">H2257</f>
        <v>0</v>
      </c>
      <c r="I2256" s="87">
        <f t="shared" si="611"/>
        <v>0</v>
      </c>
      <c r="J2256" s="176"/>
      <c r="K2256" s="200"/>
      <c r="L2256" s="200"/>
      <c r="M2256" s="198"/>
      <c r="N2256" s="198"/>
      <c r="O2256" s="198"/>
      <c r="P2256" s="198"/>
      <c r="Q2256" s="198"/>
      <c r="R2256" s="198"/>
    </row>
    <row r="2257" spans="1:18" s="18" customFormat="1" ht="25.5" hidden="1" customHeight="1">
      <c r="A2257" s="82" t="s">
        <v>493</v>
      </c>
      <c r="B2257" s="83">
        <v>795</v>
      </c>
      <c r="C2257" s="84" t="s">
        <v>168</v>
      </c>
      <c r="D2257" s="84" t="s">
        <v>27</v>
      </c>
      <c r="E2257" s="84" t="s">
        <v>527</v>
      </c>
      <c r="F2257" s="84"/>
      <c r="G2257" s="87">
        <f>G2258</f>
        <v>0</v>
      </c>
      <c r="H2257" s="87">
        <f t="shared" ref="H2257:I2258" si="612">H2258</f>
        <v>0</v>
      </c>
      <c r="I2257" s="87">
        <f t="shared" si="612"/>
        <v>0</v>
      </c>
      <c r="J2257" s="176"/>
      <c r="K2257" s="200"/>
      <c r="L2257" s="200"/>
      <c r="M2257" s="198"/>
      <c r="N2257" s="198"/>
      <c r="O2257" s="198"/>
      <c r="P2257" s="198"/>
      <c r="Q2257" s="198"/>
      <c r="R2257" s="198"/>
    </row>
    <row r="2258" spans="1:18" s="18" customFormat="1" hidden="1">
      <c r="A2258" s="82" t="s">
        <v>153</v>
      </c>
      <c r="B2258" s="83">
        <v>795</v>
      </c>
      <c r="C2258" s="84" t="s">
        <v>168</v>
      </c>
      <c r="D2258" s="84" t="s">
        <v>27</v>
      </c>
      <c r="E2258" s="84" t="s">
        <v>527</v>
      </c>
      <c r="F2258" s="84" t="s">
        <v>154</v>
      </c>
      <c r="G2258" s="87">
        <f>G2259</f>
        <v>0</v>
      </c>
      <c r="H2258" s="87">
        <f t="shared" si="612"/>
        <v>0</v>
      </c>
      <c r="I2258" s="87">
        <f t="shared" si="612"/>
        <v>0</v>
      </c>
      <c r="J2258" s="176"/>
      <c r="K2258" s="200"/>
      <c r="L2258" s="200"/>
      <c r="M2258" s="198"/>
      <c r="N2258" s="198"/>
      <c r="O2258" s="198"/>
      <c r="P2258" s="198"/>
      <c r="Q2258" s="198"/>
      <c r="R2258" s="198"/>
    </row>
    <row r="2259" spans="1:18" s="18" customFormat="1" hidden="1">
      <c r="A2259" s="82" t="s">
        <v>165</v>
      </c>
      <c r="B2259" s="83">
        <v>795</v>
      </c>
      <c r="C2259" s="84" t="s">
        <v>168</v>
      </c>
      <c r="D2259" s="84" t="s">
        <v>27</v>
      </c>
      <c r="E2259" s="84" t="s">
        <v>527</v>
      </c>
      <c r="F2259" s="84" t="s">
        <v>166</v>
      </c>
      <c r="G2259" s="87"/>
      <c r="H2259" s="87">
        <v>0</v>
      </c>
      <c r="I2259" s="87">
        <v>0</v>
      </c>
      <c r="J2259" s="176"/>
      <c r="K2259" s="200"/>
      <c r="L2259" s="200"/>
      <c r="M2259" s="198"/>
      <c r="N2259" s="198"/>
      <c r="O2259" s="198"/>
      <c r="P2259" s="198"/>
      <c r="Q2259" s="198"/>
      <c r="R2259" s="198"/>
    </row>
    <row r="2260" spans="1:18" ht="30.75" hidden="1" customHeight="1">
      <c r="A2260" s="82" t="s">
        <v>268</v>
      </c>
      <c r="B2260" s="83">
        <v>795</v>
      </c>
      <c r="C2260" s="84" t="s">
        <v>168</v>
      </c>
      <c r="D2260" s="84" t="s">
        <v>27</v>
      </c>
      <c r="E2260" s="84" t="s">
        <v>547</v>
      </c>
      <c r="F2260" s="84"/>
      <c r="G2260" s="87">
        <f>G2261</f>
        <v>0</v>
      </c>
      <c r="H2260" s="87">
        <v>0</v>
      </c>
      <c r="I2260" s="87">
        <v>0</v>
      </c>
      <c r="J2260" s="176"/>
      <c r="K2260" s="205"/>
      <c r="L2260" s="205"/>
    </row>
    <row r="2261" spans="1:18" ht="30.75" hidden="1" customHeight="1">
      <c r="A2261" s="82" t="s">
        <v>35</v>
      </c>
      <c r="B2261" s="83">
        <v>795</v>
      </c>
      <c r="C2261" s="84" t="s">
        <v>168</v>
      </c>
      <c r="D2261" s="84" t="s">
        <v>27</v>
      </c>
      <c r="E2261" s="84" t="s">
        <v>547</v>
      </c>
      <c r="F2261" s="84" t="s">
        <v>36</v>
      </c>
      <c r="G2261" s="87">
        <f>G2262</f>
        <v>0</v>
      </c>
      <c r="H2261" s="87">
        <v>0</v>
      </c>
      <c r="I2261" s="87">
        <v>0</v>
      </c>
      <c r="J2261" s="176"/>
      <c r="K2261" s="205"/>
      <c r="L2261" s="205"/>
    </row>
    <row r="2262" spans="1:18" ht="1.5" hidden="1" customHeight="1">
      <c r="A2262" s="82" t="s">
        <v>37</v>
      </c>
      <c r="B2262" s="83">
        <v>795</v>
      </c>
      <c r="C2262" s="84" t="s">
        <v>168</v>
      </c>
      <c r="D2262" s="84" t="s">
        <v>27</v>
      </c>
      <c r="E2262" s="84" t="s">
        <v>547</v>
      </c>
      <c r="F2262" s="84" t="s">
        <v>38</v>
      </c>
      <c r="G2262" s="87"/>
      <c r="H2262" s="87">
        <v>0</v>
      </c>
      <c r="I2262" s="87">
        <v>0</v>
      </c>
      <c r="J2262" s="176"/>
      <c r="K2262" s="205"/>
      <c r="L2262" s="205"/>
    </row>
    <row r="2263" spans="1:18" ht="30.75" hidden="1" customHeight="1">
      <c r="A2263" s="82" t="s">
        <v>268</v>
      </c>
      <c r="B2263" s="83">
        <v>795</v>
      </c>
      <c r="C2263" s="84" t="s">
        <v>168</v>
      </c>
      <c r="D2263" s="84" t="s">
        <v>27</v>
      </c>
      <c r="E2263" s="84" t="s">
        <v>546</v>
      </c>
      <c r="F2263" s="84"/>
      <c r="G2263" s="87">
        <f>G2264</f>
        <v>0</v>
      </c>
      <c r="H2263" s="87">
        <v>0</v>
      </c>
      <c r="I2263" s="87">
        <v>0</v>
      </c>
      <c r="J2263" s="176"/>
      <c r="K2263" s="205"/>
      <c r="L2263" s="205"/>
    </row>
    <row r="2264" spans="1:18" ht="30.75" hidden="1" customHeight="1">
      <c r="A2264" s="82" t="s">
        <v>268</v>
      </c>
      <c r="B2264" s="83">
        <v>795</v>
      </c>
      <c r="C2264" s="84" t="s">
        <v>168</v>
      </c>
      <c r="D2264" s="84" t="s">
        <v>27</v>
      </c>
      <c r="E2264" s="84" t="s">
        <v>547</v>
      </c>
      <c r="F2264" s="84"/>
      <c r="G2264" s="87">
        <f>G2271+G2273</f>
        <v>0</v>
      </c>
      <c r="H2264" s="87">
        <v>0</v>
      </c>
      <c r="I2264" s="87">
        <v>0</v>
      </c>
      <c r="J2264" s="176"/>
      <c r="K2264" s="205"/>
      <c r="L2264" s="205"/>
    </row>
    <row r="2265" spans="1:18" ht="30.75" hidden="1" customHeight="1">
      <c r="A2265" s="82" t="s">
        <v>35</v>
      </c>
      <c r="B2265" s="83">
        <v>795</v>
      </c>
      <c r="C2265" s="84" t="s">
        <v>168</v>
      </c>
      <c r="D2265" s="84" t="s">
        <v>27</v>
      </c>
      <c r="E2265" s="84" t="s">
        <v>547</v>
      </c>
      <c r="F2265" s="84" t="s">
        <v>36</v>
      </c>
      <c r="G2265" s="87" t="e">
        <f>G2266</f>
        <v>#REF!</v>
      </c>
      <c r="H2265" s="87">
        <v>0</v>
      </c>
      <c r="I2265" s="87">
        <v>0</v>
      </c>
      <c r="J2265" s="176"/>
      <c r="K2265" s="205"/>
      <c r="L2265" s="205"/>
    </row>
    <row r="2266" spans="1:18" ht="30.75" hidden="1" customHeight="1">
      <c r="A2266" s="82" t="s">
        <v>37</v>
      </c>
      <c r="B2266" s="83">
        <v>795</v>
      </c>
      <c r="C2266" s="84" t="s">
        <v>168</v>
      </c>
      <c r="D2266" s="84" t="s">
        <v>27</v>
      </c>
      <c r="E2266" s="84" t="s">
        <v>547</v>
      </c>
      <c r="F2266" s="84" t="s">
        <v>38</v>
      </c>
      <c r="G2266" s="87" t="e">
        <f>'прил 5,'!#REF!</f>
        <v>#REF!</v>
      </c>
      <c r="H2266" s="87">
        <v>0</v>
      </c>
      <c r="I2266" s="87">
        <v>0</v>
      </c>
      <c r="J2266" s="176"/>
      <c r="K2266" s="205"/>
      <c r="L2266" s="205"/>
    </row>
    <row r="2267" spans="1:18" ht="23.25" hidden="1" customHeight="1">
      <c r="A2267" s="82" t="s">
        <v>145</v>
      </c>
      <c r="B2267" s="83">
        <v>795</v>
      </c>
      <c r="C2267" s="84" t="s">
        <v>168</v>
      </c>
      <c r="D2267" s="84" t="s">
        <v>27</v>
      </c>
      <c r="E2267" s="84" t="s">
        <v>547</v>
      </c>
      <c r="F2267" s="84" t="s">
        <v>146</v>
      </c>
      <c r="G2267" s="87">
        <f>G2268</f>
        <v>0</v>
      </c>
      <c r="H2267" s="87">
        <v>0</v>
      </c>
      <c r="I2267" s="87">
        <v>0</v>
      </c>
      <c r="J2267" s="176"/>
      <c r="K2267" s="205"/>
      <c r="L2267" s="205"/>
    </row>
    <row r="2268" spans="1:18" ht="30.75" hidden="1" customHeight="1">
      <c r="A2268" s="82" t="s">
        <v>147</v>
      </c>
      <c r="B2268" s="83">
        <v>795</v>
      </c>
      <c r="C2268" s="84" t="s">
        <v>168</v>
      </c>
      <c r="D2268" s="84" t="s">
        <v>27</v>
      </c>
      <c r="E2268" s="84" t="s">
        <v>547</v>
      </c>
      <c r="F2268" s="84" t="s">
        <v>148</v>
      </c>
      <c r="G2268" s="87">
        <f>'прил 5,'!G2209</f>
        <v>0</v>
      </c>
      <c r="H2268" s="87">
        <v>0</v>
      </c>
      <c r="I2268" s="87">
        <v>0</v>
      </c>
      <c r="J2268" s="176"/>
      <c r="K2268" s="205"/>
      <c r="L2268" s="205"/>
    </row>
    <row r="2269" spans="1:18" ht="21.75" hidden="1" customHeight="1">
      <c r="A2269" s="82" t="s">
        <v>153</v>
      </c>
      <c r="B2269" s="83">
        <v>795</v>
      </c>
      <c r="C2269" s="84" t="s">
        <v>168</v>
      </c>
      <c r="D2269" s="84" t="s">
        <v>27</v>
      </c>
      <c r="E2269" s="84" t="s">
        <v>547</v>
      </c>
      <c r="F2269" s="84" t="s">
        <v>154</v>
      </c>
      <c r="G2269" s="87">
        <f>G2270</f>
        <v>0</v>
      </c>
      <c r="H2269" s="87">
        <v>0</v>
      </c>
      <c r="I2269" s="87">
        <v>0</v>
      </c>
      <c r="J2269" s="176"/>
      <c r="K2269" s="205"/>
      <c r="L2269" s="205"/>
    </row>
    <row r="2270" spans="1:18" ht="22.5" hidden="1" customHeight="1">
      <c r="A2270" s="82" t="s">
        <v>173</v>
      </c>
      <c r="B2270" s="83">
        <v>795</v>
      </c>
      <c r="C2270" s="84" t="s">
        <v>168</v>
      </c>
      <c r="D2270" s="84" t="s">
        <v>27</v>
      </c>
      <c r="E2270" s="84" t="s">
        <v>547</v>
      </c>
      <c r="F2270" s="84" t="s">
        <v>174</v>
      </c>
      <c r="G2270" s="87"/>
      <c r="H2270" s="87">
        <v>0</v>
      </c>
      <c r="I2270" s="87">
        <v>0</v>
      </c>
      <c r="J2270" s="176"/>
      <c r="K2270" s="205"/>
      <c r="L2270" s="205"/>
    </row>
    <row r="2271" spans="1:18" ht="25.5" hidden="1">
      <c r="A2271" s="82" t="s">
        <v>35</v>
      </c>
      <c r="B2271" s="83">
        <v>795</v>
      </c>
      <c r="C2271" s="84" t="s">
        <v>168</v>
      </c>
      <c r="D2271" s="84" t="s">
        <v>27</v>
      </c>
      <c r="E2271" s="84" t="s">
        <v>547</v>
      </c>
      <c r="F2271" s="84" t="s">
        <v>36</v>
      </c>
      <c r="G2271" s="85">
        <f t="shared" ref="G2271:I2273" si="613">G2272</f>
        <v>0</v>
      </c>
      <c r="H2271" s="85">
        <f t="shared" si="613"/>
        <v>0</v>
      </c>
      <c r="I2271" s="85">
        <f t="shared" si="613"/>
        <v>0</v>
      </c>
      <c r="J2271" s="177"/>
      <c r="K2271" s="205"/>
      <c r="L2271" s="205"/>
    </row>
    <row r="2272" spans="1:18" ht="25.5" hidden="1">
      <c r="A2272" s="82" t="s">
        <v>37</v>
      </c>
      <c r="B2272" s="83">
        <v>795</v>
      </c>
      <c r="C2272" s="84" t="s">
        <v>168</v>
      </c>
      <c r="D2272" s="84" t="s">
        <v>27</v>
      </c>
      <c r="E2272" s="84" t="s">
        <v>547</v>
      </c>
      <c r="F2272" s="84" t="s">
        <v>38</v>
      </c>
      <c r="G2272" s="85"/>
      <c r="H2272" s="85"/>
      <c r="I2272" s="85"/>
      <c r="J2272" s="177"/>
      <c r="K2272" s="205"/>
      <c r="L2272" s="205"/>
    </row>
    <row r="2273" spans="1:18" ht="25.5" hidden="1">
      <c r="A2273" s="82" t="s">
        <v>94</v>
      </c>
      <c r="B2273" s="83">
        <v>795</v>
      </c>
      <c r="C2273" s="84" t="s">
        <v>168</v>
      </c>
      <c r="D2273" s="84" t="s">
        <v>27</v>
      </c>
      <c r="E2273" s="84" t="s">
        <v>547</v>
      </c>
      <c r="F2273" s="84" t="s">
        <v>341</v>
      </c>
      <c r="G2273" s="85">
        <f t="shared" si="613"/>
        <v>0</v>
      </c>
      <c r="H2273" s="85">
        <f t="shared" si="613"/>
        <v>0</v>
      </c>
      <c r="I2273" s="85">
        <f t="shared" si="613"/>
        <v>0</v>
      </c>
      <c r="J2273" s="177"/>
      <c r="K2273" s="205"/>
      <c r="L2273" s="205"/>
    </row>
    <row r="2274" spans="1:18" hidden="1">
      <c r="A2274" s="82" t="s">
        <v>342</v>
      </c>
      <c r="B2274" s="83">
        <v>795</v>
      </c>
      <c r="C2274" s="84" t="s">
        <v>168</v>
      </c>
      <c r="D2274" s="84" t="s">
        <v>27</v>
      </c>
      <c r="E2274" s="84" t="s">
        <v>547</v>
      </c>
      <c r="F2274" s="84" t="s">
        <v>343</v>
      </c>
      <c r="G2274" s="85"/>
      <c r="H2274" s="85"/>
      <c r="I2274" s="85"/>
      <c r="J2274" s="177"/>
      <c r="K2274" s="205"/>
      <c r="L2274" s="205"/>
    </row>
    <row r="2275" spans="1:18" s="28" customFormat="1" ht="24.75" hidden="1" customHeight="1">
      <c r="A2275" s="139" t="s">
        <v>164</v>
      </c>
      <c r="B2275" s="148">
        <v>793</v>
      </c>
      <c r="C2275" s="84" t="s">
        <v>168</v>
      </c>
      <c r="D2275" s="84" t="s">
        <v>27</v>
      </c>
      <c r="E2275" s="84" t="s">
        <v>229</v>
      </c>
      <c r="F2275" s="167"/>
      <c r="G2275" s="87">
        <f t="shared" ref="G2275:I2275" si="614">G2276</f>
        <v>0</v>
      </c>
      <c r="H2275" s="87">
        <f t="shared" si="614"/>
        <v>0</v>
      </c>
      <c r="I2275" s="87">
        <f t="shared" si="614"/>
        <v>0</v>
      </c>
      <c r="J2275" s="176"/>
      <c r="K2275" s="215"/>
      <c r="L2275" s="215"/>
      <c r="M2275" s="202"/>
      <c r="N2275" s="202"/>
      <c r="O2275" s="202"/>
      <c r="P2275" s="202"/>
      <c r="Q2275" s="202"/>
      <c r="R2275" s="202"/>
    </row>
    <row r="2276" spans="1:18" ht="25.5" hidden="1">
      <c r="A2276" s="139" t="s">
        <v>164</v>
      </c>
      <c r="B2276" s="83">
        <v>795</v>
      </c>
      <c r="C2276" s="84" t="s">
        <v>168</v>
      </c>
      <c r="D2276" s="84" t="s">
        <v>27</v>
      </c>
      <c r="E2276" s="84" t="s">
        <v>271</v>
      </c>
      <c r="F2276" s="84"/>
      <c r="G2276" s="87">
        <f>G2277+G2279</f>
        <v>0</v>
      </c>
      <c r="H2276" s="87">
        <f>H2277+H2279</f>
        <v>0</v>
      </c>
      <c r="I2276" s="87">
        <f>I2277+I2279</f>
        <v>0</v>
      </c>
      <c r="J2276" s="176"/>
      <c r="K2276" s="205"/>
      <c r="L2276" s="205"/>
    </row>
    <row r="2277" spans="1:18" hidden="1">
      <c r="A2277" s="82"/>
      <c r="B2277" s="83"/>
      <c r="C2277" s="84" t="s">
        <v>168</v>
      </c>
      <c r="D2277" s="84" t="s">
        <v>27</v>
      </c>
      <c r="E2277" s="84" t="s">
        <v>271</v>
      </c>
      <c r="F2277" s="84"/>
      <c r="G2277" s="87"/>
      <c r="H2277" s="87"/>
      <c r="I2277" s="87"/>
      <c r="J2277" s="176"/>
      <c r="K2277" s="205"/>
      <c r="L2277" s="205"/>
    </row>
    <row r="2278" spans="1:18" ht="30.75" hidden="1" customHeight="1">
      <c r="A2278" s="82"/>
      <c r="B2278" s="83"/>
      <c r="C2278" s="84" t="s">
        <v>168</v>
      </c>
      <c r="D2278" s="84" t="s">
        <v>27</v>
      </c>
      <c r="E2278" s="84" t="s">
        <v>271</v>
      </c>
      <c r="F2278" s="84"/>
      <c r="G2278" s="87"/>
      <c r="H2278" s="87"/>
      <c r="I2278" s="87"/>
      <c r="J2278" s="176"/>
      <c r="K2278" s="205"/>
      <c r="L2278" s="205"/>
    </row>
    <row r="2279" spans="1:18" ht="30.75" hidden="1" customHeight="1">
      <c r="A2279" s="82" t="s">
        <v>35</v>
      </c>
      <c r="B2279" s="83">
        <v>795</v>
      </c>
      <c r="C2279" s="84" t="s">
        <v>168</v>
      </c>
      <c r="D2279" s="84" t="s">
        <v>27</v>
      </c>
      <c r="E2279" s="84" t="s">
        <v>271</v>
      </c>
      <c r="F2279" s="84" t="s">
        <v>36</v>
      </c>
      <c r="G2279" s="87">
        <f>G2280</f>
        <v>0</v>
      </c>
      <c r="H2279" s="87">
        <f>H2280</f>
        <v>0</v>
      </c>
      <c r="I2279" s="87">
        <f>I2280</f>
        <v>0</v>
      </c>
      <c r="J2279" s="176"/>
      <c r="K2279" s="205"/>
      <c r="L2279" s="205"/>
    </row>
    <row r="2280" spans="1:18" ht="35.25" hidden="1" customHeight="1">
      <c r="A2280" s="82" t="s">
        <v>37</v>
      </c>
      <c r="B2280" s="83">
        <v>795</v>
      </c>
      <c r="C2280" s="84" t="s">
        <v>168</v>
      </c>
      <c r="D2280" s="84" t="s">
        <v>27</v>
      </c>
      <c r="E2280" s="84" t="s">
        <v>271</v>
      </c>
      <c r="F2280" s="84" t="s">
        <v>38</v>
      </c>
      <c r="G2280" s="87"/>
      <c r="H2280" s="87"/>
      <c r="I2280" s="87"/>
      <c r="J2280" s="176"/>
      <c r="K2280" s="205"/>
      <c r="L2280" s="205"/>
    </row>
    <row r="2281" spans="1:18" s="22" customFormat="1" ht="17.25" hidden="1" customHeight="1">
      <c r="A2281" s="153" t="s">
        <v>279</v>
      </c>
      <c r="B2281" s="269">
        <v>795</v>
      </c>
      <c r="C2281" s="155" t="s">
        <v>168</v>
      </c>
      <c r="D2281" s="155" t="s">
        <v>69</v>
      </c>
      <c r="E2281" s="155"/>
      <c r="F2281" s="155"/>
      <c r="G2281" s="156">
        <f>G2282+G2297</f>
        <v>0</v>
      </c>
      <c r="H2281" s="156">
        <f t="shared" ref="H2281:I2281" si="615">H2282+H2297</f>
        <v>0</v>
      </c>
      <c r="I2281" s="156">
        <f t="shared" si="615"/>
        <v>0</v>
      </c>
      <c r="J2281" s="194"/>
      <c r="K2281" s="205"/>
      <c r="L2281" s="205"/>
      <c r="M2281" s="205"/>
      <c r="N2281" s="205"/>
      <c r="O2281" s="205"/>
      <c r="P2281" s="205"/>
      <c r="Q2281" s="205"/>
      <c r="R2281" s="205"/>
    </row>
    <row r="2282" spans="1:18" ht="51" hidden="1">
      <c r="A2282" s="82" t="s">
        <v>470</v>
      </c>
      <c r="B2282" s="83">
        <v>795</v>
      </c>
      <c r="C2282" s="84" t="s">
        <v>168</v>
      </c>
      <c r="D2282" s="84" t="s">
        <v>69</v>
      </c>
      <c r="E2282" s="84" t="s">
        <v>290</v>
      </c>
      <c r="F2282" s="84"/>
      <c r="G2282" s="87">
        <f>G2283+G2286+G2291+G2294</f>
        <v>0</v>
      </c>
      <c r="H2282" s="87">
        <f t="shared" ref="H2282:I2282" si="616">H2283+H2286+H2291+H2294</f>
        <v>0</v>
      </c>
      <c r="I2282" s="87">
        <f t="shared" si="616"/>
        <v>0</v>
      </c>
      <c r="J2282" s="176"/>
      <c r="K2282" s="205"/>
      <c r="L2282" s="205"/>
    </row>
    <row r="2283" spans="1:18" s="46" customFormat="1" ht="17.25" hidden="1" customHeight="1">
      <c r="A2283" s="82" t="s">
        <v>371</v>
      </c>
      <c r="B2283" s="83">
        <v>795</v>
      </c>
      <c r="C2283" s="84" t="s">
        <v>168</v>
      </c>
      <c r="D2283" s="84" t="s">
        <v>69</v>
      </c>
      <c r="E2283" s="84" t="s">
        <v>370</v>
      </c>
      <c r="F2283" s="84"/>
      <c r="G2283" s="87">
        <f t="shared" ref="G2283:I2284" si="617">G2284</f>
        <v>0</v>
      </c>
      <c r="H2283" s="87">
        <f t="shared" si="617"/>
        <v>0</v>
      </c>
      <c r="I2283" s="87">
        <f t="shared" si="617"/>
        <v>0</v>
      </c>
      <c r="J2283" s="176"/>
      <c r="K2283" s="205"/>
      <c r="L2283" s="205"/>
      <c r="M2283" s="220"/>
      <c r="N2283" s="220"/>
      <c r="O2283" s="220"/>
      <c r="P2283" s="220"/>
      <c r="Q2283" s="220"/>
      <c r="R2283" s="220"/>
    </row>
    <row r="2284" spans="1:18" s="46" customFormat="1" ht="17.25" hidden="1" customHeight="1">
      <c r="A2284" s="82" t="s">
        <v>317</v>
      </c>
      <c r="B2284" s="83">
        <v>795</v>
      </c>
      <c r="C2284" s="84" t="s">
        <v>168</v>
      </c>
      <c r="D2284" s="84" t="s">
        <v>69</v>
      </c>
      <c r="E2284" s="84" t="s">
        <v>370</v>
      </c>
      <c r="F2284" s="84" t="s">
        <v>36</v>
      </c>
      <c r="G2284" s="87">
        <f t="shared" si="617"/>
        <v>0</v>
      </c>
      <c r="H2284" s="87">
        <f t="shared" si="617"/>
        <v>0</v>
      </c>
      <c r="I2284" s="87">
        <f t="shared" si="617"/>
        <v>0</v>
      </c>
      <c r="J2284" s="176"/>
      <c r="K2284" s="205"/>
      <c r="L2284" s="205"/>
      <c r="M2284" s="220"/>
      <c r="N2284" s="220"/>
      <c r="O2284" s="220"/>
      <c r="P2284" s="220"/>
      <c r="Q2284" s="220"/>
      <c r="R2284" s="220"/>
    </row>
    <row r="2285" spans="1:18" s="46" customFormat="1" ht="32.25" hidden="1" customHeight="1">
      <c r="A2285" s="82" t="s">
        <v>37</v>
      </c>
      <c r="B2285" s="83">
        <v>795</v>
      </c>
      <c r="C2285" s="84" t="s">
        <v>168</v>
      </c>
      <c r="D2285" s="84" t="s">
        <v>69</v>
      </c>
      <c r="E2285" s="84" t="s">
        <v>370</v>
      </c>
      <c r="F2285" s="84" t="s">
        <v>38</v>
      </c>
      <c r="G2285" s="87"/>
      <c r="H2285" s="87"/>
      <c r="I2285" s="87"/>
      <c r="J2285" s="176"/>
      <c r="K2285" s="205"/>
      <c r="L2285" s="205"/>
      <c r="M2285" s="220"/>
      <c r="N2285" s="220"/>
      <c r="O2285" s="220"/>
      <c r="P2285" s="220"/>
      <c r="Q2285" s="220"/>
      <c r="R2285" s="220"/>
    </row>
    <row r="2286" spans="1:18" hidden="1">
      <c r="A2286" s="82" t="s">
        <v>78</v>
      </c>
      <c r="B2286" s="83">
        <v>795</v>
      </c>
      <c r="C2286" s="84" t="s">
        <v>168</v>
      </c>
      <c r="D2286" s="84" t="s">
        <v>69</v>
      </c>
      <c r="E2286" s="84" t="s">
        <v>98</v>
      </c>
      <c r="F2286" s="84"/>
      <c r="G2286" s="87">
        <f>G2287+G2289</f>
        <v>0</v>
      </c>
      <c r="H2286" s="87">
        <f>H2287+H2289</f>
        <v>0</v>
      </c>
      <c r="I2286" s="87">
        <f>I2287+I2289</f>
        <v>0</v>
      </c>
      <c r="J2286" s="176"/>
      <c r="K2286" s="205"/>
      <c r="L2286" s="205"/>
    </row>
    <row r="2287" spans="1:18" ht="25.5" hidden="1">
      <c r="A2287" s="82" t="s">
        <v>35</v>
      </c>
      <c r="B2287" s="83">
        <v>795</v>
      </c>
      <c r="C2287" s="84" t="s">
        <v>168</v>
      </c>
      <c r="D2287" s="84" t="s">
        <v>69</v>
      </c>
      <c r="E2287" s="84" t="s">
        <v>98</v>
      </c>
      <c r="F2287" s="84" t="s">
        <v>36</v>
      </c>
      <c r="G2287" s="87">
        <f>G2288</f>
        <v>0</v>
      </c>
      <c r="H2287" s="87">
        <f>H2288</f>
        <v>0</v>
      </c>
      <c r="I2287" s="87">
        <f>I2288</f>
        <v>0</v>
      </c>
      <c r="J2287" s="176"/>
      <c r="K2287" s="205"/>
      <c r="L2287" s="205"/>
    </row>
    <row r="2288" spans="1:18" ht="30.75" hidden="1" customHeight="1">
      <c r="A2288" s="82" t="s">
        <v>37</v>
      </c>
      <c r="B2288" s="83">
        <v>795</v>
      </c>
      <c r="C2288" s="84" t="s">
        <v>168</v>
      </c>
      <c r="D2288" s="84" t="s">
        <v>69</v>
      </c>
      <c r="E2288" s="84" t="s">
        <v>98</v>
      </c>
      <c r="F2288" s="84" t="s">
        <v>38</v>
      </c>
      <c r="G2288" s="87"/>
      <c r="H2288" s="87"/>
      <c r="I2288" s="87"/>
      <c r="J2288" s="176"/>
      <c r="K2288" s="205"/>
      <c r="L2288" s="205"/>
    </row>
    <row r="2289" spans="1:18" ht="18" hidden="1" customHeight="1">
      <c r="A2289" s="82" t="s">
        <v>153</v>
      </c>
      <c r="B2289" s="83">
        <v>795</v>
      </c>
      <c r="C2289" s="84" t="s">
        <v>168</v>
      </c>
      <c r="D2289" s="84" t="s">
        <v>69</v>
      </c>
      <c r="E2289" s="84" t="s">
        <v>98</v>
      </c>
      <c r="F2289" s="84" t="s">
        <v>154</v>
      </c>
      <c r="G2289" s="87">
        <f>G2290</f>
        <v>0</v>
      </c>
      <c r="H2289" s="87">
        <f>H2290</f>
        <v>0</v>
      </c>
      <c r="I2289" s="87">
        <f>I2290</f>
        <v>0</v>
      </c>
      <c r="J2289" s="176"/>
      <c r="K2289" s="205"/>
      <c r="L2289" s="205"/>
    </row>
    <row r="2290" spans="1:18" ht="18" hidden="1" customHeight="1">
      <c r="A2290" s="82" t="s">
        <v>173</v>
      </c>
      <c r="B2290" s="83">
        <v>795</v>
      </c>
      <c r="C2290" s="84" t="s">
        <v>168</v>
      </c>
      <c r="D2290" s="84" t="s">
        <v>69</v>
      </c>
      <c r="E2290" s="84" t="s">
        <v>98</v>
      </c>
      <c r="F2290" s="84" t="s">
        <v>174</v>
      </c>
      <c r="G2290" s="87"/>
      <c r="H2290" s="87"/>
      <c r="I2290" s="87"/>
      <c r="J2290" s="176"/>
      <c r="K2290" s="205"/>
      <c r="L2290" s="205"/>
    </row>
    <row r="2291" spans="1:18" ht="26.25" hidden="1" customHeight="1">
      <c r="A2291" s="82" t="s">
        <v>76</v>
      </c>
      <c r="B2291" s="83">
        <v>795</v>
      </c>
      <c r="C2291" s="84" t="s">
        <v>168</v>
      </c>
      <c r="D2291" s="84" t="s">
        <v>69</v>
      </c>
      <c r="E2291" s="84" t="s">
        <v>77</v>
      </c>
      <c r="F2291" s="84"/>
      <c r="G2291" s="87">
        <f t="shared" ref="G2291:I2292" si="618">G2292</f>
        <v>0</v>
      </c>
      <c r="H2291" s="87">
        <f t="shared" si="618"/>
        <v>0</v>
      </c>
      <c r="I2291" s="87">
        <f t="shared" si="618"/>
        <v>0</v>
      </c>
      <c r="J2291" s="176"/>
      <c r="K2291" s="205"/>
      <c r="L2291" s="205"/>
    </row>
    <row r="2292" spans="1:18" ht="26.25" hidden="1" customHeight="1">
      <c r="A2292" s="82" t="s">
        <v>35</v>
      </c>
      <c r="B2292" s="83">
        <v>795</v>
      </c>
      <c r="C2292" s="84" t="s">
        <v>168</v>
      </c>
      <c r="D2292" s="84" t="s">
        <v>69</v>
      </c>
      <c r="E2292" s="84" t="s">
        <v>77</v>
      </c>
      <c r="F2292" s="84" t="s">
        <v>36</v>
      </c>
      <c r="G2292" s="87">
        <f t="shared" si="618"/>
        <v>0</v>
      </c>
      <c r="H2292" s="87">
        <f t="shared" si="618"/>
        <v>0</v>
      </c>
      <c r="I2292" s="87">
        <f t="shared" si="618"/>
        <v>0</v>
      </c>
      <c r="J2292" s="176"/>
      <c r="K2292" s="205"/>
      <c r="L2292" s="205"/>
    </row>
    <row r="2293" spans="1:18" ht="25.5" hidden="1">
      <c r="A2293" s="82" t="s">
        <v>37</v>
      </c>
      <c r="B2293" s="83">
        <v>795</v>
      </c>
      <c r="C2293" s="84" t="s">
        <v>168</v>
      </c>
      <c r="D2293" s="84" t="s">
        <v>69</v>
      </c>
      <c r="E2293" s="84" t="s">
        <v>77</v>
      </c>
      <c r="F2293" s="84" t="s">
        <v>38</v>
      </c>
      <c r="G2293" s="87"/>
      <c r="H2293" s="87"/>
      <c r="I2293" s="87"/>
      <c r="J2293" s="176"/>
      <c r="K2293" s="205"/>
      <c r="L2293" s="205"/>
    </row>
    <row r="2294" spans="1:18" ht="30.75" hidden="1" customHeight="1">
      <c r="A2294" s="82" t="s">
        <v>672</v>
      </c>
      <c r="B2294" s="83">
        <v>795</v>
      </c>
      <c r="C2294" s="84" t="s">
        <v>168</v>
      </c>
      <c r="D2294" s="84" t="s">
        <v>69</v>
      </c>
      <c r="E2294" s="84" t="s">
        <v>407</v>
      </c>
      <c r="F2294" s="84"/>
      <c r="G2294" s="87">
        <f t="shared" ref="G2294:I2295" si="619">G2295</f>
        <v>0</v>
      </c>
      <c r="H2294" s="87">
        <f t="shared" si="619"/>
        <v>0</v>
      </c>
      <c r="I2294" s="87">
        <f t="shared" si="619"/>
        <v>0</v>
      </c>
      <c r="J2294" s="176"/>
      <c r="K2294" s="205"/>
      <c r="L2294" s="205"/>
    </row>
    <row r="2295" spans="1:18" ht="30.75" hidden="1" customHeight="1">
      <c r="A2295" s="82" t="s">
        <v>35</v>
      </c>
      <c r="B2295" s="83">
        <v>795</v>
      </c>
      <c r="C2295" s="84" t="s">
        <v>168</v>
      </c>
      <c r="D2295" s="84" t="s">
        <v>69</v>
      </c>
      <c r="E2295" s="84" t="s">
        <v>407</v>
      </c>
      <c r="F2295" s="84" t="s">
        <v>36</v>
      </c>
      <c r="G2295" s="87">
        <f t="shared" si="619"/>
        <v>0</v>
      </c>
      <c r="H2295" s="87">
        <f t="shared" si="619"/>
        <v>0</v>
      </c>
      <c r="I2295" s="87">
        <f t="shared" si="619"/>
        <v>0</v>
      </c>
      <c r="J2295" s="176"/>
      <c r="K2295" s="205"/>
      <c r="L2295" s="205"/>
    </row>
    <row r="2296" spans="1:18" ht="30.75" hidden="1" customHeight="1">
      <c r="A2296" s="82" t="s">
        <v>37</v>
      </c>
      <c r="B2296" s="83">
        <v>795</v>
      </c>
      <c r="C2296" s="84" t="s">
        <v>168</v>
      </c>
      <c r="D2296" s="84" t="s">
        <v>69</v>
      </c>
      <c r="E2296" s="84" t="s">
        <v>407</v>
      </c>
      <c r="F2296" s="84" t="s">
        <v>38</v>
      </c>
      <c r="G2296" s="87"/>
      <c r="H2296" s="87"/>
      <c r="I2296" s="87"/>
      <c r="J2296" s="176"/>
      <c r="K2296" s="205"/>
      <c r="L2296" s="205"/>
    </row>
    <row r="2297" spans="1:18" ht="44.25" hidden="1" customHeight="1">
      <c r="A2297" s="82" t="s">
        <v>454</v>
      </c>
      <c r="B2297" s="83">
        <v>795</v>
      </c>
      <c r="C2297" s="84" t="s">
        <v>168</v>
      </c>
      <c r="D2297" s="84" t="s">
        <v>69</v>
      </c>
      <c r="E2297" s="84" t="s">
        <v>136</v>
      </c>
      <c r="F2297" s="84"/>
      <c r="G2297" s="87">
        <f>G2298+G2301</f>
        <v>0</v>
      </c>
      <c r="H2297" s="87">
        <f t="shared" ref="H2297:I2297" si="620">H2298+H2301</f>
        <v>0</v>
      </c>
      <c r="I2297" s="87">
        <f t="shared" si="620"/>
        <v>0</v>
      </c>
      <c r="J2297" s="176"/>
      <c r="K2297" s="205"/>
      <c r="L2297" s="205"/>
    </row>
    <row r="2298" spans="1:18" s="22" customFormat="1" ht="36" hidden="1" customHeight="1">
      <c r="A2298" s="82" t="s">
        <v>619</v>
      </c>
      <c r="B2298" s="148">
        <v>795</v>
      </c>
      <c r="C2298" s="84" t="s">
        <v>168</v>
      </c>
      <c r="D2298" s="84" t="s">
        <v>69</v>
      </c>
      <c r="E2298" s="84" t="s">
        <v>620</v>
      </c>
      <c r="F2298" s="155"/>
      <c r="G2298" s="87">
        <f>G2299</f>
        <v>0</v>
      </c>
      <c r="H2298" s="87">
        <f t="shared" ref="H2298:I2299" si="621">H2299</f>
        <v>0</v>
      </c>
      <c r="I2298" s="87">
        <f t="shared" si="621"/>
        <v>0</v>
      </c>
      <c r="J2298" s="176"/>
      <c r="K2298" s="205"/>
      <c r="L2298" s="205"/>
      <c r="M2298" s="205"/>
      <c r="N2298" s="205"/>
      <c r="O2298" s="205"/>
      <c r="P2298" s="205"/>
      <c r="Q2298" s="205"/>
      <c r="R2298" s="205"/>
    </row>
    <row r="2299" spans="1:18" s="22" customFormat="1" ht="24" hidden="1" customHeight="1">
      <c r="A2299" s="82" t="s">
        <v>153</v>
      </c>
      <c r="B2299" s="148">
        <v>795</v>
      </c>
      <c r="C2299" s="84" t="s">
        <v>168</v>
      </c>
      <c r="D2299" s="84" t="s">
        <v>69</v>
      </c>
      <c r="E2299" s="84" t="s">
        <v>620</v>
      </c>
      <c r="F2299" s="84" t="s">
        <v>154</v>
      </c>
      <c r="G2299" s="87">
        <f>G2300</f>
        <v>0</v>
      </c>
      <c r="H2299" s="87">
        <f t="shared" si="621"/>
        <v>0</v>
      </c>
      <c r="I2299" s="87">
        <f t="shared" si="621"/>
        <v>0</v>
      </c>
      <c r="J2299" s="176"/>
      <c r="K2299" s="205"/>
      <c r="L2299" s="205"/>
      <c r="M2299" s="205"/>
      <c r="N2299" s="205"/>
      <c r="O2299" s="205"/>
      <c r="P2299" s="205"/>
      <c r="Q2299" s="205"/>
      <c r="R2299" s="205"/>
    </row>
    <row r="2300" spans="1:18" s="22" customFormat="1" ht="24" hidden="1" customHeight="1">
      <c r="A2300" s="82" t="s">
        <v>173</v>
      </c>
      <c r="B2300" s="148">
        <v>795</v>
      </c>
      <c r="C2300" s="84" t="s">
        <v>168</v>
      </c>
      <c r="D2300" s="84" t="s">
        <v>69</v>
      </c>
      <c r="E2300" s="84" t="s">
        <v>620</v>
      </c>
      <c r="F2300" s="84" t="s">
        <v>174</v>
      </c>
      <c r="G2300" s="87"/>
      <c r="H2300" s="87">
        <v>0</v>
      </c>
      <c r="I2300" s="87">
        <v>0</v>
      </c>
      <c r="J2300" s="176"/>
      <c r="K2300" s="205"/>
      <c r="L2300" s="205"/>
      <c r="M2300" s="205"/>
      <c r="N2300" s="205"/>
      <c r="O2300" s="205"/>
      <c r="P2300" s="205"/>
      <c r="Q2300" s="205"/>
      <c r="R2300" s="205"/>
    </row>
    <row r="2301" spans="1:18" ht="50.25" hidden="1" customHeight="1">
      <c r="A2301" s="82" t="s">
        <v>393</v>
      </c>
      <c r="B2301" s="83">
        <v>795</v>
      </c>
      <c r="C2301" s="84" t="s">
        <v>168</v>
      </c>
      <c r="D2301" s="84" t="s">
        <v>69</v>
      </c>
      <c r="E2301" s="84" t="s">
        <v>392</v>
      </c>
      <c r="F2301" s="84"/>
      <c r="G2301" s="87">
        <f>G2302</f>
        <v>0</v>
      </c>
      <c r="H2301" s="87">
        <f t="shared" ref="H2301:I2302" si="622">H2302</f>
        <v>0</v>
      </c>
      <c r="I2301" s="87">
        <f t="shared" si="622"/>
        <v>0</v>
      </c>
      <c r="J2301" s="176"/>
      <c r="K2301" s="205"/>
      <c r="L2301" s="205"/>
    </row>
    <row r="2302" spans="1:18" ht="23.25" hidden="1" customHeight="1">
      <c r="A2302" s="82" t="s">
        <v>153</v>
      </c>
      <c r="B2302" s="83">
        <v>795</v>
      </c>
      <c r="C2302" s="84" t="s">
        <v>168</v>
      </c>
      <c r="D2302" s="84" t="s">
        <v>69</v>
      </c>
      <c r="E2302" s="84" t="s">
        <v>392</v>
      </c>
      <c r="F2302" s="84" t="s">
        <v>154</v>
      </c>
      <c r="G2302" s="87">
        <f>G2303</f>
        <v>0</v>
      </c>
      <c r="H2302" s="87">
        <f t="shared" si="622"/>
        <v>0</v>
      </c>
      <c r="I2302" s="87">
        <f t="shared" si="622"/>
        <v>0</v>
      </c>
      <c r="J2302" s="176"/>
      <c r="K2302" s="205"/>
      <c r="L2302" s="205"/>
    </row>
    <row r="2303" spans="1:18" ht="23.25" hidden="1" customHeight="1">
      <c r="A2303" s="82" t="s">
        <v>173</v>
      </c>
      <c r="B2303" s="83">
        <v>795</v>
      </c>
      <c r="C2303" s="84" t="s">
        <v>168</v>
      </c>
      <c r="D2303" s="84" t="s">
        <v>69</v>
      </c>
      <c r="E2303" s="84" t="s">
        <v>392</v>
      </c>
      <c r="F2303" s="84" t="s">
        <v>174</v>
      </c>
      <c r="G2303" s="87"/>
      <c r="H2303" s="85"/>
      <c r="I2303" s="85"/>
      <c r="J2303" s="177"/>
      <c r="K2303" s="205"/>
      <c r="L2303" s="205"/>
    </row>
    <row r="2304" spans="1:18" s="22" customFormat="1" ht="25.5" hidden="1">
      <c r="A2304" s="153" t="s">
        <v>563</v>
      </c>
      <c r="B2304" s="269">
        <v>795</v>
      </c>
      <c r="C2304" s="155" t="s">
        <v>168</v>
      </c>
      <c r="D2304" s="155" t="s">
        <v>168</v>
      </c>
      <c r="E2304" s="155"/>
      <c r="F2304" s="155"/>
      <c r="G2304" s="156">
        <f>G2305+G2328</f>
        <v>0</v>
      </c>
      <c r="H2304" s="156">
        <f t="shared" ref="H2304:I2304" si="623">H2305</f>
        <v>0</v>
      </c>
      <c r="I2304" s="156">
        <f t="shared" si="623"/>
        <v>0</v>
      </c>
      <c r="J2304" s="194"/>
      <c r="K2304" s="205"/>
      <c r="L2304" s="205"/>
      <c r="M2304" s="205"/>
      <c r="N2304" s="205"/>
      <c r="O2304" s="205"/>
      <c r="P2304" s="205"/>
      <c r="Q2304" s="205"/>
      <c r="R2304" s="205"/>
    </row>
    <row r="2305" spans="1:12" ht="54" hidden="1" customHeight="1">
      <c r="A2305" s="82" t="s">
        <v>470</v>
      </c>
      <c r="B2305" s="83">
        <v>795</v>
      </c>
      <c r="C2305" s="84" t="s">
        <v>168</v>
      </c>
      <c r="D2305" s="84" t="s">
        <v>168</v>
      </c>
      <c r="E2305" s="84" t="s">
        <v>290</v>
      </c>
      <c r="F2305" s="84"/>
      <c r="G2305" s="87">
        <f>G2306+G2313+G2318+G2329</f>
        <v>0</v>
      </c>
      <c r="H2305" s="87">
        <f t="shared" ref="H2305:I2305" si="624">H2309+H2318+H2323+H2306</f>
        <v>0</v>
      </c>
      <c r="I2305" s="87">
        <f t="shared" si="624"/>
        <v>0</v>
      </c>
      <c r="J2305" s="176"/>
      <c r="K2305" s="205"/>
      <c r="L2305" s="205"/>
    </row>
    <row r="2306" spans="1:12" ht="73.5" hidden="1" customHeight="1">
      <c r="A2306" s="139" t="s">
        <v>683</v>
      </c>
      <c r="B2306" s="83">
        <v>795</v>
      </c>
      <c r="C2306" s="84" t="s">
        <v>168</v>
      </c>
      <c r="D2306" s="84" t="s">
        <v>168</v>
      </c>
      <c r="E2306" s="84" t="s">
        <v>690</v>
      </c>
      <c r="F2306" s="84"/>
      <c r="G2306" s="87">
        <f>G2307</f>
        <v>0</v>
      </c>
      <c r="H2306" s="85">
        <v>0</v>
      </c>
      <c r="I2306" s="85">
        <v>0</v>
      </c>
      <c r="J2306" s="177"/>
      <c r="K2306" s="205"/>
      <c r="L2306" s="205"/>
    </row>
    <row r="2307" spans="1:12" ht="21" hidden="1" customHeight="1">
      <c r="A2307" s="82" t="s">
        <v>153</v>
      </c>
      <c r="B2307" s="83">
        <v>795</v>
      </c>
      <c r="C2307" s="84" t="s">
        <v>168</v>
      </c>
      <c r="D2307" s="84" t="s">
        <v>168</v>
      </c>
      <c r="E2307" s="84" t="s">
        <v>690</v>
      </c>
      <c r="F2307" s="84" t="s">
        <v>154</v>
      </c>
      <c r="G2307" s="87">
        <f>G2308</f>
        <v>0</v>
      </c>
      <c r="H2307" s="85">
        <v>0</v>
      </c>
      <c r="I2307" s="85">
        <v>0</v>
      </c>
      <c r="J2307" s="177"/>
      <c r="K2307" s="205"/>
      <c r="L2307" s="205"/>
    </row>
    <row r="2308" spans="1:12" ht="20.25" hidden="1" customHeight="1">
      <c r="A2308" s="82" t="s">
        <v>165</v>
      </c>
      <c r="B2308" s="83">
        <v>795</v>
      </c>
      <c r="C2308" s="84" t="s">
        <v>168</v>
      </c>
      <c r="D2308" s="84" t="s">
        <v>168</v>
      </c>
      <c r="E2308" s="84" t="s">
        <v>690</v>
      </c>
      <c r="F2308" s="84" t="s">
        <v>166</v>
      </c>
      <c r="G2308" s="87"/>
      <c r="H2308" s="85"/>
      <c r="I2308" s="85"/>
      <c r="J2308" s="177"/>
      <c r="K2308" s="205"/>
      <c r="L2308" s="205"/>
    </row>
    <row r="2309" spans="1:12" ht="25.5" hidden="1" customHeight="1">
      <c r="A2309" s="139" t="s">
        <v>602</v>
      </c>
      <c r="B2309" s="83">
        <v>795</v>
      </c>
      <c r="C2309" s="84" t="s">
        <v>168</v>
      </c>
      <c r="D2309" s="84" t="s">
        <v>168</v>
      </c>
      <c r="E2309" s="84" t="s">
        <v>599</v>
      </c>
      <c r="F2309" s="84"/>
      <c r="G2309" s="87">
        <f>G2310</f>
        <v>0</v>
      </c>
      <c r="H2309" s="85">
        <v>0</v>
      </c>
      <c r="I2309" s="85">
        <v>0</v>
      </c>
      <c r="J2309" s="177"/>
      <c r="K2309" s="205"/>
      <c r="L2309" s="205"/>
    </row>
    <row r="2310" spans="1:12" ht="39.75" hidden="1" customHeight="1">
      <c r="A2310" s="139" t="s">
        <v>601</v>
      </c>
      <c r="B2310" s="83">
        <v>795</v>
      </c>
      <c r="C2310" s="84" t="s">
        <v>168</v>
      </c>
      <c r="D2310" s="84" t="s">
        <v>168</v>
      </c>
      <c r="E2310" s="84" t="s">
        <v>600</v>
      </c>
      <c r="F2310" s="84"/>
      <c r="G2310" s="87">
        <f>G2311</f>
        <v>0</v>
      </c>
      <c r="H2310" s="85">
        <v>0</v>
      </c>
      <c r="I2310" s="85">
        <v>0</v>
      </c>
      <c r="J2310" s="177"/>
      <c r="K2310" s="205"/>
      <c r="L2310" s="205"/>
    </row>
    <row r="2311" spans="1:12" ht="30.75" hidden="1" customHeight="1">
      <c r="A2311" s="82" t="s">
        <v>94</v>
      </c>
      <c r="B2311" s="83">
        <v>795</v>
      </c>
      <c r="C2311" s="84" t="s">
        <v>168</v>
      </c>
      <c r="D2311" s="84" t="s">
        <v>168</v>
      </c>
      <c r="E2311" s="84" t="s">
        <v>600</v>
      </c>
      <c r="F2311" s="84" t="s">
        <v>341</v>
      </c>
      <c r="G2311" s="87">
        <f>G2312</f>
        <v>0</v>
      </c>
      <c r="H2311" s="85">
        <v>0</v>
      </c>
      <c r="I2311" s="85">
        <v>0</v>
      </c>
      <c r="J2311" s="177"/>
      <c r="K2311" s="205"/>
      <c r="L2311" s="205"/>
    </row>
    <row r="2312" spans="1:12" ht="30.75" hidden="1" customHeight="1">
      <c r="A2312" s="82" t="s">
        <v>342</v>
      </c>
      <c r="B2312" s="83">
        <v>795</v>
      </c>
      <c r="C2312" s="84" t="s">
        <v>168</v>
      </c>
      <c r="D2312" s="84" t="s">
        <v>168</v>
      </c>
      <c r="E2312" s="84" t="s">
        <v>600</v>
      </c>
      <c r="F2312" s="84" t="s">
        <v>343</v>
      </c>
      <c r="G2312" s="87"/>
      <c r="H2312" s="85">
        <v>0</v>
      </c>
      <c r="I2312" s="85">
        <v>0</v>
      </c>
      <c r="J2312" s="177"/>
      <c r="K2312" s="205"/>
      <c r="L2312" s="205"/>
    </row>
    <row r="2313" spans="1:12" ht="55.5" hidden="1" customHeight="1">
      <c r="A2313" s="139" t="s">
        <v>707</v>
      </c>
      <c r="B2313" s="83">
        <v>795</v>
      </c>
      <c r="C2313" s="84" t="s">
        <v>168</v>
      </c>
      <c r="D2313" s="84" t="s">
        <v>168</v>
      </c>
      <c r="E2313" s="84" t="s">
        <v>691</v>
      </c>
      <c r="F2313" s="84"/>
      <c r="G2313" s="87">
        <f>G2314+G2316</f>
        <v>0</v>
      </c>
      <c r="H2313" s="87">
        <f t="shared" ref="H2313:I2313" si="625">H2314+H2316</f>
        <v>0</v>
      </c>
      <c r="I2313" s="87">
        <f t="shared" si="625"/>
        <v>0</v>
      </c>
      <c r="J2313" s="176"/>
      <c r="K2313" s="205"/>
      <c r="L2313" s="205"/>
    </row>
    <row r="2314" spans="1:12" ht="27" hidden="1" customHeight="1">
      <c r="A2314" s="82" t="s">
        <v>94</v>
      </c>
      <c r="B2314" s="83">
        <v>795</v>
      </c>
      <c r="C2314" s="84" t="s">
        <v>168</v>
      </c>
      <c r="D2314" s="84" t="s">
        <v>168</v>
      </c>
      <c r="E2314" s="84" t="s">
        <v>585</v>
      </c>
      <c r="F2314" s="84" t="s">
        <v>341</v>
      </c>
      <c r="G2314" s="87">
        <f>G2315</f>
        <v>0</v>
      </c>
      <c r="H2314" s="85">
        <f>H2315</f>
        <v>0</v>
      </c>
      <c r="I2314" s="85">
        <v>0</v>
      </c>
      <c r="J2314" s="177"/>
      <c r="K2314" s="205"/>
      <c r="L2314" s="205"/>
    </row>
    <row r="2315" spans="1:12" ht="18.75" hidden="1" customHeight="1">
      <c r="A2315" s="82" t="s">
        <v>342</v>
      </c>
      <c r="B2315" s="83">
        <v>795</v>
      </c>
      <c r="C2315" s="84" t="s">
        <v>168</v>
      </c>
      <c r="D2315" s="84" t="s">
        <v>168</v>
      </c>
      <c r="E2315" s="84" t="s">
        <v>585</v>
      </c>
      <c r="F2315" s="84" t="s">
        <v>343</v>
      </c>
      <c r="G2315" s="87"/>
      <c r="H2315" s="85"/>
      <c r="I2315" s="85">
        <v>0</v>
      </c>
      <c r="J2315" s="177"/>
      <c r="K2315" s="205"/>
      <c r="L2315" s="205"/>
    </row>
    <row r="2316" spans="1:12" ht="39.75" hidden="1" customHeight="1">
      <c r="A2316" s="82" t="s">
        <v>35</v>
      </c>
      <c r="B2316" s="83">
        <v>795</v>
      </c>
      <c r="C2316" s="84" t="s">
        <v>168</v>
      </c>
      <c r="D2316" s="84" t="s">
        <v>168</v>
      </c>
      <c r="E2316" s="84" t="s">
        <v>692</v>
      </c>
      <c r="F2316" s="84" t="s">
        <v>341</v>
      </c>
      <c r="G2316" s="87">
        <f>G2317</f>
        <v>0</v>
      </c>
      <c r="H2316" s="85"/>
      <c r="I2316" s="85"/>
      <c r="J2316" s="177"/>
      <c r="K2316" s="205"/>
      <c r="L2316" s="205"/>
    </row>
    <row r="2317" spans="1:12" ht="39" hidden="1" customHeight="1">
      <c r="A2317" s="82" t="s">
        <v>37</v>
      </c>
      <c r="B2317" s="83">
        <v>795</v>
      </c>
      <c r="C2317" s="84" t="s">
        <v>168</v>
      </c>
      <c r="D2317" s="84" t="s">
        <v>168</v>
      </c>
      <c r="E2317" s="84" t="s">
        <v>691</v>
      </c>
      <c r="F2317" s="84" t="s">
        <v>343</v>
      </c>
      <c r="G2317" s="87">
        <f>358104.72+400000-758104.72</f>
        <v>0</v>
      </c>
      <c r="H2317" s="85"/>
      <c r="I2317" s="85"/>
      <c r="J2317" s="177"/>
      <c r="K2317" s="205"/>
      <c r="L2317" s="205"/>
    </row>
    <row r="2318" spans="1:12" ht="57" hidden="1" customHeight="1">
      <c r="A2318" s="139" t="s">
        <v>707</v>
      </c>
      <c r="B2318" s="83">
        <v>795</v>
      </c>
      <c r="C2318" s="84" t="s">
        <v>168</v>
      </c>
      <c r="D2318" s="84" t="s">
        <v>168</v>
      </c>
      <c r="E2318" s="84" t="s">
        <v>585</v>
      </c>
      <c r="F2318" s="84"/>
      <c r="G2318" s="87">
        <f>G2319+G2321</f>
        <v>0</v>
      </c>
      <c r="H2318" s="87">
        <f t="shared" ref="H2318:I2318" si="626">H2319+H2321</f>
        <v>0</v>
      </c>
      <c r="I2318" s="87">
        <f t="shared" si="626"/>
        <v>0</v>
      </c>
      <c r="J2318" s="176"/>
      <c r="K2318" s="205"/>
      <c r="L2318" s="205"/>
    </row>
    <row r="2319" spans="1:12" ht="27" hidden="1" customHeight="1">
      <c r="A2319" s="82" t="s">
        <v>94</v>
      </c>
      <c r="B2319" s="83">
        <v>795</v>
      </c>
      <c r="C2319" s="84" t="s">
        <v>168</v>
      </c>
      <c r="D2319" s="84" t="s">
        <v>168</v>
      </c>
      <c r="E2319" s="84" t="s">
        <v>585</v>
      </c>
      <c r="F2319" s="84" t="s">
        <v>341</v>
      </c>
      <c r="G2319" s="87">
        <f>G2320</f>
        <v>0</v>
      </c>
      <c r="H2319" s="85">
        <f>H2320</f>
        <v>0</v>
      </c>
      <c r="I2319" s="85">
        <v>0</v>
      </c>
      <c r="J2319" s="177"/>
      <c r="K2319" s="205"/>
      <c r="L2319" s="205"/>
    </row>
    <row r="2320" spans="1:12" ht="18.75" hidden="1" customHeight="1">
      <c r="A2320" s="82" t="s">
        <v>342</v>
      </c>
      <c r="B2320" s="83">
        <v>795</v>
      </c>
      <c r="C2320" s="84" t="s">
        <v>168</v>
      </c>
      <c r="D2320" s="84" t="s">
        <v>168</v>
      </c>
      <c r="E2320" s="84" t="s">
        <v>585</v>
      </c>
      <c r="F2320" s="84" t="s">
        <v>343</v>
      </c>
      <c r="G2320" s="87"/>
      <c r="H2320" s="85"/>
      <c r="I2320" s="85">
        <v>0</v>
      </c>
      <c r="J2320" s="177"/>
      <c r="K2320" s="205"/>
      <c r="L2320" s="205"/>
    </row>
    <row r="2321" spans="1:18" ht="30" hidden="1" customHeight="1">
      <c r="A2321" s="82" t="s">
        <v>35</v>
      </c>
      <c r="B2321" s="83">
        <v>795</v>
      </c>
      <c r="C2321" s="84" t="s">
        <v>168</v>
      </c>
      <c r="D2321" s="84" t="s">
        <v>168</v>
      </c>
      <c r="E2321" s="84" t="s">
        <v>585</v>
      </c>
      <c r="F2321" s="84" t="s">
        <v>341</v>
      </c>
      <c r="G2321" s="87">
        <f>G2322</f>
        <v>0</v>
      </c>
      <c r="H2321" s="85">
        <v>0</v>
      </c>
      <c r="I2321" s="85">
        <v>0</v>
      </c>
      <c r="J2321" s="177"/>
      <c r="K2321" s="205"/>
      <c r="L2321" s="205"/>
    </row>
    <row r="2322" spans="1:18" ht="30.75" hidden="1" customHeight="1">
      <c r="A2322" s="82" t="s">
        <v>37</v>
      </c>
      <c r="B2322" s="83">
        <v>795</v>
      </c>
      <c r="C2322" s="84" t="s">
        <v>168</v>
      </c>
      <c r="D2322" s="84" t="s">
        <v>168</v>
      </c>
      <c r="E2322" s="84" t="s">
        <v>585</v>
      </c>
      <c r="F2322" s="84" t="s">
        <v>343</v>
      </c>
      <c r="G2322" s="87"/>
      <c r="H2322" s="85"/>
      <c r="I2322" s="85"/>
      <c r="J2322" s="177"/>
      <c r="K2322" s="205"/>
      <c r="L2322" s="205"/>
    </row>
    <row r="2323" spans="1:18" s="3" customFormat="1" ht="33.75" hidden="1" customHeight="1">
      <c r="A2323" s="82" t="s">
        <v>485</v>
      </c>
      <c r="B2323" s="83">
        <v>795</v>
      </c>
      <c r="C2323" s="84" t="s">
        <v>168</v>
      </c>
      <c r="D2323" s="84" t="s">
        <v>168</v>
      </c>
      <c r="E2323" s="84" t="s">
        <v>486</v>
      </c>
      <c r="F2323" s="84"/>
      <c r="G2323" s="87">
        <f>G2324</f>
        <v>0</v>
      </c>
      <c r="H2323" s="85">
        <v>0</v>
      </c>
      <c r="I2323" s="85">
        <v>0</v>
      </c>
      <c r="J2323" s="177"/>
      <c r="K2323" s="205"/>
      <c r="L2323" s="205"/>
      <c r="M2323" s="197"/>
      <c r="N2323" s="197"/>
      <c r="O2323" s="197"/>
      <c r="P2323" s="197"/>
      <c r="Q2323" s="197"/>
      <c r="R2323" s="197"/>
    </row>
    <row r="2324" spans="1:18" s="3" customFormat="1" ht="38.25" hidden="1" customHeight="1">
      <c r="A2324" s="82" t="s">
        <v>35</v>
      </c>
      <c r="B2324" s="83">
        <v>795</v>
      </c>
      <c r="C2324" s="84" t="s">
        <v>168</v>
      </c>
      <c r="D2324" s="84" t="s">
        <v>168</v>
      </c>
      <c r="E2324" s="84" t="s">
        <v>486</v>
      </c>
      <c r="F2324" s="84" t="s">
        <v>36</v>
      </c>
      <c r="G2324" s="87">
        <f>G2325</f>
        <v>0</v>
      </c>
      <c r="H2324" s="85">
        <v>0</v>
      </c>
      <c r="I2324" s="85">
        <v>0</v>
      </c>
      <c r="J2324" s="177"/>
      <c r="K2324" s="205"/>
      <c r="L2324" s="205"/>
      <c r="M2324" s="197"/>
      <c r="N2324" s="197"/>
      <c r="O2324" s="197"/>
      <c r="P2324" s="197"/>
      <c r="Q2324" s="197"/>
      <c r="R2324" s="197"/>
    </row>
    <row r="2325" spans="1:18" s="3" customFormat="1" ht="38.25" hidden="1" customHeight="1">
      <c r="A2325" s="82" t="s">
        <v>37</v>
      </c>
      <c r="B2325" s="83">
        <v>795</v>
      </c>
      <c r="C2325" s="84" t="s">
        <v>168</v>
      </c>
      <c r="D2325" s="84" t="s">
        <v>168</v>
      </c>
      <c r="E2325" s="84" t="s">
        <v>486</v>
      </c>
      <c r="F2325" s="84" t="s">
        <v>38</v>
      </c>
      <c r="G2325" s="87"/>
      <c r="H2325" s="85">
        <v>0</v>
      </c>
      <c r="I2325" s="85">
        <v>0</v>
      </c>
      <c r="J2325" s="177"/>
      <c r="K2325" s="205"/>
      <c r="L2325" s="205"/>
      <c r="M2325" s="197"/>
      <c r="N2325" s="197"/>
      <c r="O2325" s="197"/>
      <c r="P2325" s="197"/>
      <c r="Q2325" s="197"/>
      <c r="R2325" s="197"/>
    </row>
    <row r="2326" spans="1:18" ht="57" hidden="1" customHeight="1">
      <c r="A2326" s="139" t="s">
        <v>838</v>
      </c>
      <c r="B2326" s="83">
        <v>795</v>
      </c>
      <c r="C2326" s="84" t="s">
        <v>168</v>
      </c>
      <c r="D2326" s="84" t="s">
        <v>168</v>
      </c>
      <c r="E2326" s="84" t="s">
        <v>837</v>
      </c>
      <c r="F2326" s="84"/>
      <c r="G2326" s="87">
        <f>G2327</f>
        <v>0</v>
      </c>
      <c r="H2326" s="87">
        <f t="shared" ref="H2326:I2326" si="627">H2327+H2329</f>
        <v>0</v>
      </c>
      <c r="I2326" s="87">
        <f t="shared" si="627"/>
        <v>0</v>
      </c>
      <c r="J2326" s="176"/>
      <c r="K2326" s="205"/>
      <c r="L2326" s="205"/>
    </row>
    <row r="2327" spans="1:18" ht="27" hidden="1" customHeight="1">
      <c r="A2327" s="82" t="s">
        <v>62</v>
      </c>
      <c r="B2327" s="83">
        <v>795</v>
      </c>
      <c r="C2327" s="84" t="s">
        <v>168</v>
      </c>
      <c r="D2327" s="84" t="s">
        <v>168</v>
      </c>
      <c r="E2327" s="84" t="s">
        <v>837</v>
      </c>
      <c r="F2327" s="84" t="s">
        <v>63</v>
      </c>
      <c r="G2327" s="87">
        <f>G2328</f>
        <v>0</v>
      </c>
      <c r="H2327" s="85">
        <f>H2328</f>
        <v>0</v>
      </c>
      <c r="I2327" s="85">
        <v>0</v>
      </c>
      <c r="J2327" s="177"/>
      <c r="K2327" s="205"/>
      <c r="L2327" s="205"/>
    </row>
    <row r="2328" spans="1:18" ht="18.75" hidden="1" customHeight="1">
      <c r="A2328" s="82" t="s">
        <v>175</v>
      </c>
      <c r="B2328" s="83">
        <v>795</v>
      </c>
      <c r="C2328" s="84" t="s">
        <v>168</v>
      </c>
      <c r="D2328" s="84" t="s">
        <v>168</v>
      </c>
      <c r="E2328" s="84" t="s">
        <v>837</v>
      </c>
      <c r="F2328" s="84" t="s">
        <v>176</v>
      </c>
      <c r="G2328" s="87"/>
      <c r="H2328" s="85"/>
      <c r="I2328" s="85">
        <v>0</v>
      </c>
      <c r="J2328" s="177"/>
      <c r="K2328" s="205"/>
      <c r="L2328" s="205"/>
    </row>
    <row r="2329" spans="1:18" s="3" customFormat="1" ht="72" hidden="1" customHeight="1">
      <c r="A2329" s="82" t="s">
        <v>791</v>
      </c>
      <c r="B2329" s="83">
        <v>795</v>
      </c>
      <c r="C2329" s="84" t="s">
        <v>168</v>
      </c>
      <c r="D2329" s="84" t="s">
        <v>168</v>
      </c>
      <c r="E2329" s="84" t="s">
        <v>689</v>
      </c>
      <c r="F2329" s="84"/>
      <c r="G2329" s="87"/>
      <c r="H2329" s="85">
        <f>H2330</f>
        <v>0</v>
      </c>
      <c r="I2329" s="85">
        <f>I2330</f>
        <v>0</v>
      </c>
      <c r="J2329" s="177"/>
      <c r="K2329" s="205"/>
      <c r="L2329" s="205"/>
      <c r="M2329" s="197"/>
      <c r="N2329" s="197"/>
      <c r="O2329" s="197"/>
      <c r="P2329" s="197"/>
      <c r="Q2329" s="197"/>
      <c r="R2329" s="197"/>
    </row>
    <row r="2330" spans="1:18" s="3" customFormat="1" ht="38.25" hidden="1" customHeight="1">
      <c r="A2330" s="82" t="s">
        <v>153</v>
      </c>
      <c r="B2330" s="83">
        <v>795</v>
      </c>
      <c r="C2330" s="84" t="s">
        <v>168</v>
      </c>
      <c r="D2330" s="84" t="s">
        <v>168</v>
      </c>
      <c r="E2330" s="84" t="s">
        <v>689</v>
      </c>
      <c r="F2330" s="84" t="s">
        <v>154</v>
      </c>
      <c r="G2330" s="87">
        <f>G2331</f>
        <v>0</v>
      </c>
      <c r="H2330" s="85">
        <f>H2331</f>
        <v>0</v>
      </c>
      <c r="I2330" s="85">
        <f>I2331</f>
        <v>0</v>
      </c>
      <c r="J2330" s="177"/>
      <c r="K2330" s="205"/>
      <c r="L2330" s="205"/>
      <c r="M2330" s="197"/>
      <c r="N2330" s="197"/>
      <c r="O2330" s="197"/>
      <c r="P2330" s="197"/>
      <c r="Q2330" s="197"/>
      <c r="R2330" s="197"/>
    </row>
    <row r="2331" spans="1:18" s="3" customFormat="1" ht="38.25" hidden="1" customHeight="1">
      <c r="A2331" s="82" t="s">
        <v>173</v>
      </c>
      <c r="B2331" s="83">
        <v>795</v>
      </c>
      <c r="C2331" s="84" t="s">
        <v>168</v>
      </c>
      <c r="D2331" s="84" t="s">
        <v>168</v>
      </c>
      <c r="E2331" s="84" t="s">
        <v>689</v>
      </c>
      <c r="F2331" s="84" t="s">
        <v>174</v>
      </c>
      <c r="G2331" s="87"/>
      <c r="H2331" s="85"/>
      <c r="I2331" s="85"/>
      <c r="J2331" s="177"/>
      <c r="K2331" s="205"/>
      <c r="L2331" s="205"/>
      <c r="M2331" s="197"/>
      <c r="N2331" s="197"/>
      <c r="O2331" s="197"/>
      <c r="P2331" s="197"/>
      <c r="Q2331" s="197"/>
      <c r="R2331" s="197"/>
    </row>
    <row r="2332" spans="1:18" s="22" customFormat="1" ht="22.5" hidden="1" customHeight="1">
      <c r="A2332" s="153" t="s">
        <v>2</v>
      </c>
      <c r="B2332" s="269">
        <v>795</v>
      </c>
      <c r="C2332" s="155" t="s">
        <v>158</v>
      </c>
      <c r="D2332" s="155"/>
      <c r="E2332" s="155"/>
      <c r="F2332" s="155"/>
      <c r="G2332" s="156">
        <f t="shared" ref="G2332:I2333" si="628">G2333</f>
        <v>0</v>
      </c>
      <c r="H2332" s="156">
        <f t="shared" si="628"/>
        <v>0</v>
      </c>
      <c r="I2332" s="156">
        <f t="shared" si="628"/>
        <v>0</v>
      </c>
      <c r="J2332" s="194"/>
      <c r="K2332" s="205"/>
      <c r="L2332" s="205"/>
      <c r="M2332" s="205"/>
      <c r="N2332" s="205"/>
      <c r="O2332" s="205"/>
      <c r="P2332" s="205"/>
      <c r="Q2332" s="205"/>
      <c r="R2332" s="205"/>
    </row>
    <row r="2333" spans="1:18" s="3" customFormat="1" ht="24.75" hidden="1" customHeight="1">
      <c r="A2333" s="82" t="s">
        <v>345</v>
      </c>
      <c r="B2333" s="83">
        <v>795</v>
      </c>
      <c r="C2333" s="84" t="s">
        <v>158</v>
      </c>
      <c r="D2333" s="84" t="s">
        <v>168</v>
      </c>
      <c r="E2333" s="84"/>
      <c r="F2333" s="84"/>
      <c r="G2333" s="87">
        <f t="shared" si="628"/>
        <v>0</v>
      </c>
      <c r="H2333" s="87">
        <f t="shared" si="628"/>
        <v>0</v>
      </c>
      <c r="I2333" s="87">
        <f t="shared" si="628"/>
        <v>0</v>
      </c>
      <c r="J2333" s="176"/>
      <c r="K2333" s="205"/>
      <c r="L2333" s="205"/>
      <c r="M2333" s="197"/>
      <c r="N2333" s="197"/>
      <c r="O2333" s="197"/>
      <c r="P2333" s="197"/>
      <c r="Q2333" s="197"/>
      <c r="R2333" s="197"/>
    </row>
    <row r="2334" spans="1:18" s="3" customFormat="1" ht="38.25" hidden="1" customHeight="1">
      <c r="A2334" s="82" t="s">
        <v>460</v>
      </c>
      <c r="B2334" s="83">
        <v>795</v>
      </c>
      <c r="C2334" s="84" t="s">
        <v>158</v>
      </c>
      <c r="D2334" s="84" t="s">
        <v>168</v>
      </c>
      <c r="E2334" s="84" t="s">
        <v>257</v>
      </c>
      <c r="F2334" s="84"/>
      <c r="G2334" s="87">
        <f>G2341+G2344+G2347+G2350+G2361+G2335+G2373+G2364+G2367+G2353+G2358+G2372+G2376+G2338+G2379</f>
        <v>0</v>
      </c>
      <c r="H2334" s="87">
        <f t="shared" ref="H2334:I2334" si="629">H2341+H2344+H2347+H2350+H2361+H2335+H2373+H2364+H2367+H2353+H2358+H2372+H2376+H2338+H2379</f>
        <v>0</v>
      </c>
      <c r="I2334" s="87">
        <f t="shared" si="629"/>
        <v>0</v>
      </c>
      <c r="J2334" s="176"/>
      <c r="K2334" s="205"/>
      <c r="L2334" s="205"/>
      <c r="M2334" s="197"/>
      <c r="N2334" s="197"/>
      <c r="O2334" s="197"/>
      <c r="P2334" s="197"/>
      <c r="Q2334" s="197"/>
      <c r="R2334" s="197"/>
    </row>
    <row r="2335" spans="1:18" s="3" customFormat="1" ht="38.25" hidden="1" customHeight="1">
      <c r="A2335" s="82" t="s">
        <v>508</v>
      </c>
      <c r="B2335" s="83">
        <v>795</v>
      </c>
      <c r="C2335" s="84" t="s">
        <v>158</v>
      </c>
      <c r="D2335" s="84" t="s">
        <v>168</v>
      </c>
      <c r="E2335" s="84" t="s">
        <v>509</v>
      </c>
      <c r="F2335" s="84"/>
      <c r="G2335" s="87">
        <f>G2336</f>
        <v>0</v>
      </c>
      <c r="H2335" s="85">
        <v>0</v>
      </c>
      <c r="I2335" s="85">
        <v>0</v>
      </c>
      <c r="J2335" s="177"/>
      <c r="K2335" s="205"/>
      <c r="L2335" s="205"/>
      <c r="M2335" s="197"/>
      <c r="N2335" s="197"/>
      <c r="O2335" s="197"/>
      <c r="P2335" s="197"/>
      <c r="Q2335" s="197"/>
      <c r="R2335" s="197"/>
    </row>
    <row r="2336" spans="1:18" s="3" customFormat="1" ht="38.25" hidden="1" customHeight="1">
      <c r="A2336" s="82" t="s">
        <v>35</v>
      </c>
      <c r="B2336" s="83">
        <v>795</v>
      </c>
      <c r="C2336" s="84" t="s">
        <v>158</v>
      </c>
      <c r="D2336" s="84" t="s">
        <v>168</v>
      </c>
      <c r="E2336" s="84" t="s">
        <v>509</v>
      </c>
      <c r="F2336" s="84" t="s">
        <v>36</v>
      </c>
      <c r="G2336" s="87">
        <f>G2337</f>
        <v>0</v>
      </c>
      <c r="H2336" s="85">
        <v>0</v>
      </c>
      <c r="I2336" s="85">
        <v>0</v>
      </c>
      <c r="J2336" s="177"/>
      <c r="K2336" s="205"/>
      <c r="L2336" s="205"/>
      <c r="M2336" s="197"/>
      <c r="N2336" s="197"/>
      <c r="O2336" s="197"/>
      <c r="P2336" s="197"/>
      <c r="Q2336" s="197"/>
      <c r="R2336" s="197"/>
    </row>
    <row r="2337" spans="1:18" s="3" customFormat="1" ht="38.25" hidden="1" customHeight="1">
      <c r="A2337" s="82" t="s">
        <v>37</v>
      </c>
      <c r="B2337" s="83">
        <v>795</v>
      </c>
      <c r="C2337" s="84" t="s">
        <v>158</v>
      </c>
      <c r="D2337" s="84" t="s">
        <v>168</v>
      </c>
      <c r="E2337" s="84" t="s">
        <v>509</v>
      </c>
      <c r="F2337" s="84" t="s">
        <v>38</v>
      </c>
      <c r="G2337" s="87"/>
      <c r="H2337" s="85">
        <v>0</v>
      </c>
      <c r="I2337" s="85">
        <v>0</v>
      </c>
      <c r="J2337" s="177"/>
      <c r="K2337" s="205"/>
      <c r="L2337" s="205"/>
      <c r="M2337" s="197"/>
      <c r="N2337" s="197"/>
      <c r="O2337" s="197"/>
      <c r="P2337" s="197"/>
      <c r="Q2337" s="197"/>
      <c r="R2337" s="197"/>
    </row>
    <row r="2338" spans="1:18" s="3" customFormat="1" ht="38.25" hidden="1" customHeight="1">
      <c r="A2338" s="82" t="s">
        <v>726</v>
      </c>
      <c r="B2338" s="83">
        <v>795</v>
      </c>
      <c r="C2338" s="84" t="s">
        <v>158</v>
      </c>
      <c r="D2338" s="84" t="s">
        <v>168</v>
      </c>
      <c r="E2338" s="84" t="s">
        <v>725</v>
      </c>
      <c r="F2338" s="84"/>
      <c r="G2338" s="87">
        <f t="shared" ref="G2338:I2339" si="630">G2339</f>
        <v>0</v>
      </c>
      <c r="H2338" s="87">
        <f t="shared" si="630"/>
        <v>0</v>
      </c>
      <c r="I2338" s="87">
        <f t="shared" si="630"/>
        <v>0</v>
      </c>
      <c r="J2338" s="176"/>
      <c r="K2338" s="205"/>
      <c r="L2338" s="205"/>
      <c r="M2338" s="197"/>
      <c r="N2338" s="197"/>
      <c r="O2338" s="197"/>
      <c r="P2338" s="197"/>
      <c r="Q2338" s="197"/>
      <c r="R2338" s="197"/>
    </row>
    <row r="2339" spans="1:18" s="3" customFormat="1" ht="38.25" hidden="1" customHeight="1">
      <c r="A2339" s="82" t="s">
        <v>35</v>
      </c>
      <c r="B2339" s="83">
        <v>795</v>
      </c>
      <c r="C2339" s="84" t="s">
        <v>158</v>
      </c>
      <c r="D2339" s="84" t="s">
        <v>168</v>
      </c>
      <c r="E2339" s="84" t="s">
        <v>725</v>
      </c>
      <c r="F2339" s="84" t="s">
        <v>36</v>
      </c>
      <c r="G2339" s="87">
        <f t="shared" si="630"/>
        <v>0</v>
      </c>
      <c r="H2339" s="87">
        <f t="shared" si="630"/>
        <v>0</v>
      </c>
      <c r="I2339" s="87">
        <f t="shared" si="630"/>
        <v>0</v>
      </c>
      <c r="J2339" s="176"/>
      <c r="K2339" s="205"/>
      <c r="L2339" s="205"/>
      <c r="M2339" s="197"/>
      <c r="N2339" s="197"/>
      <c r="O2339" s="197"/>
      <c r="P2339" s="197"/>
      <c r="Q2339" s="197"/>
      <c r="R2339" s="197"/>
    </row>
    <row r="2340" spans="1:18" s="3" customFormat="1" ht="38.25" hidden="1" customHeight="1">
      <c r="A2340" s="82" t="s">
        <v>37</v>
      </c>
      <c r="B2340" s="83">
        <v>795</v>
      </c>
      <c r="C2340" s="84" t="s">
        <v>158</v>
      </c>
      <c r="D2340" s="84" t="s">
        <v>168</v>
      </c>
      <c r="E2340" s="84" t="s">
        <v>725</v>
      </c>
      <c r="F2340" s="84" t="s">
        <v>38</v>
      </c>
      <c r="G2340" s="87"/>
      <c r="H2340" s="87"/>
      <c r="I2340" s="87"/>
      <c r="J2340" s="176"/>
      <c r="K2340" s="205"/>
      <c r="L2340" s="205"/>
      <c r="M2340" s="197"/>
      <c r="N2340" s="197"/>
      <c r="O2340" s="197"/>
      <c r="P2340" s="197"/>
      <c r="Q2340" s="197"/>
      <c r="R2340" s="197"/>
    </row>
    <row r="2341" spans="1:18" s="3" customFormat="1" ht="38.25" hidden="1" customHeight="1">
      <c r="A2341" s="82" t="s">
        <v>464</v>
      </c>
      <c r="B2341" s="83">
        <v>795</v>
      </c>
      <c r="C2341" s="84" t="s">
        <v>158</v>
      </c>
      <c r="D2341" s="84" t="s">
        <v>168</v>
      </c>
      <c r="E2341" s="84" t="s">
        <v>366</v>
      </c>
      <c r="F2341" s="84"/>
      <c r="G2341" s="87">
        <f t="shared" ref="G2341:I2342" si="631">G2342</f>
        <v>0</v>
      </c>
      <c r="H2341" s="87">
        <f t="shared" si="631"/>
        <v>0</v>
      </c>
      <c r="I2341" s="87">
        <f t="shared" si="631"/>
        <v>0</v>
      </c>
      <c r="J2341" s="176"/>
      <c r="K2341" s="205"/>
      <c r="L2341" s="205"/>
      <c r="M2341" s="197"/>
      <c r="N2341" s="197"/>
      <c r="O2341" s="197"/>
      <c r="P2341" s="197"/>
      <c r="Q2341" s="197"/>
      <c r="R2341" s="197"/>
    </row>
    <row r="2342" spans="1:18" s="3" customFormat="1" ht="38.25" hidden="1" customHeight="1">
      <c r="A2342" s="82" t="s">
        <v>35</v>
      </c>
      <c r="B2342" s="83">
        <v>795</v>
      </c>
      <c r="C2342" s="84" t="s">
        <v>158</v>
      </c>
      <c r="D2342" s="84" t="s">
        <v>168</v>
      </c>
      <c r="E2342" s="84" t="s">
        <v>366</v>
      </c>
      <c r="F2342" s="84" t="s">
        <v>36</v>
      </c>
      <c r="G2342" s="87">
        <f t="shared" si="631"/>
        <v>0</v>
      </c>
      <c r="H2342" s="87">
        <f t="shared" si="631"/>
        <v>0</v>
      </c>
      <c r="I2342" s="87">
        <f t="shared" si="631"/>
        <v>0</v>
      </c>
      <c r="J2342" s="176"/>
      <c r="K2342" s="205"/>
      <c r="L2342" s="205"/>
      <c r="M2342" s="197"/>
      <c r="N2342" s="197"/>
      <c r="O2342" s="197"/>
      <c r="P2342" s="197"/>
      <c r="Q2342" s="197"/>
      <c r="R2342" s="197"/>
    </row>
    <row r="2343" spans="1:18" s="3" customFormat="1" ht="38.25" hidden="1" customHeight="1">
      <c r="A2343" s="82" t="s">
        <v>37</v>
      </c>
      <c r="B2343" s="83">
        <v>795</v>
      </c>
      <c r="C2343" s="84" t="s">
        <v>158</v>
      </c>
      <c r="D2343" s="84" t="s">
        <v>168</v>
      </c>
      <c r="E2343" s="84" t="s">
        <v>366</v>
      </c>
      <c r="F2343" s="84" t="s">
        <v>38</v>
      </c>
      <c r="G2343" s="87"/>
      <c r="H2343" s="87"/>
      <c r="I2343" s="87"/>
      <c r="J2343" s="176"/>
      <c r="K2343" s="205"/>
      <c r="L2343" s="205"/>
      <c r="M2343" s="197"/>
      <c r="N2343" s="197"/>
      <c r="O2343" s="197"/>
      <c r="P2343" s="197"/>
      <c r="Q2343" s="197"/>
      <c r="R2343" s="197"/>
    </row>
    <row r="2344" spans="1:18" s="3" customFormat="1" ht="38.25" hidden="1" customHeight="1">
      <c r="A2344" s="82" t="s">
        <v>369</v>
      </c>
      <c r="B2344" s="83">
        <v>795</v>
      </c>
      <c r="C2344" s="84" t="s">
        <v>158</v>
      </c>
      <c r="D2344" s="84" t="s">
        <v>168</v>
      </c>
      <c r="E2344" s="84" t="s">
        <v>367</v>
      </c>
      <c r="F2344" s="84"/>
      <c r="G2344" s="87">
        <f t="shared" ref="G2344:I2345" si="632">G2345</f>
        <v>0</v>
      </c>
      <c r="H2344" s="87">
        <f t="shared" si="632"/>
        <v>0</v>
      </c>
      <c r="I2344" s="87">
        <f t="shared" si="632"/>
        <v>0</v>
      </c>
      <c r="J2344" s="176"/>
      <c r="K2344" s="205"/>
      <c r="L2344" s="205"/>
      <c r="M2344" s="197"/>
      <c r="N2344" s="197"/>
      <c r="O2344" s="197"/>
      <c r="P2344" s="197"/>
      <c r="Q2344" s="197"/>
      <c r="R2344" s="197"/>
    </row>
    <row r="2345" spans="1:18" s="3" customFormat="1" ht="38.25" hidden="1" customHeight="1">
      <c r="A2345" s="82" t="s">
        <v>35</v>
      </c>
      <c r="B2345" s="83">
        <v>795</v>
      </c>
      <c r="C2345" s="84" t="s">
        <v>158</v>
      </c>
      <c r="D2345" s="84" t="s">
        <v>168</v>
      </c>
      <c r="E2345" s="84" t="s">
        <v>367</v>
      </c>
      <c r="F2345" s="84" t="s">
        <v>36</v>
      </c>
      <c r="G2345" s="87">
        <f t="shared" si="632"/>
        <v>0</v>
      </c>
      <c r="H2345" s="87">
        <f t="shared" si="632"/>
        <v>0</v>
      </c>
      <c r="I2345" s="87">
        <f t="shared" si="632"/>
        <v>0</v>
      </c>
      <c r="J2345" s="176"/>
      <c r="K2345" s="205"/>
      <c r="L2345" s="205"/>
      <c r="M2345" s="197"/>
      <c r="N2345" s="197"/>
      <c r="O2345" s="197"/>
      <c r="P2345" s="197"/>
      <c r="Q2345" s="197"/>
      <c r="R2345" s="197"/>
    </row>
    <row r="2346" spans="1:18" s="3" customFormat="1" ht="39.75" hidden="1" customHeight="1">
      <c r="A2346" s="82" t="s">
        <v>37</v>
      </c>
      <c r="B2346" s="83">
        <v>795</v>
      </c>
      <c r="C2346" s="84" t="s">
        <v>158</v>
      </c>
      <c r="D2346" s="84" t="s">
        <v>168</v>
      </c>
      <c r="E2346" s="84" t="s">
        <v>367</v>
      </c>
      <c r="F2346" s="84" t="s">
        <v>38</v>
      </c>
      <c r="G2346" s="87"/>
      <c r="H2346" s="87"/>
      <c r="I2346" s="87"/>
      <c r="J2346" s="176"/>
      <c r="K2346" s="205"/>
      <c r="L2346" s="205"/>
      <c r="M2346" s="197"/>
      <c r="N2346" s="197"/>
      <c r="O2346" s="197"/>
      <c r="P2346" s="197"/>
      <c r="Q2346" s="197"/>
      <c r="R2346" s="197"/>
    </row>
    <row r="2347" spans="1:18" s="3" customFormat="1" ht="35.25" hidden="1" customHeight="1">
      <c r="A2347" s="82" t="s">
        <v>126</v>
      </c>
      <c r="B2347" s="83">
        <v>795</v>
      </c>
      <c r="C2347" s="84" t="s">
        <v>158</v>
      </c>
      <c r="D2347" s="84" t="s">
        <v>168</v>
      </c>
      <c r="E2347" s="84" t="s">
        <v>280</v>
      </c>
      <c r="F2347" s="84"/>
      <c r="G2347" s="87">
        <f>G2349</f>
        <v>0</v>
      </c>
      <c r="H2347" s="87">
        <f>H2349</f>
        <v>0</v>
      </c>
      <c r="I2347" s="87">
        <f>I2349</f>
        <v>0</v>
      </c>
      <c r="J2347" s="176"/>
      <c r="K2347" s="205"/>
      <c r="L2347" s="205"/>
      <c r="M2347" s="197"/>
      <c r="N2347" s="197"/>
      <c r="O2347" s="197"/>
      <c r="P2347" s="197"/>
      <c r="Q2347" s="197"/>
      <c r="R2347" s="197"/>
    </row>
    <row r="2348" spans="1:18" s="3" customFormat="1" ht="38.25" hidden="1" customHeight="1">
      <c r="A2348" s="82" t="s">
        <v>35</v>
      </c>
      <c r="B2348" s="83">
        <v>795</v>
      </c>
      <c r="C2348" s="84" t="s">
        <v>158</v>
      </c>
      <c r="D2348" s="84" t="s">
        <v>168</v>
      </c>
      <c r="E2348" s="84" t="s">
        <v>280</v>
      </c>
      <c r="F2348" s="84" t="s">
        <v>36</v>
      </c>
      <c r="G2348" s="87">
        <f>G2349</f>
        <v>0</v>
      </c>
      <c r="H2348" s="87">
        <f>H2349</f>
        <v>0</v>
      </c>
      <c r="I2348" s="87">
        <f>I2349</f>
        <v>0</v>
      </c>
      <c r="J2348" s="176"/>
      <c r="K2348" s="205"/>
      <c r="L2348" s="205"/>
      <c r="M2348" s="197"/>
      <c r="N2348" s="197"/>
      <c r="O2348" s="197"/>
      <c r="P2348" s="197"/>
      <c r="Q2348" s="197"/>
      <c r="R2348" s="197"/>
    </row>
    <row r="2349" spans="1:18" s="3" customFormat="1" ht="38.25" hidden="1" customHeight="1">
      <c r="A2349" s="82" t="s">
        <v>37</v>
      </c>
      <c r="B2349" s="83">
        <v>795</v>
      </c>
      <c r="C2349" s="84" t="s">
        <v>158</v>
      </c>
      <c r="D2349" s="84" t="s">
        <v>168</v>
      </c>
      <c r="E2349" s="84" t="s">
        <v>280</v>
      </c>
      <c r="F2349" s="84" t="s">
        <v>38</v>
      </c>
      <c r="G2349" s="87"/>
      <c r="H2349" s="87"/>
      <c r="I2349" s="87"/>
      <c r="J2349" s="176"/>
      <c r="K2349" s="205"/>
      <c r="L2349" s="205"/>
      <c r="M2349" s="197"/>
      <c r="N2349" s="197"/>
      <c r="O2349" s="197"/>
      <c r="P2349" s="197"/>
      <c r="Q2349" s="197"/>
      <c r="R2349" s="197"/>
    </row>
    <row r="2350" spans="1:18" s="3" customFormat="1" ht="31.5" hidden="1" customHeight="1">
      <c r="A2350" s="82" t="s">
        <v>508</v>
      </c>
      <c r="B2350" s="83">
        <v>795</v>
      </c>
      <c r="C2350" s="84" t="s">
        <v>158</v>
      </c>
      <c r="D2350" s="84" t="s">
        <v>168</v>
      </c>
      <c r="E2350" s="84" t="s">
        <v>509</v>
      </c>
      <c r="F2350" s="84"/>
      <c r="G2350" s="87">
        <f>G2351</f>
        <v>0</v>
      </c>
      <c r="H2350" s="87">
        <f t="shared" ref="H2350:I2350" si="633">H2351</f>
        <v>0</v>
      </c>
      <c r="I2350" s="87">
        <f t="shared" si="633"/>
        <v>0</v>
      </c>
      <c r="J2350" s="176"/>
      <c r="K2350" s="205"/>
      <c r="L2350" s="205"/>
      <c r="M2350" s="197"/>
      <c r="N2350" s="197"/>
      <c r="O2350" s="197"/>
      <c r="P2350" s="197"/>
      <c r="Q2350" s="197"/>
      <c r="R2350" s="197"/>
    </row>
    <row r="2351" spans="1:18" s="3" customFormat="1" ht="38.25" hidden="1" customHeight="1">
      <c r="A2351" s="82" t="s">
        <v>35</v>
      </c>
      <c r="B2351" s="83">
        <v>795</v>
      </c>
      <c r="C2351" s="84" t="s">
        <v>158</v>
      </c>
      <c r="D2351" s="84" t="s">
        <v>168</v>
      </c>
      <c r="E2351" s="84" t="s">
        <v>509</v>
      </c>
      <c r="F2351" s="84" t="s">
        <v>36</v>
      </c>
      <c r="G2351" s="87">
        <f>G2352</f>
        <v>0</v>
      </c>
      <c r="H2351" s="87">
        <f t="shared" ref="H2351:I2351" si="634">H2352</f>
        <v>0</v>
      </c>
      <c r="I2351" s="87">
        <f t="shared" si="634"/>
        <v>0</v>
      </c>
      <c r="J2351" s="176"/>
      <c r="K2351" s="205"/>
      <c r="L2351" s="205"/>
      <c r="M2351" s="197"/>
      <c r="N2351" s="197"/>
      <c r="O2351" s="197"/>
      <c r="P2351" s="197"/>
      <c r="Q2351" s="197"/>
      <c r="R2351" s="197"/>
    </row>
    <row r="2352" spans="1:18" s="3" customFormat="1" ht="38.25" hidden="1" customHeight="1">
      <c r="A2352" s="82" t="s">
        <v>37</v>
      </c>
      <c r="B2352" s="83">
        <v>795</v>
      </c>
      <c r="C2352" s="84" t="s">
        <v>158</v>
      </c>
      <c r="D2352" s="84" t="s">
        <v>168</v>
      </c>
      <c r="E2352" s="84" t="s">
        <v>509</v>
      </c>
      <c r="F2352" s="84" t="s">
        <v>38</v>
      </c>
      <c r="G2352" s="87"/>
      <c r="H2352" s="87"/>
      <c r="I2352" s="87"/>
      <c r="J2352" s="176"/>
      <c r="K2352" s="205"/>
      <c r="L2352" s="205"/>
      <c r="M2352" s="197"/>
      <c r="N2352" s="197"/>
      <c r="O2352" s="197"/>
      <c r="P2352" s="197"/>
      <c r="Q2352" s="197"/>
      <c r="R2352" s="197"/>
    </row>
    <row r="2353" spans="1:18" s="3" customFormat="1" ht="38.25" hidden="1" customHeight="1">
      <c r="A2353" s="82" t="s">
        <v>508</v>
      </c>
      <c r="B2353" s="83">
        <v>795</v>
      </c>
      <c r="C2353" s="84" t="s">
        <v>158</v>
      </c>
      <c r="D2353" s="84" t="s">
        <v>168</v>
      </c>
      <c r="E2353" s="84" t="s">
        <v>537</v>
      </c>
      <c r="F2353" s="84"/>
      <c r="G2353" s="87">
        <f>G2354+G2356</f>
        <v>0</v>
      </c>
      <c r="H2353" s="87">
        <f t="shared" ref="H2353:I2359" si="635">H2354</f>
        <v>0</v>
      </c>
      <c r="I2353" s="87">
        <f t="shared" si="635"/>
        <v>0</v>
      </c>
      <c r="J2353" s="176"/>
      <c r="K2353" s="205"/>
      <c r="L2353" s="205"/>
      <c r="M2353" s="197"/>
      <c r="N2353" s="197"/>
      <c r="O2353" s="197"/>
      <c r="P2353" s="197"/>
      <c r="Q2353" s="197"/>
      <c r="R2353" s="197"/>
    </row>
    <row r="2354" spans="1:18" s="3" customFormat="1" ht="38.25" hidden="1" customHeight="1">
      <c r="A2354" s="82" t="s">
        <v>35</v>
      </c>
      <c r="B2354" s="83">
        <v>795</v>
      </c>
      <c r="C2354" s="84" t="s">
        <v>158</v>
      </c>
      <c r="D2354" s="84" t="s">
        <v>168</v>
      </c>
      <c r="E2354" s="84" t="s">
        <v>537</v>
      </c>
      <c r="F2354" s="84" t="s">
        <v>36</v>
      </c>
      <c r="G2354" s="87">
        <f>G2355</f>
        <v>0</v>
      </c>
      <c r="H2354" s="87">
        <f t="shared" si="635"/>
        <v>0</v>
      </c>
      <c r="I2354" s="87">
        <f t="shared" si="635"/>
        <v>0</v>
      </c>
      <c r="J2354" s="176"/>
      <c r="K2354" s="205"/>
      <c r="L2354" s="205"/>
      <c r="M2354" s="197"/>
      <c r="N2354" s="197"/>
      <c r="O2354" s="197"/>
      <c r="P2354" s="197"/>
      <c r="Q2354" s="197"/>
      <c r="R2354" s="197"/>
    </row>
    <row r="2355" spans="1:18" s="3" customFormat="1" ht="38.25" hidden="1" customHeight="1">
      <c r="A2355" s="82" t="s">
        <v>37</v>
      </c>
      <c r="B2355" s="83">
        <v>795</v>
      </c>
      <c r="C2355" s="84" t="s">
        <v>158</v>
      </c>
      <c r="D2355" s="84" t="s">
        <v>168</v>
      </c>
      <c r="E2355" s="84" t="s">
        <v>537</v>
      </c>
      <c r="F2355" s="84" t="s">
        <v>38</v>
      </c>
      <c r="G2355" s="87"/>
      <c r="H2355" s="87">
        <v>0</v>
      </c>
      <c r="I2355" s="87">
        <v>0</v>
      </c>
      <c r="J2355" s="176"/>
      <c r="K2355" s="205"/>
      <c r="L2355" s="205"/>
      <c r="M2355" s="197"/>
      <c r="N2355" s="197"/>
      <c r="O2355" s="197"/>
      <c r="P2355" s="197"/>
      <c r="Q2355" s="197"/>
      <c r="R2355" s="197"/>
    </row>
    <row r="2356" spans="1:18" s="3" customFormat="1" ht="24.75" hidden="1" customHeight="1">
      <c r="A2356" s="82" t="s">
        <v>153</v>
      </c>
      <c r="B2356" s="83">
        <v>795</v>
      </c>
      <c r="C2356" s="84" t="s">
        <v>158</v>
      </c>
      <c r="D2356" s="84" t="s">
        <v>168</v>
      </c>
      <c r="E2356" s="84" t="s">
        <v>537</v>
      </c>
      <c r="F2356" s="84" t="s">
        <v>154</v>
      </c>
      <c r="G2356" s="87">
        <f>G2357</f>
        <v>0</v>
      </c>
      <c r="H2356" s="87">
        <v>0</v>
      </c>
      <c r="I2356" s="87">
        <v>0</v>
      </c>
      <c r="J2356" s="176"/>
      <c r="K2356" s="205"/>
      <c r="L2356" s="205"/>
      <c r="M2356" s="197"/>
      <c r="N2356" s="197"/>
      <c r="O2356" s="197"/>
      <c r="P2356" s="197"/>
      <c r="Q2356" s="197"/>
      <c r="R2356" s="197"/>
    </row>
    <row r="2357" spans="1:18" s="3" customFormat="1" ht="32.25" hidden="1" customHeight="1">
      <c r="A2357" s="82" t="s">
        <v>165</v>
      </c>
      <c r="B2357" s="83">
        <v>795</v>
      </c>
      <c r="C2357" s="84" t="s">
        <v>158</v>
      </c>
      <c r="D2357" s="84" t="s">
        <v>168</v>
      </c>
      <c r="E2357" s="84" t="s">
        <v>537</v>
      </c>
      <c r="F2357" s="84" t="s">
        <v>166</v>
      </c>
      <c r="G2357" s="87"/>
      <c r="H2357" s="87">
        <v>0</v>
      </c>
      <c r="I2357" s="87">
        <v>0</v>
      </c>
      <c r="J2357" s="176"/>
      <c r="K2357" s="205"/>
      <c r="L2357" s="205"/>
      <c r="M2357" s="197"/>
      <c r="N2357" s="197"/>
      <c r="O2357" s="197"/>
      <c r="P2357" s="197"/>
      <c r="Q2357" s="197"/>
      <c r="R2357" s="197"/>
    </row>
    <row r="2358" spans="1:18" s="3" customFormat="1" ht="38.25" hidden="1" customHeight="1">
      <c r="A2358" s="82" t="s">
        <v>539</v>
      </c>
      <c r="B2358" s="83">
        <v>795</v>
      </c>
      <c r="C2358" s="84" t="s">
        <v>158</v>
      </c>
      <c r="D2358" s="84" t="s">
        <v>168</v>
      </c>
      <c r="E2358" s="84" t="s">
        <v>538</v>
      </c>
      <c r="F2358" s="84"/>
      <c r="G2358" s="87">
        <f>G2359</f>
        <v>0</v>
      </c>
      <c r="H2358" s="87">
        <f t="shared" si="635"/>
        <v>0</v>
      </c>
      <c r="I2358" s="87">
        <f t="shared" si="635"/>
        <v>0</v>
      </c>
      <c r="J2358" s="176"/>
      <c r="K2358" s="205"/>
      <c r="L2358" s="205"/>
      <c r="M2358" s="197"/>
      <c r="N2358" s="197"/>
      <c r="O2358" s="197"/>
      <c r="P2358" s="197"/>
      <c r="Q2358" s="197"/>
      <c r="R2358" s="197"/>
    </row>
    <row r="2359" spans="1:18" s="3" customFormat="1" ht="38.25" hidden="1" customHeight="1">
      <c r="A2359" s="82" t="s">
        <v>35</v>
      </c>
      <c r="B2359" s="83">
        <v>795</v>
      </c>
      <c r="C2359" s="84" t="s">
        <v>158</v>
      </c>
      <c r="D2359" s="84" t="s">
        <v>168</v>
      </c>
      <c r="E2359" s="84" t="s">
        <v>538</v>
      </c>
      <c r="F2359" s="84" t="s">
        <v>36</v>
      </c>
      <c r="G2359" s="87">
        <f>G2360</f>
        <v>0</v>
      </c>
      <c r="H2359" s="87">
        <f t="shared" si="635"/>
        <v>0</v>
      </c>
      <c r="I2359" s="87">
        <f t="shared" si="635"/>
        <v>0</v>
      </c>
      <c r="J2359" s="176"/>
      <c r="K2359" s="205"/>
      <c r="L2359" s="205"/>
      <c r="M2359" s="197"/>
      <c r="N2359" s="197"/>
      <c r="O2359" s="197"/>
      <c r="P2359" s="197"/>
      <c r="Q2359" s="197"/>
      <c r="R2359" s="197"/>
    </row>
    <row r="2360" spans="1:18" s="3" customFormat="1" ht="38.25" hidden="1" customHeight="1">
      <c r="A2360" s="82" t="s">
        <v>37</v>
      </c>
      <c r="B2360" s="83">
        <v>795</v>
      </c>
      <c r="C2360" s="84" t="s">
        <v>158</v>
      </c>
      <c r="D2360" s="84" t="s">
        <v>168</v>
      </c>
      <c r="E2360" s="84" t="s">
        <v>538</v>
      </c>
      <c r="F2360" s="84" t="s">
        <v>38</v>
      </c>
      <c r="G2360" s="87"/>
      <c r="H2360" s="87">
        <v>0</v>
      </c>
      <c r="I2360" s="87">
        <v>0</v>
      </c>
      <c r="J2360" s="176"/>
      <c r="K2360" s="205"/>
      <c r="L2360" s="205"/>
      <c r="M2360" s="197"/>
      <c r="N2360" s="197"/>
      <c r="O2360" s="197"/>
      <c r="P2360" s="197"/>
      <c r="Q2360" s="197"/>
      <c r="R2360" s="197"/>
    </row>
    <row r="2361" spans="1:18" s="3" customFormat="1" ht="38.25" hidden="1" customHeight="1">
      <c r="A2361" s="82" t="s">
        <v>446</v>
      </c>
      <c r="B2361" s="83">
        <v>795</v>
      </c>
      <c r="C2361" s="84" t="s">
        <v>158</v>
      </c>
      <c r="D2361" s="84" t="s">
        <v>168</v>
      </c>
      <c r="E2361" s="84" t="s">
        <v>447</v>
      </c>
      <c r="F2361" s="84"/>
      <c r="G2361" s="87">
        <f>G2362</f>
        <v>0</v>
      </c>
      <c r="H2361" s="87">
        <f>H2362</f>
        <v>0</v>
      </c>
      <c r="I2361" s="87">
        <f>I2362</f>
        <v>0</v>
      </c>
      <c r="J2361" s="176"/>
      <c r="K2361" s="205"/>
      <c r="L2361" s="205"/>
      <c r="M2361" s="197"/>
      <c r="N2361" s="197"/>
      <c r="O2361" s="197"/>
      <c r="P2361" s="197"/>
      <c r="Q2361" s="197"/>
      <c r="R2361" s="197"/>
    </row>
    <row r="2362" spans="1:18" s="3" customFormat="1" ht="31.5" hidden="1" customHeight="1">
      <c r="A2362" s="82" t="s">
        <v>35</v>
      </c>
      <c r="B2362" s="83">
        <v>795</v>
      </c>
      <c r="C2362" s="84" t="s">
        <v>158</v>
      </c>
      <c r="D2362" s="84" t="s">
        <v>168</v>
      </c>
      <c r="E2362" s="84" t="s">
        <v>447</v>
      </c>
      <c r="F2362" s="84" t="s">
        <v>36</v>
      </c>
      <c r="G2362" s="87">
        <f>G2363</f>
        <v>0</v>
      </c>
      <c r="H2362" s="87">
        <v>0</v>
      </c>
      <c r="I2362" s="87">
        <v>0</v>
      </c>
      <c r="J2362" s="176"/>
      <c r="K2362" s="205"/>
      <c r="L2362" s="205"/>
      <c r="M2362" s="197"/>
      <c r="N2362" s="197"/>
      <c r="O2362" s="197"/>
      <c r="P2362" s="197"/>
      <c r="Q2362" s="197"/>
      <c r="R2362" s="197"/>
    </row>
    <row r="2363" spans="1:18" s="3" customFormat="1" ht="33.75" hidden="1" customHeight="1">
      <c r="A2363" s="82" t="s">
        <v>37</v>
      </c>
      <c r="B2363" s="83">
        <v>795</v>
      </c>
      <c r="C2363" s="84" t="s">
        <v>158</v>
      </c>
      <c r="D2363" s="84" t="s">
        <v>168</v>
      </c>
      <c r="E2363" s="84" t="s">
        <v>447</v>
      </c>
      <c r="F2363" s="84" t="s">
        <v>38</v>
      </c>
      <c r="G2363" s="87"/>
      <c r="H2363" s="87">
        <v>0</v>
      </c>
      <c r="I2363" s="87">
        <v>0</v>
      </c>
      <c r="J2363" s="176"/>
      <c r="K2363" s="205"/>
      <c r="L2363" s="205"/>
      <c r="M2363" s="197"/>
      <c r="N2363" s="197"/>
      <c r="O2363" s="197"/>
      <c r="P2363" s="197"/>
      <c r="Q2363" s="197"/>
      <c r="R2363" s="197"/>
    </row>
    <row r="2364" spans="1:18" s="3" customFormat="1" ht="38.25" hidden="1" customHeight="1">
      <c r="A2364" s="82" t="s">
        <v>536</v>
      </c>
      <c r="B2364" s="83">
        <v>795</v>
      </c>
      <c r="C2364" s="84" t="s">
        <v>158</v>
      </c>
      <c r="D2364" s="84" t="s">
        <v>168</v>
      </c>
      <c r="E2364" s="84" t="s">
        <v>535</v>
      </c>
      <c r="F2364" s="84"/>
      <c r="G2364" s="87">
        <f>G2365</f>
        <v>0</v>
      </c>
      <c r="H2364" s="87">
        <f t="shared" ref="H2364:I2368" si="636">H2365</f>
        <v>0</v>
      </c>
      <c r="I2364" s="87">
        <f t="shared" si="636"/>
        <v>0</v>
      </c>
      <c r="J2364" s="176"/>
      <c r="K2364" s="205"/>
      <c r="L2364" s="205"/>
      <c r="M2364" s="197"/>
      <c r="N2364" s="197"/>
      <c r="O2364" s="197"/>
      <c r="P2364" s="197"/>
      <c r="Q2364" s="197"/>
      <c r="R2364" s="197"/>
    </row>
    <row r="2365" spans="1:18" s="3" customFormat="1" ht="38.25" hidden="1" customHeight="1">
      <c r="A2365" s="82" t="s">
        <v>35</v>
      </c>
      <c r="B2365" s="83">
        <v>795</v>
      </c>
      <c r="C2365" s="84" t="s">
        <v>158</v>
      </c>
      <c r="D2365" s="84" t="s">
        <v>168</v>
      </c>
      <c r="E2365" s="84" t="s">
        <v>535</v>
      </c>
      <c r="F2365" s="84" t="s">
        <v>36</v>
      </c>
      <c r="G2365" s="87">
        <f>G2366</f>
        <v>0</v>
      </c>
      <c r="H2365" s="87">
        <f t="shared" si="636"/>
        <v>0</v>
      </c>
      <c r="I2365" s="87">
        <f t="shared" si="636"/>
        <v>0</v>
      </c>
      <c r="J2365" s="176"/>
      <c r="K2365" s="205"/>
      <c r="L2365" s="205"/>
      <c r="M2365" s="197"/>
      <c r="N2365" s="197"/>
      <c r="O2365" s="197"/>
      <c r="P2365" s="197"/>
      <c r="Q2365" s="197"/>
      <c r="R2365" s="197"/>
    </row>
    <row r="2366" spans="1:18" s="3" customFormat="1" ht="38.25" hidden="1" customHeight="1">
      <c r="A2366" s="82" t="s">
        <v>37</v>
      </c>
      <c r="B2366" s="83">
        <v>795</v>
      </c>
      <c r="C2366" s="84" t="s">
        <v>158</v>
      </c>
      <c r="D2366" s="84" t="s">
        <v>168</v>
      </c>
      <c r="E2366" s="84" t="s">
        <v>535</v>
      </c>
      <c r="F2366" s="84" t="s">
        <v>38</v>
      </c>
      <c r="G2366" s="87"/>
      <c r="H2366" s="87">
        <v>0</v>
      </c>
      <c r="I2366" s="87">
        <v>0</v>
      </c>
      <c r="J2366" s="176"/>
      <c r="K2366" s="205"/>
      <c r="L2366" s="205"/>
      <c r="M2366" s="197"/>
      <c r="N2366" s="197"/>
      <c r="O2366" s="197"/>
      <c r="P2366" s="197"/>
      <c r="Q2366" s="197"/>
      <c r="R2366" s="197"/>
    </row>
    <row r="2367" spans="1:18" s="3" customFormat="1" ht="38.25" hidden="1" customHeight="1">
      <c r="A2367" s="82" t="s">
        <v>534</v>
      </c>
      <c r="B2367" s="83">
        <v>795</v>
      </c>
      <c r="C2367" s="84" t="s">
        <v>158</v>
      </c>
      <c r="D2367" s="84" t="s">
        <v>168</v>
      </c>
      <c r="E2367" s="84" t="s">
        <v>533</v>
      </c>
      <c r="F2367" s="84"/>
      <c r="G2367" s="87">
        <f>G2368</f>
        <v>0</v>
      </c>
      <c r="H2367" s="87">
        <f t="shared" si="636"/>
        <v>0</v>
      </c>
      <c r="I2367" s="87">
        <f t="shared" si="636"/>
        <v>0</v>
      </c>
      <c r="J2367" s="176"/>
      <c r="K2367" s="205"/>
      <c r="L2367" s="205"/>
      <c r="M2367" s="197"/>
      <c r="N2367" s="197"/>
      <c r="O2367" s="197"/>
      <c r="P2367" s="197"/>
      <c r="Q2367" s="197"/>
      <c r="R2367" s="197"/>
    </row>
    <row r="2368" spans="1:18" s="3" customFormat="1" ht="38.25" hidden="1" customHeight="1">
      <c r="A2368" s="82" t="s">
        <v>35</v>
      </c>
      <c r="B2368" s="83">
        <v>795</v>
      </c>
      <c r="C2368" s="84" t="s">
        <v>158</v>
      </c>
      <c r="D2368" s="84" t="s">
        <v>168</v>
      </c>
      <c r="E2368" s="84" t="s">
        <v>533</v>
      </c>
      <c r="F2368" s="84" t="s">
        <v>36</v>
      </c>
      <c r="G2368" s="87">
        <f>G2369</f>
        <v>0</v>
      </c>
      <c r="H2368" s="87">
        <f t="shared" si="636"/>
        <v>0</v>
      </c>
      <c r="I2368" s="87">
        <f t="shared" si="636"/>
        <v>0</v>
      </c>
      <c r="J2368" s="176"/>
      <c r="K2368" s="205"/>
      <c r="L2368" s="205"/>
      <c r="M2368" s="197"/>
      <c r="N2368" s="197"/>
      <c r="O2368" s="197"/>
      <c r="P2368" s="197"/>
      <c r="Q2368" s="197"/>
      <c r="R2368" s="197"/>
    </row>
    <row r="2369" spans="1:18" s="3" customFormat="1" ht="38.25" hidden="1" customHeight="1">
      <c r="A2369" s="82" t="s">
        <v>37</v>
      </c>
      <c r="B2369" s="83">
        <v>795</v>
      </c>
      <c r="C2369" s="84" t="s">
        <v>158</v>
      </c>
      <c r="D2369" s="84" t="s">
        <v>168</v>
      </c>
      <c r="E2369" s="84" t="s">
        <v>533</v>
      </c>
      <c r="F2369" s="84" t="s">
        <v>38</v>
      </c>
      <c r="G2369" s="87"/>
      <c r="H2369" s="87">
        <v>0</v>
      </c>
      <c r="I2369" s="87">
        <v>0</v>
      </c>
      <c r="J2369" s="176"/>
      <c r="K2369" s="205"/>
      <c r="L2369" s="205"/>
      <c r="M2369" s="197"/>
      <c r="N2369" s="197"/>
      <c r="O2369" s="197"/>
      <c r="P2369" s="197"/>
      <c r="Q2369" s="197"/>
      <c r="R2369" s="197"/>
    </row>
    <row r="2370" spans="1:18" s="3" customFormat="1" ht="38.25" hidden="1" customHeight="1">
      <c r="A2370" s="82" t="s">
        <v>532</v>
      </c>
      <c r="B2370" s="83">
        <v>795</v>
      </c>
      <c r="C2370" s="84" t="s">
        <v>158</v>
      </c>
      <c r="D2370" s="84" t="s">
        <v>168</v>
      </c>
      <c r="E2370" s="84" t="s">
        <v>531</v>
      </c>
      <c r="F2370" s="84"/>
      <c r="G2370" s="87">
        <f>G2371</f>
        <v>0</v>
      </c>
      <c r="H2370" s="87">
        <f t="shared" ref="H2370:I2370" si="637">H2371</f>
        <v>0</v>
      </c>
      <c r="I2370" s="87">
        <f t="shared" si="637"/>
        <v>0</v>
      </c>
      <c r="J2370" s="176"/>
      <c r="K2370" s="205"/>
      <c r="L2370" s="205"/>
      <c r="M2370" s="197"/>
      <c r="N2370" s="197"/>
      <c r="O2370" s="197"/>
      <c r="P2370" s="197"/>
      <c r="Q2370" s="197"/>
      <c r="R2370" s="197"/>
    </row>
    <row r="2371" spans="1:18" s="3" customFormat="1" ht="38.25" hidden="1" customHeight="1">
      <c r="A2371" s="82" t="s">
        <v>153</v>
      </c>
      <c r="B2371" s="83">
        <v>795</v>
      </c>
      <c r="C2371" s="84" t="s">
        <v>158</v>
      </c>
      <c r="D2371" s="84" t="s">
        <v>168</v>
      </c>
      <c r="E2371" s="84" t="s">
        <v>531</v>
      </c>
      <c r="F2371" s="84" t="s">
        <v>154</v>
      </c>
      <c r="G2371" s="87">
        <f>G2372</f>
        <v>0</v>
      </c>
      <c r="H2371" s="87">
        <f t="shared" ref="H2371:I2374" si="638">H2372</f>
        <v>0</v>
      </c>
      <c r="I2371" s="87">
        <f t="shared" si="638"/>
        <v>0</v>
      </c>
      <c r="J2371" s="176"/>
      <c r="K2371" s="205"/>
      <c r="L2371" s="205"/>
      <c r="M2371" s="197"/>
      <c r="N2371" s="197"/>
      <c r="O2371" s="197"/>
      <c r="P2371" s="197"/>
      <c r="Q2371" s="197"/>
      <c r="R2371" s="197"/>
    </row>
    <row r="2372" spans="1:18" s="3" customFormat="1" ht="38.25" hidden="1" customHeight="1">
      <c r="A2372" s="82" t="s">
        <v>165</v>
      </c>
      <c r="B2372" s="83">
        <v>795</v>
      </c>
      <c r="C2372" s="84" t="s">
        <v>158</v>
      </c>
      <c r="D2372" s="84" t="s">
        <v>168</v>
      </c>
      <c r="E2372" s="84" t="s">
        <v>531</v>
      </c>
      <c r="F2372" s="84" t="s">
        <v>166</v>
      </c>
      <c r="G2372" s="87"/>
      <c r="H2372" s="87">
        <v>0</v>
      </c>
      <c r="I2372" s="87">
        <v>0</v>
      </c>
      <c r="J2372" s="176"/>
      <c r="K2372" s="205"/>
      <c r="L2372" s="205"/>
      <c r="M2372" s="197"/>
      <c r="N2372" s="197"/>
      <c r="O2372" s="197"/>
      <c r="P2372" s="197"/>
      <c r="Q2372" s="197"/>
      <c r="R2372" s="197"/>
    </row>
    <row r="2373" spans="1:18" s="3" customFormat="1" ht="38.25" hidden="1" customHeight="1">
      <c r="A2373" s="82" t="s">
        <v>530</v>
      </c>
      <c r="B2373" s="83">
        <v>795</v>
      </c>
      <c r="C2373" s="84" t="s">
        <v>158</v>
      </c>
      <c r="D2373" s="84" t="s">
        <v>168</v>
      </c>
      <c r="E2373" s="84" t="s">
        <v>529</v>
      </c>
      <c r="F2373" s="84"/>
      <c r="G2373" s="87">
        <f>G2374</f>
        <v>0</v>
      </c>
      <c r="H2373" s="87">
        <f t="shared" ref="H2373:I2373" si="639">H2374</f>
        <v>0</v>
      </c>
      <c r="I2373" s="87">
        <f t="shared" si="639"/>
        <v>0</v>
      </c>
      <c r="J2373" s="176"/>
      <c r="K2373" s="205"/>
      <c r="L2373" s="205"/>
      <c r="M2373" s="197"/>
      <c r="N2373" s="197"/>
      <c r="O2373" s="197"/>
      <c r="P2373" s="197"/>
      <c r="Q2373" s="197"/>
      <c r="R2373" s="197"/>
    </row>
    <row r="2374" spans="1:18" s="3" customFormat="1" ht="38.25" hidden="1" customHeight="1">
      <c r="A2374" s="82" t="s">
        <v>153</v>
      </c>
      <c r="B2374" s="83">
        <v>795</v>
      </c>
      <c r="C2374" s="84" t="s">
        <v>158</v>
      </c>
      <c r="D2374" s="84" t="s">
        <v>168</v>
      </c>
      <c r="E2374" s="84" t="s">
        <v>529</v>
      </c>
      <c r="F2374" s="84" t="s">
        <v>154</v>
      </c>
      <c r="G2374" s="87">
        <f>G2375</f>
        <v>0</v>
      </c>
      <c r="H2374" s="87">
        <f t="shared" si="638"/>
        <v>0</v>
      </c>
      <c r="I2374" s="87">
        <f t="shared" si="638"/>
        <v>0</v>
      </c>
      <c r="J2374" s="176"/>
      <c r="K2374" s="205"/>
      <c r="L2374" s="205"/>
      <c r="M2374" s="197"/>
      <c r="N2374" s="197"/>
      <c r="O2374" s="197"/>
      <c r="P2374" s="197"/>
      <c r="Q2374" s="197"/>
      <c r="R2374" s="197"/>
    </row>
    <row r="2375" spans="1:18" s="3" customFormat="1" ht="38.25" hidden="1" customHeight="1">
      <c r="A2375" s="82" t="s">
        <v>165</v>
      </c>
      <c r="B2375" s="83">
        <v>795</v>
      </c>
      <c r="C2375" s="84" t="s">
        <v>158</v>
      </c>
      <c r="D2375" s="84" t="s">
        <v>168</v>
      </c>
      <c r="E2375" s="84" t="s">
        <v>529</v>
      </c>
      <c r="F2375" s="84" t="s">
        <v>166</v>
      </c>
      <c r="G2375" s="87"/>
      <c r="H2375" s="87">
        <v>0</v>
      </c>
      <c r="I2375" s="87">
        <v>0</v>
      </c>
      <c r="J2375" s="176"/>
      <c r="K2375" s="205"/>
      <c r="L2375" s="205"/>
      <c r="M2375" s="197"/>
      <c r="N2375" s="197"/>
      <c r="O2375" s="197"/>
      <c r="P2375" s="197"/>
      <c r="Q2375" s="197"/>
      <c r="R2375" s="197"/>
    </row>
    <row r="2376" spans="1:18" s="3" customFormat="1" ht="38.25" hidden="1" customHeight="1">
      <c r="A2376" s="82" t="s">
        <v>674</v>
      </c>
      <c r="B2376" s="83">
        <v>795</v>
      </c>
      <c r="C2376" s="84" t="s">
        <v>158</v>
      </c>
      <c r="D2376" s="84" t="s">
        <v>168</v>
      </c>
      <c r="E2376" s="84" t="s">
        <v>673</v>
      </c>
      <c r="F2376" s="84"/>
      <c r="G2376" s="87">
        <f>G2377</f>
        <v>0</v>
      </c>
      <c r="H2376" s="87">
        <f t="shared" ref="H2376:I2380" si="640">H2377</f>
        <v>0</v>
      </c>
      <c r="I2376" s="87">
        <f t="shared" si="640"/>
        <v>0</v>
      </c>
      <c r="J2376" s="176"/>
      <c r="K2376" s="205"/>
      <c r="L2376" s="205"/>
      <c r="M2376" s="197"/>
      <c r="N2376" s="197"/>
      <c r="O2376" s="197"/>
      <c r="P2376" s="197"/>
      <c r="Q2376" s="197"/>
      <c r="R2376" s="197"/>
    </row>
    <row r="2377" spans="1:18" s="3" customFormat="1" ht="38.25" hidden="1" customHeight="1">
      <c r="A2377" s="82" t="s">
        <v>35</v>
      </c>
      <c r="B2377" s="83">
        <v>795</v>
      </c>
      <c r="C2377" s="84" t="s">
        <v>158</v>
      </c>
      <c r="D2377" s="84" t="s">
        <v>168</v>
      </c>
      <c r="E2377" s="84" t="s">
        <v>673</v>
      </c>
      <c r="F2377" s="84" t="s">
        <v>36</v>
      </c>
      <c r="G2377" s="87">
        <f>G2378</f>
        <v>0</v>
      </c>
      <c r="H2377" s="87">
        <f t="shared" si="640"/>
        <v>0</v>
      </c>
      <c r="I2377" s="87">
        <f t="shared" si="640"/>
        <v>0</v>
      </c>
      <c r="J2377" s="176"/>
      <c r="K2377" s="205"/>
      <c r="L2377" s="205"/>
      <c r="M2377" s="197"/>
      <c r="N2377" s="197"/>
      <c r="O2377" s="197"/>
      <c r="P2377" s="197"/>
      <c r="Q2377" s="197"/>
      <c r="R2377" s="197"/>
    </row>
    <row r="2378" spans="1:18" s="3" customFormat="1" ht="38.25" hidden="1" customHeight="1">
      <c r="A2378" s="82" t="s">
        <v>37</v>
      </c>
      <c r="B2378" s="83">
        <v>795</v>
      </c>
      <c r="C2378" s="84" t="s">
        <v>158</v>
      </c>
      <c r="D2378" s="84" t="s">
        <v>168</v>
      </c>
      <c r="E2378" s="84" t="s">
        <v>673</v>
      </c>
      <c r="F2378" s="84" t="s">
        <v>38</v>
      </c>
      <c r="G2378" s="87"/>
      <c r="H2378" s="87"/>
      <c r="I2378" s="87"/>
      <c r="J2378" s="176"/>
      <c r="K2378" s="205"/>
      <c r="L2378" s="205"/>
      <c r="M2378" s="197"/>
      <c r="N2378" s="197"/>
      <c r="O2378" s="197"/>
      <c r="P2378" s="197"/>
      <c r="Q2378" s="197"/>
      <c r="R2378" s="197"/>
    </row>
    <row r="2379" spans="1:18" s="3" customFormat="1" ht="63" hidden="1" customHeight="1">
      <c r="A2379" s="82" t="s">
        <v>747</v>
      </c>
      <c r="B2379" s="83">
        <v>795</v>
      </c>
      <c r="C2379" s="84" t="s">
        <v>158</v>
      </c>
      <c r="D2379" s="84" t="s">
        <v>168</v>
      </c>
      <c r="E2379" s="84" t="s">
        <v>746</v>
      </c>
      <c r="F2379" s="84"/>
      <c r="G2379" s="87">
        <f>G2380</f>
        <v>0</v>
      </c>
      <c r="H2379" s="87">
        <f t="shared" si="640"/>
        <v>0</v>
      </c>
      <c r="I2379" s="87">
        <f t="shared" si="640"/>
        <v>0</v>
      </c>
      <c r="J2379" s="176"/>
      <c r="K2379" s="205"/>
      <c r="L2379" s="205"/>
      <c r="M2379" s="197"/>
      <c r="N2379" s="197"/>
      <c r="O2379" s="197"/>
      <c r="P2379" s="197"/>
      <c r="Q2379" s="197"/>
      <c r="R2379" s="197"/>
    </row>
    <row r="2380" spans="1:18" s="3" customFormat="1" ht="38.25" hidden="1" customHeight="1">
      <c r="A2380" s="82" t="s">
        <v>35</v>
      </c>
      <c r="B2380" s="83">
        <v>795</v>
      </c>
      <c r="C2380" s="84" t="s">
        <v>158</v>
      </c>
      <c r="D2380" s="84" t="s">
        <v>168</v>
      </c>
      <c r="E2380" s="84" t="s">
        <v>746</v>
      </c>
      <c r="F2380" s="84" t="s">
        <v>36</v>
      </c>
      <c r="G2380" s="87">
        <f>G2381</f>
        <v>0</v>
      </c>
      <c r="H2380" s="87">
        <f t="shared" si="640"/>
        <v>0</v>
      </c>
      <c r="I2380" s="87">
        <f t="shared" si="640"/>
        <v>0</v>
      </c>
      <c r="J2380" s="176"/>
      <c r="K2380" s="205"/>
      <c r="L2380" s="205"/>
      <c r="M2380" s="197"/>
      <c r="N2380" s="197"/>
      <c r="O2380" s="197"/>
      <c r="P2380" s="197"/>
      <c r="Q2380" s="197"/>
      <c r="R2380" s="197"/>
    </row>
    <row r="2381" spans="1:18" s="3" customFormat="1" ht="38.25" hidden="1" customHeight="1">
      <c r="A2381" s="82" t="s">
        <v>37</v>
      </c>
      <c r="B2381" s="83">
        <v>795</v>
      </c>
      <c r="C2381" s="84" t="s">
        <v>158</v>
      </c>
      <c r="D2381" s="84" t="s">
        <v>168</v>
      </c>
      <c r="E2381" s="84" t="s">
        <v>746</v>
      </c>
      <c r="F2381" s="84" t="s">
        <v>38</v>
      </c>
      <c r="G2381" s="87"/>
      <c r="H2381" s="87"/>
      <c r="I2381" s="87"/>
      <c r="J2381" s="176"/>
      <c r="K2381" s="205"/>
      <c r="L2381" s="205"/>
      <c r="M2381" s="197"/>
      <c r="N2381" s="197"/>
      <c r="O2381" s="197"/>
      <c r="P2381" s="197"/>
      <c r="Q2381" s="197"/>
      <c r="R2381" s="197"/>
    </row>
    <row r="2382" spans="1:18" s="124" customFormat="1" ht="20.25" hidden="1" customHeight="1">
      <c r="A2382" s="278" t="s">
        <v>73</v>
      </c>
      <c r="B2382" s="269"/>
      <c r="C2382" s="155"/>
      <c r="D2382" s="155"/>
      <c r="E2382" s="155"/>
      <c r="F2382" s="155"/>
      <c r="G2382" s="156">
        <f>G2079+G2174+G2332+G2073</f>
        <v>0</v>
      </c>
      <c r="H2382" s="156">
        <f t="shared" ref="H2382:I2382" si="641">H2079+H2174+H2332+H2073</f>
        <v>0</v>
      </c>
      <c r="I2382" s="156">
        <f t="shared" si="641"/>
        <v>0</v>
      </c>
      <c r="J2382" s="194"/>
      <c r="K2382" s="205"/>
      <c r="L2382" s="205"/>
      <c r="M2382" s="205"/>
      <c r="N2382" s="205"/>
      <c r="O2382" s="205"/>
      <c r="P2382" s="205"/>
      <c r="Q2382" s="205"/>
      <c r="R2382" s="205"/>
    </row>
    <row r="2383" spans="1:18" s="90" customFormat="1" ht="38.25" hidden="1">
      <c r="A2383" s="273" t="s">
        <v>936</v>
      </c>
      <c r="B2383" s="262">
        <v>795</v>
      </c>
      <c r="C2383" s="280"/>
      <c r="D2383" s="280"/>
      <c r="E2383" s="280"/>
      <c r="F2383" s="280"/>
      <c r="G2383" s="274"/>
      <c r="H2383" s="274"/>
      <c r="I2383" s="274"/>
      <c r="J2383" s="195"/>
      <c r="K2383" s="207"/>
      <c r="L2383" s="184"/>
      <c r="M2383" s="184"/>
      <c r="N2383" s="184"/>
      <c r="O2383" s="184"/>
      <c r="P2383" s="184"/>
      <c r="Q2383" s="184"/>
      <c r="R2383" s="184"/>
    </row>
    <row r="2384" spans="1:18" s="124" customFormat="1" ht="16.5" hidden="1">
      <c r="A2384" s="261" t="s">
        <v>17</v>
      </c>
      <c r="B2384" s="293">
        <v>795</v>
      </c>
      <c r="C2384" s="294" t="s">
        <v>18</v>
      </c>
      <c r="D2384" s="295"/>
      <c r="E2384" s="295"/>
      <c r="F2384" s="295"/>
      <c r="G2384" s="298">
        <f>G2385</f>
        <v>0</v>
      </c>
      <c r="H2384" s="296"/>
      <c r="I2384" s="296"/>
      <c r="J2384" s="297"/>
      <c r="K2384" s="206"/>
      <c r="L2384" s="205"/>
      <c r="M2384" s="205"/>
      <c r="N2384" s="205"/>
      <c r="O2384" s="205"/>
      <c r="P2384" s="205"/>
      <c r="Q2384" s="205"/>
      <c r="R2384" s="205"/>
    </row>
    <row r="2385" spans="1:18" s="149" customFormat="1" ht="16.5" hidden="1">
      <c r="A2385" s="290" t="s">
        <v>21</v>
      </c>
      <c r="B2385" s="289">
        <v>795</v>
      </c>
      <c r="C2385" s="288" t="s">
        <v>18</v>
      </c>
      <c r="D2385" s="288" t="s">
        <v>22</v>
      </c>
      <c r="E2385" s="287"/>
      <c r="F2385" s="287"/>
      <c r="G2385" s="299">
        <f>G2386</f>
        <v>0</v>
      </c>
      <c r="H2385" s="291"/>
      <c r="I2385" s="291"/>
      <c r="J2385" s="292"/>
      <c r="K2385" s="212"/>
      <c r="L2385" s="220"/>
      <c r="M2385" s="220"/>
      <c r="N2385" s="220"/>
      <c r="O2385" s="220"/>
      <c r="P2385" s="220"/>
      <c r="Q2385" s="220"/>
      <c r="R2385" s="220"/>
    </row>
    <row r="2386" spans="1:18" s="149" customFormat="1" ht="25.5" hidden="1">
      <c r="A2386" s="290" t="s">
        <v>159</v>
      </c>
      <c r="B2386" s="289">
        <v>795</v>
      </c>
      <c r="C2386" s="288" t="s">
        <v>18</v>
      </c>
      <c r="D2386" s="288" t="s">
        <v>22</v>
      </c>
      <c r="E2386" s="289" t="s">
        <v>205</v>
      </c>
      <c r="F2386" s="287"/>
      <c r="G2386" s="299">
        <f>G2387</f>
        <v>0</v>
      </c>
      <c r="H2386" s="291"/>
      <c r="I2386" s="291"/>
      <c r="J2386" s="292"/>
      <c r="K2386" s="212"/>
      <c r="L2386" s="220"/>
      <c r="M2386" s="220"/>
      <c r="N2386" s="220"/>
      <c r="O2386" s="220"/>
      <c r="P2386" s="220"/>
      <c r="Q2386" s="220"/>
      <c r="R2386" s="220"/>
    </row>
    <row r="2387" spans="1:18" s="149" customFormat="1" ht="25.5" hidden="1">
      <c r="A2387" s="82" t="s">
        <v>395</v>
      </c>
      <c r="B2387" s="289">
        <v>795</v>
      </c>
      <c r="C2387" s="288" t="s">
        <v>18</v>
      </c>
      <c r="D2387" s="288" t="s">
        <v>22</v>
      </c>
      <c r="E2387" s="289" t="s">
        <v>394</v>
      </c>
      <c r="F2387" s="287"/>
      <c r="G2387" s="299">
        <f>G2388</f>
        <v>0</v>
      </c>
      <c r="H2387" s="291"/>
      <c r="I2387" s="291"/>
      <c r="J2387" s="292"/>
      <c r="K2387" s="212"/>
      <c r="L2387" s="220"/>
      <c r="M2387" s="220"/>
      <c r="N2387" s="220"/>
      <c r="O2387" s="220"/>
      <c r="P2387" s="220"/>
      <c r="Q2387" s="220"/>
      <c r="R2387" s="220"/>
    </row>
    <row r="2388" spans="1:18" s="149" customFormat="1" hidden="1">
      <c r="A2388" s="82" t="s">
        <v>62</v>
      </c>
      <c r="B2388" s="289">
        <v>795</v>
      </c>
      <c r="C2388" s="288" t="s">
        <v>18</v>
      </c>
      <c r="D2388" s="288" t="s">
        <v>22</v>
      </c>
      <c r="E2388" s="289" t="s">
        <v>394</v>
      </c>
      <c r="F2388" s="289">
        <v>800</v>
      </c>
      <c r="G2388" s="299">
        <f>G2389</f>
        <v>0</v>
      </c>
      <c r="H2388" s="291"/>
      <c r="I2388" s="291"/>
      <c r="J2388" s="292"/>
      <c r="K2388" s="212"/>
      <c r="L2388" s="220"/>
      <c r="M2388" s="220"/>
      <c r="N2388" s="220"/>
      <c r="O2388" s="220"/>
      <c r="P2388" s="220"/>
      <c r="Q2388" s="220"/>
      <c r="R2388" s="220"/>
    </row>
    <row r="2389" spans="1:18" s="149" customFormat="1" hidden="1">
      <c r="A2389" s="82" t="s">
        <v>322</v>
      </c>
      <c r="B2389" s="289">
        <v>795</v>
      </c>
      <c r="C2389" s="288" t="s">
        <v>18</v>
      </c>
      <c r="D2389" s="288" t="s">
        <v>22</v>
      </c>
      <c r="E2389" s="289" t="s">
        <v>394</v>
      </c>
      <c r="F2389" s="289">
        <v>830</v>
      </c>
      <c r="G2389" s="299"/>
      <c r="H2389" s="291"/>
      <c r="I2389" s="291"/>
      <c r="J2389" s="292"/>
      <c r="K2389" s="212"/>
      <c r="L2389" s="220"/>
      <c r="M2389" s="220"/>
      <c r="N2389" s="220"/>
      <c r="O2389" s="220"/>
      <c r="P2389" s="220"/>
      <c r="Q2389" s="220"/>
      <c r="R2389" s="220"/>
    </row>
    <row r="2390" spans="1:18" hidden="1">
      <c r="A2390" s="264" t="s">
        <v>85</v>
      </c>
      <c r="B2390" s="265">
        <v>795</v>
      </c>
      <c r="C2390" s="266" t="s">
        <v>53</v>
      </c>
      <c r="D2390" s="266"/>
      <c r="E2390" s="266"/>
      <c r="F2390" s="266"/>
      <c r="G2390" s="263">
        <f>G2418+G2391</f>
        <v>0</v>
      </c>
      <c r="H2390" s="263">
        <f t="shared" ref="H2390:I2390" si="642">H2418</f>
        <v>0</v>
      </c>
      <c r="I2390" s="263">
        <f t="shared" si="642"/>
        <v>0</v>
      </c>
      <c r="J2390" s="189"/>
      <c r="K2390" s="189"/>
      <c r="L2390" s="189"/>
      <c r="M2390" s="189"/>
      <c r="N2390" s="189"/>
      <c r="O2390" s="189"/>
      <c r="P2390" s="207"/>
      <c r="Q2390" s="207"/>
    </row>
    <row r="2391" spans="1:18" ht="19.5" hidden="1" customHeight="1">
      <c r="A2391" s="82" t="s">
        <v>167</v>
      </c>
      <c r="B2391" s="148">
        <v>795</v>
      </c>
      <c r="C2391" s="84" t="s">
        <v>53</v>
      </c>
      <c r="D2391" s="84" t="s">
        <v>121</v>
      </c>
      <c r="E2391" s="84"/>
      <c r="F2391" s="84"/>
      <c r="G2391" s="87">
        <f>G2392</f>
        <v>0</v>
      </c>
      <c r="H2391" s="87">
        <f t="shared" ref="H2391:I2391" si="643">H2392</f>
        <v>0</v>
      </c>
      <c r="I2391" s="87">
        <f t="shared" si="643"/>
        <v>0</v>
      </c>
      <c r="J2391" s="176"/>
      <c r="K2391" s="69"/>
      <c r="L2391" s="69"/>
      <c r="M2391" s="69"/>
      <c r="N2391" s="69"/>
      <c r="O2391" s="69"/>
      <c r="P2391" s="69"/>
      <c r="Q2391" s="69"/>
      <c r="R2391" s="69"/>
    </row>
    <row r="2392" spans="1:18" s="18" customFormat="1" ht="27" hidden="1" customHeight="1">
      <c r="A2392" s="82" t="s">
        <v>465</v>
      </c>
      <c r="B2392" s="148">
        <v>795</v>
      </c>
      <c r="C2392" s="84" t="s">
        <v>53</v>
      </c>
      <c r="D2392" s="84" t="s">
        <v>121</v>
      </c>
      <c r="E2392" s="84" t="s">
        <v>230</v>
      </c>
      <c r="F2392" s="84"/>
      <c r="G2392" s="87">
        <f>G2393+G2399+G2405</f>
        <v>0</v>
      </c>
      <c r="H2392" s="87">
        <f>H2399+H2412</f>
        <v>0</v>
      </c>
      <c r="I2392" s="87">
        <f>I2399+I2412</f>
        <v>0</v>
      </c>
      <c r="J2392" s="176"/>
      <c r="K2392" s="175"/>
      <c r="L2392" s="175"/>
      <c r="M2392" s="175"/>
      <c r="N2392" s="175"/>
      <c r="O2392" s="175"/>
      <c r="P2392" s="183"/>
      <c r="Q2392" s="245"/>
      <c r="R2392" s="183"/>
    </row>
    <row r="2393" spans="1:18" s="18" customFormat="1" ht="86.25" hidden="1" customHeight="1">
      <c r="A2393" s="82" t="s">
        <v>941</v>
      </c>
      <c r="B2393" s="148">
        <v>795</v>
      </c>
      <c r="C2393" s="84" t="s">
        <v>53</v>
      </c>
      <c r="D2393" s="84" t="s">
        <v>121</v>
      </c>
      <c r="E2393" s="84" t="s">
        <v>940</v>
      </c>
      <c r="F2393" s="84"/>
      <c r="G2393" s="87">
        <f>G2394</f>
        <v>0</v>
      </c>
      <c r="H2393" s="87">
        <f>H2394+H2399</f>
        <v>0</v>
      </c>
      <c r="I2393" s="87">
        <f>I2394+I2399</f>
        <v>0</v>
      </c>
      <c r="J2393" s="176"/>
      <c r="K2393" s="183"/>
      <c r="L2393" s="183"/>
      <c r="M2393" s="183"/>
      <c r="N2393" s="183"/>
      <c r="O2393" s="183"/>
      <c r="P2393" s="183"/>
      <c r="Q2393" s="183"/>
      <c r="R2393" s="183"/>
    </row>
    <row r="2394" spans="1:18" s="18" customFormat="1" ht="76.5" hidden="1" customHeight="1">
      <c r="A2394" s="82" t="s">
        <v>941</v>
      </c>
      <c r="B2394" s="148">
        <v>795</v>
      </c>
      <c r="C2394" s="84" t="s">
        <v>53</v>
      </c>
      <c r="D2394" s="84" t="s">
        <v>121</v>
      </c>
      <c r="E2394" s="84" t="s">
        <v>944</v>
      </c>
      <c r="F2394" s="84"/>
      <c r="G2394" s="87">
        <f>G2397+G2395</f>
        <v>0</v>
      </c>
      <c r="H2394" s="87">
        <f>H2397</f>
        <v>0</v>
      </c>
      <c r="I2394" s="87">
        <f>I2397</f>
        <v>0</v>
      </c>
      <c r="J2394" s="176"/>
      <c r="K2394" s="183"/>
      <c r="L2394" s="183"/>
      <c r="M2394" s="183"/>
      <c r="N2394" s="183"/>
      <c r="O2394" s="183"/>
      <c r="P2394" s="183"/>
      <c r="Q2394" s="183"/>
      <c r="R2394" s="183"/>
    </row>
    <row r="2395" spans="1:18" s="18" customFormat="1" ht="15" hidden="1" customHeight="1">
      <c r="A2395" s="82" t="s">
        <v>317</v>
      </c>
      <c r="B2395" s="148">
        <v>795</v>
      </c>
      <c r="C2395" s="84" t="s">
        <v>53</v>
      </c>
      <c r="D2395" s="84" t="s">
        <v>121</v>
      </c>
      <c r="E2395" s="84" t="s">
        <v>944</v>
      </c>
      <c r="F2395" s="84" t="s">
        <v>36</v>
      </c>
      <c r="G2395" s="87">
        <f>G2396</f>
        <v>0</v>
      </c>
      <c r="H2395" s="87">
        <f>H2396</f>
        <v>0</v>
      </c>
      <c r="I2395" s="87">
        <f>I2396</f>
        <v>0</v>
      </c>
      <c r="J2395" s="176"/>
      <c r="K2395" s="183"/>
      <c r="L2395" s="183"/>
      <c r="M2395" s="183"/>
      <c r="N2395" s="183"/>
      <c r="O2395" s="183"/>
      <c r="P2395" s="183"/>
      <c r="Q2395" s="183"/>
      <c r="R2395" s="183"/>
    </row>
    <row r="2396" spans="1:18" s="18" customFormat="1" ht="32.25" hidden="1" customHeight="1">
      <c r="A2396" s="82" t="s">
        <v>37</v>
      </c>
      <c r="B2396" s="148">
        <v>795</v>
      </c>
      <c r="C2396" s="84" t="s">
        <v>53</v>
      </c>
      <c r="D2396" s="84" t="s">
        <v>121</v>
      </c>
      <c r="E2396" s="84" t="s">
        <v>944</v>
      </c>
      <c r="F2396" s="84" t="s">
        <v>38</v>
      </c>
      <c r="G2396" s="87"/>
      <c r="H2396" s="87"/>
      <c r="I2396" s="87"/>
      <c r="J2396" s="176"/>
      <c r="K2396" s="183"/>
      <c r="L2396" s="183"/>
      <c r="M2396" s="183"/>
      <c r="N2396" s="183"/>
      <c r="O2396" s="183"/>
      <c r="P2396" s="183"/>
      <c r="Q2396" s="183"/>
      <c r="R2396" s="183"/>
    </row>
    <row r="2397" spans="1:18" s="18" customFormat="1" ht="15" hidden="1" customHeight="1">
      <c r="A2397" s="82" t="s">
        <v>153</v>
      </c>
      <c r="B2397" s="148">
        <v>795</v>
      </c>
      <c r="C2397" s="84" t="s">
        <v>53</v>
      </c>
      <c r="D2397" s="84" t="s">
        <v>121</v>
      </c>
      <c r="E2397" s="84" t="s">
        <v>944</v>
      </c>
      <c r="F2397" s="84" t="s">
        <v>154</v>
      </c>
      <c r="G2397" s="87">
        <f t="shared" ref="G2397:I2397" si="644">G2398</f>
        <v>0</v>
      </c>
      <c r="H2397" s="87">
        <f t="shared" si="644"/>
        <v>0</v>
      </c>
      <c r="I2397" s="87">
        <f t="shared" si="644"/>
        <v>0</v>
      </c>
      <c r="J2397" s="176"/>
      <c r="K2397" s="183"/>
      <c r="L2397" s="183"/>
      <c r="M2397" s="183"/>
      <c r="N2397" s="183"/>
      <c r="O2397" s="183"/>
      <c r="P2397" s="183"/>
      <c r="Q2397" s="183"/>
      <c r="R2397" s="183"/>
    </row>
    <row r="2398" spans="1:18" s="18" customFormat="1" ht="32.25" hidden="1" customHeight="1">
      <c r="A2398" s="82" t="s">
        <v>173</v>
      </c>
      <c r="B2398" s="148">
        <v>795</v>
      </c>
      <c r="C2398" s="84" t="s">
        <v>53</v>
      </c>
      <c r="D2398" s="84" t="s">
        <v>121</v>
      </c>
      <c r="E2398" s="84" t="s">
        <v>944</v>
      </c>
      <c r="F2398" s="84" t="s">
        <v>174</v>
      </c>
      <c r="G2398" s="87"/>
      <c r="H2398" s="87"/>
      <c r="I2398" s="87"/>
      <c r="J2398" s="176"/>
      <c r="K2398" s="183"/>
      <c r="L2398" s="183"/>
      <c r="M2398" s="183"/>
      <c r="N2398" s="183"/>
      <c r="O2398" s="183"/>
      <c r="P2398" s="183"/>
      <c r="Q2398" s="183"/>
      <c r="R2398" s="183"/>
    </row>
    <row r="2399" spans="1:18" s="18" customFormat="1" ht="86.25" hidden="1" customHeight="1">
      <c r="A2399" s="82" t="s">
        <v>942</v>
      </c>
      <c r="B2399" s="148">
        <v>795</v>
      </c>
      <c r="C2399" s="84" t="s">
        <v>53</v>
      </c>
      <c r="D2399" s="84" t="s">
        <v>121</v>
      </c>
      <c r="E2399" s="84" t="s">
        <v>10</v>
      </c>
      <c r="F2399" s="84"/>
      <c r="G2399" s="87">
        <f>G2400</f>
        <v>0</v>
      </c>
      <c r="H2399" s="87">
        <f>H2400+H2409</f>
        <v>0</v>
      </c>
      <c r="I2399" s="87">
        <f>I2400+I2409</f>
        <v>0</v>
      </c>
      <c r="J2399" s="176"/>
      <c r="K2399" s="183"/>
      <c r="L2399" s="183"/>
      <c r="M2399" s="183"/>
      <c r="N2399" s="183"/>
      <c r="O2399" s="183"/>
      <c r="P2399" s="183"/>
      <c r="Q2399" s="183"/>
      <c r="R2399" s="183"/>
    </row>
    <row r="2400" spans="1:18" s="18" customFormat="1" ht="76.5" hidden="1" customHeight="1">
      <c r="A2400" s="82" t="s">
        <v>942</v>
      </c>
      <c r="B2400" s="148">
        <v>795</v>
      </c>
      <c r="C2400" s="84" t="s">
        <v>53</v>
      </c>
      <c r="D2400" s="84" t="s">
        <v>121</v>
      </c>
      <c r="E2400" s="84" t="s">
        <v>943</v>
      </c>
      <c r="F2400" s="84"/>
      <c r="G2400" s="87">
        <f>G2403+G2402</f>
        <v>0</v>
      </c>
      <c r="H2400" s="87">
        <f>H2403</f>
        <v>0</v>
      </c>
      <c r="I2400" s="87">
        <f>I2403</f>
        <v>0</v>
      </c>
      <c r="J2400" s="176"/>
      <c r="K2400" s="183"/>
      <c r="L2400" s="183"/>
      <c r="M2400" s="183"/>
      <c r="N2400" s="183"/>
      <c r="O2400" s="183"/>
      <c r="P2400" s="183"/>
      <c r="Q2400" s="183"/>
      <c r="R2400" s="183"/>
    </row>
    <row r="2401" spans="1:18" s="18" customFormat="1" ht="15" hidden="1" customHeight="1">
      <c r="A2401" s="82" t="s">
        <v>317</v>
      </c>
      <c r="B2401" s="148">
        <v>795</v>
      </c>
      <c r="C2401" s="84" t="s">
        <v>53</v>
      </c>
      <c r="D2401" s="84" t="s">
        <v>121</v>
      </c>
      <c r="E2401" s="84" t="s">
        <v>943</v>
      </c>
      <c r="F2401" s="84" t="s">
        <v>36</v>
      </c>
      <c r="G2401" s="87">
        <f>G2402</f>
        <v>0</v>
      </c>
      <c r="H2401" s="87">
        <f>H2402</f>
        <v>0</v>
      </c>
      <c r="I2401" s="87">
        <f>I2402</f>
        <v>0</v>
      </c>
      <c r="J2401" s="176"/>
      <c r="K2401" s="183"/>
      <c r="L2401" s="183"/>
      <c r="M2401" s="183"/>
      <c r="N2401" s="183"/>
      <c r="O2401" s="183"/>
      <c r="P2401" s="183"/>
      <c r="Q2401" s="183"/>
      <c r="R2401" s="183"/>
    </row>
    <row r="2402" spans="1:18" s="18" customFormat="1" ht="32.25" hidden="1" customHeight="1">
      <c r="A2402" s="82" t="s">
        <v>37</v>
      </c>
      <c r="B2402" s="148">
        <v>795</v>
      </c>
      <c r="C2402" s="84" t="s">
        <v>53</v>
      </c>
      <c r="D2402" s="84" t="s">
        <v>121</v>
      </c>
      <c r="E2402" s="84" t="s">
        <v>943</v>
      </c>
      <c r="F2402" s="84" t="s">
        <v>38</v>
      </c>
      <c r="G2402" s="87"/>
      <c r="H2402" s="87"/>
      <c r="I2402" s="87"/>
      <c r="J2402" s="176"/>
      <c r="K2402" s="183"/>
      <c r="L2402" s="183"/>
      <c r="M2402" s="183"/>
      <c r="N2402" s="183"/>
      <c r="O2402" s="183"/>
      <c r="P2402" s="183"/>
      <c r="Q2402" s="183"/>
      <c r="R2402" s="183"/>
    </row>
    <row r="2403" spans="1:18" s="18" customFormat="1" ht="15" hidden="1" customHeight="1">
      <c r="A2403" s="82" t="s">
        <v>153</v>
      </c>
      <c r="B2403" s="148">
        <v>795</v>
      </c>
      <c r="C2403" s="84" t="s">
        <v>53</v>
      </c>
      <c r="D2403" s="84" t="s">
        <v>121</v>
      </c>
      <c r="E2403" s="84" t="s">
        <v>943</v>
      </c>
      <c r="F2403" s="84" t="s">
        <v>154</v>
      </c>
      <c r="G2403" s="87">
        <f t="shared" ref="G2403:I2403" si="645">G2404</f>
        <v>0</v>
      </c>
      <c r="H2403" s="87">
        <f t="shared" si="645"/>
        <v>0</v>
      </c>
      <c r="I2403" s="87">
        <f t="shared" si="645"/>
        <v>0</v>
      </c>
      <c r="J2403" s="176"/>
      <c r="K2403" s="183"/>
      <c r="L2403" s="183"/>
      <c r="M2403" s="183"/>
      <c r="N2403" s="183"/>
      <c r="O2403" s="183"/>
      <c r="P2403" s="183"/>
      <c r="Q2403" s="183"/>
      <c r="R2403" s="183"/>
    </row>
    <row r="2404" spans="1:18" s="18" customFormat="1" ht="32.25" hidden="1" customHeight="1">
      <c r="A2404" s="82" t="s">
        <v>173</v>
      </c>
      <c r="B2404" s="148">
        <v>795</v>
      </c>
      <c r="C2404" s="84" t="s">
        <v>53</v>
      </c>
      <c r="D2404" s="84" t="s">
        <v>121</v>
      </c>
      <c r="E2404" s="84" t="s">
        <v>943</v>
      </c>
      <c r="F2404" s="84" t="s">
        <v>174</v>
      </c>
      <c r="G2404" s="87"/>
      <c r="H2404" s="87"/>
      <c r="I2404" s="87"/>
      <c r="J2404" s="176"/>
      <c r="K2404" s="183"/>
      <c r="L2404" s="183"/>
      <c r="M2404" s="183"/>
      <c r="N2404" s="183"/>
      <c r="O2404" s="183"/>
      <c r="P2404" s="183"/>
      <c r="Q2404" s="183"/>
      <c r="R2404" s="183"/>
    </row>
    <row r="2405" spans="1:18" s="18" customFormat="1" ht="102" hidden="1" customHeight="1">
      <c r="A2405" s="82" t="s">
        <v>946</v>
      </c>
      <c r="B2405" s="148">
        <v>795</v>
      </c>
      <c r="C2405" s="84" t="s">
        <v>53</v>
      </c>
      <c r="D2405" s="84" t="s">
        <v>121</v>
      </c>
      <c r="E2405" s="84" t="s">
        <v>945</v>
      </c>
      <c r="F2405" s="84"/>
      <c r="G2405" s="87">
        <f>G2406</f>
        <v>0</v>
      </c>
      <c r="H2405" s="87">
        <f t="shared" ref="H2405:I2405" si="646">H2406+H2415</f>
        <v>0</v>
      </c>
      <c r="I2405" s="87">
        <f t="shared" si="646"/>
        <v>0</v>
      </c>
      <c r="J2405" s="176"/>
      <c r="K2405" s="183"/>
      <c r="L2405" s="183"/>
      <c r="M2405" s="183"/>
      <c r="N2405" s="183"/>
      <c r="O2405" s="183"/>
      <c r="P2405" s="183"/>
      <c r="Q2405" s="183"/>
      <c r="R2405" s="183"/>
    </row>
    <row r="2406" spans="1:18" s="18" customFormat="1" ht="108" hidden="1" customHeight="1">
      <c r="A2406" s="82" t="s">
        <v>946</v>
      </c>
      <c r="B2406" s="148">
        <v>795</v>
      </c>
      <c r="C2406" s="84" t="s">
        <v>53</v>
      </c>
      <c r="D2406" s="84" t="s">
        <v>121</v>
      </c>
      <c r="E2406" s="84" t="s">
        <v>947</v>
      </c>
      <c r="F2406" s="84"/>
      <c r="G2406" s="87">
        <f>G2407+G2410</f>
        <v>0</v>
      </c>
      <c r="H2406" s="87">
        <f t="shared" ref="G2406:I2407" si="647">H2407</f>
        <v>0</v>
      </c>
      <c r="I2406" s="87">
        <f t="shared" si="647"/>
        <v>0</v>
      </c>
      <c r="J2406" s="176"/>
      <c r="K2406" s="183"/>
      <c r="L2406" s="183"/>
      <c r="M2406" s="183"/>
      <c r="N2406" s="183"/>
      <c r="O2406" s="183"/>
      <c r="P2406" s="183"/>
      <c r="Q2406" s="183"/>
      <c r="R2406" s="183"/>
    </row>
    <row r="2407" spans="1:18" s="18" customFormat="1" ht="15" hidden="1" customHeight="1">
      <c r="A2407" s="82" t="s">
        <v>153</v>
      </c>
      <c r="B2407" s="148">
        <v>795</v>
      </c>
      <c r="C2407" s="84" t="s">
        <v>53</v>
      </c>
      <c r="D2407" s="84" t="s">
        <v>121</v>
      </c>
      <c r="E2407" s="84" t="s">
        <v>947</v>
      </c>
      <c r="F2407" s="84" t="s">
        <v>154</v>
      </c>
      <c r="G2407" s="87">
        <f t="shared" si="647"/>
        <v>0</v>
      </c>
      <c r="H2407" s="87">
        <f t="shared" si="647"/>
        <v>0</v>
      </c>
      <c r="I2407" s="87">
        <f t="shared" si="647"/>
        <v>0</v>
      </c>
      <c r="J2407" s="176"/>
      <c r="K2407" s="183"/>
      <c r="L2407" s="183"/>
      <c r="M2407" s="183"/>
      <c r="N2407" s="183"/>
      <c r="O2407" s="183"/>
      <c r="P2407" s="183"/>
      <c r="Q2407" s="183"/>
      <c r="R2407" s="183"/>
    </row>
    <row r="2408" spans="1:18" s="18" customFormat="1" ht="32.25" hidden="1" customHeight="1">
      <c r="A2408" s="82" t="s">
        <v>173</v>
      </c>
      <c r="B2408" s="148">
        <v>795</v>
      </c>
      <c r="C2408" s="84" t="s">
        <v>53</v>
      </c>
      <c r="D2408" s="84" t="s">
        <v>121</v>
      </c>
      <c r="E2408" s="84" t="s">
        <v>947</v>
      </c>
      <c r="F2408" s="84" t="s">
        <v>174</v>
      </c>
      <c r="G2408" s="87"/>
      <c r="H2408" s="87"/>
      <c r="I2408" s="87"/>
      <c r="J2408" s="176"/>
      <c r="K2408" s="183"/>
      <c r="L2408" s="183"/>
      <c r="M2408" s="183"/>
      <c r="N2408" s="183"/>
      <c r="O2408" s="183"/>
      <c r="P2408" s="183"/>
      <c r="Q2408" s="183"/>
      <c r="R2408" s="183"/>
    </row>
    <row r="2409" spans="1:18" s="18" customFormat="1" ht="106.5" hidden="1" customHeight="1">
      <c r="A2409" s="82" t="s">
        <v>921</v>
      </c>
      <c r="B2409" s="148">
        <v>795</v>
      </c>
      <c r="C2409" s="84" t="s">
        <v>53</v>
      </c>
      <c r="D2409" s="84" t="s">
        <v>121</v>
      </c>
      <c r="E2409" s="84" t="s">
        <v>504</v>
      </c>
      <c r="F2409" s="84"/>
      <c r="G2409" s="87">
        <f>G2410</f>
        <v>0</v>
      </c>
      <c r="H2409" s="87"/>
      <c r="I2409" s="87"/>
      <c r="J2409" s="176"/>
      <c r="K2409" s="183"/>
      <c r="L2409" s="183"/>
      <c r="M2409" s="183"/>
      <c r="N2409" s="183"/>
      <c r="O2409" s="183"/>
      <c r="P2409" s="183"/>
      <c r="Q2409" s="183"/>
      <c r="R2409" s="183"/>
    </row>
    <row r="2410" spans="1:18" s="18" customFormat="1" ht="27.75" hidden="1" customHeight="1">
      <c r="A2410" s="82" t="s">
        <v>94</v>
      </c>
      <c r="B2410" s="148">
        <v>795</v>
      </c>
      <c r="C2410" s="84" t="s">
        <v>53</v>
      </c>
      <c r="D2410" s="84" t="s">
        <v>121</v>
      </c>
      <c r="E2410" s="84" t="s">
        <v>504</v>
      </c>
      <c r="F2410" s="84" t="s">
        <v>341</v>
      </c>
      <c r="G2410" s="87">
        <f>G2411</f>
        <v>0</v>
      </c>
      <c r="H2410" s="87"/>
      <c r="I2410" s="87"/>
      <c r="J2410" s="176"/>
      <c r="K2410" s="183"/>
      <c r="L2410" s="183"/>
      <c r="M2410" s="183"/>
      <c r="N2410" s="183"/>
      <c r="O2410" s="183"/>
      <c r="P2410" s="183"/>
      <c r="Q2410" s="183"/>
      <c r="R2410" s="183"/>
    </row>
    <row r="2411" spans="1:18" s="18" customFormat="1" ht="15" hidden="1" customHeight="1">
      <c r="A2411" s="82" t="s">
        <v>342</v>
      </c>
      <c r="B2411" s="148">
        <v>795</v>
      </c>
      <c r="C2411" s="84" t="s">
        <v>53</v>
      </c>
      <c r="D2411" s="84" t="s">
        <v>121</v>
      </c>
      <c r="E2411" s="84" t="s">
        <v>504</v>
      </c>
      <c r="F2411" s="84" t="s">
        <v>343</v>
      </c>
      <c r="G2411" s="87"/>
      <c r="H2411" s="87"/>
      <c r="I2411" s="87"/>
      <c r="J2411" s="176"/>
      <c r="K2411" s="183"/>
      <c r="L2411" s="183"/>
      <c r="M2411" s="183"/>
      <c r="N2411" s="183"/>
      <c r="O2411" s="183"/>
      <c r="P2411" s="183"/>
      <c r="Q2411" s="183"/>
      <c r="R2411" s="183"/>
    </row>
    <row r="2412" spans="1:18" s="18" customFormat="1" ht="86.25" hidden="1" customHeight="1">
      <c r="A2412" s="82" t="s">
        <v>868</v>
      </c>
      <c r="B2412" s="148">
        <v>795</v>
      </c>
      <c r="C2412" s="84" t="s">
        <v>53</v>
      </c>
      <c r="D2412" s="84" t="s">
        <v>121</v>
      </c>
      <c r="E2412" s="84" t="s">
        <v>103</v>
      </c>
      <c r="F2412" s="84"/>
      <c r="G2412" s="87">
        <f>G2413</f>
        <v>0</v>
      </c>
      <c r="H2412" s="87">
        <f t="shared" ref="H2412:I2412" si="648">H2413</f>
        <v>0</v>
      </c>
      <c r="I2412" s="87">
        <f t="shared" si="648"/>
        <v>0</v>
      </c>
      <c r="J2412" s="176"/>
      <c r="K2412" s="183"/>
      <c r="L2412" s="183"/>
      <c r="M2412" s="183"/>
      <c r="N2412" s="183"/>
      <c r="O2412" s="183"/>
      <c r="P2412" s="183"/>
      <c r="Q2412" s="183"/>
      <c r="R2412" s="183"/>
    </row>
    <row r="2413" spans="1:18" s="18" customFormat="1" ht="122.25" hidden="1" customHeight="1">
      <c r="A2413" s="142" t="s">
        <v>866</v>
      </c>
      <c r="B2413" s="148">
        <v>795</v>
      </c>
      <c r="C2413" s="84" t="s">
        <v>53</v>
      </c>
      <c r="D2413" s="84" t="s">
        <v>121</v>
      </c>
      <c r="E2413" s="84" t="s">
        <v>867</v>
      </c>
      <c r="F2413" s="84"/>
      <c r="G2413" s="87">
        <f>G2414+G2416</f>
        <v>0</v>
      </c>
      <c r="H2413" s="87">
        <f t="shared" ref="H2413:I2413" si="649">H2414+H2416</f>
        <v>0</v>
      </c>
      <c r="I2413" s="87">
        <f t="shared" si="649"/>
        <v>0</v>
      </c>
      <c r="J2413" s="176"/>
      <c r="K2413" s="183"/>
      <c r="L2413" s="183"/>
      <c r="M2413" s="183"/>
      <c r="N2413" s="183"/>
      <c r="O2413" s="183"/>
      <c r="P2413" s="183"/>
      <c r="Q2413" s="183"/>
      <c r="R2413" s="183"/>
    </row>
    <row r="2414" spans="1:18" s="18" customFormat="1" ht="24.75" hidden="1" customHeight="1">
      <c r="A2414" s="82" t="s">
        <v>317</v>
      </c>
      <c r="B2414" s="148">
        <v>795</v>
      </c>
      <c r="C2414" s="84" t="s">
        <v>53</v>
      </c>
      <c r="D2414" s="84" t="s">
        <v>121</v>
      </c>
      <c r="E2414" s="84" t="s">
        <v>867</v>
      </c>
      <c r="F2414" s="84" t="s">
        <v>36</v>
      </c>
      <c r="G2414" s="87">
        <f t="shared" ref="G2414:I2414" si="650">G2415</f>
        <v>0</v>
      </c>
      <c r="H2414" s="87">
        <f t="shared" si="650"/>
        <v>0</v>
      </c>
      <c r="I2414" s="87">
        <f t="shared" si="650"/>
        <v>0</v>
      </c>
      <c r="J2414" s="176"/>
      <c r="K2414" s="183"/>
      <c r="L2414" s="183"/>
      <c r="M2414" s="183"/>
      <c r="N2414" s="183"/>
      <c r="O2414" s="183"/>
      <c r="P2414" s="183"/>
      <c r="Q2414" s="183"/>
      <c r="R2414" s="183"/>
    </row>
    <row r="2415" spans="1:18" s="18" customFormat="1" ht="30.75" hidden="1" customHeight="1">
      <c r="A2415" s="82" t="s">
        <v>37</v>
      </c>
      <c r="B2415" s="148">
        <v>795</v>
      </c>
      <c r="C2415" s="84" t="s">
        <v>53</v>
      </c>
      <c r="D2415" s="84" t="s">
        <v>121</v>
      </c>
      <c r="E2415" s="84" t="s">
        <v>867</v>
      </c>
      <c r="F2415" s="84" t="s">
        <v>38</v>
      </c>
      <c r="G2415" s="87"/>
      <c r="H2415" s="87"/>
      <c r="I2415" s="87"/>
      <c r="J2415" s="176"/>
      <c r="K2415" s="183"/>
      <c r="L2415" s="183"/>
      <c r="M2415" s="183"/>
      <c r="N2415" s="183"/>
      <c r="O2415" s="183"/>
      <c r="P2415" s="183"/>
      <c r="Q2415" s="183"/>
      <c r="R2415" s="183"/>
    </row>
    <row r="2416" spans="1:18" ht="22.5" hidden="1" customHeight="1">
      <c r="A2416" s="82" t="s">
        <v>153</v>
      </c>
      <c r="B2416" s="148">
        <v>795</v>
      </c>
      <c r="C2416" s="84" t="s">
        <v>53</v>
      </c>
      <c r="D2416" s="84" t="s">
        <v>121</v>
      </c>
      <c r="E2416" s="84" t="s">
        <v>598</v>
      </c>
      <c r="F2416" s="84" t="s">
        <v>154</v>
      </c>
      <c r="G2416" s="87">
        <f>G2417</f>
        <v>0</v>
      </c>
      <c r="H2416" s="87">
        <f t="shared" ref="H2416:I2416" si="651">H2417</f>
        <v>0</v>
      </c>
      <c r="I2416" s="87">
        <f t="shared" si="651"/>
        <v>0</v>
      </c>
      <c r="J2416" s="176"/>
      <c r="K2416" s="69"/>
      <c r="L2416" s="69"/>
      <c r="M2416" s="69"/>
      <c r="N2416" s="69"/>
      <c r="O2416" s="69"/>
      <c r="P2416" s="69"/>
      <c r="Q2416" s="69"/>
      <c r="R2416" s="69"/>
    </row>
    <row r="2417" spans="1:18" ht="16.5" hidden="1" customHeight="1">
      <c r="A2417" s="82" t="s">
        <v>173</v>
      </c>
      <c r="B2417" s="148">
        <v>795</v>
      </c>
      <c r="C2417" s="84" t="s">
        <v>53</v>
      </c>
      <c r="D2417" s="84" t="s">
        <v>121</v>
      </c>
      <c r="E2417" s="84" t="s">
        <v>598</v>
      </c>
      <c r="F2417" s="84" t="s">
        <v>174</v>
      </c>
      <c r="G2417" s="87"/>
      <c r="H2417" s="127"/>
      <c r="I2417" s="127"/>
      <c r="J2417" s="196"/>
      <c r="K2417" s="69"/>
      <c r="L2417" s="69"/>
      <c r="M2417" s="69"/>
      <c r="N2417" s="69"/>
      <c r="O2417" s="69"/>
      <c r="P2417" s="69"/>
      <c r="Q2417" s="69"/>
      <c r="R2417" s="69"/>
    </row>
    <row r="2418" spans="1:18" ht="18.75" hidden="1" customHeight="1">
      <c r="A2418" s="82" t="s">
        <v>86</v>
      </c>
      <c r="B2418" s="148">
        <v>795</v>
      </c>
      <c r="C2418" s="84" t="s">
        <v>53</v>
      </c>
      <c r="D2418" s="84" t="s">
        <v>87</v>
      </c>
      <c r="E2418" s="84"/>
      <c r="F2418" s="148"/>
      <c r="G2418" s="87">
        <f>G2419</f>
        <v>0</v>
      </c>
      <c r="H2418" s="87">
        <f t="shared" ref="H2418:I2419" si="652">H2419</f>
        <v>0</v>
      </c>
      <c r="I2418" s="87">
        <f t="shared" si="652"/>
        <v>0</v>
      </c>
      <c r="J2418" s="176"/>
      <c r="K2418" s="175"/>
      <c r="L2418" s="175"/>
      <c r="M2418" s="175"/>
      <c r="N2418" s="175"/>
      <c r="O2418" s="175"/>
      <c r="P2418" s="69"/>
      <c r="Q2418" s="69"/>
      <c r="R2418" s="69"/>
    </row>
    <row r="2419" spans="1:18" ht="54" hidden="1" customHeight="1">
      <c r="A2419" s="82" t="s">
        <v>470</v>
      </c>
      <c r="B2419" s="148">
        <v>795</v>
      </c>
      <c r="C2419" s="84" t="s">
        <v>53</v>
      </c>
      <c r="D2419" s="84" t="s">
        <v>87</v>
      </c>
      <c r="E2419" s="84" t="s">
        <v>290</v>
      </c>
      <c r="F2419" s="84"/>
      <c r="G2419" s="87">
        <f>G2420</f>
        <v>0</v>
      </c>
      <c r="H2419" s="87">
        <f t="shared" si="652"/>
        <v>0</v>
      </c>
      <c r="I2419" s="87">
        <f t="shared" si="652"/>
        <v>0</v>
      </c>
      <c r="J2419" s="176"/>
      <c r="K2419" s="69"/>
      <c r="L2419" s="69"/>
      <c r="M2419" s="69"/>
      <c r="N2419" s="69"/>
      <c r="O2419" s="69"/>
      <c r="P2419" s="69"/>
      <c r="Q2419" s="69"/>
      <c r="R2419" s="69"/>
    </row>
    <row r="2420" spans="1:18" ht="35.25" hidden="1" customHeight="1">
      <c r="A2420" s="139" t="s">
        <v>75</v>
      </c>
      <c r="B2420" s="148">
        <v>795</v>
      </c>
      <c r="C2420" s="84" t="s">
        <v>53</v>
      </c>
      <c r="D2420" s="84" t="s">
        <v>87</v>
      </c>
      <c r="E2420" s="84" t="s">
        <v>277</v>
      </c>
      <c r="F2420" s="84"/>
      <c r="G2420" s="87">
        <f>G2423+G2421</f>
        <v>0</v>
      </c>
      <c r="H2420" s="87">
        <f t="shared" ref="H2420:I2420" si="653">H2423+H2421</f>
        <v>0</v>
      </c>
      <c r="I2420" s="87">
        <f t="shared" si="653"/>
        <v>0</v>
      </c>
      <c r="J2420" s="177"/>
      <c r="K2420" s="69"/>
      <c r="L2420" s="69"/>
      <c r="M2420" s="69"/>
      <c r="N2420" s="69"/>
      <c r="O2420" s="69"/>
      <c r="P2420" s="69"/>
      <c r="Q2420" s="69"/>
      <c r="R2420" s="69"/>
    </row>
    <row r="2421" spans="1:18" s="3" customFormat="1" ht="63.75" hidden="1">
      <c r="A2421" s="145" t="s">
        <v>54</v>
      </c>
      <c r="B2421" s="148">
        <v>795</v>
      </c>
      <c r="C2421" s="84" t="s">
        <v>53</v>
      </c>
      <c r="D2421" s="84" t="s">
        <v>87</v>
      </c>
      <c r="E2421" s="84" t="s">
        <v>277</v>
      </c>
      <c r="F2421" s="84" t="s">
        <v>57</v>
      </c>
      <c r="G2421" s="87">
        <f>G2422</f>
        <v>0</v>
      </c>
      <c r="H2421" s="87">
        <f>H2422</f>
        <v>0</v>
      </c>
      <c r="I2421" s="87">
        <f>I2422</f>
        <v>0</v>
      </c>
      <c r="J2421" s="176"/>
      <c r="K2421" s="197"/>
      <c r="L2421" s="197"/>
      <c r="M2421" s="197"/>
      <c r="N2421" s="197"/>
      <c r="O2421" s="197"/>
      <c r="P2421" s="197"/>
      <c r="Q2421" s="220"/>
      <c r="R2421" s="197"/>
    </row>
    <row r="2422" spans="1:18" s="3" customFormat="1" ht="25.5" hidden="1">
      <c r="A2422" s="145" t="s">
        <v>55</v>
      </c>
      <c r="B2422" s="148">
        <v>795</v>
      </c>
      <c r="C2422" s="84" t="s">
        <v>53</v>
      </c>
      <c r="D2422" s="84" t="s">
        <v>87</v>
      </c>
      <c r="E2422" s="84" t="s">
        <v>277</v>
      </c>
      <c r="F2422" s="84" t="s">
        <v>58</v>
      </c>
      <c r="G2422" s="87"/>
      <c r="H2422" s="87"/>
      <c r="I2422" s="87"/>
      <c r="J2422" s="176"/>
      <c r="K2422" s="197"/>
      <c r="L2422" s="197"/>
      <c r="M2422" s="197"/>
      <c r="N2422" s="197"/>
      <c r="O2422" s="197"/>
      <c r="P2422" s="197"/>
      <c r="Q2422" s="220"/>
      <c r="R2422" s="197"/>
    </row>
    <row r="2423" spans="1:18" ht="30.75" hidden="1" customHeight="1">
      <c r="A2423" s="82" t="s">
        <v>442</v>
      </c>
      <c r="B2423" s="148">
        <v>795</v>
      </c>
      <c r="C2423" s="84" t="s">
        <v>53</v>
      </c>
      <c r="D2423" s="84" t="s">
        <v>87</v>
      </c>
      <c r="E2423" s="84" t="s">
        <v>277</v>
      </c>
      <c r="F2423" s="84" t="s">
        <v>36</v>
      </c>
      <c r="G2423" s="87">
        <f>G2424</f>
        <v>0</v>
      </c>
      <c r="H2423" s="85">
        <v>0</v>
      </c>
      <c r="I2423" s="85">
        <v>0</v>
      </c>
      <c r="J2423" s="177"/>
      <c r="K2423" s="69"/>
      <c r="L2423" s="69"/>
      <c r="M2423" s="69"/>
      <c r="N2423" s="69"/>
      <c r="O2423" s="69"/>
      <c r="P2423" s="69"/>
      <c r="Q2423" s="69"/>
      <c r="R2423" s="69"/>
    </row>
    <row r="2424" spans="1:18" ht="38.25" hidden="1" customHeight="1">
      <c r="A2424" s="82" t="s">
        <v>37</v>
      </c>
      <c r="B2424" s="148">
        <v>795</v>
      </c>
      <c r="C2424" s="84" t="s">
        <v>53</v>
      </c>
      <c r="D2424" s="84" t="s">
        <v>87</v>
      </c>
      <c r="E2424" s="84" t="s">
        <v>277</v>
      </c>
      <c r="F2424" s="84" t="s">
        <v>38</v>
      </c>
      <c r="G2424" s="87"/>
      <c r="H2424" s="85"/>
      <c r="I2424" s="85"/>
      <c r="J2424" s="177"/>
      <c r="K2424" s="69"/>
      <c r="L2424" s="69"/>
      <c r="M2424" s="69"/>
      <c r="N2424" s="69"/>
      <c r="O2424" s="69"/>
      <c r="P2424" s="69"/>
      <c r="Q2424" s="69"/>
      <c r="R2424" s="69"/>
    </row>
    <row r="2425" spans="1:18" hidden="1">
      <c r="A2425" s="134" t="s">
        <v>339</v>
      </c>
      <c r="B2425" s="154">
        <v>795</v>
      </c>
      <c r="C2425" s="266" t="s">
        <v>168</v>
      </c>
      <c r="D2425" s="266"/>
      <c r="E2425" s="266"/>
      <c r="F2425" s="266"/>
      <c r="G2425" s="263">
        <f>G2720+G2614+G2840+G2863+G2426+G2568+G2641+G2451+G2468</f>
        <v>0</v>
      </c>
      <c r="H2425" s="263">
        <f>H2720+H2614+H2840+H2863+H2426+H2568+H2641</f>
        <v>0</v>
      </c>
      <c r="I2425" s="263">
        <f>I2720+I2614+I2840+I2863+I2426+I2568+I2641</f>
        <v>0</v>
      </c>
      <c r="J2425" s="189"/>
      <c r="K2425" s="69"/>
      <c r="L2425" s="69"/>
      <c r="M2425" s="69"/>
      <c r="N2425" s="69"/>
      <c r="O2425" s="69"/>
      <c r="P2425" s="246"/>
      <c r="Q2425" s="246"/>
      <c r="R2425" s="69"/>
    </row>
    <row r="2426" spans="1:18" hidden="1">
      <c r="A2426" s="132" t="s">
        <v>169</v>
      </c>
      <c r="B2426" s="148">
        <v>795</v>
      </c>
      <c r="C2426" s="152" t="s">
        <v>168</v>
      </c>
      <c r="D2426" s="152" t="s">
        <v>18</v>
      </c>
      <c r="E2426" s="266"/>
      <c r="F2426" s="266"/>
      <c r="G2426" s="94">
        <f>G2427+G2441</f>
        <v>0</v>
      </c>
      <c r="H2426" s="94">
        <f>H2427+H2481</f>
        <v>0</v>
      </c>
      <c r="I2426" s="94">
        <f>I2427+I2481</f>
        <v>0</v>
      </c>
      <c r="J2426" s="192"/>
      <c r="K2426" s="247"/>
      <c r="L2426" s="247"/>
      <c r="M2426" s="247"/>
      <c r="N2426" s="247"/>
      <c r="O2426" s="247"/>
      <c r="P2426" s="69"/>
      <c r="Q2426" s="69"/>
      <c r="R2426" s="69"/>
    </row>
    <row r="2427" spans="1:18" ht="51" hidden="1">
      <c r="A2427" s="82" t="s">
        <v>470</v>
      </c>
      <c r="B2427" s="148">
        <v>795</v>
      </c>
      <c r="C2427" s="84" t="s">
        <v>168</v>
      </c>
      <c r="D2427" s="84" t="s">
        <v>18</v>
      </c>
      <c r="E2427" s="84" t="s">
        <v>290</v>
      </c>
      <c r="F2427" s="84"/>
      <c r="G2427" s="87">
        <f>G2435+G2438</f>
        <v>0</v>
      </c>
      <c r="H2427" s="87">
        <f>H2430+H2434+H2437+H2480+H2475</f>
        <v>0</v>
      </c>
      <c r="I2427" s="87">
        <f>I2430+I2434+I2437+I2480+I2475</f>
        <v>0</v>
      </c>
      <c r="J2427" s="176"/>
      <c r="K2427" s="69"/>
      <c r="L2427" s="69"/>
      <c r="M2427" s="69"/>
      <c r="N2427" s="69"/>
      <c r="O2427" s="69"/>
      <c r="P2427" s="69"/>
      <c r="Q2427" s="69"/>
      <c r="R2427" s="69"/>
    </row>
    <row r="2428" spans="1:18" s="18" customFormat="1" ht="20.25" hidden="1" customHeight="1">
      <c r="A2428" s="82" t="s">
        <v>84</v>
      </c>
      <c r="B2428" s="148">
        <v>795</v>
      </c>
      <c r="C2428" s="84" t="s">
        <v>168</v>
      </c>
      <c r="D2428" s="84" t="s">
        <v>18</v>
      </c>
      <c r="E2428" s="84" t="s">
        <v>83</v>
      </c>
      <c r="F2428" s="84"/>
      <c r="G2428" s="87">
        <f t="shared" ref="G2428:I2429" si="654">G2429</f>
        <v>0</v>
      </c>
      <c r="H2428" s="87">
        <f t="shared" si="654"/>
        <v>0</v>
      </c>
      <c r="I2428" s="87">
        <f t="shared" si="654"/>
        <v>0</v>
      </c>
      <c r="J2428" s="176"/>
      <c r="K2428" s="183"/>
      <c r="L2428" s="183"/>
      <c r="M2428" s="183"/>
      <c r="N2428" s="183"/>
      <c r="O2428" s="183"/>
      <c r="P2428" s="183"/>
      <c r="Q2428" s="183"/>
      <c r="R2428" s="183"/>
    </row>
    <row r="2429" spans="1:18" ht="30.75" hidden="1" customHeight="1">
      <c r="A2429" s="82" t="s">
        <v>35</v>
      </c>
      <c r="B2429" s="148">
        <v>795</v>
      </c>
      <c r="C2429" s="84" t="s">
        <v>168</v>
      </c>
      <c r="D2429" s="84" t="s">
        <v>18</v>
      </c>
      <c r="E2429" s="84" t="s">
        <v>83</v>
      </c>
      <c r="F2429" s="84" t="s">
        <v>36</v>
      </c>
      <c r="G2429" s="87">
        <f t="shared" si="654"/>
        <v>0</v>
      </c>
      <c r="H2429" s="87">
        <f t="shared" si="654"/>
        <v>0</v>
      </c>
      <c r="I2429" s="87">
        <f t="shared" si="654"/>
        <v>0</v>
      </c>
      <c r="J2429" s="176"/>
      <c r="K2429" s="69"/>
      <c r="L2429" s="69"/>
      <c r="M2429" s="69"/>
      <c r="N2429" s="69"/>
      <c r="O2429" s="69"/>
      <c r="P2429" s="69"/>
      <c r="Q2429" s="69"/>
      <c r="R2429" s="69"/>
    </row>
    <row r="2430" spans="1:18" s="18" customFormat="1" ht="34.5" hidden="1" customHeight="1">
      <c r="A2430" s="82" t="s">
        <v>37</v>
      </c>
      <c r="B2430" s="148">
        <v>795</v>
      </c>
      <c r="C2430" s="84" t="s">
        <v>168</v>
      </c>
      <c r="D2430" s="84" t="s">
        <v>18</v>
      </c>
      <c r="E2430" s="84" t="s">
        <v>83</v>
      </c>
      <c r="F2430" s="84" t="s">
        <v>38</v>
      </c>
      <c r="G2430" s="87"/>
      <c r="H2430" s="87"/>
      <c r="I2430" s="87"/>
      <c r="J2430" s="176"/>
      <c r="K2430" s="183"/>
      <c r="L2430" s="183"/>
      <c r="M2430" s="183"/>
      <c r="N2430" s="183"/>
      <c r="O2430" s="183"/>
      <c r="P2430" s="183"/>
      <c r="Q2430" s="183"/>
      <c r="R2430" s="183"/>
    </row>
    <row r="2431" spans="1:18" s="3" customFormat="1" ht="52.5" hidden="1" customHeight="1">
      <c r="A2431" s="82"/>
      <c r="B2431" s="148">
        <v>795</v>
      </c>
      <c r="C2431" s="84"/>
      <c r="D2431" s="84"/>
      <c r="E2431" s="84"/>
      <c r="F2431" s="84"/>
      <c r="G2431" s="87"/>
      <c r="H2431" s="87"/>
      <c r="I2431" s="87"/>
      <c r="J2431" s="176"/>
      <c r="K2431" s="62"/>
      <c r="L2431" s="62"/>
      <c r="M2431" s="62"/>
      <c r="N2431" s="62"/>
      <c r="O2431" s="62"/>
      <c r="P2431" s="62"/>
      <c r="Q2431" s="62"/>
      <c r="R2431" s="62"/>
    </row>
    <row r="2432" spans="1:18" s="18" customFormat="1" ht="63" hidden="1" customHeight="1">
      <c r="A2432" s="82" t="s">
        <v>80</v>
      </c>
      <c r="B2432" s="148">
        <v>795</v>
      </c>
      <c r="C2432" s="84" t="s">
        <v>168</v>
      </c>
      <c r="D2432" s="84" t="s">
        <v>18</v>
      </c>
      <c r="E2432" s="84" t="s">
        <v>79</v>
      </c>
      <c r="F2432" s="84"/>
      <c r="G2432" s="87">
        <f t="shared" ref="G2432:I2433" si="655">G2433</f>
        <v>0</v>
      </c>
      <c r="H2432" s="87">
        <f t="shared" si="655"/>
        <v>0</v>
      </c>
      <c r="I2432" s="87">
        <f t="shared" si="655"/>
        <v>0</v>
      </c>
      <c r="J2432" s="176"/>
      <c r="K2432" s="183"/>
      <c r="L2432" s="183"/>
      <c r="M2432" s="183"/>
      <c r="N2432" s="183"/>
      <c r="O2432" s="183"/>
      <c r="P2432" s="183"/>
      <c r="Q2432" s="183"/>
      <c r="R2432" s="183"/>
    </row>
    <row r="2433" spans="1:18" ht="30.75" hidden="1" customHeight="1">
      <c r="A2433" s="82" t="s">
        <v>35</v>
      </c>
      <c r="B2433" s="148">
        <v>795</v>
      </c>
      <c r="C2433" s="84" t="s">
        <v>168</v>
      </c>
      <c r="D2433" s="84" t="s">
        <v>18</v>
      </c>
      <c r="E2433" s="84" t="s">
        <v>79</v>
      </c>
      <c r="F2433" s="84" t="s">
        <v>36</v>
      </c>
      <c r="G2433" s="87">
        <f t="shared" si="655"/>
        <v>0</v>
      </c>
      <c r="H2433" s="87">
        <f t="shared" si="655"/>
        <v>0</v>
      </c>
      <c r="I2433" s="87">
        <f t="shared" si="655"/>
        <v>0</v>
      </c>
      <c r="J2433" s="176"/>
      <c r="K2433" s="69"/>
      <c r="L2433" s="69"/>
      <c r="M2433" s="69"/>
      <c r="N2433" s="69"/>
      <c r="O2433" s="69"/>
      <c r="P2433" s="69"/>
      <c r="Q2433" s="69"/>
      <c r="R2433" s="69"/>
    </row>
    <row r="2434" spans="1:18" s="18" customFormat="1" ht="34.5" hidden="1" customHeight="1">
      <c r="A2434" s="82" t="s">
        <v>37</v>
      </c>
      <c r="B2434" s="148">
        <v>795</v>
      </c>
      <c r="C2434" s="84" t="s">
        <v>168</v>
      </c>
      <c r="D2434" s="84" t="s">
        <v>18</v>
      </c>
      <c r="E2434" s="84" t="s">
        <v>79</v>
      </c>
      <c r="F2434" s="84" t="s">
        <v>38</v>
      </c>
      <c r="G2434" s="87"/>
      <c r="H2434" s="87"/>
      <c r="I2434" s="87"/>
      <c r="J2434" s="176"/>
      <c r="K2434" s="183"/>
      <c r="L2434" s="183"/>
      <c r="M2434" s="183"/>
      <c r="N2434" s="183"/>
      <c r="O2434" s="183"/>
      <c r="P2434" s="183"/>
      <c r="Q2434" s="183"/>
      <c r="R2434" s="183"/>
    </row>
    <row r="2435" spans="1:18" s="18" customFormat="1" ht="35.25" hidden="1" customHeight="1">
      <c r="A2435" s="82" t="s">
        <v>84</v>
      </c>
      <c r="B2435" s="148">
        <v>795</v>
      </c>
      <c r="C2435" s="84" t="s">
        <v>168</v>
      </c>
      <c r="D2435" s="84" t="s">
        <v>18</v>
      </c>
      <c r="E2435" s="84" t="s">
        <v>83</v>
      </c>
      <c r="F2435" s="84"/>
      <c r="G2435" s="87">
        <f t="shared" ref="G2435:I2439" si="656">G2436</f>
        <v>0</v>
      </c>
      <c r="H2435" s="87">
        <f t="shared" si="656"/>
        <v>0</v>
      </c>
      <c r="I2435" s="87">
        <f t="shared" si="656"/>
        <v>0</v>
      </c>
      <c r="J2435" s="176"/>
      <c r="K2435" s="183"/>
      <c r="L2435" s="183"/>
      <c r="M2435" s="183"/>
      <c r="N2435" s="183"/>
      <c r="O2435" s="183"/>
      <c r="P2435" s="183"/>
      <c r="Q2435" s="183"/>
      <c r="R2435" s="183"/>
    </row>
    <row r="2436" spans="1:18" ht="35.25" hidden="1" customHeight="1">
      <c r="A2436" s="82" t="s">
        <v>35</v>
      </c>
      <c r="B2436" s="148">
        <v>795</v>
      </c>
      <c r="C2436" s="84" t="s">
        <v>168</v>
      </c>
      <c r="D2436" s="84" t="s">
        <v>18</v>
      </c>
      <c r="E2436" s="84" t="s">
        <v>83</v>
      </c>
      <c r="F2436" s="84" t="s">
        <v>36</v>
      </c>
      <c r="G2436" s="87">
        <f t="shared" si="656"/>
        <v>0</v>
      </c>
      <c r="H2436" s="87">
        <f t="shared" si="656"/>
        <v>0</v>
      </c>
      <c r="I2436" s="87">
        <f t="shared" si="656"/>
        <v>0</v>
      </c>
      <c r="J2436" s="176"/>
      <c r="K2436" s="69"/>
      <c r="L2436" s="69"/>
      <c r="M2436" s="69"/>
      <c r="N2436" s="69"/>
      <c r="O2436" s="69"/>
      <c r="P2436" s="69"/>
      <c r="Q2436" s="69"/>
      <c r="R2436" s="69"/>
    </row>
    <row r="2437" spans="1:18" s="18" customFormat="1" ht="35.25" hidden="1" customHeight="1">
      <c r="A2437" s="82" t="s">
        <v>37</v>
      </c>
      <c r="B2437" s="148">
        <v>795</v>
      </c>
      <c r="C2437" s="84" t="s">
        <v>168</v>
      </c>
      <c r="D2437" s="84" t="s">
        <v>18</v>
      </c>
      <c r="E2437" s="84" t="s">
        <v>83</v>
      </c>
      <c r="F2437" s="84" t="s">
        <v>38</v>
      </c>
      <c r="G2437" s="87"/>
      <c r="H2437" s="87"/>
      <c r="I2437" s="87"/>
      <c r="J2437" s="176"/>
      <c r="K2437" s="183"/>
      <c r="L2437" s="183"/>
      <c r="M2437" s="183"/>
      <c r="N2437" s="183"/>
      <c r="O2437" s="183"/>
      <c r="P2437" s="183"/>
      <c r="Q2437" s="183"/>
      <c r="R2437" s="183"/>
    </row>
    <row r="2438" spans="1:18" s="18" customFormat="1" ht="60.75" hidden="1" customHeight="1">
      <c r="A2438" s="82" t="s">
        <v>80</v>
      </c>
      <c r="B2438" s="148">
        <v>795</v>
      </c>
      <c r="C2438" s="84" t="s">
        <v>168</v>
      </c>
      <c r="D2438" s="84" t="s">
        <v>18</v>
      </c>
      <c r="E2438" s="84" t="s">
        <v>79</v>
      </c>
      <c r="F2438" s="84"/>
      <c r="G2438" s="87">
        <f t="shared" si="656"/>
        <v>0</v>
      </c>
      <c r="H2438" s="87">
        <f t="shared" si="656"/>
        <v>0</v>
      </c>
      <c r="I2438" s="87">
        <f t="shared" si="656"/>
        <v>0</v>
      </c>
      <c r="J2438" s="176"/>
      <c r="K2438" s="183"/>
      <c r="L2438" s="183"/>
      <c r="M2438" s="183"/>
      <c r="N2438" s="183"/>
      <c r="O2438" s="183"/>
      <c r="P2438" s="183"/>
      <c r="Q2438" s="183"/>
      <c r="R2438" s="183"/>
    </row>
    <row r="2439" spans="1:18" ht="35.25" hidden="1" customHeight="1">
      <c r="A2439" s="82" t="s">
        <v>35</v>
      </c>
      <c r="B2439" s="148">
        <v>795</v>
      </c>
      <c r="C2439" s="84" t="s">
        <v>168</v>
      </c>
      <c r="D2439" s="84" t="s">
        <v>18</v>
      </c>
      <c r="E2439" s="84" t="s">
        <v>79</v>
      </c>
      <c r="F2439" s="84" t="s">
        <v>36</v>
      </c>
      <c r="G2439" s="87">
        <f t="shared" si="656"/>
        <v>0</v>
      </c>
      <c r="H2439" s="87">
        <f t="shared" si="656"/>
        <v>0</v>
      </c>
      <c r="I2439" s="87">
        <f t="shared" si="656"/>
        <v>0</v>
      </c>
      <c r="J2439" s="176"/>
      <c r="K2439" s="69"/>
      <c r="L2439" s="69"/>
      <c r="M2439" s="69"/>
      <c r="N2439" s="69"/>
      <c r="O2439" s="69"/>
      <c r="P2439" s="69"/>
      <c r="Q2439" s="69"/>
      <c r="R2439" s="69"/>
    </row>
    <row r="2440" spans="1:18" s="18" customFormat="1" ht="35.25" hidden="1" customHeight="1">
      <c r="A2440" s="82" t="s">
        <v>37</v>
      </c>
      <c r="B2440" s="148">
        <v>795</v>
      </c>
      <c r="C2440" s="84" t="s">
        <v>168</v>
      </c>
      <c r="D2440" s="84" t="s">
        <v>18</v>
      </c>
      <c r="E2440" s="84" t="s">
        <v>79</v>
      </c>
      <c r="F2440" s="84" t="s">
        <v>38</v>
      </c>
      <c r="G2440" s="87"/>
      <c r="H2440" s="87"/>
      <c r="I2440" s="87"/>
      <c r="J2440" s="176"/>
      <c r="K2440" s="183"/>
      <c r="L2440" s="183"/>
      <c r="M2440" s="183"/>
      <c r="N2440" s="183"/>
      <c r="O2440" s="183"/>
      <c r="P2440" s="183"/>
      <c r="Q2440" s="183"/>
      <c r="R2440" s="183"/>
    </row>
    <row r="2441" spans="1:18" s="18" customFormat="1" ht="51" hidden="1">
      <c r="A2441" s="82" t="s">
        <v>489</v>
      </c>
      <c r="B2441" s="148">
        <v>795</v>
      </c>
      <c r="C2441" s="152" t="s">
        <v>168</v>
      </c>
      <c r="D2441" s="152" t="s">
        <v>18</v>
      </c>
      <c r="E2441" s="84" t="s">
        <v>209</v>
      </c>
      <c r="F2441" s="84"/>
      <c r="G2441" s="87">
        <f>G2448</f>
        <v>0</v>
      </c>
      <c r="H2441" s="87">
        <f>H2442+H2448+H2445+H2476+H2481</f>
        <v>0</v>
      </c>
      <c r="I2441" s="87">
        <f>I2442+I2448+I2445+I2476+I2481</f>
        <v>0</v>
      </c>
      <c r="J2441" s="176"/>
      <c r="K2441" s="183"/>
      <c r="L2441" s="183"/>
      <c r="M2441" s="183"/>
      <c r="N2441" s="183"/>
      <c r="O2441" s="183"/>
      <c r="P2441" s="183"/>
      <c r="Q2441" s="183"/>
      <c r="R2441" s="183"/>
    </row>
    <row r="2442" spans="1:18" s="18" customFormat="1" ht="89.25" hidden="1">
      <c r="A2442" s="82" t="s">
        <v>427</v>
      </c>
      <c r="B2442" s="148">
        <v>795</v>
      </c>
      <c r="C2442" s="152" t="s">
        <v>168</v>
      </c>
      <c r="D2442" s="152" t="s">
        <v>18</v>
      </c>
      <c r="E2442" s="84" t="s">
        <v>500</v>
      </c>
      <c r="F2442" s="84"/>
      <c r="G2442" s="87">
        <f>G2443</f>
        <v>0</v>
      </c>
      <c r="H2442" s="87">
        <f t="shared" ref="H2442:I2446" si="657">H2443</f>
        <v>0</v>
      </c>
      <c r="I2442" s="87">
        <f t="shared" si="657"/>
        <v>0</v>
      </c>
      <c r="J2442" s="176"/>
      <c r="K2442" s="183"/>
      <c r="L2442" s="183"/>
      <c r="M2442" s="183"/>
      <c r="N2442" s="183"/>
      <c r="O2442" s="183"/>
      <c r="P2442" s="183"/>
      <c r="Q2442" s="183"/>
      <c r="R2442" s="183"/>
    </row>
    <row r="2443" spans="1:18" s="18" customFormat="1" ht="23.25" hidden="1" customHeight="1">
      <c r="A2443" s="82" t="s">
        <v>62</v>
      </c>
      <c r="B2443" s="148">
        <v>795</v>
      </c>
      <c r="C2443" s="152" t="s">
        <v>168</v>
      </c>
      <c r="D2443" s="152" t="s">
        <v>18</v>
      </c>
      <c r="E2443" s="84" t="s">
        <v>500</v>
      </c>
      <c r="F2443" s="84" t="s">
        <v>63</v>
      </c>
      <c r="G2443" s="87">
        <f>G2444</f>
        <v>0</v>
      </c>
      <c r="H2443" s="87">
        <f t="shared" si="657"/>
        <v>0</v>
      </c>
      <c r="I2443" s="87">
        <f t="shared" si="657"/>
        <v>0</v>
      </c>
      <c r="J2443" s="176"/>
      <c r="K2443" s="183"/>
      <c r="L2443" s="183"/>
      <c r="M2443" s="183"/>
      <c r="N2443" s="183"/>
      <c r="O2443" s="183"/>
      <c r="P2443" s="183"/>
      <c r="Q2443" s="183"/>
      <c r="R2443" s="183"/>
    </row>
    <row r="2444" spans="1:18" s="18" customFormat="1" ht="20.25" hidden="1" customHeight="1">
      <c r="A2444" s="133" t="s">
        <v>141</v>
      </c>
      <c r="B2444" s="148">
        <v>795</v>
      </c>
      <c r="C2444" s="152" t="s">
        <v>168</v>
      </c>
      <c r="D2444" s="152" t="s">
        <v>18</v>
      </c>
      <c r="E2444" s="84" t="s">
        <v>500</v>
      </c>
      <c r="F2444" s="84" t="s">
        <v>66</v>
      </c>
      <c r="G2444" s="87"/>
      <c r="H2444" s="87"/>
      <c r="I2444" s="87"/>
      <c r="J2444" s="176"/>
      <c r="K2444" s="183"/>
      <c r="L2444" s="183"/>
      <c r="M2444" s="183"/>
      <c r="N2444" s="183"/>
      <c r="O2444" s="183"/>
      <c r="P2444" s="183"/>
      <c r="Q2444" s="183"/>
      <c r="R2444" s="183"/>
    </row>
    <row r="2445" spans="1:18" s="18" customFormat="1" ht="76.5" hidden="1">
      <c r="A2445" s="82" t="s">
        <v>428</v>
      </c>
      <c r="B2445" s="148">
        <v>795</v>
      </c>
      <c r="C2445" s="152" t="s">
        <v>168</v>
      </c>
      <c r="D2445" s="152" t="s">
        <v>18</v>
      </c>
      <c r="E2445" s="84" t="s">
        <v>501</v>
      </c>
      <c r="F2445" s="84"/>
      <c r="G2445" s="87">
        <f>G2446</f>
        <v>0</v>
      </c>
      <c r="H2445" s="87">
        <f t="shared" si="657"/>
        <v>0</v>
      </c>
      <c r="I2445" s="87">
        <f t="shared" si="657"/>
        <v>0</v>
      </c>
      <c r="J2445" s="176"/>
      <c r="K2445" s="183"/>
      <c r="L2445" s="183"/>
      <c r="M2445" s="183"/>
      <c r="N2445" s="183"/>
      <c r="O2445" s="183"/>
      <c r="P2445" s="183"/>
      <c r="Q2445" s="183"/>
      <c r="R2445" s="183"/>
    </row>
    <row r="2446" spans="1:18" s="18" customFormat="1" ht="22.5" hidden="1" customHeight="1">
      <c r="A2446" s="82" t="s">
        <v>62</v>
      </c>
      <c r="B2446" s="148">
        <v>795</v>
      </c>
      <c r="C2446" s="152" t="s">
        <v>168</v>
      </c>
      <c r="D2446" s="152" t="s">
        <v>18</v>
      </c>
      <c r="E2446" s="84" t="s">
        <v>501</v>
      </c>
      <c r="F2446" s="84" t="s">
        <v>63</v>
      </c>
      <c r="G2446" s="87">
        <f>G2447</f>
        <v>0</v>
      </c>
      <c r="H2446" s="87">
        <f t="shared" si="657"/>
        <v>0</v>
      </c>
      <c r="I2446" s="87">
        <f t="shared" si="657"/>
        <v>0</v>
      </c>
      <c r="J2446" s="176"/>
      <c r="K2446" s="183"/>
      <c r="L2446" s="183"/>
      <c r="M2446" s="183"/>
      <c r="N2446" s="183"/>
      <c r="O2446" s="183"/>
      <c r="P2446" s="183"/>
      <c r="Q2446" s="183"/>
      <c r="R2446" s="183"/>
    </row>
    <row r="2447" spans="1:18" s="18" customFormat="1" ht="17.25" hidden="1" customHeight="1">
      <c r="A2447" s="133" t="s">
        <v>141</v>
      </c>
      <c r="B2447" s="148">
        <v>795</v>
      </c>
      <c r="C2447" s="152" t="s">
        <v>168</v>
      </c>
      <c r="D2447" s="152" t="s">
        <v>18</v>
      </c>
      <c r="E2447" s="84" t="s">
        <v>501</v>
      </c>
      <c r="F2447" s="84" t="s">
        <v>66</v>
      </c>
      <c r="G2447" s="87"/>
      <c r="H2447" s="87"/>
      <c r="I2447" s="87"/>
      <c r="J2447" s="176"/>
      <c r="K2447" s="183"/>
      <c r="L2447" s="183"/>
      <c r="M2447" s="183"/>
      <c r="N2447" s="183"/>
      <c r="O2447" s="183"/>
      <c r="P2447" s="183"/>
      <c r="Q2447" s="183"/>
      <c r="R2447" s="183"/>
    </row>
    <row r="2448" spans="1:18" s="46" customFormat="1" ht="48.75" hidden="1" customHeight="1">
      <c r="A2448" s="82" t="s">
        <v>413</v>
      </c>
      <c r="B2448" s="148">
        <v>795</v>
      </c>
      <c r="C2448" s="152" t="s">
        <v>168</v>
      </c>
      <c r="D2448" s="152" t="s">
        <v>18</v>
      </c>
      <c r="E2448" s="84" t="s">
        <v>368</v>
      </c>
      <c r="F2448" s="84"/>
      <c r="G2448" s="87">
        <f>G2449</f>
        <v>0</v>
      </c>
      <c r="H2448" s="87">
        <f t="shared" ref="G2448:I2449" si="658">H2449</f>
        <v>0</v>
      </c>
      <c r="I2448" s="87">
        <f t="shared" si="658"/>
        <v>0</v>
      </c>
      <c r="J2448" s="176"/>
      <c r="K2448" s="58"/>
      <c r="L2448" s="58"/>
      <c r="M2448" s="58"/>
      <c r="N2448" s="58"/>
      <c r="O2448" s="58"/>
      <c r="P2448" s="58"/>
      <c r="Q2448" s="58"/>
      <c r="R2448" s="58"/>
    </row>
    <row r="2449" spans="1:20" s="46" customFormat="1" ht="21" hidden="1" customHeight="1">
      <c r="A2449" s="82" t="s">
        <v>317</v>
      </c>
      <c r="B2449" s="148">
        <v>795</v>
      </c>
      <c r="C2449" s="152" t="s">
        <v>168</v>
      </c>
      <c r="D2449" s="152" t="s">
        <v>18</v>
      </c>
      <c r="E2449" s="84" t="s">
        <v>368</v>
      </c>
      <c r="F2449" s="84" t="s">
        <v>36</v>
      </c>
      <c r="G2449" s="87">
        <f t="shared" si="658"/>
        <v>0</v>
      </c>
      <c r="H2449" s="87">
        <f t="shared" si="658"/>
        <v>0</v>
      </c>
      <c r="I2449" s="87">
        <f t="shared" si="658"/>
        <v>0</v>
      </c>
      <c r="J2449" s="176"/>
      <c r="K2449" s="58"/>
      <c r="L2449" s="58"/>
      <c r="M2449" s="58"/>
      <c r="N2449" s="58"/>
      <c r="O2449" s="58"/>
      <c r="P2449" s="58"/>
      <c r="Q2449" s="58"/>
      <c r="R2449" s="58"/>
    </row>
    <row r="2450" spans="1:20" s="46" customFormat="1" ht="28.5" hidden="1" customHeight="1">
      <c r="A2450" s="82" t="s">
        <v>37</v>
      </c>
      <c r="B2450" s="148">
        <v>795</v>
      </c>
      <c r="C2450" s="152" t="s">
        <v>168</v>
      </c>
      <c r="D2450" s="152" t="s">
        <v>18</v>
      </c>
      <c r="E2450" s="84" t="s">
        <v>368</v>
      </c>
      <c r="F2450" s="84" t="s">
        <v>38</v>
      </c>
      <c r="G2450" s="87"/>
      <c r="H2450" s="87"/>
      <c r="I2450" s="87"/>
      <c r="J2450" s="176"/>
      <c r="K2450" s="58"/>
      <c r="L2450" s="58"/>
      <c r="M2450" s="58"/>
      <c r="N2450" s="58"/>
      <c r="O2450" s="58"/>
      <c r="P2450" s="58"/>
      <c r="Q2450" s="58"/>
      <c r="R2450" s="58"/>
    </row>
    <row r="2451" spans="1:20" hidden="1">
      <c r="A2451" s="135" t="s">
        <v>170</v>
      </c>
      <c r="B2451" s="148">
        <v>795</v>
      </c>
      <c r="C2451" s="84" t="s">
        <v>168</v>
      </c>
      <c r="D2451" s="84" t="s">
        <v>27</v>
      </c>
      <c r="E2451" s="84"/>
      <c r="F2451" s="84"/>
      <c r="G2451" s="87">
        <f>G2452+G2459</f>
        <v>0</v>
      </c>
      <c r="H2451" s="87">
        <f t="shared" ref="H2451:I2451" si="659">H2452</f>
        <v>0</v>
      </c>
      <c r="I2451" s="87">
        <f t="shared" si="659"/>
        <v>0</v>
      </c>
      <c r="J2451" s="176"/>
      <c r="K2451" s="69"/>
      <c r="L2451" s="69"/>
      <c r="M2451" s="69"/>
      <c r="N2451" s="69"/>
      <c r="O2451" s="69"/>
      <c r="P2451" s="69"/>
      <c r="Q2451" s="69"/>
      <c r="R2451" s="69"/>
    </row>
    <row r="2452" spans="1:20" s="3" customFormat="1" ht="52.5" hidden="1" customHeight="1">
      <c r="A2452" s="82" t="s">
        <v>470</v>
      </c>
      <c r="B2452" s="148">
        <v>795</v>
      </c>
      <c r="C2452" s="84" t="s">
        <v>168</v>
      </c>
      <c r="D2452" s="84" t="s">
        <v>27</v>
      </c>
      <c r="E2452" s="84" t="s">
        <v>290</v>
      </c>
      <c r="F2452" s="84"/>
      <c r="G2452" s="87">
        <f>G2455+G2577+G2579+G2549+G2456</f>
        <v>0</v>
      </c>
      <c r="H2452" s="87">
        <f>H2455+H2577+H2579+H2549</f>
        <v>0</v>
      </c>
      <c r="I2452" s="87">
        <f>I2455+I2577+I2579+I2549</f>
        <v>0</v>
      </c>
      <c r="J2452" s="176"/>
      <c r="K2452" s="62"/>
      <c r="L2452" s="62"/>
      <c r="M2452" s="62"/>
      <c r="N2452" s="62"/>
      <c r="O2452" s="62"/>
      <c r="P2452" s="62"/>
      <c r="Q2452" s="62"/>
      <c r="R2452" s="62"/>
    </row>
    <row r="2453" spans="1:20" ht="28.5" hidden="1" customHeight="1">
      <c r="A2453" s="82" t="s">
        <v>723</v>
      </c>
      <c r="B2453" s="148">
        <v>795</v>
      </c>
      <c r="C2453" s="84" t="s">
        <v>168</v>
      </c>
      <c r="D2453" s="84" t="s">
        <v>27</v>
      </c>
      <c r="E2453" s="84" t="s">
        <v>291</v>
      </c>
      <c r="F2453" s="84"/>
      <c r="G2453" s="87">
        <f>G2454</f>
        <v>0</v>
      </c>
      <c r="H2453" s="87">
        <f t="shared" ref="G2453:I2457" si="660">H2454</f>
        <v>0</v>
      </c>
      <c r="I2453" s="87">
        <f t="shared" si="660"/>
        <v>0</v>
      </c>
      <c r="J2453" s="176"/>
      <c r="K2453" s="69"/>
      <c r="L2453" s="69"/>
      <c r="M2453" s="69"/>
      <c r="N2453" s="69"/>
      <c r="O2453" s="69"/>
      <c r="P2453" s="69"/>
      <c r="Q2453" s="69"/>
      <c r="R2453" s="69"/>
    </row>
    <row r="2454" spans="1:20" ht="25.5" hidden="1">
      <c r="A2454" s="82" t="s">
        <v>35</v>
      </c>
      <c r="B2454" s="148">
        <v>795</v>
      </c>
      <c r="C2454" s="84" t="s">
        <v>168</v>
      </c>
      <c r="D2454" s="84" t="s">
        <v>27</v>
      </c>
      <c r="E2454" s="84" t="s">
        <v>291</v>
      </c>
      <c r="F2454" s="84" t="s">
        <v>36</v>
      </c>
      <c r="G2454" s="87">
        <f t="shared" si="660"/>
        <v>0</v>
      </c>
      <c r="H2454" s="87">
        <f t="shared" si="660"/>
        <v>0</v>
      </c>
      <c r="I2454" s="87">
        <f t="shared" si="660"/>
        <v>0</v>
      </c>
      <c r="J2454" s="176"/>
      <c r="K2454" s="69"/>
      <c r="L2454" s="69"/>
      <c r="M2454" s="69"/>
      <c r="N2454" s="69"/>
      <c r="O2454" s="69"/>
      <c r="P2454" s="69"/>
      <c r="Q2454" s="69"/>
      <c r="R2454" s="69"/>
    </row>
    <row r="2455" spans="1:20" ht="25.5" hidden="1">
      <c r="A2455" s="82" t="s">
        <v>37</v>
      </c>
      <c r="B2455" s="148">
        <v>795</v>
      </c>
      <c r="C2455" s="84" t="s">
        <v>168</v>
      </c>
      <c r="D2455" s="84" t="s">
        <v>27</v>
      </c>
      <c r="E2455" s="84" t="s">
        <v>291</v>
      </c>
      <c r="F2455" s="84" t="s">
        <v>38</v>
      </c>
      <c r="G2455" s="87"/>
      <c r="H2455" s="87"/>
      <c r="I2455" s="87"/>
      <c r="J2455" s="176"/>
      <c r="K2455" s="69"/>
      <c r="L2455" s="69"/>
      <c r="M2455" s="69"/>
      <c r="N2455" s="69"/>
      <c r="O2455" s="69"/>
      <c r="P2455" s="69"/>
      <c r="Q2455" s="69"/>
      <c r="R2455" s="69"/>
    </row>
    <row r="2456" spans="1:20" ht="28.5" hidden="1" customHeight="1">
      <c r="A2456" s="82" t="s">
        <v>511</v>
      </c>
      <c r="B2456" s="148">
        <v>795</v>
      </c>
      <c r="C2456" s="84" t="s">
        <v>168</v>
      </c>
      <c r="D2456" s="84" t="s">
        <v>27</v>
      </c>
      <c r="E2456" s="84" t="s">
        <v>510</v>
      </c>
      <c r="F2456" s="84"/>
      <c r="G2456" s="87">
        <f>G2457</f>
        <v>0</v>
      </c>
      <c r="H2456" s="87">
        <f t="shared" si="660"/>
        <v>0</v>
      </c>
      <c r="I2456" s="87">
        <f t="shared" si="660"/>
        <v>0</v>
      </c>
      <c r="J2456" s="176"/>
      <c r="K2456" s="69"/>
      <c r="L2456" s="69"/>
      <c r="M2456" s="69"/>
      <c r="N2456" s="69"/>
      <c r="O2456" s="69"/>
      <c r="P2456" s="69"/>
      <c r="Q2456" s="69"/>
      <c r="R2456" s="69"/>
    </row>
    <row r="2457" spans="1:20" ht="25.5" hidden="1">
      <c r="A2457" s="82" t="s">
        <v>35</v>
      </c>
      <c r="B2457" s="148">
        <v>795</v>
      </c>
      <c r="C2457" s="84" t="s">
        <v>168</v>
      </c>
      <c r="D2457" s="84" t="s">
        <v>27</v>
      </c>
      <c r="E2457" s="84" t="s">
        <v>510</v>
      </c>
      <c r="F2457" s="84" t="s">
        <v>36</v>
      </c>
      <c r="G2457" s="87">
        <f t="shared" si="660"/>
        <v>0</v>
      </c>
      <c r="H2457" s="87">
        <f t="shared" si="660"/>
        <v>0</v>
      </c>
      <c r="I2457" s="87">
        <f t="shared" si="660"/>
        <v>0</v>
      </c>
      <c r="J2457" s="176"/>
      <c r="K2457" s="69"/>
      <c r="L2457" s="69"/>
      <c r="M2457" s="69"/>
      <c r="N2457" s="69"/>
      <c r="O2457" s="69"/>
      <c r="P2457" s="69"/>
      <c r="Q2457" s="69"/>
      <c r="R2457" s="69"/>
    </row>
    <row r="2458" spans="1:20" ht="25.5" hidden="1">
      <c r="A2458" s="82" t="s">
        <v>37</v>
      </c>
      <c r="B2458" s="148">
        <v>795</v>
      </c>
      <c r="C2458" s="84" t="s">
        <v>168</v>
      </c>
      <c r="D2458" s="84" t="s">
        <v>27</v>
      </c>
      <c r="E2458" s="84" t="s">
        <v>510</v>
      </c>
      <c r="F2458" s="84" t="s">
        <v>38</v>
      </c>
      <c r="G2458" s="87"/>
      <c r="H2458" s="87"/>
      <c r="I2458" s="87"/>
      <c r="J2458" s="176"/>
      <c r="K2458" s="69"/>
      <c r="L2458" s="69"/>
      <c r="M2458" s="69"/>
      <c r="N2458" s="69"/>
      <c r="O2458" s="69"/>
      <c r="P2458" s="69"/>
      <c r="Q2458" s="69"/>
      <c r="R2458" s="69"/>
    </row>
    <row r="2459" spans="1:20" s="124" customFormat="1" ht="26.25" hidden="1" customHeight="1">
      <c r="A2459" s="153" t="s">
        <v>159</v>
      </c>
      <c r="B2459" s="148">
        <v>795</v>
      </c>
      <c r="C2459" s="84" t="s">
        <v>168</v>
      </c>
      <c r="D2459" s="84" t="s">
        <v>27</v>
      </c>
      <c r="E2459" s="146" t="s">
        <v>205</v>
      </c>
      <c r="F2459" s="155"/>
      <c r="G2459" s="87">
        <f>G2463</f>
        <v>0</v>
      </c>
      <c r="H2459" s="156">
        <f t="shared" ref="H2459:I2459" si="661">H2460+H2463+H2468+H2471+H2486</f>
        <v>0</v>
      </c>
      <c r="I2459" s="156">
        <f t="shared" si="661"/>
        <v>0</v>
      </c>
      <c r="J2459" s="123"/>
      <c r="P2459" s="123"/>
      <c r="Q2459" s="123"/>
      <c r="R2459" s="123"/>
      <c r="S2459" s="123"/>
      <c r="T2459" s="123"/>
    </row>
    <row r="2460" spans="1:20" s="124" customFormat="1" ht="51.75" hidden="1" customHeight="1">
      <c r="A2460" s="82" t="s">
        <v>615</v>
      </c>
      <c r="B2460" s="148">
        <v>795</v>
      </c>
      <c r="C2460" s="84" t="s">
        <v>168</v>
      </c>
      <c r="D2460" s="84" t="s">
        <v>27</v>
      </c>
      <c r="E2460" s="84" t="s">
        <v>616</v>
      </c>
      <c r="F2460" s="84"/>
      <c r="G2460" s="87">
        <f t="shared" ref="G2460:I2461" si="662">G2461</f>
        <v>0</v>
      </c>
      <c r="H2460" s="87">
        <f t="shared" si="662"/>
        <v>0</v>
      </c>
      <c r="I2460" s="87">
        <f t="shared" si="662"/>
        <v>0</v>
      </c>
      <c r="J2460" s="123"/>
      <c r="P2460" s="123"/>
      <c r="Q2460" s="123"/>
      <c r="R2460" s="123"/>
      <c r="S2460" s="123"/>
      <c r="T2460" s="123"/>
    </row>
    <row r="2461" spans="1:20" s="124" customFormat="1" ht="26.25" hidden="1" customHeight="1">
      <c r="A2461" s="82" t="s">
        <v>317</v>
      </c>
      <c r="B2461" s="148">
        <v>795</v>
      </c>
      <c r="C2461" s="84" t="s">
        <v>168</v>
      </c>
      <c r="D2461" s="84" t="s">
        <v>27</v>
      </c>
      <c r="E2461" s="84" t="s">
        <v>616</v>
      </c>
      <c r="F2461" s="84" t="s">
        <v>36</v>
      </c>
      <c r="G2461" s="87">
        <f t="shared" si="662"/>
        <v>0</v>
      </c>
      <c r="H2461" s="87">
        <f t="shared" si="662"/>
        <v>0</v>
      </c>
      <c r="I2461" s="87">
        <f t="shared" si="662"/>
        <v>0</v>
      </c>
      <c r="J2461" s="123"/>
      <c r="P2461" s="123"/>
      <c r="Q2461" s="123"/>
      <c r="R2461" s="123"/>
      <c r="S2461" s="123"/>
      <c r="T2461" s="123"/>
    </row>
    <row r="2462" spans="1:20" s="124" customFormat="1" ht="26.25" hidden="1" customHeight="1">
      <c r="A2462" s="82" t="s">
        <v>37</v>
      </c>
      <c r="B2462" s="148">
        <v>795</v>
      </c>
      <c r="C2462" s="84" t="s">
        <v>168</v>
      </c>
      <c r="D2462" s="84" t="s">
        <v>27</v>
      </c>
      <c r="E2462" s="84" t="s">
        <v>616</v>
      </c>
      <c r="F2462" s="84" t="s">
        <v>38</v>
      </c>
      <c r="G2462" s="87">
        <f>'прил 5,'!G2240</f>
        <v>0</v>
      </c>
      <c r="H2462" s="87"/>
      <c r="I2462" s="87"/>
      <c r="J2462" s="123"/>
      <c r="P2462" s="123"/>
      <c r="Q2462" s="123"/>
      <c r="R2462" s="123"/>
      <c r="S2462" s="123"/>
      <c r="T2462" s="123"/>
    </row>
    <row r="2463" spans="1:20" s="90" customFormat="1" ht="20.25" hidden="1" customHeight="1">
      <c r="A2463" s="82" t="s">
        <v>327</v>
      </c>
      <c r="B2463" s="148">
        <v>795</v>
      </c>
      <c r="C2463" s="84" t="s">
        <v>168</v>
      </c>
      <c r="D2463" s="84" t="s">
        <v>27</v>
      </c>
      <c r="E2463" s="84" t="s">
        <v>206</v>
      </c>
      <c r="F2463" s="84"/>
      <c r="G2463" s="87">
        <f>G2466</f>
        <v>0</v>
      </c>
      <c r="H2463" s="87">
        <f t="shared" ref="H2463:I2463" si="663">H2466+H2474</f>
        <v>0</v>
      </c>
      <c r="I2463" s="87">
        <f t="shared" si="663"/>
        <v>0</v>
      </c>
      <c r="J2463" s="126"/>
      <c r="P2463" s="126"/>
      <c r="Q2463" s="126"/>
      <c r="R2463" s="126"/>
      <c r="S2463" s="126"/>
      <c r="T2463" s="126"/>
    </row>
    <row r="2464" spans="1:20" s="90" customFormat="1" ht="29.25" hidden="1" customHeight="1">
      <c r="A2464" s="82" t="s">
        <v>29</v>
      </c>
      <c r="B2464" s="148">
        <v>795</v>
      </c>
      <c r="C2464" s="84" t="s">
        <v>168</v>
      </c>
      <c r="D2464" s="84" t="s">
        <v>27</v>
      </c>
      <c r="E2464" s="84" t="s">
        <v>206</v>
      </c>
      <c r="F2464" s="84" t="s">
        <v>30</v>
      </c>
      <c r="G2464" s="87">
        <f>G2465</f>
        <v>0</v>
      </c>
      <c r="H2464" s="87"/>
      <c r="I2464" s="87"/>
      <c r="J2464" s="126"/>
      <c r="P2464" s="126"/>
      <c r="Q2464" s="126"/>
      <c r="R2464" s="126"/>
      <c r="S2464" s="126"/>
      <c r="T2464" s="126"/>
    </row>
    <row r="2465" spans="1:20" s="90" customFormat="1" ht="19.5" hidden="1" customHeight="1">
      <c r="A2465" s="82" t="s">
        <v>31</v>
      </c>
      <c r="B2465" s="148">
        <v>795</v>
      </c>
      <c r="C2465" s="84" t="s">
        <v>168</v>
      </c>
      <c r="D2465" s="84" t="s">
        <v>27</v>
      </c>
      <c r="E2465" s="84" t="s">
        <v>206</v>
      </c>
      <c r="F2465" s="84" t="s">
        <v>32</v>
      </c>
      <c r="G2465" s="87"/>
      <c r="H2465" s="87"/>
      <c r="I2465" s="87"/>
      <c r="J2465" s="126"/>
      <c r="P2465" s="126"/>
      <c r="Q2465" s="126"/>
      <c r="R2465" s="126"/>
      <c r="S2465" s="126"/>
      <c r="T2465" s="126"/>
    </row>
    <row r="2466" spans="1:20" s="90" customFormat="1" hidden="1">
      <c r="A2466" s="82" t="s">
        <v>62</v>
      </c>
      <c r="B2466" s="148">
        <v>795</v>
      </c>
      <c r="C2466" s="84" t="s">
        <v>168</v>
      </c>
      <c r="D2466" s="84" t="s">
        <v>27</v>
      </c>
      <c r="E2466" s="84" t="s">
        <v>206</v>
      </c>
      <c r="F2466" s="84" t="s">
        <v>36</v>
      </c>
      <c r="G2466" s="87">
        <f t="shared" ref="G2466:I2466" si="664">G2467</f>
        <v>0</v>
      </c>
      <c r="H2466" s="87">
        <f t="shared" si="664"/>
        <v>0</v>
      </c>
      <c r="I2466" s="87">
        <f t="shared" si="664"/>
        <v>0</v>
      </c>
      <c r="J2466" s="126"/>
      <c r="P2466" s="126"/>
      <c r="Q2466" s="126"/>
      <c r="R2466" s="126"/>
      <c r="S2466" s="126"/>
      <c r="T2466" s="126"/>
    </row>
    <row r="2467" spans="1:20" s="90" customFormat="1" ht="18.75" hidden="1" customHeight="1">
      <c r="A2467" s="82" t="s">
        <v>322</v>
      </c>
      <c r="B2467" s="148">
        <v>795</v>
      </c>
      <c r="C2467" s="84" t="s">
        <v>168</v>
      </c>
      <c r="D2467" s="84" t="s">
        <v>27</v>
      </c>
      <c r="E2467" s="84" t="s">
        <v>206</v>
      </c>
      <c r="F2467" s="84" t="s">
        <v>38</v>
      </c>
      <c r="G2467" s="87"/>
      <c r="H2467" s="87"/>
      <c r="I2467" s="87"/>
      <c r="J2467" s="126"/>
      <c r="P2467" s="126"/>
      <c r="Q2467" s="126"/>
      <c r="R2467" s="126"/>
      <c r="S2467" s="126"/>
      <c r="T2467" s="126"/>
    </row>
    <row r="2468" spans="1:20" s="46" customFormat="1" ht="17.25" hidden="1" customHeight="1">
      <c r="A2468" s="82" t="s">
        <v>279</v>
      </c>
      <c r="B2468" s="148">
        <v>795</v>
      </c>
      <c r="C2468" s="84" t="s">
        <v>168</v>
      </c>
      <c r="D2468" s="84" t="s">
        <v>69</v>
      </c>
      <c r="E2468" s="84"/>
      <c r="F2468" s="84"/>
      <c r="G2468" s="87">
        <f>G2471</f>
        <v>0</v>
      </c>
      <c r="H2468" s="87">
        <f t="shared" ref="H2468:I2468" si="665">H2471</f>
        <v>0</v>
      </c>
      <c r="I2468" s="87">
        <f t="shared" si="665"/>
        <v>0</v>
      </c>
      <c r="J2468" s="176"/>
      <c r="K2468" s="58"/>
      <c r="L2468" s="58"/>
      <c r="M2468" s="58"/>
      <c r="N2468" s="58"/>
      <c r="O2468" s="58"/>
      <c r="P2468" s="58"/>
      <c r="Q2468" s="58"/>
      <c r="R2468" s="58"/>
    </row>
    <row r="2469" spans="1:20" s="46" customFormat="1" ht="17.25" hidden="1" customHeight="1">
      <c r="A2469" s="82"/>
      <c r="B2469" s="148">
        <v>795</v>
      </c>
      <c r="C2469" s="84"/>
      <c r="D2469" s="84"/>
      <c r="E2469" s="84"/>
      <c r="F2469" s="84"/>
      <c r="G2469" s="87"/>
      <c r="H2469" s="87"/>
      <c r="I2469" s="87"/>
      <c r="J2469" s="176"/>
      <c r="K2469" s="58"/>
      <c r="L2469" s="58"/>
      <c r="M2469" s="58"/>
      <c r="N2469" s="58"/>
      <c r="O2469" s="58"/>
      <c r="P2469" s="58"/>
      <c r="Q2469" s="58"/>
      <c r="R2469" s="58"/>
    </row>
    <row r="2470" spans="1:20" s="46" customFormat="1" ht="17.25" hidden="1" customHeight="1">
      <c r="A2470" s="82"/>
      <c r="B2470" s="148">
        <v>795</v>
      </c>
      <c r="C2470" s="84"/>
      <c r="D2470" s="84"/>
      <c r="E2470" s="84"/>
      <c r="F2470" s="84"/>
      <c r="G2470" s="87"/>
      <c r="H2470" s="87"/>
      <c r="I2470" s="87"/>
      <c r="J2470" s="176"/>
      <c r="K2470" s="58"/>
      <c r="L2470" s="58"/>
      <c r="M2470" s="58"/>
      <c r="N2470" s="58"/>
      <c r="O2470" s="58"/>
      <c r="P2470" s="58"/>
      <c r="Q2470" s="58"/>
      <c r="R2470" s="58"/>
    </row>
    <row r="2471" spans="1:20" ht="51" hidden="1">
      <c r="A2471" s="82" t="s">
        <v>470</v>
      </c>
      <c r="B2471" s="148">
        <v>795</v>
      </c>
      <c r="C2471" s="84" t="s">
        <v>168</v>
      </c>
      <c r="D2471" s="84" t="s">
        <v>69</v>
      </c>
      <c r="E2471" s="84" t="s">
        <v>290</v>
      </c>
      <c r="F2471" s="84"/>
      <c r="G2471" s="87">
        <f>G2472</f>
        <v>0</v>
      </c>
      <c r="H2471" s="87">
        <f t="shared" ref="H2471:I2471" si="666">H2472</f>
        <v>0</v>
      </c>
      <c r="I2471" s="87">
        <f t="shared" si="666"/>
        <v>0</v>
      </c>
      <c r="J2471" s="176"/>
      <c r="K2471" s="69"/>
      <c r="L2471" s="69"/>
      <c r="M2471" s="69"/>
      <c r="N2471" s="69"/>
      <c r="O2471" s="69"/>
      <c r="P2471" s="69"/>
      <c r="Q2471" s="69"/>
      <c r="R2471" s="69"/>
    </row>
    <row r="2472" spans="1:20" hidden="1">
      <c r="A2472" s="82" t="s">
        <v>78</v>
      </c>
      <c r="B2472" s="148">
        <v>795</v>
      </c>
      <c r="C2472" s="84" t="s">
        <v>168</v>
      </c>
      <c r="D2472" s="84" t="s">
        <v>69</v>
      </c>
      <c r="E2472" s="84" t="s">
        <v>98</v>
      </c>
      <c r="F2472" s="84"/>
      <c r="G2472" s="87">
        <f>G2473</f>
        <v>0</v>
      </c>
      <c r="H2472" s="87">
        <f t="shared" ref="H2472:I2472" si="667">H2473</f>
        <v>0</v>
      </c>
      <c r="I2472" s="87">
        <f t="shared" si="667"/>
        <v>0</v>
      </c>
      <c r="J2472" s="176"/>
      <c r="K2472" s="69"/>
      <c r="L2472" s="69"/>
      <c r="M2472" s="69"/>
      <c r="N2472" s="69"/>
      <c r="O2472" s="69"/>
      <c r="P2472" s="69"/>
      <c r="Q2472" s="69"/>
      <c r="R2472" s="69"/>
    </row>
    <row r="2473" spans="1:20" ht="25.5" hidden="1">
      <c r="A2473" s="82" t="s">
        <v>35</v>
      </c>
      <c r="B2473" s="148">
        <v>795</v>
      </c>
      <c r="C2473" s="84" t="s">
        <v>168</v>
      </c>
      <c r="D2473" s="84" t="s">
        <v>69</v>
      </c>
      <c r="E2473" s="84" t="s">
        <v>98</v>
      </c>
      <c r="F2473" s="84" t="s">
        <v>36</v>
      </c>
      <c r="G2473" s="87">
        <f>G2474</f>
        <v>0</v>
      </c>
      <c r="H2473" s="87">
        <f>H2474</f>
        <v>0</v>
      </c>
      <c r="I2473" s="87">
        <f>I2474</f>
        <v>0</v>
      </c>
      <c r="J2473" s="176"/>
      <c r="K2473" s="69"/>
      <c r="L2473" s="69"/>
      <c r="M2473" s="69"/>
      <c r="N2473" s="69"/>
      <c r="O2473" s="69"/>
      <c r="P2473" s="69"/>
      <c r="Q2473" s="69"/>
      <c r="R2473" s="69"/>
    </row>
    <row r="2474" spans="1:20" ht="30.75" hidden="1" customHeight="1">
      <c r="A2474" s="82" t="s">
        <v>37</v>
      </c>
      <c r="B2474" s="148">
        <v>795</v>
      </c>
      <c r="C2474" s="84" t="s">
        <v>168</v>
      </c>
      <c r="D2474" s="84" t="s">
        <v>69</v>
      </c>
      <c r="E2474" s="84" t="s">
        <v>98</v>
      </c>
      <c r="F2474" s="84" t="s">
        <v>38</v>
      </c>
      <c r="G2474" s="87"/>
      <c r="H2474" s="87"/>
      <c r="I2474" s="87"/>
      <c r="J2474" s="176"/>
      <c r="K2474" s="69"/>
      <c r="L2474" s="69"/>
      <c r="M2474" s="69"/>
      <c r="N2474" s="69"/>
      <c r="O2474" s="69"/>
      <c r="P2474" s="69"/>
      <c r="Q2474" s="69"/>
      <c r="R2474" s="69"/>
    </row>
    <row r="2475" spans="1:20" s="22" customFormat="1" ht="22.5" hidden="1" customHeight="1">
      <c r="A2475" s="153" t="s">
        <v>2</v>
      </c>
      <c r="B2475" s="154">
        <v>795</v>
      </c>
      <c r="C2475" s="155" t="s">
        <v>158</v>
      </c>
      <c r="D2475" s="155"/>
      <c r="E2475" s="155"/>
      <c r="F2475" s="155"/>
      <c r="G2475" s="156">
        <f>G2476</f>
        <v>0</v>
      </c>
      <c r="H2475" s="156">
        <f t="shared" ref="H2475:I2476" si="668">H2476</f>
        <v>0</v>
      </c>
      <c r="I2475" s="156">
        <f t="shared" si="668"/>
        <v>0</v>
      </c>
      <c r="J2475" s="194"/>
      <c r="K2475" s="61"/>
      <c r="L2475" s="61"/>
      <c r="M2475" s="61"/>
      <c r="N2475" s="61"/>
      <c r="O2475" s="61"/>
      <c r="P2475" s="61"/>
      <c r="Q2475" s="248"/>
      <c r="R2475" s="61"/>
    </row>
    <row r="2476" spans="1:20" s="3" customFormat="1" ht="24.75" hidden="1" customHeight="1">
      <c r="A2476" s="82" t="s">
        <v>345</v>
      </c>
      <c r="B2476" s="148">
        <v>795</v>
      </c>
      <c r="C2476" s="84" t="s">
        <v>158</v>
      </c>
      <c r="D2476" s="84" t="s">
        <v>168</v>
      </c>
      <c r="E2476" s="84"/>
      <c r="F2476" s="84"/>
      <c r="G2476" s="87">
        <f>G2477</f>
        <v>0</v>
      </c>
      <c r="H2476" s="87">
        <f t="shared" si="668"/>
        <v>0</v>
      </c>
      <c r="I2476" s="87">
        <f t="shared" si="668"/>
        <v>0</v>
      </c>
      <c r="J2476" s="176"/>
      <c r="K2476" s="62"/>
      <c r="L2476" s="62"/>
      <c r="M2476" s="62"/>
      <c r="N2476" s="62"/>
      <c r="O2476" s="62"/>
      <c r="P2476" s="62"/>
      <c r="Q2476" s="62"/>
      <c r="R2476" s="62"/>
    </row>
    <row r="2477" spans="1:20" s="3" customFormat="1" ht="38.25" hidden="1" customHeight="1">
      <c r="A2477" s="82" t="s">
        <v>460</v>
      </c>
      <c r="B2477" s="148">
        <v>795</v>
      </c>
      <c r="C2477" s="84" t="s">
        <v>158</v>
      </c>
      <c r="D2477" s="84" t="s">
        <v>168</v>
      </c>
      <c r="E2477" s="84" t="s">
        <v>257</v>
      </c>
      <c r="F2477" s="84"/>
      <c r="G2477" s="87">
        <f>G2480</f>
        <v>0</v>
      </c>
      <c r="H2477" s="87">
        <f t="shared" ref="H2477:I2477" si="669">H2480</f>
        <v>0</v>
      </c>
      <c r="I2477" s="87">
        <f t="shared" si="669"/>
        <v>0</v>
      </c>
      <c r="J2477" s="176"/>
      <c r="K2477" s="62"/>
      <c r="L2477" s="62"/>
      <c r="M2477" s="62"/>
      <c r="N2477" s="62"/>
      <c r="O2477" s="62"/>
      <c r="P2477" s="62"/>
      <c r="Q2477" s="62"/>
      <c r="R2477" s="62"/>
    </row>
    <row r="2478" spans="1:20" s="3" customFormat="1" ht="38.25" hidden="1" customHeight="1">
      <c r="A2478" s="82" t="s">
        <v>508</v>
      </c>
      <c r="B2478" s="148">
        <v>795</v>
      </c>
      <c r="C2478" s="84" t="s">
        <v>158</v>
      </c>
      <c r="D2478" s="84" t="s">
        <v>168</v>
      </c>
      <c r="E2478" s="84" t="s">
        <v>509</v>
      </c>
      <c r="F2478" s="84"/>
      <c r="G2478" s="87">
        <f>G2479</f>
        <v>0</v>
      </c>
      <c r="H2478" s="87">
        <f t="shared" ref="H2478:I2479" si="670">H2479</f>
        <v>0</v>
      </c>
      <c r="I2478" s="87">
        <f t="shared" si="670"/>
        <v>0</v>
      </c>
      <c r="J2478" s="177"/>
      <c r="K2478" s="62"/>
      <c r="L2478" s="62"/>
      <c r="M2478" s="62"/>
      <c r="N2478" s="62"/>
      <c r="O2478" s="62"/>
      <c r="P2478" s="62"/>
      <c r="Q2478" s="62"/>
      <c r="R2478" s="62"/>
    </row>
    <row r="2479" spans="1:20" s="3" customFormat="1" ht="38.25" hidden="1" customHeight="1">
      <c r="A2479" s="82" t="s">
        <v>35</v>
      </c>
      <c r="B2479" s="148">
        <v>795</v>
      </c>
      <c r="C2479" s="84" t="s">
        <v>158</v>
      </c>
      <c r="D2479" s="84" t="s">
        <v>168</v>
      </c>
      <c r="E2479" s="84" t="s">
        <v>509</v>
      </c>
      <c r="F2479" s="84" t="s">
        <v>36</v>
      </c>
      <c r="G2479" s="87">
        <f>G2480</f>
        <v>0</v>
      </c>
      <c r="H2479" s="87">
        <f t="shared" si="670"/>
        <v>0</v>
      </c>
      <c r="I2479" s="87">
        <f t="shared" si="670"/>
        <v>0</v>
      </c>
      <c r="J2479" s="177"/>
      <c r="K2479" s="62"/>
      <c r="L2479" s="62"/>
      <c r="M2479" s="62"/>
      <c r="N2479" s="62"/>
      <c r="O2479" s="62"/>
      <c r="P2479" s="62"/>
      <c r="Q2479" s="62"/>
      <c r="R2479" s="62"/>
    </row>
    <row r="2480" spans="1:20" s="3" customFormat="1" ht="38.25" hidden="1" customHeight="1">
      <c r="A2480" s="82" t="s">
        <v>37</v>
      </c>
      <c r="B2480" s="148">
        <v>795</v>
      </c>
      <c r="C2480" s="84" t="s">
        <v>158</v>
      </c>
      <c r="D2480" s="84" t="s">
        <v>168</v>
      </c>
      <c r="E2480" s="84" t="s">
        <v>509</v>
      </c>
      <c r="F2480" s="84" t="s">
        <v>38</v>
      </c>
      <c r="G2480" s="87"/>
      <c r="H2480" s="87"/>
      <c r="I2480" s="87"/>
      <c r="J2480" s="176"/>
      <c r="K2480" s="62"/>
      <c r="L2480" s="62"/>
      <c r="M2480" s="62"/>
      <c r="N2480" s="62"/>
      <c r="O2480" s="62"/>
      <c r="P2480" s="62"/>
      <c r="Q2480" s="62"/>
      <c r="R2480" s="62"/>
    </row>
    <row r="2481" spans="1:18" s="124" customFormat="1" hidden="1">
      <c r="A2481" s="278" t="s">
        <v>73</v>
      </c>
      <c r="B2481" s="269"/>
      <c r="C2481" s="161"/>
      <c r="D2481" s="161"/>
      <c r="E2481" s="161"/>
      <c r="F2481" s="161"/>
      <c r="G2481" s="96">
        <f>G2390+G2475+G2425+G2384</f>
        <v>0</v>
      </c>
      <c r="H2481" s="96">
        <f>H2390</f>
        <v>0</v>
      </c>
      <c r="I2481" s="96">
        <f>I2390</f>
        <v>0</v>
      </c>
      <c r="J2481" s="190"/>
      <c r="K2481" s="205"/>
      <c r="L2481" s="205"/>
      <c r="M2481" s="205"/>
      <c r="N2481" s="205"/>
      <c r="O2481" s="205"/>
      <c r="P2481" s="205"/>
      <c r="Q2481" s="205"/>
      <c r="R2481" s="205"/>
    </row>
    <row r="2482" spans="1:18" s="90" customFormat="1" ht="42.75" customHeight="1">
      <c r="A2482" s="359" t="s">
        <v>1211</v>
      </c>
      <c r="B2482" s="335">
        <v>799</v>
      </c>
      <c r="C2482" s="363"/>
      <c r="D2482" s="363"/>
      <c r="E2482" s="363"/>
      <c r="F2482" s="363"/>
      <c r="G2482" s="362"/>
      <c r="H2482" s="362"/>
      <c r="I2482" s="362"/>
      <c r="J2482" s="195"/>
      <c r="K2482" s="207"/>
      <c r="L2482" s="184"/>
      <c r="M2482" s="184"/>
      <c r="N2482" s="184"/>
      <c r="O2482" s="184"/>
      <c r="P2482" s="184"/>
      <c r="Q2482" s="184"/>
      <c r="R2482" s="184"/>
    </row>
    <row r="2483" spans="1:18" s="33" customFormat="1" ht="39" customHeight="1">
      <c r="A2483" s="136" t="s">
        <v>357</v>
      </c>
      <c r="B2483" s="148">
        <v>799</v>
      </c>
      <c r="C2483" s="84" t="s">
        <v>18</v>
      </c>
      <c r="D2483" s="84" t="s">
        <v>158</v>
      </c>
      <c r="E2483" s="84"/>
      <c r="F2483" s="84"/>
      <c r="G2483" s="87">
        <f>G2485+G2492</f>
        <v>3139914</v>
      </c>
      <c r="H2483" s="87">
        <f t="shared" ref="H2483:I2483" si="671">H2485</f>
        <v>3174137</v>
      </c>
      <c r="I2483" s="87">
        <f t="shared" si="671"/>
        <v>3203182</v>
      </c>
      <c r="J2483" s="176"/>
      <c r="K2483" s="209"/>
      <c r="L2483" s="209"/>
      <c r="M2483" s="209"/>
      <c r="N2483" s="209"/>
      <c r="O2483" s="209"/>
      <c r="P2483" s="209"/>
      <c r="Q2483" s="209"/>
      <c r="R2483" s="209"/>
    </row>
    <row r="2484" spans="1:18" s="3" customFormat="1" ht="38.25" hidden="1">
      <c r="A2484" s="82" t="s">
        <v>157</v>
      </c>
      <c r="B2484" s="148"/>
      <c r="C2484" s="84" t="s">
        <v>18</v>
      </c>
      <c r="D2484" s="84" t="s">
        <v>158</v>
      </c>
      <c r="E2484" s="84"/>
      <c r="F2484" s="84"/>
      <c r="G2484" s="87"/>
      <c r="H2484" s="87"/>
      <c r="I2484" s="87"/>
      <c r="J2484" s="176"/>
      <c r="K2484" s="197"/>
      <c r="L2484" s="197"/>
      <c r="M2484" s="197"/>
      <c r="N2484" s="197"/>
      <c r="O2484" s="197"/>
      <c r="P2484" s="197"/>
      <c r="Q2484" s="197"/>
      <c r="R2484" s="197"/>
    </row>
    <row r="2485" spans="1:18" s="46" customFormat="1" ht="25.5">
      <c r="A2485" s="82" t="s">
        <v>1210</v>
      </c>
      <c r="B2485" s="148">
        <v>799</v>
      </c>
      <c r="C2485" s="84" t="s">
        <v>18</v>
      </c>
      <c r="D2485" s="84" t="s">
        <v>158</v>
      </c>
      <c r="E2485" s="84" t="s">
        <v>810</v>
      </c>
      <c r="F2485" s="84"/>
      <c r="G2485" s="87">
        <f>G2487</f>
        <v>3139914</v>
      </c>
      <c r="H2485" s="87">
        <f t="shared" ref="H2485:I2485" si="672">H2487</f>
        <v>3174137</v>
      </c>
      <c r="I2485" s="87">
        <f t="shared" si="672"/>
        <v>3203182</v>
      </c>
      <c r="J2485" s="176"/>
      <c r="K2485" s="220"/>
      <c r="L2485" s="220"/>
      <c r="M2485" s="220"/>
      <c r="N2485" s="220"/>
      <c r="O2485" s="220"/>
      <c r="P2485" s="220"/>
      <c r="Q2485" s="220"/>
      <c r="R2485" s="220"/>
    </row>
    <row r="2486" spans="1:18" s="46" customFormat="1" hidden="1">
      <c r="A2486" s="145"/>
      <c r="B2486" s="148"/>
      <c r="C2486" s="84"/>
      <c r="D2486" s="84"/>
      <c r="E2486" s="84"/>
      <c r="F2486" s="84"/>
      <c r="G2486" s="87"/>
      <c r="H2486" s="87"/>
      <c r="I2486" s="87"/>
      <c r="J2486" s="176"/>
      <c r="K2486" s="220"/>
      <c r="L2486" s="220"/>
      <c r="M2486" s="220"/>
      <c r="N2486" s="220"/>
      <c r="O2486" s="220"/>
      <c r="P2486" s="184"/>
      <c r="Q2486" s="220"/>
      <c r="R2486" s="220"/>
    </row>
    <row r="2487" spans="1:18" s="46" customFormat="1" ht="25.5">
      <c r="A2487" s="82" t="s">
        <v>75</v>
      </c>
      <c r="B2487" s="148">
        <v>799</v>
      </c>
      <c r="C2487" s="84" t="s">
        <v>18</v>
      </c>
      <c r="D2487" s="84" t="s">
        <v>158</v>
      </c>
      <c r="E2487" s="84" t="s">
        <v>811</v>
      </c>
      <c r="F2487" s="84"/>
      <c r="G2487" s="87">
        <f>G2488+G2490</f>
        <v>3139914</v>
      </c>
      <c r="H2487" s="87">
        <f t="shared" ref="H2487:I2487" si="673">H2488+H2490</f>
        <v>3174137</v>
      </c>
      <c r="I2487" s="87">
        <f t="shared" si="673"/>
        <v>3203182</v>
      </c>
      <c r="J2487" s="176"/>
      <c r="K2487" s="220"/>
      <c r="L2487" s="220"/>
      <c r="M2487" s="220"/>
      <c r="N2487" s="220"/>
      <c r="O2487" s="220"/>
      <c r="P2487" s="220"/>
      <c r="Q2487" s="220"/>
      <c r="R2487" s="220"/>
    </row>
    <row r="2488" spans="1:18" s="3" customFormat="1" ht="63.75">
      <c r="A2488" s="145" t="s">
        <v>54</v>
      </c>
      <c r="B2488" s="148">
        <v>799</v>
      </c>
      <c r="C2488" s="84" t="s">
        <v>18</v>
      </c>
      <c r="D2488" s="84" t="s">
        <v>158</v>
      </c>
      <c r="E2488" s="84" t="s">
        <v>811</v>
      </c>
      <c r="F2488" s="84" t="s">
        <v>57</v>
      </c>
      <c r="G2488" s="87">
        <f>G2489</f>
        <v>2947314</v>
      </c>
      <c r="H2488" s="87">
        <f>H2489</f>
        <v>2981537</v>
      </c>
      <c r="I2488" s="87">
        <f>I2489</f>
        <v>3010582</v>
      </c>
      <c r="J2488" s="176"/>
      <c r="K2488" s="197"/>
      <c r="L2488" s="197"/>
      <c r="M2488" s="197"/>
      <c r="N2488" s="197"/>
      <c r="O2488" s="197"/>
      <c r="P2488" s="197"/>
      <c r="Q2488" s="220"/>
      <c r="R2488" s="197"/>
    </row>
    <row r="2489" spans="1:18" s="3" customFormat="1" ht="25.5">
      <c r="A2489" s="145" t="s">
        <v>55</v>
      </c>
      <c r="B2489" s="148">
        <v>799</v>
      </c>
      <c r="C2489" s="84" t="s">
        <v>18</v>
      </c>
      <c r="D2489" s="84" t="s">
        <v>158</v>
      </c>
      <c r="E2489" s="84" t="s">
        <v>811</v>
      </c>
      <c r="F2489" s="84" t="s">
        <v>58</v>
      </c>
      <c r="G2489" s="87">
        <v>2947314</v>
      </c>
      <c r="H2489" s="87">
        <v>2981537</v>
      </c>
      <c r="I2489" s="87">
        <v>3010582</v>
      </c>
      <c r="J2489" s="176"/>
      <c r="K2489" s="197"/>
      <c r="L2489" s="197"/>
      <c r="M2489" s="197"/>
      <c r="N2489" s="197"/>
      <c r="O2489" s="197"/>
      <c r="P2489" s="197"/>
      <c r="Q2489" s="220"/>
      <c r="R2489" s="197"/>
    </row>
    <row r="2490" spans="1:18" s="3" customFormat="1" ht="25.5">
      <c r="A2490" s="82" t="s">
        <v>35</v>
      </c>
      <c r="B2490" s="148">
        <v>799</v>
      </c>
      <c r="C2490" s="84" t="s">
        <v>18</v>
      </c>
      <c r="D2490" s="84" t="s">
        <v>158</v>
      </c>
      <c r="E2490" s="84" t="s">
        <v>811</v>
      </c>
      <c r="F2490" s="84" t="s">
        <v>36</v>
      </c>
      <c r="G2490" s="87">
        <f>G2491</f>
        <v>192600</v>
      </c>
      <c r="H2490" s="87">
        <f>H2491</f>
        <v>192600</v>
      </c>
      <c r="I2490" s="87">
        <f>I2491</f>
        <v>192600</v>
      </c>
      <c r="J2490" s="176"/>
      <c r="K2490" s="197"/>
      <c r="L2490" s="197"/>
      <c r="M2490" s="197"/>
      <c r="N2490" s="197"/>
      <c r="O2490" s="197"/>
      <c r="P2490" s="197"/>
      <c r="Q2490" s="220"/>
      <c r="R2490" s="197"/>
    </row>
    <row r="2491" spans="1:18" s="3" customFormat="1" ht="25.5">
      <c r="A2491" s="82" t="s">
        <v>37</v>
      </c>
      <c r="B2491" s="148">
        <v>799</v>
      </c>
      <c r="C2491" s="84" t="s">
        <v>18</v>
      </c>
      <c r="D2491" s="84" t="s">
        <v>158</v>
      </c>
      <c r="E2491" s="84" t="s">
        <v>811</v>
      </c>
      <c r="F2491" s="84" t="s">
        <v>38</v>
      </c>
      <c r="G2491" s="87">
        <v>192600</v>
      </c>
      <c r="H2491" s="87">
        <v>192600</v>
      </c>
      <c r="I2491" s="87">
        <v>192600</v>
      </c>
      <c r="J2491" s="176"/>
      <c r="K2491" s="197"/>
      <c r="L2491" s="197"/>
      <c r="M2491" s="197"/>
      <c r="N2491" s="197"/>
      <c r="O2491" s="197"/>
      <c r="P2491" s="197"/>
      <c r="Q2491" s="220"/>
      <c r="R2491" s="197"/>
    </row>
    <row r="2492" spans="1:18" s="3" customFormat="1" ht="66" hidden="1" customHeight="1">
      <c r="A2492" s="136" t="s">
        <v>137</v>
      </c>
      <c r="B2492" s="148">
        <v>799</v>
      </c>
      <c r="C2492" s="84" t="s">
        <v>18</v>
      </c>
      <c r="D2492" s="84" t="s">
        <v>158</v>
      </c>
      <c r="E2492" s="84" t="s">
        <v>909</v>
      </c>
      <c r="F2492" s="84"/>
      <c r="G2492" s="87">
        <f t="shared" ref="G2492:I2493" si="674">G2493</f>
        <v>0</v>
      </c>
      <c r="H2492" s="87">
        <f t="shared" si="674"/>
        <v>0</v>
      </c>
      <c r="I2492" s="87">
        <f t="shared" si="674"/>
        <v>0</v>
      </c>
      <c r="J2492" s="176"/>
      <c r="K2492" s="197"/>
      <c r="L2492" s="197"/>
      <c r="M2492" s="197"/>
      <c r="N2492" s="197"/>
      <c r="O2492" s="197"/>
      <c r="P2492" s="197"/>
      <c r="Q2492" s="197"/>
      <c r="R2492" s="197"/>
    </row>
    <row r="2493" spans="1:18" s="3" customFormat="1" ht="25.5" hidden="1">
      <c r="A2493" s="82" t="s">
        <v>35</v>
      </c>
      <c r="B2493" s="148">
        <v>799</v>
      </c>
      <c r="C2493" s="84" t="s">
        <v>18</v>
      </c>
      <c r="D2493" s="84" t="s">
        <v>158</v>
      </c>
      <c r="E2493" s="84" t="s">
        <v>909</v>
      </c>
      <c r="F2493" s="84" t="s">
        <v>36</v>
      </c>
      <c r="G2493" s="87">
        <f t="shared" si="674"/>
        <v>0</v>
      </c>
      <c r="H2493" s="87">
        <f t="shared" si="674"/>
        <v>0</v>
      </c>
      <c r="I2493" s="87">
        <f t="shared" si="674"/>
        <v>0</v>
      </c>
      <c r="J2493" s="176"/>
      <c r="K2493" s="197"/>
      <c r="L2493" s="197"/>
      <c r="M2493" s="197"/>
      <c r="N2493" s="197"/>
      <c r="O2493" s="197"/>
      <c r="P2493" s="197"/>
      <c r="Q2493" s="197"/>
      <c r="R2493" s="197"/>
    </row>
    <row r="2494" spans="1:18" s="3" customFormat="1" ht="25.5" hidden="1">
      <c r="A2494" s="82" t="s">
        <v>37</v>
      </c>
      <c r="B2494" s="148">
        <v>799</v>
      </c>
      <c r="C2494" s="84" t="s">
        <v>18</v>
      </c>
      <c r="D2494" s="84" t="s">
        <v>158</v>
      </c>
      <c r="E2494" s="84" t="s">
        <v>909</v>
      </c>
      <c r="F2494" s="84" t="s">
        <v>38</v>
      </c>
      <c r="G2494" s="87"/>
      <c r="H2494" s="87"/>
      <c r="I2494" s="87"/>
      <c r="J2494" s="176"/>
      <c r="K2494" s="197"/>
      <c r="L2494" s="197"/>
      <c r="M2494" s="197"/>
      <c r="N2494" s="197"/>
      <c r="O2494" s="197"/>
      <c r="P2494" s="197"/>
      <c r="Q2494" s="197"/>
      <c r="R2494" s="197"/>
    </row>
    <row r="2495" spans="1:18" s="124" customFormat="1">
      <c r="A2495" s="278" t="s">
        <v>73</v>
      </c>
      <c r="B2495" s="269"/>
      <c r="C2495" s="161"/>
      <c r="D2495" s="161"/>
      <c r="E2495" s="161"/>
      <c r="F2495" s="161"/>
      <c r="G2495" s="96">
        <f>G2483</f>
        <v>3139914</v>
      </c>
      <c r="H2495" s="96">
        <f t="shared" ref="H2495:I2495" si="675">H2483</f>
        <v>3174137</v>
      </c>
      <c r="I2495" s="96">
        <f t="shared" si="675"/>
        <v>3203182</v>
      </c>
      <c r="J2495" s="190"/>
      <c r="K2495" s="205"/>
      <c r="L2495" s="205"/>
      <c r="M2495" s="205"/>
      <c r="N2495" s="205"/>
      <c r="O2495" s="205"/>
      <c r="P2495" s="205"/>
      <c r="Q2495" s="205"/>
      <c r="R2495" s="205"/>
    </row>
    <row r="2496" spans="1:18" s="3" customFormat="1" hidden="1">
      <c r="A2496" s="82"/>
      <c r="B2496" s="148"/>
      <c r="C2496" s="84"/>
      <c r="D2496" s="84"/>
      <c r="E2496" s="84"/>
      <c r="F2496" s="84"/>
      <c r="G2496" s="87"/>
      <c r="H2496" s="87"/>
      <c r="I2496" s="87"/>
      <c r="J2496" s="176"/>
      <c r="K2496" s="197"/>
      <c r="L2496" s="197"/>
      <c r="M2496" s="197"/>
      <c r="N2496" s="197"/>
      <c r="O2496" s="197"/>
      <c r="P2496" s="197"/>
      <c r="Q2496" s="197"/>
      <c r="R2496" s="197"/>
    </row>
    <row r="2497" spans="1:18" ht="38.25">
      <c r="A2497" s="359" t="s">
        <v>1177</v>
      </c>
      <c r="B2497" s="335">
        <v>800</v>
      </c>
      <c r="C2497" s="363"/>
      <c r="D2497" s="363"/>
      <c r="E2497" s="363"/>
      <c r="F2497" s="363"/>
      <c r="G2497" s="362"/>
      <c r="H2497" s="362"/>
      <c r="I2497" s="362"/>
      <c r="J2497" s="315"/>
      <c r="K2497" s="246"/>
      <c r="L2497" s="69"/>
      <c r="M2497" s="69"/>
      <c r="N2497" s="69"/>
      <c r="O2497" s="69"/>
      <c r="P2497" s="69"/>
      <c r="Q2497" s="69"/>
      <c r="R2497" s="69"/>
    </row>
    <row r="2498" spans="1:18" ht="16.5">
      <c r="A2498" s="5" t="s">
        <v>17</v>
      </c>
      <c r="B2498" s="316">
        <v>800</v>
      </c>
      <c r="C2498" s="15" t="s">
        <v>18</v>
      </c>
      <c r="D2498" s="313"/>
      <c r="E2498" s="313"/>
      <c r="F2498" s="313"/>
      <c r="G2498" s="319">
        <f>G2499</f>
        <v>6968408.4100000001</v>
      </c>
      <c r="H2498" s="319">
        <f t="shared" ref="H2498:I2498" si="676">H2499</f>
        <v>6994142</v>
      </c>
      <c r="I2498" s="319">
        <f t="shared" si="676"/>
        <v>7053280</v>
      </c>
      <c r="J2498" s="315"/>
      <c r="K2498" s="246"/>
      <c r="L2498" s="69"/>
      <c r="M2498" s="69"/>
      <c r="N2498" s="69"/>
      <c r="O2498" s="69"/>
      <c r="P2498" s="69"/>
      <c r="Q2498" s="69"/>
      <c r="R2498" s="69"/>
    </row>
    <row r="2499" spans="1:18" s="46" customFormat="1" ht="51">
      <c r="A2499" s="53" t="s">
        <v>74</v>
      </c>
      <c r="B2499" s="14">
        <v>800</v>
      </c>
      <c r="C2499" s="15" t="s">
        <v>18</v>
      </c>
      <c r="D2499" s="15" t="s">
        <v>53</v>
      </c>
      <c r="E2499" s="68"/>
      <c r="F2499" s="68"/>
      <c r="G2499" s="311">
        <f>G2500</f>
        <v>6968408.4100000001</v>
      </c>
      <c r="H2499" s="311">
        <f t="shared" ref="H2499:I2499" si="677">H2500</f>
        <v>6994142</v>
      </c>
      <c r="I2499" s="311">
        <f t="shared" si="677"/>
        <v>7053280</v>
      </c>
      <c r="J2499" s="321"/>
      <c r="K2499" s="166"/>
      <c r="L2499" s="58"/>
      <c r="M2499" s="58"/>
      <c r="N2499" s="58"/>
      <c r="O2499" s="58"/>
      <c r="P2499" s="58"/>
      <c r="Q2499" s="58"/>
      <c r="R2499" s="58"/>
    </row>
    <row r="2500" spans="1:18" s="46" customFormat="1" ht="25.5">
      <c r="A2500" s="16" t="s">
        <v>1212</v>
      </c>
      <c r="B2500" s="14">
        <v>800</v>
      </c>
      <c r="C2500" s="15" t="s">
        <v>18</v>
      </c>
      <c r="D2500" s="15" t="s">
        <v>53</v>
      </c>
      <c r="E2500" s="15" t="s">
        <v>1120</v>
      </c>
      <c r="F2500" s="68"/>
      <c r="G2500" s="311">
        <f>G2501</f>
        <v>6968408.4100000001</v>
      </c>
      <c r="H2500" s="311">
        <f t="shared" ref="H2500:I2500" si="678">H2501</f>
        <v>6994142</v>
      </c>
      <c r="I2500" s="311">
        <f t="shared" si="678"/>
        <v>7053280</v>
      </c>
      <c r="J2500" s="321"/>
      <c r="K2500" s="166"/>
      <c r="L2500" s="58"/>
      <c r="M2500" s="58"/>
      <c r="N2500" s="58"/>
      <c r="O2500" s="58"/>
      <c r="P2500" s="58"/>
      <c r="Q2500" s="58"/>
      <c r="R2500" s="58"/>
    </row>
    <row r="2501" spans="1:18" s="46" customFormat="1" ht="25.5">
      <c r="A2501" s="82" t="s">
        <v>75</v>
      </c>
      <c r="B2501" s="14">
        <v>800</v>
      </c>
      <c r="C2501" s="84" t="s">
        <v>18</v>
      </c>
      <c r="D2501" s="84" t="s">
        <v>53</v>
      </c>
      <c r="E2501" s="15" t="s">
        <v>1118</v>
      </c>
      <c r="F2501" s="84"/>
      <c r="G2501" s="87">
        <f>G2502+G2504+G2508+G2506</f>
        <v>6968408.4100000001</v>
      </c>
      <c r="H2501" s="87">
        <f t="shared" ref="H2501:I2501" si="679">H2502+H2504+H2508+H2506</f>
        <v>6994142</v>
      </c>
      <c r="I2501" s="87">
        <f t="shared" si="679"/>
        <v>7053280</v>
      </c>
      <c r="J2501" s="176"/>
      <c r="K2501" s="220"/>
      <c r="L2501" s="220"/>
      <c r="M2501" s="220"/>
      <c r="N2501" s="220"/>
      <c r="O2501" s="220"/>
      <c r="P2501" s="220"/>
      <c r="Q2501" s="220"/>
      <c r="R2501" s="220"/>
    </row>
    <row r="2502" spans="1:18" s="46" customFormat="1" ht="51">
      <c r="A2502" s="82" t="s">
        <v>313</v>
      </c>
      <c r="B2502" s="14">
        <v>800</v>
      </c>
      <c r="C2502" s="84" t="s">
        <v>18</v>
      </c>
      <c r="D2502" s="84" t="s">
        <v>53</v>
      </c>
      <c r="E2502" s="15" t="s">
        <v>1118</v>
      </c>
      <c r="F2502" s="84" t="s">
        <v>57</v>
      </c>
      <c r="G2502" s="87">
        <f>G2503</f>
        <v>5888154.4100000001</v>
      </c>
      <c r="H2502" s="87">
        <f>H2503</f>
        <v>5913888</v>
      </c>
      <c r="I2502" s="87">
        <f>I2503</f>
        <v>5973026</v>
      </c>
      <c r="J2502" s="176"/>
      <c r="K2502" s="220"/>
      <c r="L2502" s="220"/>
      <c r="M2502" s="220"/>
      <c r="N2502" s="220"/>
      <c r="O2502" s="220"/>
      <c r="P2502" s="220"/>
      <c r="Q2502" s="220"/>
      <c r="R2502" s="220"/>
    </row>
    <row r="2503" spans="1:18" s="46" customFormat="1" ht="25.5">
      <c r="A2503" s="82" t="s">
        <v>55</v>
      </c>
      <c r="B2503" s="14">
        <v>800</v>
      </c>
      <c r="C2503" s="84" t="s">
        <v>18</v>
      </c>
      <c r="D2503" s="84" t="s">
        <v>53</v>
      </c>
      <c r="E2503" s="15" t="s">
        <v>1118</v>
      </c>
      <c r="F2503" s="84" t="s">
        <v>58</v>
      </c>
      <c r="G2503" s="87">
        <f>5855335+32819.41</f>
        <v>5888154.4100000001</v>
      </c>
      <c r="H2503" s="87">
        <f>4542157+1371731</f>
        <v>5913888</v>
      </c>
      <c r="I2503" s="87">
        <f>4587578+1385448</f>
        <v>5973026</v>
      </c>
      <c r="J2503" s="176"/>
      <c r="K2503" s="220"/>
      <c r="L2503" s="220"/>
      <c r="M2503" s="220"/>
      <c r="N2503" s="220"/>
      <c r="O2503" s="220"/>
      <c r="P2503" s="220"/>
      <c r="Q2503" s="212"/>
      <c r="R2503" s="220"/>
    </row>
    <row r="2504" spans="1:18" s="46" customFormat="1" ht="34.5" customHeight="1">
      <c r="A2504" s="82" t="s">
        <v>317</v>
      </c>
      <c r="B2504" s="14">
        <v>800</v>
      </c>
      <c r="C2504" s="84" t="s">
        <v>18</v>
      </c>
      <c r="D2504" s="84" t="s">
        <v>53</v>
      </c>
      <c r="E2504" s="15" t="s">
        <v>1118</v>
      </c>
      <c r="F2504" s="84" t="s">
        <v>36</v>
      </c>
      <c r="G2504" s="87">
        <f>G2505</f>
        <v>1080254</v>
      </c>
      <c r="H2504" s="87">
        <f>H2505</f>
        <v>1080254</v>
      </c>
      <c r="I2504" s="87">
        <f>I2505</f>
        <v>1080254</v>
      </c>
      <c r="J2504" s="176"/>
      <c r="K2504" s="220"/>
      <c r="L2504" s="220"/>
      <c r="M2504" s="220"/>
      <c r="N2504" s="220"/>
      <c r="O2504" s="220"/>
      <c r="P2504" s="220"/>
      <c r="Q2504" s="220"/>
      <c r="R2504" s="220"/>
    </row>
    <row r="2505" spans="1:18" s="46" customFormat="1" ht="25.5">
      <c r="A2505" s="82" t="s">
        <v>37</v>
      </c>
      <c r="B2505" s="14">
        <v>800</v>
      </c>
      <c r="C2505" s="84" t="s">
        <v>18</v>
      </c>
      <c r="D2505" s="84" t="s">
        <v>53</v>
      </c>
      <c r="E2505" s="15" t="s">
        <v>1118</v>
      </c>
      <c r="F2505" s="84" t="s">
        <v>38</v>
      </c>
      <c r="G2505" s="87">
        <f>200000+760565+119689</f>
        <v>1080254</v>
      </c>
      <c r="H2505" s="87">
        <f t="shared" ref="H2505:I2505" si="680">200000+760565+119689</f>
        <v>1080254</v>
      </c>
      <c r="I2505" s="87">
        <f t="shared" si="680"/>
        <v>1080254</v>
      </c>
      <c r="J2505" s="176"/>
      <c r="K2505" s="220"/>
      <c r="L2505" s="220"/>
      <c r="M2505" s="220"/>
      <c r="N2505" s="220"/>
      <c r="O2505" s="220"/>
      <c r="P2505" s="220"/>
      <c r="Q2505" s="220"/>
      <c r="R2505" s="220"/>
    </row>
    <row r="2506" spans="1:18" s="46" customFormat="1" hidden="1">
      <c r="A2506" s="82" t="s">
        <v>145</v>
      </c>
      <c r="B2506" s="14">
        <v>800</v>
      </c>
      <c r="C2506" s="84" t="s">
        <v>18</v>
      </c>
      <c r="D2506" s="84" t="s">
        <v>53</v>
      </c>
      <c r="E2506" s="15" t="s">
        <v>1118</v>
      </c>
      <c r="F2506" s="84" t="s">
        <v>146</v>
      </c>
      <c r="G2506" s="87">
        <f>G2507</f>
        <v>0</v>
      </c>
      <c r="H2506" s="87"/>
      <c r="I2506" s="87"/>
      <c r="J2506" s="176"/>
      <c r="K2506" s="220"/>
      <c r="L2506" s="220"/>
      <c r="M2506" s="220"/>
      <c r="N2506" s="220"/>
      <c r="O2506" s="220"/>
      <c r="P2506" s="220"/>
      <c r="Q2506" s="220"/>
      <c r="R2506" s="220"/>
    </row>
    <row r="2507" spans="1:18" s="46" customFormat="1" ht="25.5" hidden="1">
      <c r="A2507" s="82" t="s">
        <v>147</v>
      </c>
      <c r="B2507" s="14">
        <v>800</v>
      </c>
      <c r="C2507" s="84" t="s">
        <v>18</v>
      </c>
      <c r="D2507" s="84" t="s">
        <v>53</v>
      </c>
      <c r="E2507" s="15" t="s">
        <v>1118</v>
      </c>
      <c r="F2507" s="84" t="s">
        <v>148</v>
      </c>
      <c r="G2507" s="87"/>
      <c r="H2507" s="87"/>
      <c r="I2507" s="87"/>
      <c r="J2507" s="176"/>
      <c r="K2507" s="220"/>
      <c r="L2507" s="220"/>
      <c r="M2507" s="220"/>
      <c r="N2507" s="220"/>
      <c r="O2507" s="220"/>
      <c r="P2507" s="220"/>
      <c r="Q2507" s="220"/>
      <c r="R2507" s="220"/>
    </row>
    <row r="2508" spans="1:18" s="46" customFormat="1" ht="17.25" hidden="1" customHeight="1">
      <c r="A2508" s="82" t="s">
        <v>62</v>
      </c>
      <c r="B2508" s="14">
        <v>800</v>
      </c>
      <c r="C2508" s="84" t="s">
        <v>18</v>
      </c>
      <c r="D2508" s="84" t="s">
        <v>53</v>
      </c>
      <c r="E2508" s="15" t="s">
        <v>1118</v>
      </c>
      <c r="F2508" s="84" t="s">
        <v>63</v>
      </c>
      <c r="G2508" s="87">
        <f>G2509</f>
        <v>0</v>
      </c>
      <c r="H2508" s="87">
        <f t="shared" ref="H2508:I2508" si="681">H2509</f>
        <v>0</v>
      </c>
      <c r="I2508" s="87">
        <f t="shared" si="681"/>
        <v>0</v>
      </c>
      <c r="J2508" s="176"/>
      <c r="K2508" s="220"/>
      <c r="L2508" s="220"/>
      <c r="M2508" s="220"/>
      <c r="N2508" s="220"/>
      <c r="O2508" s="220"/>
      <c r="P2508" s="220"/>
      <c r="Q2508" s="220"/>
      <c r="R2508" s="220"/>
    </row>
    <row r="2509" spans="1:18" s="46" customFormat="1" hidden="1">
      <c r="A2509" s="82" t="s">
        <v>141</v>
      </c>
      <c r="B2509" s="14">
        <v>800</v>
      </c>
      <c r="C2509" s="84" t="s">
        <v>18</v>
      </c>
      <c r="D2509" s="84" t="s">
        <v>53</v>
      </c>
      <c r="E2509" s="15" t="s">
        <v>1118</v>
      </c>
      <c r="F2509" s="84" t="s">
        <v>66</v>
      </c>
      <c r="G2509" s="87"/>
      <c r="H2509" s="87"/>
      <c r="I2509" s="87"/>
      <c r="J2509" s="176"/>
      <c r="K2509" s="220"/>
      <c r="L2509" s="220"/>
      <c r="M2509" s="220"/>
      <c r="N2509" s="220"/>
      <c r="O2509" s="220"/>
      <c r="P2509" s="220"/>
      <c r="Q2509" s="220"/>
      <c r="R2509" s="220"/>
    </row>
    <row r="2510" spans="1:18">
      <c r="A2510" s="11" t="s">
        <v>85</v>
      </c>
      <c r="B2510" s="14">
        <v>800</v>
      </c>
      <c r="C2510" s="7" t="s">
        <v>53</v>
      </c>
      <c r="D2510" s="7"/>
      <c r="E2510" s="7"/>
      <c r="F2510" s="7"/>
      <c r="G2510" s="38">
        <f>G2511</f>
        <v>5000000</v>
      </c>
      <c r="H2510" s="38">
        <f t="shared" ref="H2510:I2510" si="682">H2511</f>
        <v>5000000</v>
      </c>
      <c r="I2510" s="38">
        <f t="shared" si="682"/>
        <v>5000000</v>
      </c>
      <c r="J2510" s="337">
        <f>G2521+G2568+G2572+G2576+G2580+G2597+G2600+G2614+G2628</f>
        <v>0</v>
      </c>
      <c r="K2510" s="337"/>
      <c r="L2510" s="337"/>
      <c r="M2510" s="337"/>
      <c r="N2510" s="337"/>
      <c r="O2510" s="337"/>
      <c r="P2510" s="246"/>
      <c r="Q2510" s="246"/>
      <c r="R2510" s="69"/>
    </row>
    <row r="2511" spans="1:18" ht="19.5" customHeight="1">
      <c r="A2511" s="16" t="s">
        <v>167</v>
      </c>
      <c r="B2511" s="14">
        <v>800</v>
      </c>
      <c r="C2511" s="15" t="s">
        <v>53</v>
      </c>
      <c r="D2511" s="15" t="s">
        <v>121</v>
      </c>
      <c r="E2511" s="15"/>
      <c r="F2511" s="15"/>
      <c r="G2511" s="70">
        <f>G2561+G2512+G2565</f>
        <v>5000000</v>
      </c>
      <c r="H2511" s="70">
        <f t="shared" ref="H2511:I2511" si="683">H2561+H2512+H2565</f>
        <v>5000000</v>
      </c>
      <c r="I2511" s="70">
        <f t="shared" si="683"/>
        <v>5000000</v>
      </c>
      <c r="J2511" s="175"/>
      <c r="K2511" s="69"/>
      <c r="L2511" s="69"/>
      <c r="M2511" s="69"/>
      <c r="N2511" s="69"/>
      <c r="O2511" s="69"/>
      <c r="P2511" s="69"/>
      <c r="Q2511" s="69"/>
      <c r="R2511" s="69"/>
    </row>
    <row r="2512" spans="1:18" s="18" customFormat="1" ht="39" customHeight="1">
      <c r="A2512" s="16" t="s">
        <v>1143</v>
      </c>
      <c r="B2512" s="14">
        <v>800</v>
      </c>
      <c r="C2512" s="15" t="s">
        <v>53</v>
      </c>
      <c r="D2512" s="15" t="s">
        <v>121</v>
      </c>
      <c r="E2512" s="15" t="s">
        <v>230</v>
      </c>
      <c r="F2512" s="15"/>
      <c r="G2512" s="70">
        <f>G2513</f>
        <v>5000000</v>
      </c>
      <c r="H2512" s="70">
        <f t="shared" ref="H2512:I2512" si="684">H2513</f>
        <v>5000000</v>
      </c>
      <c r="I2512" s="70">
        <f t="shared" si="684"/>
        <v>5000000</v>
      </c>
      <c r="J2512" s="175"/>
      <c r="K2512" s="175"/>
      <c r="L2512" s="175"/>
      <c r="M2512" s="175"/>
      <c r="N2512" s="175"/>
      <c r="O2512" s="175"/>
      <c r="P2512" s="183"/>
      <c r="Q2512" s="245"/>
      <c r="R2512" s="183"/>
    </row>
    <row r="2513" spans="1:18" s="18" customFormat="1" ht="86.25" customHeight="1">
      <c r="A2513" s="16" t="s">
        <v>1178</v>
      </c>
      <c r="B2513" s="14">
        <v>800</v>
      </c>
      <c r="C2513" s="15" t="s">
        <v>53</v>
      </c>
      <c r="D2513" s="15" t="s">
        <v>121</v>
      </c>
      <c r="E2513" s="15" t="s">
        <v>99</v>
      </c>
      <c r="F2513" s="15"/>
      <c r="G2513" s="70">
        <f>G2514</f>
        <v>5000000</v>
      </c>
      <c r="H2513" s="70">
        <f t="shared" ref="H2513:I2513" si="685">H2514</f>
        <v>5000000</v>
      </c>
      <c r="I2513" s="70">
        <f t="shared" si="685"/>
        <v>5000000</v>
      </c>
      <c r="J2513" s="175"/>
      <c r="K2513" s="183"/>
      <c r="L2513" s="183"/>
      <c r="M2513" s="183"/>
      <c r="N2513" s="183"/>
      <c r="O2513" s="183"/>
      <c r="P2513" s="183"/>
      <c r="Q2513" s="183"/>
      <c r="R2513" s="183"/>
    </row>
    <row r="2514" spans="1:18" s="18" customFormat="1" ht="76.5" customHeight="1">
      <c r="A2514" s="16" t="s">
        <v>1178</v>
      </c>
      <c r="B2514" s="14">
        <v>800</v>
      </c>
      <c r="C2514" s="15" t="s">
        <v>53</v>
      </c>
      <c r="D2514" s="15" t="s">
        <v>121</v>
      </c>
      <c r="E2514" s="15" t="s">
        <v>869</v>
      </c>
      <c r="F2514" s="15"/>
      <c r="G2514" s="70">
        <f t="shared" ref="G2514:I2515" si="686">G2515</f>
        <v>5000000</v>
      </c>
      <c r="H2514" s="70">
        <f t="shared" si="686"/>
        <v>5000000</v>
      </c>
      <c r="I2514" s="70">
        <f t="shared" si="686"/>
        <v>5000000</v>
      </c>
      <c r="J2514" s="175"/>
      <c r="K2514" s="183"/>
      <c r="L2514" s="183"/>
      <c r="M2514" s="183"/>
      <c r="N2514" s="183"/>
      <c r="O2514" s="183"/>
      <c r="P2514" s="183"/>
      <c r="Q2514" s="183"/>
      <c r="R2514" s="183"/>
    </row>
    <row r="2515" spans="1:18" s="18" customFormat="1" ht="15" customHeight="1">
      <c r="A2515" s="16" t="s">
        <v>317</v>
      </c>
      <c r="B2515" s="14">
        <v>800</v>
      </c>
      <c r="C2515" s="15" t="s">
        <v>53</v>
      </c>
      <c r="D2515" s="15" t="s">
        <v>121</v>
      </c>
      <c r="E2515" s="15" t="s">
        <v>869</v>
      </c>
      <c r="F2515" s="15" t="s">
        <v>36</v>
      </c>
      <c r="G2515" s="70">
        <f t="shared" si="686"/>
        <v>5000000</v>
      </c>
      <c r="H2515" s="70">
        <f t="shared" si="686"/>
        <v>5000000</v>
      </c>
      <c r="I2515" s="70">
        <f t="shared" si="686"/>
        <v>5000000</v>
      </c>
      <c r="J2515" s="175"/>
      <c r="K2515" s="183"/>
      <c r="L2515" s="183"/>
      <c r="M2515" s="183"/>
      <c r="N2515" s="183"/>
      <c r="O2515" s="183"/>
      <c r="P2515" s="183"/>
      <c r="Q2515" s="183"/>
      <c r="R2515" s="183"/>
    </row>
    <row r="2516" spans="1:18" s="18" customFormat="1" ht="32.25" customHeight="1">
      <c r="A2516" s="16" t="s">
        <v>37</v>
      </c>
      <c r="B2516" s="14">
        <v>800</v>
      </c>
      <c r="C2516" s="15" t="s">
        <v>53</v>
      </c>
      <c r="D2516" s="15" t="s">
        <v>121</v>
      </c>
      <c r="E2516" s="15" t="s">
        <v>869</v>
      </c>
      <c r="F2516" s="15" t="s">
        <v>38</v>
      </c>
      <c r="G2516" s="70">
        <v>5000000</v>
      </c>
      <c r="H2516" s="70">
        <v>5000000</v>
      </c>
      <c r="I2516" s="70">
        <v>5000000</v>
      </c>
      <c r="J2516" s="175"/>
      <c r="K2516" s="183"/>
      <c r="L2516" s="183"/>
      <c r="M2516" s="183"/>
      <c r="N2516" s="183"/>
      <c r="O2516" s="183"/>
      <c r="P2516" s="183"/>
      <c r="Q2516" s="183"/>
      <c r="R2516" s="183"/>
    </row>
    <row r="2517" spans="1:18" hidden="1">
      <c r="A2517" s="47" t="s">
        <v>160</v>
      </c>
      <c r="B2517" s="316">
        <v>800</v>
      </c>
      <c r="C2517" s="20" t="s">
        <v>27</v>
      </c>
      <c r="D2517" s="20"/>
      <c r="E2517" s="20"/>
      <c r="F2517" s="20"/>
      <c r="G2517" s="12"/>
      <c r="H2517" s="12"/>
      <c r="I2517" s="12"/>
      <c r="J2517" s="317"/>
      <c r="K2517" s="69"/>
      <c r="L2517" s="69"/>
      <c r="M2517" s="69"/>
      <c r="N2517" s="69"/>
      <c r="O2517" s="69"/>
      <c r="P2517" s="69"/>
      <c r="Q2517" s="69"/>
      <c r="R2517" s="69"/>
    </row>
    <row r="2518" spans="1:18" hidden="1">
      <c r="A2518" s="40" t="s">
        <v>161</v>
      </c>
      <c r="B2518" s="310">
        <v>800</v>
      </c>
      <c r="C2518" s="15" t="s">
        <v>27</v>
      </c>
      <c r="D2518" s="15" t="s">
        <v>69</v>
      </c>
      <c r="E2518" s="15"/>
      <c r="F2518" s="15"/>
      <c r="G2518" s="70"/>
      <c r="H2518" s="70"/>
      <c r="I2518" s="70"/>
      <c r="J2518" s="175"/>
      <c r="K2518" s="69"/>
      <c r="L2518" s="69"/>
      <c r="M2518" s="69"/>
      <c r="N2518" s="69"/>
      <c r="O2518" s="69"/>
      <c r="P2518" s="69"/>
      <c r="Q2518" s="69"/>
      <c r="R2518" s="69"/>
    </row>
    <row r="2519" spans="1:18" s="28" customFormat="1" hidden="1">
      <c r="A2519" s="16"/>
      <c r="B2519" s="310"/>
      <c r="C2519" s="15"/>
      <c r="D2519" s="15"/>
      <c r="E2519" s="15"/>
      <c r="F2519" s="39"/>
      <c r="G2519" s="70"/>
      <c r="H2519" s="70"/>
      <c r="I2519" s="70"/>
      <c r="J2519" s="175"/>
      <c r="K2519" s="318"/>
      <c r="L2519" s="318"/>
      <c r="M2519" s="318"/>
      <c r="N2519" s="318"/>
      <c r="O2519" s="318"/>
      <c r="P2519" s="318"/>
      <c r="Q2519" s="318"/>
      <c r="R2519" s="318"/>
    </row>
    <row r="2520" spans="1:18" s="46" customFormat="1" ht="41.25" hidden="1" customHeight="1">
      <c r="A2520" s="16" t="s">
        <v>1133</v>
      </c>
      <c r="B2520" s="310">
        <v>800</v>
      </c>
      <c r="C2520" s="15" t="s">
        <v>27</v>
      </c>
      <c r="D2520" s="15" t="s">
        <v>69</v>
      </c>
      <c r="E2520" s="15" t="s">
        <v>1131</v>
      </c>
      <c r="F2520" s="15"/>
      <c r="G2520" s="70"/>
      <c r="H2520" s="70"/>
      <c r="I2520" s="70"/>
      <c r="J2520" s="175"/>
      <c r="K2520" s="58"/>
      <c r="L2520" s="58"/>
      <c r="M2520" s="58"/>
      <c r="N2520" s="58"/>
      <c r="O2520" s="58"/>
      <c r="P2520" s="58"/>
      <c r="Q2520" s="58"/>
      <c r="R2520" s="58"/>
    </row>
    <row r="2521" spans="1:18" s="28" customFormat="1" ht="25.5" hidden="1">
      <c r="A2521" s="16" t="s">
        <v>162</v>
      </c>
      <c r="B2521" s="310">
        <v>800</v>
      </c>
      <c r="C2521" s="15" t="s">
        <v>27</v>
      </c>
      <c r="D2521" s="15" t="s">
        <v>69</v>
      </c>
      <c r="E2521" s="15" t="s">
        <v>1132</v>
      </c>
      <c r="F2521" s="39"/>
      <c r="G2521" s="70"/>
      <c r="H2521" s="70"/>
      <c r="I2521" s="70"/>
      <c r="J2521" s="175"/>
      <c r="K2521" s="318"/>
      <c r="L2521" s="318"/>
      <c r="M2521" s="318"/>
      <c r="N2521" s="318"/>
      <c r="O2521" s="318"/>
      <c r="P2521" s="318"/>
      <c r="Q2521" s="318"/>
      <c r="R2521" s="318"/>
    </row>
    <row r="2522" spans="1:18" ht="22.5" hidden="1" customHeight="1">
      <c r="A2522" s="82" t="s">
        <v>55</v>
      </c>
      <c r="B2522" s="310">
        <v>800</v>
      </c>
      <c r="C2522" s="15" t="s">
        <v>27</v>
      </c>
      <c r="D2522" s="15" t="s">
        <v>69</v>
      </c>
      <c r="E2522" s="15" t="s">
        <v>1132</v>
      </c>
      <c r="F2522" s="15" t="s">
        <v>57</v>
      </c>
      <c r="G2522" s="70"/>
      <c r="H2522" s="70"/>
      <c r="I2522" s="70"/>
      <c r="J2522" s="175"/>
      <c r="K2522" s="69"/>
      <c r="L2522" s="69"/>
      <c r="M2522" s="69"/>
      <c r="N2522" s="69"/>
      <c r="O2522" s="69"/>
      <c r="P2522" s="69"/>
      <c r="Q2522" s="69"/>
      <c r="R2522" s="69"/>
    </row>
    <row r="2523" spans="1:18" ht="25.5" hidden="1">
      <c r="A2523" s="82" t="s">
        <v>317</v>
      </c>
      <c r="B2523" s="310">
        <v>800</v>
      </c>
      <c r="C2523" s="15" t="s">
        <v>27</v>
      </c>
      <c r="D2523" s="15" t="s">
        <v>69</v>
      </c>
      <c r="E2523" s="15" t="s">
        <v>1132</v>
      </c>
      <c r="F2523" s="15" t="s">
        <v>58</v>
      </c>
      <c r="G2523" s="70"/>
      <c r="H2523" s="70"/>
      <c r="I2523" s="70"/>
      <c r="J2523" s="175"/>
      <c r="K2523" s="69"/>
      <c r="L2523" s="69"/>
      <c r="M2523" s="69"/>
      <c r="N2523" s="69"/>
      <c r="O2523" s="69"/>
      <c r="P2523" s="69"/>
      <c r="Q2523" s="69"/>
      <c r="R2523" s="69"/>
    </row>
    <row r="2524" spans="1:18" ht="22.5" hidden="1" customHeight="1">
      <c r="A2524" s="82" t="s">
        <v>55</v>
      </c>
      <c r="B2524" s="310">
        <v>800</v>
      </c>
      <c r="C2524" s="15" t="s">
        <v>27</v>
      </c>
      <c r="D2524" s="15" t="s">
        <v>69</v>
      </c>
      <c r="E2524" s="15" t="s">
        <v>1132</v>
      </c>
      <c r="F2524" s="84" t="s">
        <v>36</v>
      </c>
      <c r="G2524" s="70"/>
      <c r="H2524" s="70"/>
      <c r="I2524" s="70"/>
      <c r="J2524" s="175"/>
      <c r="K2524" s="69"/>
      <c r="L2524" s="69"/>
      <c r="M2524" s="69"/>
      <c r="N2524" s="69"/>
      <c r="O2524" s="69"/>
      <c r="P2524" s="69"/>
      <c r="Q2524" s="69"/>
      <c r="R2524" s="69"/>
    </row>
    <row r="2525" spans="1:18" ht="25.5" hidden="1">
      <c r="A2525" s="82" t="s">
        <v>317</v>
      </c>
      <c r="B2525" s="310">
        <v>800</v>
      </c>
      <c r="C2525" s="15" t="s">
        <v>27</v>
      </c>
      <c r="D2525" s="15" t="s">
        <v>69</v>
      </c>
      <c r="E2525" s="15" t="s">
        <v>1132</v>
      </c>
      <c r="F2525" s="84" t="s">
        <v>38</v>
      </c>
      <c r="G2525" s="70"/>
      <c r="H2525" s="70"/>
      <c r="I2525" s="70"/>
      <c r="J2525" s="175"/>
      <c r="K2525" s="69"/>
      <c r="L2525" s="69"/>
      <c r="M2525" s="69"/>
      <c r="N2525" s="69"/>
      <c r="O2525" s="69"/>
      <c r="P2525" s="69"/>
      <c r="Q2525" s="69"/>
      <c r="R2525" s="69"/>
    </row>
    <row r="2526" spans="1:18" s="22" customFormat="1">
      <c r="A2526" s="134" t="s">
        <v>339</v>
      </c>
      <c r="B2526" s="35">
        <v>800</v>
      </c>
      <c r="C2526" s="155" t="s">
        <v>168</v>
      </c>
      <c r="D2526" s="155"/>
      <c r="E2526" s="36"/>
      <c r="F2526" s="155"/>
      <c r="G2526" s="156">
        <f>G2527</f>
        <v>7134687</v>
      </c>
      <c r="H2526" s="156">
        <f t="shared" ref="H2526:I2526" si="687">H2527</f>
        <v>7134687</v>
      </c>
      <c r="I2526" s="156">
        <f t="shared" si="687"/>
        <v>7134687</v>
      </c>
      <c r="J2526" s="194"/>
      <c r="K2526" s="205"/>
      <c r="L2526" s="205"/>
      <c r="M2526" s="205"/>
      <c r="N2526" s="205"/>
      <c r="O2526" s="205"/>
      <c r="P2526" s="205"/>
      <c r="Q2526" s="205"/>
      <c r="R2526" s="205"/>
    </row>
    <row r="2527" spans="1:18" s="46" customFormat="1" ht="17.25" customHeight="1">
      <c r="A2527" s="82" t="s">
        <v>279</v>
      </c>
      <c r="B2527" s="14">
        <v>800</v>
      </c>
      <c r="C2527" s="84" t="s">
        <v>168</v>
      </c>
      <c r="D2527" s="84" t="s">
        <v>69</v>
      </c>
      <c r="E2527" s="84"/>
      <c r="F2527" s="84"/>
      <c r="G2527" s="87">
        <f>G2528</f>
        <v>7134687</v>
      </c>
      <c r="H2527" s="87">
        <f t="shared" ref="H2527:I2527" si="688">H2530</f>
        <v>7134687</v>
      </c>
      <c r="I2527" s="87">
        <f t="shared" si="688"/>
        <v>7134687</v>
      </c>
      <c r="J2527" s="176"/>
      <c r="K2527" s="220"/>
      <c r="L2527" s="220"/>
      <c r="M2527" s="220"/>
      <c r="N2527" s="220"/>
      <c r="O2527" s="220"/>
      <c r="P2527" s="220"/>
      <c r="Q2527" s="220"/>
      <c r="R2527" s="220"/>
    </row>
    <row r="2528" spans="1:18" ht="38.25" customHeight="1">
      <c r="A2528" s="16" t="s">
        <v>1109</v>
      </c>
      <c r="B2528" s="14">
        <v>800</v>
      </c>
      <c r="C2528" s="84" t="s">
        <v>168</v>
      </c>
      <c r="D2528" s="84" t="s">
        <v>69</v>
      </c>
      <c r="E2528" s="84" t="s">
        <v>651</v>
      </c>
      <c r="F2528" s="84"/>
      <c r="G2528" s="87">
        <f>G2529</f>
        <v>7134687</v>
      </c>
      <c r="H2528" s="87">
        <f t="shared" ref="H2528:I2528" si="689">H2529</f>
        <v>7134687</v>
      </c>
      <c r="I2528" s="87">
        <f t="shared" si="689"/>
        <v>7134687</v>
      </c>
      <c r="J2528" s="176"/>
    </row>
    <row r="2529" spans="1:18" s="18" customFormat="1" ht="39" customHeight="1">
      <c r="A2529" s="16" t="s">
        <v>371</v>
      </c>
      <c r="B2529" s="14">
        <v>800</v>
      </c>
      <c r="C2529" s="84" t="s">
        <v>168</v>
      </c>
      <c r="D2529" s="84" t="s">
        <v>69</v>
      </c>
      <c r="E2529" s="84" t="s">
        <v>1121</v>
      </c>
      <c r="F2529" s="84"/>
      <c r="G2529" s="87">
        <f>G2530</f>
        <v>7134687</v>
      </c>
      <c r="H2529" s="87">
        <f>H2530</f>
        <v>7134687</v>
      </c>
      <c r="I2529" s="87">
        <f>I2530</f>
        <v>7134687</v>
      </c>
      <c r="J2529" s="176"/>
      <c r="K2529" s="198"/>
      <c r="L2529" s="198"/>
      <c r="M2529" s="198"/>
      <c r="N2529" s="198"/>
      <c r="O2529" s="198"/>
      <c r="P2529" s="198"/>
      <c r="Q2529" s="198"/>
      <c r="R2529" s="198"/>
    </row>
    <row r="2530" spans="1:18" ht="30.75" customHeight="1">
      <c r="A2530" s="16" t="s">
        <v>35</v>
      </c>
      <c r="B2530" s="14">
        <v>800</v>
      </c>
      <c r="C2530" s="84" t="s">
        <v>168</v>
      </c>
      <c r="D2530" s="84" t="s">
        <v>69</v>
      </c>
      <c r="E2530" s="84" t="s">
        <v>1121</v>
      </c>
      <c r="F2530" s="84" t="s">
        <v>36</v>
      </c>
      <c r="G2530" s="87">
        <f t="shared" ref="G2530:I2530" si="690">G2531</f>
        <v>7134687</v>
      </c>
      <c r="H2530" s="87">
        <f t="shared" si="690"/>
        <v>7134687</v>
      </c>
      <c r="I2530" s="87">
        <f t="shared" si="690"/>
        <v>7134687</v>
      </c>
      <c r="J2530" s="176"/>
    </row>
    <row r="2531" spans="1:18" s="18" customFormat="1" ht="34.5" customHeight="1">
      <c r="A2531" s="16" t="s">
        <v>37</v>
      </c>
      <c r="B2531" s="14">
        <v>800</v>
      </c>
      <c r="C2531" s="84" t="s">
        <v>168</v>
      </c>
      <c r="D2531" s="84" t="s">
        <v>69</v>
      </c>
      <c r="E2531" s="84" t="s">
        <v>1121</v>
      </c>
      <c r="F2531" s="84" t="s">
        <v>38</v>
      </c>
      <c r="G2531" s="70">
        <v>7134687</v>
      </c>
      <c r="H2531" s="70">
        <v>7134687</v>
      </c>
      <c r="I2531" s="70">
        <v>7134687</v>
      </c>
      <c r="J2531" s="176"/>
      <c r="K2531" s="198"/>
      <c r="L2531" s="198"/>
      <c r="M2531" s="198"/>
      <c r="N2531" s="198"/>
      <c r="O2531" s="198"/>
      <c r="P2531" s="198"/>
      <c r="Q2531" s="198"/>
      <c r="R2531" s="198"/>
    </row>
    <row r="2532" spans="1:18">
      <c r="A2532" s="11" t="s">
        <v>142</v>
      </c>
      <c r="B2532" s="35">
        <v>800</v>
      </c>
      <c r="C2532" s="266" t="s">
        <v>68</v>
      </c>
      <c r="D2532" s="266"/>
      <c r="E2532" s="84"/>
      <c r="F2532" s="266"/>
      <c r="G2532" s="263">
        <f>G2533+G2538+G2585</f>
        <v>353808</v>
      </c>
      <c r="H2532" s="263">
        <f>H2533+H2538+H2585</f>
        <v>353808</v>
      </c>
      <c r="I2532" s="263">
        <f>I2533+I2538+I2585</f>
        <v>353808</v>
      </c>
      <c r="J2532" s="189"/>
    </row>
    <row r="2533" spans="1:18">
      <c r="A2533" s="16" t="s">
        <v>143</v>
      </c>
      <c r="B2533" s="14">
        <v>800</v>
      </c>
      <c r="C2533" s="84" t="s">
        <v>68</v>
      </c>
      <c r="D2533" s="84" t="s">
        <v>18</v>
      </c>
      <c r="E2533" s="84"/>
      <c r="F2533" s="84"/>
      <c r="G2533" s="87">
        <f t="shared" ref="G2533:I2536" si="691">G2534</f>
        <v>353808</v>
      </c>
      <c r="H2533" s="87">
        <f t="shared" si="691"/>
        <v>353808</v>
      </c>
      <c r="I2533" s="87">
        <f t="shared" si="691"/>
        <v>353808</v>
      </c>
      <c r="J2533" s="176"/>
    </row>
    <row r="2534" spans="1:18" s="28" customFormat="1" ht="25.5">
      <c r="A2534" s="16" t="s">
        <v>1157</v>
      </c>
      <c r="B2534" s="14">
        <v>800</v>
      </c>
      <c r="C2534" s="84" t="s">
        <v>68</v>
      </c>
      <c r="D2534" s="84" t="s">
        <v>18</v>
      </c>
      <c r="E2534" s="84" t="s">
        <v>281</v>
      </c>
      <c r="F2534" s="167"/>
      <c r="G2534" s="87">
        <f t="shared" si="691"/>
        <v>353808</v>
      </c>
      <c r="H2534" s="87">
        <f t="shared" si="691"/>
        <v>353808</v>
      </c>
      <c r="I2534" s="87">
        <f t="shared" si="691"/>
        <v>353808</v>
      </c>
      <c r="J2534" s="176"/>
      <c r="K2534" s="202"/>
      <c r="L2534" s="202"/>
      <c r="M2534" s="202"/>
      <c r="N2534" s="202"/>
      <c r="O2534" s="202"/>
      <c r="P2534" s="202"/>
      <c r="Q2534" s="202"/>
      <c r="R2534" s="202"/>
    </row>
    <row r="2535" spans="1:18" s="28" customFormat="1">
      <c r="A2535" s="82" t="s">
        <v>144</v>
      </c>
      <c r="B2535" s="14">
        <v>800</v>
      </c>
      <c r="C2535" s="84" t="s">
        <v>68</v>
      </c>
      <c r="D2535" s="84" t="s">
        <v>18</v>
      </c>
      <c r="E2535" s="84" t="s">
        <v>285</v>
      </c>
      <c r="F2535" s="167"/>
      <c r="G2535" s="87">
        <f t="shared" si="691"/>
        <v>353808</v>
      </c>
      <c r="H2535" s="87">
        <f t="shared" si="691"/>
        <v>353808</v>
      </c>
      <c r="I2535" s="87">
        <f t="shared" si="691"/>
        <v>353808</v>
      </c>
      <c r="J2535" s="176"/>
      <c r="K2535" s="202"/>
      <c r="L2535" s="202"/>
      <c r="M2535" s="202"/>
      <c r="N2535" s="202"/>
      <c r="O2535" s="202"/>
      <c r="P2535" s="202"/>
      <c r="Q2535" s="202"/>
      <c r="R2535" s="202"/>
    </row>
    <row r="2536" spans="1:18" s="28" customFormat="1">
      <c r="A2536" s="82" t="s">
        <v>145</v>
      </c>
      <c r="B2536" s="14">
        <v>800</v>
      </c>
      <c r="C2536" s="84" t="s">
        <v>68</v>
      </c>
      <c r="D2536" s="84" t="s">
        <v>18</v>
      </c>
      <c r="E2536" s="84" t="s">
        <v>285</v>
      </c>
      <c r="F2536" s="84" t="s">
        <v>146</v>
      </c>
      <c r="G2536" s="87">
        <f t="shared" si="691"/>
        <v>353808</v>
      </c>
      <c r="H2536" s="87">
        <f>H2537</f>
        <v>353808</v>
      </c>
      <c r="I2536" s="87">
        <f t="shared" si="691"/>
        <v>353808</v>
      </c>
      <c r="J2536" s="176"/>
      <c r="K2536" s="202"/>
      <c r="L2536" s="202"/>
      <c r="M2536" s="202"/>
      <c r="N2536" s="202"/>
      <c r="O2536" s="202"/>
      <c r="P2536" s="202"/>
      <c r="Q2536" s="202"/>
      <c r="R2536" s="202"/>
    </row>
    <row r="2537" spans="1:18" s="28" customFormat="1" ht="25.5">
      <c r="A2537" s="82" t="s">
        <v>347</v>
      </c>
      <c r="B2537" s="14">
        <v>800</v>
      </c>
      <c r="C2537" s="84" t="s">
        <v>68</v>
      </c>
      <c r="D2537" s="84" t="s">
        <v>18</v>
      </c>
      <c r="E2537" s="84" t="s">
        <v>285</v>
      </c>
      <c r="F2537" s="84" t="s">
        <v>348</v>
      </c>
      <c r="G2537" s="87">
        <v>353808</v>
      </c>
      <c r="H2537" s="87">
        <v>353808</v>
      </c>
      <c r="I2537" s="87">
        <v>353808</v>
      </c>
      <c r="J2537" s="176"/>
      <c r="K2537" s="202"/>
      <c r="L2537" s="202"/>
      <c r="M2537" s="202"/>
      <c r="N2537" s="202"/>
      <c r="O2537" s="202"/>
      <c r="P2537" s="202"/>
      <c r="Q2537" s="202"/>
      <c r="R2537" s="202"/>
    </row>
    <row r="2538" spans="1:18" ht="16.5" hidden="1">
      <c r="A2538" s="312"/>
      <c r="B2538" s="316"/>
      <c r="C2538" s="313"/>
      <c r="D2538" s="313"/>
      <c r="E2538" s="313"/>
      <c r="F2538" s="313"/>
      <c r="G2538" s="314"/>
      <c r="H2538" s="314"/>
      <c r="I2538" s="314"/>
      <c r="J2538" s="315"/>
      <c r="K2538" s="246"/>
      <c r="L2538" s="69"/>
      <c r="M2538" s="69"/>
      <c r="N2538" s="69"/>
      <c r="O2538" s="69"/>
      <c r="P2538" s="69"/>
      <c r="Q2538" s="69"/>
      <c r="R2538" s="69"/>
    </row>
    <row r="2539" spans="1:18" hidden="1">
      <c r="A2539" s="47"/>
      <c r="B2539" s="316"/>
      <c r="C2539" s="20"/>
      <c r="D2539" s="20"/>
      <c r="E2539" s="20"/>
      <c r="F2539" s="20"/>
      <c r="G2539" s="12"/>
      <c r="H2539" s="12"/>
      <c r="I2539" s="12"/>
      <c r="J2539" s="317"/>
      <c r="K2539" s="69"/>
      <c r="L2539" s="69"/>
      <c r="M2539" s="69"/>
      <c r="N2539" s="69"/>
      <c r="O2539" s="69"/>
      <c r="P2539" s="69"/>
      <c r="Q2539" s="69"/>
      <c r="R2539" s="69"/>
    </row>
    <row r="2540" spans="1:18" hidden="1">
      <c r="A2540" s="40"/>
      <c r="B2540" s="316"/>
      <c r="C2540" s="15"/>
      <c r="D2540" s="15"/>
      <c r="E2540" s="15"/>
      <c r="F2540" s="15"/>
      <c r="G2540" s="70"/>
      <c r="H2540" s="70"/>
      <c r="I2540" s="70"/>
      <c r="J2540" s="175"/>
      <c r="K2540" s="69"/>
      <c r="L2540" s="69"/>
      <c r="M2540" s="69"/>
      <c r="N2540" s="69"/>
      <c r="O2540" s="69"/>
      <c r="P2540" s="69"/>
      <c r="Q2540" s="69"/>
      <c r="R2540" s="69"/>
    </row>
    <row r="2541" spans="1:18" s="28" customFormat="1" hidden="1">
      <c r="A2541" s="16"/>
      <c r="B2541" s="316"/>
      <c r="C2541" s="15"/>
      <c r="D2541" s="15"/>
      <c r="E2541" s="15"/>
      <c r="F2541" s="39"/>
      <c r="G2541" s="70"/>
      <c r="H2541" s="70"/>
      <c r="I2541" s="70"/>
      <c r="J2541" s="175"/>
      <c r="K2541" s="318"/>
      <c r="L2541" s="318"/>
      <c r="M2541" s="318"/>
      <c r="N2541" s="318"/>
      <c r="O2541" s="318"/>
      <c r="P2541" s="318"/>
      <c r="Q2541" s="318"/>
      <c r="R2541" s="318"/>
    </row>
    <row r="2542" spans="1:18" s="46" customFormat="1" ht="41.25" hidden="1" customHeight="1">
      <c r="A2542" s="16"/>
      <c r="B2542" s="316"/>
      <c r="C2542" s="15"/>
      <c r="D2542" s="15"/>
      <c r="E2542" s="15"/>
      <c r="F2542" s="15"/>
      <c r="G2542" s="70"/>
      <c r="H2542" s="70"/>
      <c r="I2542" s="70"/>
      <c r="J2542" s="175"/>
      <c r="K2542" s="58"/>
      <c r="L2542" s="58"/>
      <c r="M2542" s="58"/>
      <c r="N2542" s="58"/>
      <c r="O2542" s="58"/>
      <c r="P2542" s="58"/>
      <c r="Q2542" s="58"/>
      <c r="R2542" s="58"/>
    </row>
    <row r="2543" spans="1:18" s="28" customFormat="1" hidden="1">
      <c r="A2543" s="16"/>
      <c r="B2543" s="316"/>
      <c r="C2543" s="15"/>
      <c r="D2543" s="15"/>
      <c r="E2543" s="15"/>
      <c r="F2543" s="39"/>
      <c r="G2543" s="70"/>
      <c r="H2543" s="70"/>
      <c r="I2543" s="70"/>
      <c r="J2543" s="175"/>
      <c r="K2543" s="318"/>
      <c r="L2543" s="318"/>
      <c r="M2543" s="318"/>
      <c r="N2543" s="318"/>
      <c r="O2543" s="318"/>
      <c r="P2543" s="318"/>
      <c r="Q2543" s="318"/>
      <c r="R2543" s="318"/>
    </row>
    <row r="2544" spans="1:18" ht="22.5" hidden="1" customHeight="1">
      <c r="A2544" s="16"/>
      <c r="B2544" s="316"/>
      <c r="C2544" s="15"/>
      <c r="D2544" s="15"/>
      <c r="E2544" s="15"/>
      <c r="F2544" s="15"/>
      <c r="G2544" s="70"/>
      <c r="H2544" s="70"/>
      <c r="I2544" s="70"/>
      <c r="J2544" s="175"/>
      <c r="K2544" s="69"/>
      <c r="L2544" s="69"/>
      <c r="M2544" s="69"/>
      <c r="N2544" s="69"/>
      <c r="O2544" s="69"/>
      <c r="P2544" s="69"/>
      <c r="Q2544" s="69"/>
      <c r="R2544" s="69"/>
    </row>
    <row r="2545" spans="1:18" hidden="1">
      <c r="A2545" s="16"/>
      <c r="B2545" s="316"/>
      <c r="C2545" s="15"/>
      <c r="D2545" s="15"/>
      <c r="E2545" s="15"/>
      <c r="F2545" s="15"/>
      <c r="G2545" s="70"/>
      <c r="H2545" s="70"/>
      <c r="I2545" s="70"/>
      <c r="J2545" s="175"/>
      <c r="K2545" s="69"/>
      <c r="L2545" s="69"/>
      <c r="M2545" s="69"/>
      <c r="N2545" s="69"/>
      <c r="O2545" s="69"/>
      <c r="P2545" s="69"/>
      <c r="Q2545" s="69"/>
      <c r="R2545" s="69"/>
    </row>
    <row r="2546" spans="1:18" s="22" customFormat="1">
      <c r="A2546" s="322" t="s">
        <v>73</v>
      </c>
      <c r="B2546" s="316"/>
      <c r="C2546" s="20"/>
      <c r="D2546" s="20"/>
      <c r="E2546" s="20"/>
      <c r="F2546" s="20"/>
      <c r="G2546" s="12">
        <f>G2498+G2517+G2526+G2532+G2510</f>
        <v>19456903.41</v>
      </c>
      <c r="H2546" s="12">
        <f t="shared" ref="H2546:I2546" si="692">H2498+H2517+H2526+H2532+H2510</f>
        <v>19482637</v>
      </c>
      <c r="I2546" s="12">
        <f t="shared" si="692"/>
        <v>19541775</v>
      </c>
      <c r="J2546" s="317"/>
      <c r="K2546" s="61"/>
      <c r="L2546" s="61"/>
      <c r="M2546" s="61"/>
      <c r="N2546" s="61"/>
      <c r="O2546" s="61"/>
      <c r="P2546" s="61"/>
      <c r="Q2546" s="61"/>
      <c r="R2546" s="61"/>
    </row>
    <row r="2547" spans="1:18" s="22" customFormat="1">
      <c r="A2547" s="322" t="s">
        <v>1167</v>
      </c>
      <c r="B2547" s="316"/>
      <c r="C2547" s="20"/>
      <c r="D2547" s="20"/>
      <c r="E2547" s="20"/>
      <c r="F2547" s="20"/>
      <c r="G2547" s="12"/>
      <c r="H2547" s="12">
        <v>20573079.07</v>
      </c>
      <c r="I2547" s="12">
        <v>42736073.420000002</v>
      </c>
      <c r="J2547" s="317"/>
      <c r="K2547" s="61"/>
      <c r="L2547" s="61"/>
      <c r="M2547" s="61"/>
      <c r="N2547" s="61"/>
      <c r="O2547" s="61"/>
      <c r="P2547" s="61"/>
      <c r="Q2547" s="61"/>
      <c r="R2547" s="61"/>
    </row>
    <row r="2548" spans="1:18" s="22" customFormat="1" ht="21" customHeight="1">
      <c r="A2548" s="255" t="s">
        <v>359</v>
      </c>
      <c r="B2548" s="269"/>
      <c r="C2548" s="269"/>
      <c r="D2548" s="269"/>
      <c r="E2548" s="269"/>
      <c r="F2548" s="269"/>
      <c r="G2548" s="96">
        <f>G447+G539+G1161+G1229+G2043+G2546+G2382++G2071+G2481+G2495+G2547</f>
        <v>1876467622.9400001</v>
      </c>
      <c r="H2548" s="96">
        <f>H447+H539+H1161+H1229+H2043+H2546+H2382++H2071+H2481+H2495+H2547</f>
        <v>1718104504.5600002</v>
      </c>
      <c r="I2548" s="96">
        <f>I447+I539+I1161+I1229+I2043+I2546+I2382++I2071+I2481+I2495+I2547</f>
        <v>1754895041.4000001</v>
      </c>
      <c r="J2548" s="190"/>
      <c r="K2548" s="206"/>
      <c r="L2548" s="206"/>
      <c r="M2548" s="206"/>
      <c r="N2548" s="205"/>
      <c r="O2548" s="205"/>
      <c r="P2548" s="205"/>
      <c r="Q2548" s="205"/>
      <c r="R2548" s="205"/>
    </row>
    <row r="2549" spans="1:18">
      <c r="A2549" s="90"/>
      <c r="B2549" s="284"/>
      <c r="C2549" s="284"/>
      <c r="D2549" s="284"/>
      <c r="E2549" s="284"/>
      <c r="F2549" s="284"/>
      <c r="G2549" s="89"/>
      <c r="H2549" s="89"/>
      <c r="I2549" s="89"/>
      <c r="K2549" s="205"/>
      <c r="L2549" s="205"/>
    </row>
    <row r="2550" spans="1:18">
      <c r="A2550" s="90"/>
      <c r="B2550" s="284"/>
      <c r="C2550" s="284"/>
      <c r="D2550" s="284"/>
      <c r="E2550" s="284"/>
      <c r="F2550" s="284"/>
      <c r="G2550" s="89"/>
      <c r="H2550" s="89"/>
      <c r="I2550" s="89"/>
      <c r="K2550" s="205"/>
      <c r="L2550" s="205"/>
    </row>
    <row r="2551" spans="1:18">
      <c r="A2551" s="90"/>
      <c r="B2551" s="284"/>
      <c r="C2551" s="284"/>
      <c r="D2551" s="284"/>
      <c r="E2551" s="284"/>
      <c r="F2551" s="284"/>
      <c r="G2551" s="89"/>
      <c r="H2551" s="89"/>
      <c r="I2551" s="89"/>
      <c r="K2551" s="205"/>
      <c r="L2551" s="205"/>
    </row>
    <row r="2552" spans="1:18">
      <c r="K2552" s="205"/>
      <c r="L2552" s="205"/>
    </row>
    <row r="2553" spans="1:18">
      <c r="G2553" s="60">
        <f>G2548-G2552</f>
        <v>1876467622.9400001</v>
      </c>
      <c r="H2553" s="60">
        <f>H2548-H2552</f>
        <v>1718104504.5600002</v>
      </c>
      <c r="I2553" s="60">
        <f t="shared" ref="I2553" si="693">I2548-I2552</f>
        <v>1754895041.4000001</v>
      </c>
      <c r="K2553" s="205"/>
      <c r="L2553" s="205"/>
    </row>
    <row r="2554" spans="1:18">
      <c r="K2554" s="205"/>
      <c r="L2554" s="205"/>
    </row>
    <row r="2555" spans="1:18">
      <c r="K2555" s="205"/>
      <c r="L2555" s="205"/>
    </row>
    <row r="2556" spans="1:18">
      <c r="B2556" s="1"/>
      <c r="C2556" s="1"/>
      <c r="D2556" s="1"/>
      <c r="K2556" s="205"/>
      <c r="L2556" s="205"/>
    </row>
    <row r="2557" spans="1:18">
      <c r="B2557" s="1"/>
      <c r="C2557" s="1"/>
      <c r="D2557" s="1"/>
      <c r="G2557" s="60">
        <f>G2500+G2514+G2531+G2537</f>
        <v>19456903.41</v>
      </c>
      <c r="K2557" s="205"/>
      <c r="L2557" s="205"/>
    </row>
    <row r="2558" spans="1:18">
      <c r="B2558" s="1"/>
      <c r="C2558" s="1"/>
      <c r="D2558" s="1"/>
      <c r="K2558" s="206"/>
      <c r="L2558" s="205"/>
    </row>
    <row r="2560" spans="1:18">
      <c r="G2560" s="89"/>
      <c r="H2560" s="89"/>
      <c r="I2560" s="89"/>
    </row>
    <row r="2563" spans="2:12">
      <c r="B2563" s="1"/>
      <c r="C2563" s="1"/>
      <c r="D2563" s="1"/>
      <c r="E2563" s="1"/>
      <c r="F2563" s="1"/>
      <c r="G2563" s="1"/>
      <c r="H2563" s="1"/>
      <c r="I2563" s="1"/>
      <c r="J2563" s="184"/>
    </row>
    <row r="2564" spans="2:12">
      <c r="J2564" s="177"/>
    </row>
    <row r="2566" spans="2:12">
      <c r="K2566" s="178"/>
      <c r="L2566" s="178"/>
    </row>
    <row r="2579" spans="17:17">
      <c r="Q2579" s="207"/>
    </row>
    <row r="2580" spans="17:17">
      <c r="Q2580" s="207"/>
    </row>
  </sheetData>
  <mergeCells count="14">
    <mergeCell ref="J904:K904"/>
    <mergeCell ref="F1:I1"/>
    <mergeCell ref="F2:H2"/>
    <mergeCell ref="A4:A6"/>
    <mergeCell ref="D4:D6"/>
    <mergeCell ref="C4:C6"/>
    <mergeCell ref="B4:B6"/>
    <mergeCell ref="A3:I3"/>
    <mergeCell ref="H5:H6"/>
    <mergeCell ref="I5:I6"/>
    <mergeCell ref="G4:I4"/>
    <mergeCell ref="F4:F6"/>
    <mergeCell ref="E4:E6"/>
    <mergeCell ref="G5:G6"/>
  </mergeCells>
  <phoneticPr fontId="0" type="noConversion"/>
  <pageMargins left="0.82677165354330717" right="0.27559055118110237" top="0.23622047244094491" bottom="0.23622047244094491" header="0.19685039370078741" footer="0.19685039370078741"/>
  <pageSetup paperSize="9" scale="54" fitToHeight="3" orientation="portrait" r:id="rId1"/>
  <rowBreaks count="5" manualBreakCount="5">
    <brk id="1736" max="8" man="1"/>
    <brk id="1849" max="8" man="1"/>
    <brk id="1989" max="8" man="1"/>
    <brk id="2424" max="8" man="1"/>
    <brk id="2552" max="8" man="1"/>
  </rowBreaks>
</worksheet>
</file>

<file path=xl/worksheets/sheet3.xml><?xml version="1.0" encoding="utf-8"?>
<worksheet xmlns="http://schemas.openxmlformats.org/spreadsheetml/2006/main" xmlns:r="http://schemas.openxmlformats.org/officeDocument/2006/relationships">
  <dimension ref="A1:T1765"/>
  <sheetViews>
    <sheetView tabSelected="1" topLeftCell="A11" zoomScale="93" zoomScaleNormal="93" zoomScaleSheetLayoutView="100" workbookViewId="0">
      <selection activeCell="D12" sqref="D12:G12"/>
    </sheetView>
  </sheetViews>
  <sheetFormatPr defaultColWidth="9.140625" defaultRowHeight="12.75"/>
  <cols>
    <col min="1" max="1" width="54.5703125" style="1" customWidth="1"/>
    <col min="2" max="2" width="6.85546875" style="59" hidden="1" customWidth="1"/>
    <col min="3" max="3" width="4.5703125" style="59" hidden="1" customWidth="1"/>
    <col min="4" max="4" width="4.7109375" style="59" hidden="1" customWidth="1"/>
    <col min="5" max="5" width="20.42578125" style="59" customWidth="1"/>
    <col min="6" max="6" width="9.85546875" style="59" customWidth="1"/>
    <col min="7" max="7" width="26.28515625" style="89" customWidth="1"/>
    <col min="8" max="8" width="21.5703125" style="89" customWidth="1"/>
    <col min="9" max="9" width="29" style="89" customWidth="1"/>
    <col min="10" max="10" width="11.42578125" style="2" hidden="1" customWidth="1"/>
    <col min="11" max="12" width="13.85546875" style="1" hidden="1" customWidth="1"/>
    <col min="13" max="13" width="11.7109375" style="1" hidden="1" customWidth="1"/>
    <col min="14" max="15" width="0" style="1" hidden="1" customWidth="1"/>
    <col min="16" max="16" width="13.85546875" style="2" hidden="1" customWidth="1"/>
    <col min="17" max="17" width="16.140625" style="2" hidden="1" customWidth="1"/>
    <col min="18" max="18" width="14.7109375" style="2" hidden="1" customWidth="1"/>
    <col min="19" max="19" width="13.42578125" style="2" hidden="1" customWidth="1"/>
    <col min="20" max="20" width="9.140625" style="2"/>
    <col min="21" max="16384" width="9.140625" style="1"/>
  </cols>
  <sheetData>
    <row r="1" spans="1:20" customFormat="1" ht="19.5" hidden="1" customHeight="1">
      <c r="B1" s="62"/>
      <c r="C1" s="65"/>
      <c r="D1" s="65"/>
      <c r="E1" s="285" t="s">
        <v>881</v>
      </c>
      <c r="F1" s="285"/>
      <c r="G1" s="285"/>
      <c r="H1" s="285"/>
      <c r="I1" s="285"/>
      <c r="J1" s="285"/>
      <c r="K1" s="285"/>
    </row>
    <row r="2" spans="1:20" customFormat="1" ht="33" hidden="1" customHeight="1">
      <c r="B2" s="62"/>
      <c r="C2" s="286"/>
      <c r="D2" s="65"/>
      <c r="E2" s="387" t="s">
        <v>1054</v>
      </c>
      <c r="F2" s="387"/>
      <c r="G2" s="387"/>
      <c r="H2" s="285"/>
      <c r="I2" s="97"/>
      <c r="J2" s="99"/>
    </row>
    <row r="3" spans="1:20" customFormat="1" ht="19.5" hidden="1" customHeight="1">
      <c r="B3" s="62"/>
      <c r="C3" s="65"/>
      <c r="D3" s="65"/>
      <c r="E3" s="252" t="s">
        <v>881</v>
      </c>
      <c r="F3" s="252"/>
      <c r="G3" s="252"/>
      <c r="H3" s="252"/>
      <c r="I3" s="252"/>
      <c r="J3" s="252"/>
      <c r="K3" s="252"/>
    </row>
    <row r="4" spans="1:20" customFormat="1" ht="33" hidden="1" customHeight="1">
      <c r="B4" s="62"/>
      <c r="C4" s="253"/>
      <c r="D4" s="65"/>
      <c r="E4" s="387" t="s">
        <v>1021</v>
      </c>
      <c r="F4" s="387"/>
      <c r="G4" s="387"/>
      <c r="H4" s="252"/>
      <c r="I4" s="97"/>
      <c r="J4" s="99"/>
    </row>
    <row r="5" spans="1:20" customFormat="1" ht="19.5" hidden="1" customHeight="1">
      <c r="B5" s="62"/>
      <c r="C5" s="65"/>
      <c r="D5" s="65"/>
      <c r="E5" s="250" t="s">
        <v>881</v>
      </c>
      <c r="F5" s="250"/>
      <c r="G5" s="250"/>
      <c r="H5" s="250"/>
      <c r="I5" s="250"/>
      <c r="J5" s="250"/>
      <c r="K5" s="250"/>
    </row>
    <row r="6" spans="1:20" customFormat="1" ht="33" hidden="1" customHeight="1">
      <c r="B6" s="62"/>
      <c r="C6" s="251"/>
      <c r="D6" s="65"/>
      <c r="E6" s="387" t="s">
        <v>998</v>
      </c>
      <c r="F6" s="387"/>
      <c r="G6" s="387"/>
      <c r="H6" s="250"/>
      <c r="I6" s="97"/>
      <c r="J6" s="99"/>
    </row>
    <row r="7" spans="1:20" ht="19.5" hidden="1" customHeight="1">
      <c r="B7" s="391" t="s">
        <v>361</v>
      </c>
      <c r="C7" s="392"/>
      <c r="D7" s="392"/>
      <c r="E7" s="393" t="s">
        <v>881</v>
      </c>
      <c r="F7" s="393"/>
      <c r="G7" s="393"/>
      <c r="H7" s="90"/>
      <c r="I7" s="1"/>
    </row>
    <row r="8" spans="1:20" ht="35.25" hidden="1" customHeight="1">
      <c r="B8" s="377" t="s">
        <v>684</v>
      </c>
      <c r="C8" s="377"/>
      <c r="D8" s="377" t="s">
        <v>983</v>
      </c>
      <c r="E8" s="377"/>
      <c r="F8" s="394"/>
      <c r="G8" s="394"/>
      <c r="H8" s="90"/>
      <c r="I8" s="1"/>
    </row>
    <row r="9" spans="1:20" ht="19.5" hidden="1" customHeight="1">
      <c r="B9" s="391" t="s">
        <v>361</v>
      </c>
      <c r="C9" s="392"/>
      <c r="D9" s="392"/>
      <c r="E9" s="393" t="s">
        <v>881</v>
      </c>
      <c r="F9" s="393"/>
      <c r="G9" s="393"/>
      <c r="H9" s="90"/>
      <c r="I9" s="1"/>
    </row>
    <row r="10" spans="1:20" ht="35.25" hidden="1" customHeight="1">
      <c r="B10" s="377" t="s">
        <v>684</v>
      </c>
      <c r="C10" s="377"/>
      <c r="D10" s="377" t="s">
        <v>949</v>
      </c>
      <c r="E10" s="377"/>
      <c r="F10" s="394"/>
      <c r="G10" s="394"/>
      <c r="H10" s="90"/>
      <c r="I10" s="1"/>
    </row>
    <row r="11" spans="1:20" ht="19.5" customHeight="1">
      <c r="B11" s="391" t="s">
        <v>361</v>
      </c>
      <c r="C11" s="392"/>
      <c r="D11" s="392"/>
      <c r="E11" s="393" t="s">
        <v>881</v>
      </c>
      <c r="F11" s="393"/>
      <c r="G11" s="393"/>
      <c r="H11" s="90"/>
      <c r="I11" s="1"/>
    </row>
    <row r="12" spans="1:20" ht="35.25" customHeight="1">
      <c r="B12" s="377" t="s">
        <v>684</v>
      </c>
      <c r="C12" s="377"/>
      <c r="D12" s="377" t="s">
        <v>1237</v>
      </c>
      <c r="E12" s="377"/>
      <c r="F12" s="394"/>
      <c r="G12" s="394"/>
      <c r="H12" s="90"/>
      <c r="I12" s="1"/>
    </row>
    <row r="13" spans="1:20" ht="61.5" customHeight="1">
      <c r="A13" s="396" t="s">
        <v>1160</v>
      </c>
      <c r="B13" s="396"/>
      <c r="C13" s="396"/>
      <c r="D13" s="396"/>
      <c r="E13" s="396"/>
      <c r="F13" s="396"/>
      <c r="G13" s="396"/>
      <c r="H13" s="397"/>
      <c r="I13" s="397"/>
    </row>
    <row r="14" spans="1:20" ht="14.25" customHeight="1">
      <c r="A14" s="388" t="s">
        <v>11</v>
      </c>
      <c r="B14" s="102"/>
      <c r="C14" s="102"/>
      <c r="D14" s="102"/>
      <c r="E14" s="390" t="s">
        <v>15</v>
      </c>
      <c r="F14" s="390" t="s">
        <v>16</v>
      </c>
      <c r="G14" s="400" t="s">
        <v>362</v>
      </c>
      <c r="H14" s="395"/>
      <c r="I14" s="395"/>
    </row>
    <row r="15" spans="1:20" s="3" customFormat="1" ht="23.25" customHeight="1">
      <c r="A15" s="395"/>
      <c r="B15" s="390" t="s">
        <v>12</v>
      </c>
      <c r="C15" s="390" t="s">
        <v>13</v>
      </c>
      <c r="D15" s="390" t="s">
        <v>14</v>
      </c>
      <c r="E15" s="389"/>
      <c r="F15" s="389"/>
      <c r="G15" s="398" t="s">
        <v>634</v>
      </c>
      <c r="H15" s="398" t="s">
        <v>870</v>
      </c>
      <c r="I15" s="398" t="s">
        <v>1134</v>
      </c>
      <c r="J15" s="111"/>
      <c r="K15" s="90"/>
      <c r="P15" s="111"/>
      <c r="Q15" s="111"/>
      <c r="R15" s="111"/>
      <c r="S15" s="111"/>
      <c r="T15" s="111"/>
    </row>
    <row r="16" spans="1:20" s="3" customFormat="1" ht="69.75" customHeight="1">
      <c r="A16" s="395"/>
      <c r="B16" s="399"/>
      <c r="C16" s="399"/>
      <c r="D16" s="399"/>
      <c r="E16" s="389"/>
      <c r="F16" s="389"/>
      <c r="G16" s="383"/>
      <c r="H16" s="383"/>
      <c r="I16" s="383"/>
      <c r="J16" s="111"/>
      <c r="P16" s="111"/>
      <c r="Q16" s="111"/>
      <c r="R16" s="111"/>
      <c r="S16" s="111"/>
      <c r="T16" s="111"/>
    </row>
    <row r="17" spans="1:20" s="3" customFormat="1">
      <c r="A17" s="4">
        <v>1</v>
      </c>
      <c r="B17" s="4">
        <v>2</v>
      </c>
      <c r="C17" s="4">
        <v>3</v>
      </c>
      <c r="D17" s="4">
        <v>4</v>
      </c>
      <c r="E17" s="4">
        <v>2</v>
      </c>
      <c r="F17" s="4">
        <v>3</v>
      </c>
      <c r="G17" s="91">
        <v>4</v>
      </c>
      <c r="H17" s="91">
        <v>5</v>
      </c>
      <c r="I17" s="91">
        <v>6</v>
      </c>
      <c r="J17" s="111"/>
      <c r="P17" s="111"/>
      <c r="Q17" s="111"/>
      <c r="R17" s="111"/>
      <c r="S17" s="111"/>
      <c r="T17" s="111"/>
    </row>
    <row r="18" spans="1:20" s="74" customFormat="1" ht="42" customHeight="1">
      <c r="A18" s="78" t="s">
        <v>107</v>
      </c>
      <c r="B18" s="73"/>
      <c r="C18" s="73"/>
      <c r="D18" s="73"/>
      <c r="E18" s="73"/>
      <c r="F18" s="73"/>
      <c r="G18" s="92">
        <f>G20+G30+G56+G108+G144+G167+G336+G383+G742+G762+G830+G1100+G1125+G1130+G1142+G1152+G1158+G1164+G1200+G1243+G1265+G1461+G1486+G1533++G1498</f>
        <v>1721949713.3799996</v>
      </c>
      <c r="H18" s="92">
        <f>H20+H30+H56+H108+H144+H167+H336+H383+H742+H762+H830+H1100+H1125+H1130+H1142+H1152+H1158+H1164+H1200+H1243+H1265+H1461+H1486+H1533+H1498</f>
        <v>1555101798.02</v>
      </c>
      <c r="I18" s="92">
        <f>I20+I30+I56+I108+I144+I167+I336+I383+I742+I762+I830+I1100+I1125+I1130+I1142+I1152+I1158+I1164+I1200+I1243+I1265+I1461+I1486+I1533+I1498</f>
        <v>1568013748.6999996</v>
      </c>
      <c r="J18" s="112"/>
      <c r="P18" s="112"/>
      <c r="Q18" s="112"/>
      <c r="R18" s="112"/>
      <c r="S18" s="112"/>
      <c r="T18" s="112"/>
    </row>
    <row r="19" spans="1:20" s="3" customFormat="1">
      <c r="A19" s="4"/>
      <c r="B19" s="4"/>
      <c r="C19" s="4"/>
      <c r="D19" s="4"/>
      <c r="E19" s="4"/>
      <c r="F19" s="4"/>
      <c r="G19" s="91"/>
      <c r="H19" s="91"/>
      <c r="I19" s="91"/>
      <c r="J19" s="111"/>
      <c r="P19" s="111"/>
      <c r="Q19" s="111"/>
      <c r="R19" s="111"/>
      <c r="S19" s="111"/>
      <c r="T19" s="111"/>
    </row>
    <row r="20" spans="1:20" s="74" customFormat="1" ht="42" customHeight="1">
      <c r="A20" s="349" t="s">
        <v>1139</v>
      </c>
      <c r="B20" s="226"/>
      <c r="C20" s="226"/>
      <c r="D20" s="226"/>
      <c r="E20" s="19" t="s">
        <v>108</v>
      </c>
      <c r="F20" s="73"/>
      <c r="G20" s="227">
        <f>G21+G27+G24</f>
        <v>9079841.6099999994</v>
      </c>
      <c r="H20" s="227">
        <f>H21+H27</f>
        <v>0</v>
      </c>
      <c r="I20" s="227">
        <f>I21+I27</f>
        <v>0</v>
      </c>
      <c r="J20" s="112">
        <v>2271304</v>
      </c>
      <c r="P20" s="112"/>
      <c r="Q20" s="112"/>
      <c r="R20" s="112"/>
      <c r="S20" s="112"/>
      <c r="T20" s="112"/>
    </row>
    <row r="21" spans="1:20" ht="33" customHeight="1">
      <c r="A21" s="16" t="s">
        <v>180</v>
      </c>
      <c r="B21" s="14">
        <v>757</v>
      </c>
      <c r="C21" s="15" t="s">
        <v>68</v>
      </c>
      <c r="D21" s="15" t="s">
        <v>69</v>
      </c>
      <c r="E21" s="15" t="s">
        <v>400</v>
      </c>
      <c r="F21" s="15"/>
      <c r="G21" s="70">
        <f t="shared" ref="G21:I22" si="0">G22</f>
        <v>9079841.6099999994</v>
      </c>
      <c r="H21" s="70">
        <f t="shared" si="0"/>
        <v>0</v>
      </c>
      <c r="I21" s="70">
        <f t="shared" si="0"/>
        <v>0</v>
      </c>
    </row>
    <row r="22" spans="1:20" ht="33" customHeight="1">
      <c r="A22" s="16" t="s">
        <v>145</v>
      </c>
      <c r="B22" s="14">
        <v>757</v>
      </c>
      <c r="C22" s="15" t="s">
        <v>68</v>
      </c>
      <c r="D22" s="15" t="s">
        <v>69</v>
      </c>
      <c r="E22" s="15" t="s">
        <v>400</v>
      </c>
      <c r="F22" s="15" t="s">
        <v>146</v>
      </c>
      <c r="G22" s="70">
        <f t="shared" si="0"/>
        <v>9079841.6099999994</v>
      </c>
      <c r="H22" s="70">
        <f t="shared" si="0"/>
        <v>0</v>
      </c>
      <c r="I22" s="70">
        <f t="shared" si="0"/>
        <v>0</v>
      </c>
    </row>
    <row r="23" spans="1:20" ht="33" customHeight="1">
      <c r="A23" s="16" t="s">
        <v>147</v>
      </c>
      <c r="B23" s="14">
        <v>757</v>
      </c>
      <c r="C23" s="15" t="s">
        <v>68</v>
      </c>
      <c r="D23" s="15" t="s">
        <v>69</v>
      </c>
      <c r="E23" s="15" t="s">
        <v>400</v>
      </c>
      <c r="F23" s="15" t="s">
        <v>148</v>
      </c>
      <c r="G23" s="70">
        <f>'прил 5,'!G1995+'прил 5,'!G425</f>
        <v>9079841.6099999994</v>
      </c>
      <c r="H23" s="70">
        <f>'прил 5,'!H1995+'прил 5,'!H425</f>
        <v>0</v>
      </c>
      <c r="I23" s="70">
        <f>'прил 5,'!I1995+'прил 5,'!I425</f>
        <v>0</v>
      </c>
    </row>
    <row r="24" spans="1:20" ht="33" hidden="1" customHeight="1">
      <c r="A24" s="16" t="s">
        <v>790</v>
      </c>
      <c r="B24" s="14">
        <v>757</v>
      </c>
      <c r="C24" s="15" t="s">
        <v>68</v>
      </c>
      <c r="D24" s="15" t="s">
        <v>53</v>
      </c>
      <c r="E24" s="15" t="s">
        <v>789</v>
      </c>
      <c r="F24" s="15"/>
      <c r="G24" s="70">
        <f t="shared" ref="G24:I25" si="1">G25</f>
        <v>0</v>
      </c>
      <c r="H24" s="70">
        <f t="shared" si="1"/>
        <v>0</v>
      </c>
      <c r="I24" s="70">
        <f t="shared" si="1"/>
        <v>0</v>
      </c>
      <c r="J24" s="1"/>
    </row>
    <row r="25" spans="1:20" ht="33" hidden="1" customHeight="1">
      <c r="A25" s="16" t="s">
        <v>145</v>
      </c>
      <c r="B25" s="14">
        <v>757</v>
      </c>
      <c r="C25" s="15" t="s">
        <v>68</v>
      </c>
      <c r="D25" s="15" t="s">
        <v>53</v>
      </c>
      <c r="E25" s="15" t="s">
        <v>789</v>
      </c>
      <c r="F25" s="15" t="s">
        <v>146</v>
      </c>
      <c r="G25" s="70">
        <f t="shared" si="1"/>
        <v>0</v>
      </c>
      <c r="H25" s="70">
        <f t="shared" si="1"/>
        <v>0</v>
      </c>
      <c r="I25" s="70">
        <f t="shared" si="1"/>
        <v>0</v>
      </c>
      <c r="J25" s="1"/>
    </row>
    <row r="26" spans="1:20" ht="33" hidden="1" customHeight="1">
      <c r="A26" s="16" t="s">
        <v>147</v>
      </c>
      <c r="B26" s="14">
        <v>757</v>
      </c>
      <c r="C26" s="15" t="s">
        <v>68</v>
      </c>
      <c r="D26" s="15" t="s">
        <v>53</v>
      </c>
      <c r="E26" s="15" t="s">
        <v>789</v>
      </c>
      <c r="F26" s="15" t="s">
        <v>148</v>
      </c>
      <c r="G26" s="70">
        <f>'прил 5,'!G394</f>
        <v>0</v>
      </c>
      <c r="H26" s="70">
        <v>0</v>
      </c>
      <c r="I26" s="70">
        <v>0</v>
      </c>
      <c r="J26" s="1"/>
    </row>
    <row r="27" spans="1:20" ht="82.5" hidden="1" customHeight="1">
      <c r="A27" s="50" t="s">
        <v>402</v>
      </c>
      <c r="B27" s="14">
        <v>757</v>
      </c>
      <c r="C27" s="15" t="s">
        <v>68</v>
      </c>
      <c r="D27" s="15" t="s">
        <v>69</v>
      </c>
      <c r="E27" s="15" t="s">
        <v>401</v>
      </c>
      <c r="F27" s="15"/>
      <c r="G27" s="70">
        <f t="shared" ref="G27:I28" si="2">G28</f>
        <v>0</v>
      </c>
      <c r="H27" s="70">
        <f>H28</f>
        <v>0</v>
      </c>
      <c r="I27" s="70">
        <f t="shared" si="2"/>
        <v>0</v>
      </c>
    </row>
    <row r="28" spans="1:20" ht="33" hidden="1" customHeight="1">
      <c r="A28" s="16" t="s">
        <v>145</v>
      </c>
      <c r="B28" s="14">
        <v>757</v>
      </c>
      <c r="C28" s="15" t="s">
        <v>68</v>
      </c>
      <c r="D28" s="15" t="s">
        <v>69</v>
      </c>
      <c r="E28" s="15" t="s">
        <v>401</v>
      </c>
      <c r="F28" s="15" t="s">
        <v>146</v>
      </c>
      <c r="G28" s="70">
        <f t="shared" si="2"/>
        <v>0</v>
      </c>
      <c r="H28" s="70">
        <f t="shared" si="2"/>
        <v>0</v>
      </c>
      <c r="I28" s="70">
        <f t="shared" si="2"/>
        <v>0</v>
      </c>
    </row>
    <row r="29" spans="1:20" ht="33" hidden="1" customHeight="1">
      <c r="A29" s="16" t="s">
        <v>147</v>
      </c>
      <c r="B29" s="14">
        <v>757</v>
      </c>
      <c r="C29" s="15" t="s">
        <v>68</v>
      </c>
      <c r="D29" s="15" t="s">
        <v>69</v>
      </c>
      <c r="E29" s="15" t="s">
        <v>401</v>
      </c>
      <c r="F29" s="15" t="s">
        <v>148</v>
      </c>
      <c r="G29" s="70">
        <f>'прил 5,'!G397</f>
        <v>0</v>
      </c>
      <c r="H29" s="70">
        <f>'прил 5,'!AH397</f>
        <v>0</v>
      </c>
      <c r="I29" s="70">
        <f>'прил 5,'!AI397</f>
        <v>0</v>
      </c>
    </row>
    <row r="30" spans="1:20" s="229" customFormat="1" ht="60" customHeight="1">
      <c r="A30" s="107" t="s">
        <v>1138</v>
      </c>
      <c r="B30" s="35">
        <v>793</v>
      </c>
      <c r="C30" s="36" t="s">
        <v>18</v>
      </c>
      <c r="D30" s="36" t="s">
        <v>22</v>
      </c>
      <c r="E30" s="35" t="s">
        <v>243</v>
      </c>
      <c r="F30" s="36"/>
      <c r="G30" s="71">
        <f>G31+G34+G46+G53+G41</f>
        <v>2678654.1500000004</v>
      </c>
      <c r="H30" s="71">
        <f t="shared" ref="H30:I30" si="3">H31+H34+H46+H53+H41</f>
        <v>2678654.1500000004</v>
      </c>
      <c r="I30" s="71">
        <f t="shared" si="3"/>
        <v>1837983.55</v>
      </c>
      <c r="J30" s="228">
        <v>465200</v>
      </c>
      <c r="P30" s="228"/>
      <c r="Q30" s="228"/>
      <c r="R30" s="228"/>
      <c r="S30" s="228"/>
      <c r="T30" s="228"/>
    </row>
    <row r="31" spans="1:20" s="33" customFormat="1" ht="27.75" customHeight="1">
      <c r="A31" s="82" t="s">
        <v>183</v>
      </c>
      <c r="B31" s="14">
        <v>793</v>
      </c>
      <c r="C31" s="15" t="s">
        <v>18</v>
      </c>
      <c r="D31" s="15" t="s">
        <v>22</v>
      </c>
      <c r="E31" s="15" t="s">
        <v>372</v>
      </c>
      <c r="F31" s="15"/>
      <c r="G31" s="87">
        <f t="shared" ref="G31:I32" si="4">G32</f>
        <v>500000</v>
      </c>
      <c r="H31" s="87">
        <f t="shared" si="4"/>
        <v>500000</v>
      </c>
      <c r="I31" s="87">
        <f t="shared" si="4"/>
        <v>500000</v>
      </c>
      <c r="J31" s="113"/>
      <c r="P31" s="113"/>
      <c r="Q31" s="113"/>
      <c r="R31" s="113"/>
      <c r="S31" s="113"/>
      <c r="T31" s="113"/>
    </row>
    <row r="32" spans="1:20" s="33" customFormat="1" ht="28.5" customHeight="1">
      <c r="A32" s="82" t="s">
        <v>29</v>
      </c>
      <c r="B32" s="14">
        <v>793</v>
      </c>
      <c r="C32" s="15" t="s">
        <v>18</v>
      </c>
      <c r="D32" s="15" t="s">
        <v>22</v>
      </c>
      <c r="E32" s="15" t="s">
        <v>372</v>
      </c>
      <c r="F32" s="15" t="s">
        <v>30</v>
      </c>
      <c r="G32" s="87">
        <f t="shared" si="4"/>
        <v>500000</v>
      </c>
      <c r="H32" s="87">
        <f t="shared" si="4"/>
        <v>500000</v>
      </c>
      <c r="I32" s="87">
        <f t="shared" si="4"/>
        <v>500000</v>
      </c>
      <c r="J32" s="113"/>
      <c r="P32" s="113"/>
      <c r="Q32" s="113"/>
      <c r="R32" s="113"/>
      <c r="S32" s="113"/>
      <c r="T32" s="113"/>
    </row>
    <row r="33" spans="1:20" s="33" customFormat="1" ht="31.5" customHeight="1">
      <c r="A33" s="82" t="s">
        <v>8</v>
      </c>
      <c r="B33" s="14">
        <v>793</v>
      </c>
      <c r="C33" s="15" t="s">
        <v>18</v>
      </c>
      <c r="D33" s="15" t="s">
        <v>22</v>
      </c>
      <c r="E33" s="15" t="s">
        <v>372</v>
      </c>
      <c r="F33" s="15" t="s">
        <v>7</v>
      </c>
      <c r="G33" s="87">
        <f>'прил 5,'!G1325</f>
        <v>500000</v>
      </c>
      <c r="H33" s="87">
        <f>'прил 5,'!H1325</f>
        <v>500000</v>
      </c>
      <c r="I33" s="87">
        <f>'прил 5,'!I1325</f>
        <v>500000</v>
      </c>
      <c r="J33" s="113"/>
      <c r="P33" s="113"/>
      <c r="Q33" s="113"/>
      <c r="R33" s="113"/>
      <c r="S33" s="113"/>
      <c r="T33" s="113"/>
    </row>
    <row r="34" spans="1:20" ht="25.5">
      <c r="A34" s="348" t="s">
        <v>423</v>
      </c>
      <c r="B34" s="14">
        <v>793</v>
      </c>
      <c r="C34" s="15" t="s">
        <v>18</v>
      </c>
      <c r="D34" s="15" t="s">
        <v>22</v>
      </c>
      <c r="E34" s="15" t="s">
        <v>373</v>
      </c>
      <c r="F34" s="15"/>
      <c r="G34" s="87">
        <f>G39+G37</f>
        <v>2073654.1500000001</v>
      </c>
      <c r="H34" s="87">
        <f t="shared" ref="H34:I34" si="5">H39</f>
        <v>2073654.1500000001</v>
      </c>
      <c r="I34" s="87">
        <f t="shared" si="5"/>
        <v>1232983.55</v>
      </c>
      <c r="J34" s="2">
        <v>70000</v>
      </c>
    </row>
    <row r="35" spans="1:20" ht="25.5" hidden="1" customHeight="1">
      <c r="A35" s="82" t="s">
        <v>153</v>
      </c>
      <c r="B35" s="14">
        <v>793</v>
      </c>
      <c r="C35" s="15" t="s">
        <v>18</v>
      </c>
      <c r="D35" s="15" t="s">
        <v>22</v>
      </c>
      <c r="E35" s="15" t="s">
        <v>373</v>
      </c>
      <c r="F35" s="15" t="s">
        <v>154</v>
      </c>
      <c r="G35" s="70">
        <f>G36</f>
        <v>0</v>
      </c>
      <c r="H35" s="70">
        <f t="shared" ref="H35:I35" si="6">H36</f>
        <v>0</v>
      </c>
      <c r="I35" s="70">
        <f t="shared" si="6"/>
        <v>0</v>
      </c>
      <c r="J35" s="2">
        <v>35000</v>
      </c>
    </row>
    <row r="36" spans="1:20" ht="25.5" hidden="1" customHeight="1">
      <c r="A36" s="82" t="s">
        <v>165</v>
      </c>
      <c r="B36" s="14">
        <v>793</v>
      </c>
      <c r="C36" s="15" t="s">
        <v>18</v>
      </c>
      <c r="D36" s="15" t="s">
        <v>22</v>
      </c>
      <c r="E36" s="15" t="s">
        <v>373</v>
      </c>
      <c r="F36" s="15" t="s">
        <v>166</v>
      </c>
      <c r="G36" s="70"/>
      <c r="H36" s="103">
        <v>0</v>
      </c>
      <c r="I36" s="103">
        <v>0</v>
      </c>
      <c r="J36" s="2">
        <v>500000</v>
      </c>
    </row>
    <row r="37" spans="1:20" ht="25.5" hidden="1" customHeight="1">
      <c r="A37" s="82" t="s">
        <v>153</v>
      </c>
      <c r="B37" s="14">
        <v>793</v>
      </c>
      <c r="C37" s="15" t="s">
        <v>18</v>
      </c>
      <c r="D37" s="15" t="s">
        <v>22</v>
      </c>
      <c r="E37" s="15" t="s">
        <v>373</v>
      </c>
      <c r="F37" s="15" t="s">
        <v>154</v>
      </c>
      <c r="G37" s="70"/>
      <c r="H37" s="70"/>
      <c r="I37" s="70"/>
      <c r="J37" s="2">
        <v>35000</v>
      </c>
    </row>
    <row r="38" spans="1:20" ht="25.5" hidden="1" customHeight="1">
      <c r="A38" s="82" t="s">
        <v>173</v>
      </c>
      <c r="B38" s="14">
        <v>793</v>
      </c>
      <c r="C38" s="15" t="s">
        <v>18</v>
      </c>
      <c r="D38" s="15" t="s">
        <v>22</v>
      </c>
      <c r="E38" s="15" t="s">
        <v>373</v>
      </c>
      <c r="F38" s="15" t="s">
        <v>174</v>
      </c>
      <c r="G38" s="70">
        <f>'прил 5,'!G1328</f>
        <v>0</v>
      </c>
      <c r="H38" s="103">
        <f>'прил 5,'!H1328</f>
        <v>0</v>
      </c>
      <c r="I38" s="103">
        <f>'прил 5,'!I1328</f>
        <v>0</v>
      </c>
      <c r="J38" s="2">
        <v>500000</v>
      </c>
    </row>
    <row r="39" spans="1:20" ht="16.5" customHeight="1">
      <c r="A39" s="82" t="s">
        <v>62</v>
      </c>
      <c r="B39" s="14">
        <v>793</v>
      </c>
      <c r="C39" s="15" t="s">
        <v>18</v>
      </c>
      <c r="D39" s="15" t="s">
        <v>22</v>
      </c>
      <c r="E39" s="15" t="s">
        <v>373</v>
      </c>
      <c r="F39" s="15" t="s">
        <v>63</v>
      </c>
      <c r="G39" s="70">
        <f>G40</f>
        <v>2073654.1500000001</v>
      </c>
      <c r="H39" s="70">
        <f t="shared" ref="H39:I39" si="7">H40</f>
        <v>2073654.1500000001</v>
      </c>
      <c r="I39" s="70">
        <f t="shared" si="7"/>
        <v>1232983.55</v>
      </c>
      <c r="J39" s="1"/>
    </row>
    <row r="40" spans="1:20" ht="17.25" customHeight="1">
      <c r="A40" s="82" t="s">
        <v>175</v>
      </c>
      <c r="B40" s="14">
        <v>793</v>
      </c>
      <c r="C40" s="15" t="s">
        <v>18</v>
      </c>
      <c r="D40" s="15" t="s">
        <v>22</v>
      </c>
      <c r="E40" s="15" t="s">
        <v>373</v>
      </c>
      <c r="F40" s="15" t="s">
        <v>176</v>
      </c>
      <c r="G40" s="70">
        <f>'прил 5,'!G1330</f>
        <v>2073654.1500000001</v>
      </c>
      <c r="H40" s="70">
        <f>'прил 5,'!H1330</f>
        <v>2073654.1500000001</v>
      </c>
      <c r="I40" s="70">
        <f>'прил 5,'!I1330</f>
        <v>1232983.55</v>
      </c>
      <c r="J40" s="1"/>
    </row>
    <row r="41" spans="1:20" ht="27.75" hidden="1" customHeight="1">
      <c r="A41" s="348" t="s">
        <v>873</v>
      </c>
      <c r="B41" s="14">
        <v>793</v>
      </c>
      <c r="C41" s="15" t="s">
        <v>18</v>
      </c>
      <c r="D41" s="15" t="s">
        <v>22</v>
      </c>
      <c r="E41" s="15" t="s">
        <v>836</v>
      </c>
      <c r="F41" s="15"/>
      <c r="G41" s="70">
        <f>G42+G44</f>
        <v>0</v>
      </c>
      <c r="H41" s="70">
        <f t="shared" ref="H41:I41" si="8">H42+H44</f>
        <v>0</v>
      </c>
      <c r="I41" s="70">
        <f t="shared" si="8"/>
        <v>0</v>
      </c>
      <c r="J41" s="1"/>
    </row>
    <row r="42" spans="1:20" ht="19.5" hidden="1" customHeight="1">
      <c r="A42" s="82" t="s">
        <v>153</v>
      </c>
      <c r="B42" s="14">
        <v>793</v>
      </c>
      <c r="C42" s="15" t="s">
        <v>18</v>
      </c>
      <c r="D42" s="15" t="s">
        <v>22</v>
      </c>
      <c r="E42" s="15" t="s">
        <v>373</v>
      </c>
      <c r="F42" s="15" t="s">
        <v>154</v>
      </c>
      <c r="G42" s="70">
        <f>G43</f>
        <v>0</v>
      </c>
      <c r="H42" s="70">
        <f t="shared" ref="H42:I44" si="9">H43</f>
        <v>0</v>
      </c>
      <c r="I42" s="70">
        <f t="shared" si="9"/>
        <v>0</v>
      </c>
      <c r="J42" s="1"/>
    </row>
    <row r="43" spans="1:20" ht="12" hidden="1" customHeight="1">
      <c r="A43" s="82" t="s">
        <v>173</v>
      </c>
      <c r="B43" s="14">
        <v>793</v>
      </c>
      <c r="C43" s="15" t="s">
        <v>18</v>
      </c>
      <c r="D43" s="15" t="s">
        <v>22</v>
      </c>
      <c r="E43" s="15" t="s">
        <v>373</v>
      </c>
      <c r="F43" s="15" t="s">
        <v>174</v>
      </c>
      <c r="G43" s="70"/>
      <c r="H43" s="70"/>
      <c r="I43" s="70"/>
      <c r="J43" s="1"/>
    </row>
    <row r="44" spans="1:20" ht="16.5" hidden="1" customHeight="1">
      <c r="A44" s="82" t="s">
        <v>62</v>
      </c>
      <c r="B44" s="14">
        <v>793</v>
      </c>
      <c r="C44" s="15" t="s">
        <v>18</v>
      </c>
      <c r="D44" s="15" t="s">
        <v>22</v>
      </c>
      <c r="E44" s="15" t="s">
        <v>836</v>
      </c>
      <c r="F44" s="15" t="s">
        <v>63</v>
      </c>
      <c r="G44" s="70">
        <f>G45</f>
        <v>0</v>
      </c>
      <c r="H44" s="70">
        <f t="shared" si="9"/>
        <v>0</v>
      </c>
      <c r="I44" s="70">
        <f t="shared" si="9"/>
        <v>0</v>
      </c>
      <c r="J44" s="1"/>
    </row>
    <row r="45" spans="1:20" ht="17.25" hidden="1" customHeight="1">
      <c r="A45" s="82" t="s">
        <v>175</v>
      </c>
      <c r="B45" s="14">
        <v>793</v>
      </c>
      <c r="C45" s="15" t="s">
        <v>18</v>
      </c>
      <c r="D45" s="15" t="s">
        <v>22</v>
      </c>
      <c r="E45" s="15" t="s">
        <v>836</v>
      </c>
      <c r="F45" s="15" t="s">
        <v>176</v>
      </c>
      <c r="G45" s="70">
        <f>'прил 5,'!G1335</f>
        <v>0</v>
      </c>
      <c r="H45" s="70">
        <f>'прил 5,'!H1335</f>
        <v>0</v>
      </c>
      <c r="I45" s="70">
        <f>'прил 5,'!I1335</f>
        <v>0</v>
      </c>
      <c r="J45" s="1"/>
    </row>
    <row r="46" spans="1:20" ht="25.5" customHeight="1">
      <c r="A46" s="82" t="s">
        <v>118</v>
      </c>
      <c r="B46" s="14">
        <v>793</v>
      </c>
      <c r="C46" s="15" t="s">
        <v>18</v>
      </c>
      <c r="D46" s="15" t="s">
        <v>22</v>
      </c>
      <c r="E46" s="15" t="s">
        <v>244</v>
      </c>
      <c r="F46" s="15"/>
      <c r="G46" s="87">
        <f>G47+G51+G50</f>
        <v>35000</v>
      </c>
      <c r="H46" s="87">
        <f t="shared" ref="H46:I46" si="10">H47+H51+H50</f>
        <v>35000</v>
      </c>
      <c r="I46" s="87">
        <f t="shared" si="10"/>
        <v>35000</v>
      </c>
      <c r="J46" s="2">
        <v>50000</v>
      </c>
    </row>
    <row r="47" spans="1:20" ht="25.5" hidden="1" customHeight="1">
      <c r="A47" s="82" t="s">
        <v>317</v>
      </c>
      <c r="B47" s="14">
        <v>793</v>
      </c>
      <c r="C47" s="15" t="s">
        <v>18</v>
      </c>
      <c r="D47" s="15" t="s">
        <v>22</v>
      </c>
      <c r="E47" s="15" t="s">
        <v>244</v>
      </c>
      <c r="F47" s="15" t="s">
        <v>36</v>
      </c>
      <c r="G47" s="87">
        <f>G48</f>
        <v>0</v>
      </c>
      <c r="H47" s="87">
        <f>H48</f>
        <v>0</v>
      </c>
      <c r="I47" s="87">
        <f>I48</f>
        <v>0</v>
      </c>
      <c r="J47" s="2">
        <f>SUM(J30:J46)</f>
        <v>1655200</v>
      </c>
    </row>
    <row r="48" spans="1:20" ht="25.5" hidden="1" customHeight="1">
      <c r="A48" s="82" t="s">
        <v>37</v>
      </c>
      <c r="B48" s="14">
        <v>793</v>
      </c>
      <c r="C48" s="15" t="s">
        <v>18</v>
      </c>
      <c r="D48" s="15" t="s">
        <v>22</v>
      </c>
      <c r="E48" s="15" t="s">
        <v>244</v>
      </c>
      <c r="F48" s="15" t="s">
        <v>38</v>
      </c>
      <c r="G48" s="87">
        <f>'прил 5,'!G1338</f>
        <v>0</v>
      </c>
      <c r="H48" s="87">
        <f>'прил 5,'!H1338</f>
        <v>0</v>
      </c>
      <c r="I48" s="87">
        <f>'прил 5,'!I1338</f>
        <v>0</v>
      </c>
    </row>
    <row r="49" spans="1:20" ht="25.5" hidden="1" customHeight="1">
      <c r="A49" s="82" t="s">
        <v>29</v>
      </c>
      <c r="B49" s="14">
        <v>793</v>
      </c>
      <c r="C49" s="15" t="s">
        <v>18</v>
      </c>
      <c r="D49" s="15" t="s">
        <v>22</v>
      </c>
      <c r="E49" s="15" t="s">
        <v>244</v>
      </c>
      <c r="F49" s="15" t="s">
        <v>30</v>
      </c>
      <c r="G49" s="70">
        <f>G50</f>
        <v>0</v>
      </c>
      <c r="H49" s="70">
        <f t="shared" ref="H49:I49" si="11">H50</f>
        <v>0</v>
      </c>
      <c r="I49" s="70">
        <f t="shared" si="11"/>
        <v>0</v>
      </c>
      <c r="J49" s="1"/>
    </row>
    <row r="50" spans="1:20" ht="25.5" hidden="1" customHeight="1">
      <c r="A50" s="82" t="s">
        <v>8</v>
      </c>
      <c r="B50" s="14">
        <v>793</v>
      </c>
      <c r="C50" s="15" t="s">
        <v>18</v>
      </c>
      <c r="D50" s="15" t="s">
        <v>22</v>
      </c>
      <c r="E50" s="15" t="s">
        <v>244</v>
      </c>
      <c r="F50" s="15" t="s">
        <v>7</v>
      </c>
      <c r="G50" s="70"/>
      <c r="H50" s="70"/>
      <c r="I50" s="70"/>
      <c r="J50" s="1"/>
    </row>
    <row r="51" spans="1:20" ht="25.5" customHeight="1">
      <c r="A51" s="82" t="s">
        <v>62</v>
      </c>
      <c r="B51" s="14">
        <v>793</v>
      </c>
      <c r="C51" s="15" t="s">
        <v>18</v>
      </c>
      <c r="D51" s="15" t="s">
        <v>22</v>
      </c>
      <c r="E51" s="15" t="s">
        <v>244</v>
      </c>
      <c r="F51" s="15" t="s">
        <v>63</v>
      </c>
      <c r="G51" s="87">
        <f>G52</f>
        <v>35000</v>
      </c>
      <c r="H51" s="87">
        <f>H52</f>
        <v>35000</v>
      </c>
      <c r="I51" s="87">
        <f>I52</f>
        <v>35000</v>
      </c>
    </row>
    <row r="52" spans="1:20" ht="25.5" customHeight="1">
      <c r="A52" s="82" t="s">
        <v>141</v>
      </c>
      <c r="B52" s="14">
        <v>793</v>
      </c>
      <c r="C52" s="15" t="s">
        <v>18</v>
      </c>
      <c r="D52" s="15" t="s">
        <v>22</v>
      </c>
      <c r="E52" s="15" t="s">
        <v>244</v>
      </c>
      <c r="F52" s="15" t="s">
        <v>66</v>
      </c>
      <c r="G52" s="87">
        <f>'прил 5,'!G1342</f>
        <v>35000</v>
      </c>
      <c r="H52" s="87">
        <f>'прил 5,'!H1342</f>
        <v>35000</v>
      </c>
      <c r="I52" s="87">
        <f>'прил 5,'!I1342</f>
        <v>35000</v>
      </c>
    </row>
    <row r="53" spans="1:20" ht="25.5" customHeight="1">
      <c r="A53" s="82" t="s">
        <v>433</v>
      </c>
      <c r="B53" s="14">
        <v>793</v>
      </c>
      <c r="C53" s="15" t="s">
        <v>18</v>
      </c>
      <c r="D53" s="15" t="s">
        <v>22</v>
      </c>
      <c r="E53" s="15" t="s">
        <v>434</v>
      </c>
      <c r="F53" s="15"/>
      <c r="G53" s="70">
        <f t="shared" ref="G53:I54" si="12">G54</f>
        <v>70000</v>
      </c>
      <c r="H53" s="8">
        <f t="shared" si="12"/>
        <v>70000</v>
      </c>
      <c r="I53" s="8">
        <f t="shared" si="12"/>
        <v>70000</v>
      </c>
    </row>
    <row r="54" spans="1:20" ht="25.5" customHeight="1">
      <c r="A54" s="82" t="s">
        <v>317</v>
      </c>
      <c r="B54" s="14">
        <v>793</v>
      </c>
      <c r="C54" s="15" t="s">
        <v>18</v>
      </c>
      <c r="D54" s="15" t="s">
        <v>22</v>
      </c>
      <c r="E54" s="15" t="s">
        <v>434</v>
      </c>
      <c r="F54" s="15" t="s">
        <v>36</v>
      </c>
      <c r="G54" s="70">
        <f t="shared" si="12"/>
        <v>70000</v>
      </c>
      <c r="H54" s="8">
        <f t="shared" si="12"/>
        <v>70000</v>
      </c>
      <c r="I54" s="8">
        <f t="shared" si="12"/>
        <v>70000</v>
      </c>
    </row>
    <row r="55" spans="1:20" ht="25.5" customHeight="1">
      <c r="A55" s="82" t="s">
        <v>37</v>
      </c>
      <c r="B55" s="14">
        <v>793</v>
      </c>
      <c r="C55" s="15" t="s">
        <v>18</v>
      </c>
      <c r="D55" s="15" t="s">
        <v>22</v>
      </c>
      <c r="E55" s="15" t="s">
        <v>434</v>
      </c>
      <c r="F55" s="15" t="s">
        <v>38</v>
      </c>
      <c r="G55" s="70">
        <f>'прил 5,'!G1345</f>
        <v>70000</v>
      </c>
      <c r="H55" s="8">
        <f>'прил 5,'!H1345</f>
        <v>70000</v>
      </c>
      <c r="I55" s="8">
        <f>'прил 5,'!I1345</f>
        <v>70000</v>
      </c>
    </row>
    <row r="56" spans="1:20" s="229" customFormat="1" ht="38.25">
      <c r="A56" s="107" t="s">
        <v>1140</v>
      </c>
      <c r="B56" s="35">
        <v>763</v>
      </c>
      <c r="C56" s="36" t="s">
        <v>18</v>
      </c>
      <c r="D56" s="36" t="s">
        <v>53</v>
      </c>
      <c r="E56" s="36" t="s">
        <v>202</v>
      </c>
      <c r="F56" s="75"/>
      <c r="G56" s="71">
        <f>G65+G72+G78+G81+G84+G87+G90++G93+G96+G102+G99+G105+G61+G60</f>
        <v>24564824</v>
      </c>
      <c r="H56" s="71">
        <f>H65+H72+H75+H78+H81+H93</f>
        <v>18273759</v>
      </c>
      <c r="I56" s="71">
        <f>I65+I72+I75+I78+I81+I93</f>
        <v>18371286</v>
      </c>
      <c r="J56" s="228">
        <v>9155959</v>
      </c>
      <c r="L56" s="228">
        <f>G56+H56+I56-G65-H65-I65</f>
        <v>10800000</v>
      </c>
      <c r="P56" s="228"/>
      <c r="Q56" s="228"/>
      <c r="R56" s="228"/>
      <c r="S56" s="228"/>
      <c r="T56" s="228"/>
    </row>
    <row r="57" spans="1:20" s="18" customFormat="1" ht="63.75" customHeight="1">
      <c r="A57" s="82" t="s">
        <v>1216</v>
      </c>
      <c r="B57" s="148">
        <v>763</v>
      </c>
      <c r="C57" s="84" t="s">
        <v>18</v>
      </c>
      <c r="D57" s="84" t="s">
        <v>22</v>
      </c>
      <c r="E57" s="15" t="s">
        <v>1231</v>
      </c>
      <c r="F57" s="15"/>
      <c r="G57" s="70">
        <f>G59</f>
        <v>2950000</v>
      </c>
      <c r="H57" s="70">
        <f>H59</f>
        <v>0</v>
      </c>
      <c r="I57" s="70">
        <f>I59</f>
        <v>0</v>
      </c>
      <c r="J57" s="175">
        <f>G60+G79</f>
        <v>4210000</v>
      </c>
      <c r="K57" s="183"/>
      <c r="L57" s="183"/>
      <c r="M57" s="183"/>
      <c r="N57" s="183"/>
      <c r="O57" s="183"/>
      <c r="P57" s="183"/>
      <c r="Q57" s="183"/>
      <c r="R57" s="183"/>
    </row>
    <row r="58" spans="1:20" s="18" customFormat="1" ht="39" hidden="1" customHeight="1">
      <c r="A58" s="16" t="s">
        <v>1075</v>
      </c>
      <c r="B58" s="148">
        <v>763</v>
      </c>
      <c r="C58" s="84" t="s">
        <v>18</v>
      </c>
      <c r="D58" s="84" t="s">
        <v>22</v>
      </c>
      <c r="E58" s="15" t="s">
        <v>1231</v>
      </c>
      <c r="F58" s="15"/>
      <c r="G58" s="70">
        <f>G59</f>
        <v>2950000</v>
      </c>
      <c r="H58" s="70">
        <f t="shared" ref="H58:I58" si="13">H59</f>
        <v>0</v>
      </c>
      <c r="I58" s="70">
        <f t="shared" si="13"/>
        <v>0</v>
      </c>
      <c r="J58" s="175"/>
      <c r="K58" s="183"/>
      <c r="L58" s="183"/>
      <c r="M58" s="183"/>
      <c r="N58" s="183"/>
      <c r="O58" s="183"/>
      <c r="P58" s="183"/>
      <c r="Q58" s="183"/>
      <c r="R58" s="183"/>
    </row>
    <row r="59" spans="1:20" ht="30.75" customHeight="1">
      <c r="A59" s="16" t="s">
        <v>35</v>
      </c>
      <c r="B59" s="148">
        <v>763</v>
      </c>
      <c r="C59" s="84" t="s">
        <v>18</v>
      </c>
      <c r="D59" s="84" t="s">
        <v>22</v>
      </c>
      <c r="E59" s="15" t="s">
        <v>1231</v>
      </c>
      <c r="F59" s="15" t="s">
        <v>36</v>
      </c>
      <c r="G59" s="70">
        <f t="shared" ref="G59:I59" si="14">G60</f>
        <v>2950000</v>
      </c>
      <c r="H59" s="70">
        <f t="shared" si="14"/>
        <v>0</v>
      </c>
      <c r="I59" s="70">
        <f t="shared" si="14"/>
        <v>0</v>
      </c>
      <c r="J59" s="175"/>
      <c r="K59" s="69"/>
      <c r="L59" s="69"/>
      <c r="M59" s="69"/>
      <c r="N59" s="69"/>
      <c r="O59" s="69"/>
      <c r="P59" s="69"/>
      <c r="Q59" s="69"/>
      <c r="R59" s="69"/>
      <c r="S59" s="1"/>
      <c r="T59" s="1"/>
    </row>
    <row r="60" spans="1:20" s="18" customFormat="1" ht="34.5" customHeight="1">
      <c r="A60" s="16" t="s">
        <v>37</v>
      </c>
      <c r="B60" s="374">
        <v>763</v>
      </c>
      <c r="C60" s="84" t="s">
        <v>18</v>
      </c>
      <c r="D60" s="84" t="s">
        <v>22</v>
      </c>
      <c r="E60" s="15" t="s">
        <v>1231</v>
      </c>
      <c r="F60" s="15" t="s">
        <v>38</v>
      </c>
      <c r="G60" s="70">
        <f>'прил 5,'!G477</f>
        <v>2950000</v>
      </c>
      <c r="H60" s="70">
        <v>0</v>
      </c>
      <c r="I60" s="70">
        <v>0</v>
      </c>
      <c r="J60" s="175"/>
      <c r="K60" s="183"/>
      <c r="L60" s="183"/>
      <c r="M60" s="183"/>
      <c r="N60" s="183"/>
      <c r="O60" s="183"/>
      <c r="P60" s="183"/>
      <c r="Q60" s="183"/>
      <c r="R60" s="183"/>
    </row>
    <row r="61" spans="1:20" s="18" customFormat="1" ht="63.75" customHeight="1">
      <c r="A61" s="16" t="s">
        <v>1202</v>
      </c>
      <c r="B61" s="148">
        <v>763</v>
      </c>
      <c r="C61" s="84" t="s">
        <v>43</v>
      </c>
      <c r="D61" s="84" t="s">
        <v>18</v>
      </c>
      <c r="E61" s="15" t="s">
        <v>1195</v>
      </c>
      <c r="F61" s="15"/>
      <c r="G61" s="70">
        <f>G63</f>
        <v>3000000</v>
      </c>
      <c r="H61" s="70">
        <f>H63</f>
        <v>0</v>
      </c>
      <c r="I61" s="70">
        <f>I63</f>
        <v>0</v>
      </c>
      <c r="J61" s="175"/>
      <c r="K61" s="183"/>
      <c r="L61" s="183"/>
      <c r="M61" s="183"/>
      <c r="N61" s="183"/>
      <c r="O61" s="183"/>
      <c r="P61" s="183"/>
      <c r="Q61" s="183"/>
      <c r="R61" s="183"/>
    </row>
    <row r="62" spans="1:20" s="18" customFormat="1" ht="39" hidden="1" customHeight="1">
      <c r="A62" s="16" t="s">
        <v>1075</v>
      </c>
      <c r="B62" s="148">
        <v>763</v>
      </c>
      <c r="C62" s="84" t="s">
        <v>43</v>
      </c>
      <c r="D62" s="84" t="s">
        <v>18</v>
      </c>
      <c r="E62" s="15" t="s">
        <v>1195</v>
      </c>
      <c r="F62" s="15"/>
      <c r="G62" s="70">
        <f>G63</f>
        <v>3000000</v>
      </c>
      <c r="H62" s="70">
        <f t="shared" ref="H62:I62" si="15">H63</f>
        <v>0</v>
      </c>
      <c r="I62" s="70">
        <f t="shared" si="15"/>
        <v>0</v>
      </c>
      <c r="J62" s="175"/>
      <c r="K62" s="183"/>
      <c r="L62" s="183"/>
      <c r="M62" s="183"/>
      <c r="N62" s="183"/>
      <c r="O62" s="183"/>
      <c r="P62" s="183"/>
      <c r="Q62" s="183"/>
      <c r="R62" s="183"/>
    </row>
    <row r="63" spans="1:20" ht="30.75" customHeight="1">
      <c r="A63" s="16" t="s">
        <v>35</v>
      </c>
      <c r="B63" s="148">
        <v>763</v>
      </c>
      <c r="C63" s="84" t="s">
        <v>43</v>
      </c>
      <c r="D63" s="84" t="s">
        <v>18</v>
      </c>
      <c r="E63" s="15" t="s">
        <v>1195</v>
      </c>
      <c r="F63" s="15" t="s">
        <v>36</v>
      </c>
      <c r="G63" s="70">
        <f t="shared" ref="G63:I63" si="16">G64</f>
        <v>3000000</v>
      </c>
      <c r="H63" s="70">
        <f t="shared" si="16"/>
        <v>0</v>
      </c>
      <c r="I63" s="70">
        <f t="shared" si="16"/>
        <v>0</v>
      </c>
      <c r="J63" s="175"/>
      <c r="K63" s="69"/>
      <c r="L63" s="69"/>
      <c r="M63" s="69"/>
      <c r="N63" s="69"/>
      <c r="O63" s="69"/>
      <c r="P63" s="69"/>
      <c r="Q63" s="69"/>
      <c r="R63" s="69"/>
      <c r="S63" s="1"/>
      <c r="T63" s="1"/>
    </row>
    <row r="64" spans="1:20" s="18" customFormat="1" ht="34.5" customHeight="1">
      <c r="A64" s="16" t="s">
        <v>37</v>
      </c>
      <c r="B64" s="148">
        <v>763</v>
      </c>
      <c r="C64" s="84" t="s">
        <v>43</v>
      </c>
      <c r="D64" s="84" t="s">
        <v>18</v>
      </c>
      <c r="E64" s="15" t="s">
        <v>1195</v>
      </c>
      <c r="F64" s="15" t="s">
        <v>38</v>
      </c>
      <c r="G64" s="70">
        <f>'прил 5,'!G481</f>
        <v>3000000</v>
      </c>
      <c r="H64" s="70">
        <v>0</v>
      </c>
      <c r="I64" s="70">
        <v>0</v>
      </c>
      <c r="J64" s="175"/>
      <c r="K64" s="183"/>
      <c r="L64" s="183"/>
      <c r="M64" s="183"/>
      <c r="N64" s="183"/>
      <c r="O64" s="183"/>
      <c r="P64" s="183"/>
      <c r="Q64" s="183"/>
      <c r="R64" s="183"/>
    </row>
    <row r="65" spans="1:20" s="33" customFormat="1" ht="25.5">
      <c r="A65" s="82" t="s">
        <v>75</v>
      </c>
      <c r="B65" s="14">
        <v>763</v>
      </c>
      <c r="C65" s="15" t="s">
        <v>18</v>
      </c>
      <c r="D65" s="15" t="s">
        <v>53</v>
      </c>
      <c r="E65" s="15" t="s">
        <v>203</v>
      </c>
      <c r="F65" s="39"/>
      <c r="G65" s="87">
        <f>G66+G68+G70</f>
        <v>16664824</v>
      </c>
      <c r="H65" s="87">
        <f t="shared" ref="H65:I65" si="17">H66+H68+H70</f>
        <v>16823759</v>
      </c>
      <c r="I65" s="87">
        <f t="shared" si="17"/>
        <v>16921286</v>
      </c>
      <c r="J65" s="113">
        <v>567396</v>
      </c>
      <c r="P65" s="113"/>
      <c r="Q65" s="113"/>
      <c r="R65" s="113"/>
      <c r="S65" s="113"/>
      <c r="T65" s="113"/>
    </row>
    <row r="66" spans="1:20" ht="51">
      <c r="A66" s="16" t="s">
        <v>54</v>
      </c>
      <c r="B66" s="14">
        <v>763</v>
      </c>
      <c r="C66" s="15" t="s">
        <v>18</v>
      </c>
      <c r="D66" s="15" t="s">
        <v>53</v>
      </c>
      <c r="E66" s="15" t="s">
        <v>203</v>
      </c>
      <c r="F66" s="15" t="s">
        <v>57</v>
      </c>
      <c r="G66" s="87">
        <f>SUM(G67)</f>
        <v>15956672</v>
      </c>
      <c r="H66" s="87">
        <f>SUM(H67)</f>
        <v>16115607</v>
      </c>
      <c r="I66" s="87">
        <f>SUM(I67)</f>
        <v>16213134</v>
      </c>
      <c r="J66" s="2">
        <v>15000</v>
      </c>
    </row>
    <row r="67" spans="1:20" ht="25.5">
      <c r="A67" s="16" t="s">
        <v>55</v>
      </c>
      <c r="B67" s="14">
        <v>763</v>
      </c>
      <c r="C67" s="15" t="s">
        <v>18</v>
      </c>
      <c r="D67" s="15" t="s">
        <v>53</v>
      </c>
      <c r="E67" s="15" t="s">
        <v>203</v>
      </c>
      <c r="F67" s="15" t="s">
        <v>58</v>
      </c>
      <c r="G67" s="87">
        <f>'прил 5,'!G457</f>
        <v>15956672</v>
      </c>
      <c r="H67" s="87">
        <f>'прил 5,'!AH457+'прил 5,'!H457</f>
        <v>16115607</v>
      </c>
      <c r="I67" s="87">
        <f>'прил 5,'!AI457+'прил 5,'!I457</f>
        <v>16213134</v>
      </c>
      <c r="J67" s="2">
        <v>200000</v>
      </c>
    </row>
    <row r="68" spans="1:20" ht="25.5">
      <c r="A68" s="16" t="s">
        <v>35</v>
      </c>
      <c r="B68" s="14">
        <v>763</v>
      </c>
      <c r="C68" s="15" t="s">
        <v>18</v>
      </c>
      <c r="D68" s="15" t="s">
        <v>53</v>
      </c>
      <c r="E68" s="15" t="s">
        <v>203</v>
      </c>
      <c r="F68" s="15" t="s">
        <v>36</v>
      </c>
      <c r="G68" s="87">
        <f>SUM(G69)</f>
        <v>670712</v>
      </c>
      <c r="H68" s="87">
        <f>SUM(H69)</f>
        <v>670712</v>
      </c>
      <c r="I68" s="87">
        <f>SUM(I69)</f>
        <v>670712</v>
      </c>
      <c r="J68" s="2">
        <v>200000</v>
      </c>
    </row>
    <row r="69" spans="1:20" ht="25.5">
      <c r="A69" s="16" t="s">
        <v>37</v>
      </c>
      <c r="B69" s="14">
        <v>763</v>
      </c>
      <c r="C69" s="15" t="s">
        <v>18</v>
      </c>
      <c r="D69" s="15" t="s">
        <v>53</v>
      </c>
      <c r="E69" s="15" t="s">
        <v>203</v>
      </c>
      <c r="F69" s="15" t="s">
        <v>38</v>
      </c>
      <c r="G69" s="87">
        <f>'прил 5,'!G459</f>
        <v>670712</v>
      </c>
      <c r="H69" s="87">
        <f>'прил 5,'!AH459+'прил 5,'!H459</f>
        <v>670712</v>
      </c>
      <c r="I69" s="87">
        <f>'прил 5,'!AI459+'прил 5,'!I459</f>
        <v>670712</v>
      </c>
      <c r="J69" s="2">
        <v>210000</v>
      </c>
    </row>
    <row r="70" spans="1:20">
      <c r="A70" s="16" t="s">
        <v>62</v>
      </c>
      <c r="B70" s="14"/>
      <c r="C70" s="15"/>
      <c r="D70" s="15"/>
      <c r="E70" s="15" t="s">
        <v>203</v>
      </c>
      <c r="F70" s="15" t="s">
        <v>63</v>
      </c>
      <c r="G70" s="87">
        <f>G71</f>
        <v>37440</v>
      </c>
      <c r="H70" s="87">
        <f>H71</f>
        <v>37440</v>
      </c>
      <c r="I70" s="87">
        <f>I71</f>
        <v>37440</v>
      </c>
      <c r="J70" s="2">
        <f>SUM(J56:J69)</f>
        <v>14558355</v>
      </c>
    </row>
    <row r="71" spans="1:20">
      <c r="A71" s="16" t="s">
        <v>141</v>
      </c>
      <c r="B71" s="14"/>
      <c r="C71" s="15"/>
      <c r="D71" s="15"/>
      <c r="E71" s="15" t="s">
        <v>203</v>
      </c>
      <c r="F71" s="15" t="s">
        <v>66</v>
      </c>
      <c r="G71" s="87">
        <f>'прил 5,'!G461</f>
        <v>37440</v>
      </c>
      <c r="H71" s="87">
        <f>'прил 5,'!AH461+'прил 5,'!H461</f>
        <v>37440</v>
      </c>
      <c r="I71" s="87">
        <f>'прил 5,'!AI461+'прил 5,'!I461</f>
        <v>37440</v>
      </c>
    </row>
    <row r="72" spans="1:20" ht="33.75" customHeight="1">
      <c r="A72" s="16" t="s">
        <v>618</v>
      </c>
      <c r="B72" s="14">
        <v>763</v>
      </c>
      <c r="C72" s="15" t="s">
        <v>18</v>
      </c>
      <c r="D72" s="15" t="s">
        <v>22</v>
      </c>
      <c r="E72" s="15" t="s">
        <v>204</v>
      </c>
      <c r="F72" s="15"/>
      <c r="G72" s="87">
        <f>G73+G75</f>
        <v>429000</v>
      </c>
      <c r="H72" s="87">
        <f t="shared" ref="G72:I73" si="18">H73</f>
        <v>429000</v>
      </c>
      <c r="I72" s="87">
        <f t="shared" si="18"/>
        <v>429000</v>
      </c>
    </row>
    <row r="73" spans="1:20" ht="27.75" customHeight="1">
      <c r="A73" s="16" t="s">
        <v>35</v>
      </c>
      <c r="B73" s="14">
        <v>763</v>
      </c>
      <c r="C73" s="15" t="s">
        <v>18</v>
      </c>
      <c r="D73" s="15" t="s">
        <v>22</v>
      </c>
      <c r="E73" s="15" t="s">
        <v>204</v>
      </c>
      <c r="F73" s="15" t="s">
        <v>36</v>
      </c>
      <c r="G73" s="87">
        <f t="shared" si="18"/>
        <v>429000</v>
      </c>
      <c r="H73" s="87">
        <f t="shared" si="18"/>
        <v>429000</v>
      </c>
      <c r="I73" s="87">
        <f t="shared" si="18"/>
        <v>429000</v>
      </c>
    </row>
    <row r="74" spans="1:20" ht="28.5" customHeight="1">
      <c r="A74" s="16" t="s">
        <v>37</v>
      </c>
      <c r="B74" s="14">
        <v>763</v>
      </c>
      <c r="C74" s="15" t="s">
        <v>18</v>
      </c>
      <c r="D74" s="15" t="s">
        <v>22</v>
      </c>
      <c r="E74" s="15" t="s">
        <v>204</v>
      </c>
      <c r="F74" s="15" t="s">
        <v>38</v>
      </c>
      <c r="G74" s="87">
        <f>'прил 5,'!G466</f>
        <v>429000</v>
      </c>
      <c r="H74" s="87">
        <f>'прил 5,'!AH466+'прил 5,'!H466</f>
        <v>429000</v>
      </c>
      <c r="I74" s="87">
        <f>'прил 5,'!AI466+'прил 5,'!I466</f>
        <v>429000</v>
      </c>
    </row>
    <row r="75" spans="1:20" hidden="1">
      <c r="A75" s="16" t="s">
        <v>62</v>
      </c>
      <c r="B75" s="14">
        <v>763</v>
      </c>
      <c r="C75" s="15" t="s">
        <v>18</v>
      </c>
      <c r="D75" s="15" t="s">
        <v>22</v>
      </c>
      <c r="E75" s="15" t="s">
        <v>204</v>
      </c>
      <c r="F75" s="15" t="s">
        <v>63</v>
      </c>
      <c r="G75" s="87">
        <f>G76</f>
        <v>0</v>
      </c>
      <c r="H75" s="70">
        <v>0</v>
      </c>
      <c r="I75" s="70">
        <v>0</v>
      </c>
    </row>
    <row r="76" spans="1:20" ht="15" hidden="1" customHeight="1">
      <c r="A76" s="16" t="s">
        <v>141</v>
      </c>
      <c r="B76" s="14">
        <v>763</v>
      </c>
      <c r="C76" s="15" t="s">
        <v>18</v>
      </c>
      <c r="D76" s="15" t="s">
        <v>22</v>
      </c>
      <c r="E76" s="15" t="s">
        <v>204</v>
      </c>
      <c r="F76" s="15" t="s">
        <v>66</v>
      </c>
      <c r="G76" s="87">
        <f>'прил 5,'!G468</f>
        <v>0</v>
      </c>
      <c r="H76" s="70">
        <v>0</v>
      </c>
      <c r="I76" s="70">
        <v>0</v>
      </c>
    </row>
    <row r="77" spans="1:20" ht="28.5" hidden="1" customHeight="1">
      <c r="A77" s="16"/>
      <c r="B77" s="14"/>
      <c r="C77" s="15"/>
      <c r="D77" s="15"/>
      <c r="E77" s="15"/>
      <c r="F77" s="15"/>
      <c r="G77" s="70"/>
      <c r="H77" s="70"/>
      <c r="I77" s="70"/>
      <c r="J77" s="1"/>
    </row>
    <row r="78" spans="1:20" ht="125.25" customHeight="1">
      <c r="A78" s="16" t="s">
        <v>1228</v>
      </c>
      <c r="B78" s="14">
        <v>763</v>
      </c>
      <c r="C78" s="15" t="s">
        <v>53</v>
      </c>
      <c r="D78" s="15" t="s">
        <v>87</v>
      </c>
      <c r="E78" s="15" t="s">
        <v>207</v>
      </c>
      <c r="F78" s="15"/>
      <c r="G78" s="87">
        <f>G79</f>
        <v>1260000</v>
      </c>
      <c r="H78" s="87">
        <f t="shared" ref="H78:I78" si="19">H79</f>
        <v>760000</v>
      </c>
      <c r="I78" s="87">
        <f t="shared" si="19"/>
        <v>760000</v>
      </c>
    </row>
    <row r="79" spans="1:20" ht="25.5">
      <c r="A79" s="16" t="s">
        <v>35</v>
      </c>
      <c r="B79" s="14">
        <v>763</v>
      </c>
      <c r="C79" s="15" t="s">
        <v>53</v>
      </c>
      <c r="D79" s="15" t="s">
        <v>87</v>
      </c>
      <c r="E79" s="15" t="s">
        <v>207</v>
      </c>
      <c r="F79" s="15" t="s">
        <v>36</v>
      </c>
      <c r="G79" s="87">
        <f>SUM(G80)</f>
        <v>1260000</v>
      </c>
      <c r="H79" s="87">
        <f>SUM(H80)</f>
        <v>760000</v>
      </c>
      <c r="I79" s="87">
        <f>SUM(I80)</f>
        <v>760000</v>
      </c>
    </row>
    <row r="80" spans="1:20" ht="25.5" customHeight="1">
      <c r="A80" s="16" t="s">
        <v>37</v>
      </c>
      <c r="B80" s="14">
        <v>763</v>
      </c>
      <c r="C80" s="15" t="s">
        <v>53</v>
      </c>
      <c r="D80" s="15" t="s">
        <v>87</v>
      </c>
      <c r="E80" s="15" t="s">
        <v>207</v>
      </c>
      <c r="F80" s="15" t="s">
        <v>38</v>
      </c>
      <c r="G80" s="87">
        <f>'прил 5,'!G492</f>
        <v>1260000</v>
      </c>
      <c r="H80" s="87">
        <f>'прил 5,'!AH492+'прил 5,'!H492</f>
        <v>760000</v>
      </c>
      <c r="I80" s="87">
        <f>'прил 5,'!AI492+'прил 5,'!I492</f>
        <v>760000</v>
      </c>
    </row>
    <row r="81" spans="1:10" ht="94.5" customHeight="1">
      <c r="A81" s="30" t="s">
        <v>1229</v>
      </c>
      <c r="B81" s="14">
        <v>763</v>
      </c>
      <c r="C81" s="15" t="s">
        <v>53</v>
      </c>
      <c r="D81" s="15" t="s">
        <v>87</v>
      </c>
      <c r="E81" s="15" t="s">
        <v>208</v>
      </c>
      <c r="F81" s="15"/>
      <c r="G81" s="87">
        <f>G82</f>
        <v>261000</v>
      </c>
      <c r="H81" s="87">
        <f t="shared" ref="H81:I81" si="20">H82</f>
        <v>261000</v>
      </c>
      <c r="I81" s="87">
        <f t="shared" si="20"/>
        <v>261000</v>
      </c>
    </row>
    <row r="82" spans="1:10" ht="25.5">
      <c r="A82" s="16" t="s">
        <v>35</v>
      </c>
      <c r="B82" s="14">
        <v>763</v>
      </c>
      <c r="C82" s="15" t="s">
        <v>53</v>
      </c>
      <c r="D82" s="15" t="s">
        <v>87</v>
      </c>
      <c r="E82" s="15" t="s">
        <v>208</v>
      </c>
      <c r="F82" s="15" t="s">
        <v>36</v>
      </c>
      <c r="G82" s="87">
        <f>SUM(G83)</f>
        <v>261000</v>
      </c>
      <c r="H82" s="87">
        <f>SUM(H83)</f>
        <v>261000</v>
      </c>
      <c r="I82" s="87">
        <f>SUM(I83)</f>
        <v>261000</v>
      </c>
    </row>
    <row r="83" spans="1:10" ht="25.5" customHeight="1">
      <c r="A83" s="16" t="s">
        <v>37</v>
      </c>
      <c r="B83" s="14">
        <v>763</v>
      </c>
      <c r="C83" s="15" t="s">
        <v>53</v>
      </c>
      <c r="D83" s="15" t="s">
        <v>87</v>
      </c>
      <c r="E83" s="15" t="s">
        <v>208</v>
      </c>
      <c r="F83" s="15" t="s">
        <v>38</v>
      </c>
      <c r="G83" s="87">
        <f>'прил 5,'!G495</f>
        <v>261000</v>
      </c>
      <c r="H83" s="87">
        <f>'прил 5,'!AH495+'прил 5,'!H495</f>
        <v>261000</v>
      </c>
      <c r="I83" s="87">
        <f>'прил 5,'!AI495+'прил 5,'!I495</f>
        <v>261000</v>
      </c>
    </row>
    <row r="84" spans="1:10" ht="81.75" hidden="1" customHeight="1">
      <c r="A84" s="30" t="s">
        <v>574</v>
      </c>
      <c r="B84" s="14">
        <v>763</v>
      </c>
      <c r="C84" s="15" t="s">
        <v>53</v>
      </c>
      <c r="D84" s="15" t="s">
        <v>87</v>
      </c>
      <c r="E84" s="15" t="s">
        <v>541</v>
      </c>
      <c r="F84" s="15"/>
      <c r="G84" s="70">
        <f>G85</f>
        <v>0</v>
      </c>
      <c r="H84" s="70">
        <v>0</v>
      </c>
      <c r="I84" s="70">
        <v>0</v>
      </c>
      <c r="J84" s="1"/>
    </row>
    <row r="85" spans="1:10" ht="25.5" hidden="1">
      <c r="A85" s="16" t="s">
        <v>35</v>
      </c>
      <c r="B85" s="14">
        <v>763</v>
      </c>
      <c r="C85" s="15" t="s">
        <v>53</v>
      </c>
      <c r="D85" s="15" t="s">
        <v>87</v>
      </c>
      <c r="E85" s="15" t="s">
        <v>541</v>
      </c>
      <c r="F85" s="15" t="s">
        <v>36</v>
      </c>
      <c r="G85" s="70">
        <f>SUM(G86)</f>
        <v>0</v>
      </c>
      <c r="H85" s="70">
        <f>SUM(H86)</f>
        <v>0</v>
      </c>
      <c r="I85" s="70">
        <f>SUM(I86)</f>
        <v>0</v>
      </c>
      <c r="J85" s="1"/>
    </row>
    <row r="86" spans="1:10" ht="25.5" hidden="1" customHeight="1">
      <c r="A86" s="16" t="s">
        <v>37</v>
      </c>
      <c r="B86" s="14">
        <v>763</v>
      </c>
      <c r="C86" s="15" t="s">
        <v>53</v>
      </c>
      <c r="D86" s="15" t="s">
        <v>87</v>
      </c>
      <c r="E86" s="15" t="s">
        <v>541</v>
      </c>
      <c r="F86" s="15" t="s">
        <v>38</v>
      </c>
      <c r="G86" s="70"/>
      <c r="H86" s="70">
        <v>0</v>
      </c>
      <c r="I86" s="70">
        <v>0</v>
      </c>
      <c r="J86" s="1"/>
    </row>
    <row r="87" spans="1:10" ht="23.25" hidden="1" customHeight="1">
      <c r="A87" s="120" t="s">
        <v>543</v>
      </c>
      <c r="B87" s="14">
        <v>763</v>
      </c>
      <c r="C87" s="15" t="s">
        <v>53</v>
      </c>
      <c r="D87" s="15" t="s">
        <v>87</v>
      </c>
      <c r="E87" s="15" t="s">
        <v>542</v>
      </c>
      <c r="F87" s="15"/>
      <c r="G87" s="70">
        <f>G88</f>
        <v>0</v>
      </c>
      <c r="H87" s="70">
        <v>0</v>
      </c>
      <c r="I87" s="70">
        <v>0</v>
      </c>
      <c r="J87" s="1"/>
    </row>
    <row r="88" spans="1:10" ht="25.5" hidden="1">
      <c r="A88" s="16" t="s">
        <v>35</v>
      </c>
      <c r="B88" s="14">
        <v>763</v>
      </c>
      <c r="C88" s="15" t="s">
        <v>53</v>
      </c>
      <c r="D88" s="15" t="s">
        <v>87</v>
      </c>
      <c r="E88" s="15" t="s">
        <v>542</v>
      </c>
      <c r="F88" s="15" t="s">
        <v>36</v>
      </c>
      <c r="G88" s="70">
        <f>SUM(G89)</f>
        <v>0</v>
      </c>
      <c r="H88" s="70">
        <f>SUM(H89)</f>
        <v>0</v>
      </c>
      <c r="I88" s="70">
        <f>SUM(I89)</f>
        <v>0</v>
      </c>
      <c r="J88" s="1"/>
    </row>
    <row r="89" spans="1:10" ht="25.5" hidden="1" customHeight="1">
      <c r="A89" s="16" t="s">
        <v>37</v>
      </c>
      <c r="B89" s="14">
        <v>763</v>
      </c>
      <c r="C89" s="15" t="s">
        <v>53</v>
      </c>
      <c r="D89" s="15" t="s">
        <v>87</v>
      </c>
      <c r="E89" s="15" t="s">
        <v>542</v>
      </c>
      <c r="F89" s="15" t="s">
        <v>38</v>
      </c>
      <c r="G89" s="70"/>
      <c r="H89" s="70">
        <v>0</v>
      </c>
      <c r="I89" s="70">
        <v>0</v>
      </c>
      <c r="J89" s="1"/>
    </row>
    <row r="90" spans="1:10" ht="23.25" hidden="1" customHeight="1">
      <c r="A90" s="120" t="s">
        <v>545</v>
      </c>
      <c r="B90" s="14">
        <v>763</v>
      </c>
      <c r="C90" s="15" t="s">
        <v>53</v>
      </c>
      <c r="D90" s="15" t="s">
        <v>87</v>
      </c>
      <c r="E90" s="15" t="s">
        <v>544</v>
      </c>
      <c r="F90" s="15"/>
      <c r="G90" s="70">
        <f>G91</f>
        <v>0</v>
      </c>
      <c r="H90" s="70">
        <v>0</v>
      </c>
      <c r="I90" s="70">
        <v>0</v>
      </c>
      <c r="J90" s="1"/>
    </row>
    <row r="91" spans="1:10" ht="25.5" hidden="1">
      <c r="A91" s="16" t="s">
        <v>35</v>
      </c>
      <c r="B91" s="14">
        <v>763</v>
      </c>
      <c r="C91" s="15" t="s">
        <v>53</v>
      </c>
      <c r="D91" s="15" t="s">
        <v>87</v>
      </c>
      <c r="E91" s="15" t="s">
        <v>544</v>
      </c>
      <c r="F91" s="15" t="s">
        <v>36</v>
      </c>
      <c r="G91" s="70">
        <f>SUM(G92)</f>
        <v>0</v>
      </c>
      <c r="H91" s="70">
        <f>SUM(H92)</f>
        <v>0</v>
      </c>
      <c r="I91" s="70">
        <f>SUM(I92)</f>
        <v>0</v>
      </c>
      <c r="J91" s="1"/>
    </row>
    <row r="92" spans="1:10" ht="25.5" hidden="1" customHeight="1">
      <c r="A92" s="16" t="s">
        <v>37</v>
      </c>
      <c r="B92" s="14">
        <v>763</v>
      </c>
      <c r="C92" s="15" t="s">
        <v>53</v>
      </c>
      <c r="D92" s="15" t="s">
        <v>87</v>
      </c>
      <c r="E92" s="15" t="s">
        <v>544</v>
      </c>
      <c r="F92" s="15" t="s">
        <v>38</v>
      </c>
      <c r="G92" s="70"/>
      <c r="H92" s="70">
        <v>0</v>
      </c>
      <c r="I92" s="70">
        <v>0</v>
      </c>
      <c r="J92" s="1"/>
    </row>
    <row r="93" spans="1:10" ht="34.5" hidden="1" customHeight="1">
      <c r="A93" s="16" t="s">
        <v>559</v>
      </c>
      <c r="B93" s="14">
        <v>763</v>
      </c>
      <c r="C93" s="15" t="s">
        <v>53</v>
      </c>
      <c r="D93" s="15" t="s">
        <v>87</v>
      </c>
      <c r="E93" s="15" t="s">
        <v>558</v>
      </c>
      <c r="F93" s="15"/>
      <c r="G93" s="70">
        <f>G94</f>
        <v>0</v>
      </c>
      <c r="H93" s="70">
        <f t="shared" ref="H93:I93" si="21">H94</f>
        <v>0</v>
      </c>
      <c r="I93" s="70">
        <f t="shared" si="21"/>
        <v>0</v>
      </c>
      <c r="J93" s="1"/>
    </row>
    <row r="94" spans="1:10" ht="25.5" hidden="1">
      <c r="A94" s="16" t="s">
        <v>35</v>
      </c>
      <c r="B94" s="14">
        <v>763</v>
      </c>
      <c r="C94" s="15" t="s">
        <v>53</v>
      </c>
      <c r="D94" s="15" t="s">
        <v>87</v>
      </c>
      <c r="E94" s="15" t="s">
        <v>558</v>
      </c>
      <c r="F94" s="15" t="s">
        <v>36</v>
      </c>
      <c r="G94" s="70">
        <f>SUM(G95)</f>
        <v>0</v>
      </c>
      <c r="H94" s="70">
        <f>SUM(H95)</f>
        <v>0</v>
      </c>
      <c r="I94" s="70">
        <f>SUM(I95)</f>
        <v>0</v>
      </c>
      <c r="J94" s="1"/>
    </row>
    <row r="95" spans="1:10" ht="30.75" hidden="1" customHeight="1">
      <c r="A95" s="16" t="s">
        <v>37</v>
      </c>
      <c r="B95" s="14">
        <v>763</v>
      </c>
      <c r="C95" s="15" t="s">
        <v>53</v>
      </c>
      <c r="D95" s="15" t="s">
        <v>87</v>
      </c>
      <c r="E95" s="15" t="s">
        <v>558</v>
      </c>
      <c r="F95" s="15" t="s">
        <v>38</v>
      </c>
      <c r="G95" s="70">
        <f>'прил 5,'!G507</f>
        <v>0</v>
      </c>
      <c r="H95" s="70">
        <f>'прил 5,'!H507</f>
        <v>0</v>
      </c>
      <c r="I95" s="70">
        <f>'прил 5,'!I507</f>
        <v>0</v>
      </c>
      <c r="J95" s="1"/>
    </row>
    <row r="96" spans="1:10" ht="34.5" hidden="1" customHeight="1">
      <c r="A96" s="16" t="s">
        <v>758</v>
      </c>
      <c r="B96" s="14">
        <v>763</v>
      </c>
      <c r="C96" s="15" t="s">
        <v>53</v>
      </c>
      <c r="D96" s="15" t="s">
        <v>87</v>
      </c>
      <c r="E96" s="15" t="s">
        <v>757</v>
      </c>
      <c r="F96" s="15"/>
      <c r="G96" s="70">
        <f>G97</f>
        <v>0</v>
      </c>
      <c r="H96" s="70">
        <f>SUM(H97)</f>
        <v>0</v>
      </c>
      <c r="I96" s="70">
        <f>SUM(I97)</f>
        <v>0</v>
      </c>
      <c r="J96" s="1"/>
    </row>
    <row r="97" spans="1:20" ht="25.5" hidden="1">
      <c r="A97" s="16" t="s">
        <v>35</v>
      </c>
      <c r="B97" s="14">
        <v>763</v>
      </c>
      <c r="C97" s="15" t="s">
        <v>53</v>
      </c>
      <c r="D97" s="15" t="s">
        <v>87</v>
      </c>
      <c r="E97" s="15" t="s">
        <v>757</v>
      </c>
      <c r="F97" s="15" t="s">
        <v>36</v>
      </c>
      <c r="G97" s="70">
        <f>SUM(G98)</f>
        <v>0</v>
      </c>
      <c r="H97" s="70">
        <f>SUM(H98)</f>
        <v>0</v>
      </c>
      <c r="I97" s="70">
        <f>SUM(I98)</f>
        <v>0</v>
      </c>
      <c r="J97" s="1"/>
    </row>
    <row r="98" spans="1:20" ht="30.75" hidden="1" customHeight="1">
      <c r="A98" s="16" t="s">
        <v>37</v>
      </c>
      <c r="B98" s="14">
        <v>763</v>
      </c>
      <c r="C98" s="15" t="s">
        <v>53</v>
      </c>
      <c r="D98" s="15" t="s">
        <v>87</v>
      </c>
      <c r="E98" s="15" t="s">
        <v>757</v>
      </c>
      <c r="F98" s="15" t="s">
        <v>38</v>
      </c>
      <c r="G98" s="70"/>
      <c r="H98" s="70">
        <v>0</v>
      </c>
      <c r="I98" s="70">
        <v>0</v>
      </c>
      <c r="J98" s="1"/>
    </row>
    <row r="99" spans="1:20" ht="34.5" hidden="1" customHeight="1">
      <c r="A99" s="16" t="s">
        <v>768</v>
      </c>
      <c r="B99" s="14">
        <v>763</v>
      </c>
      <c r="C99" s="15" t="s">
        <v>53</v>
      </c>
      <c r="D99" s="15" t="s">
        <v>87</v>
      </c>
      <c r="E99" s="15" t="s">
        <v>767</v>
      </c>
      <c r="F99" s="15"/>
      <c r="G99" s="70">
        <f>G100</f>
        <v>0</v>
      </c>
      <c r="H99" s="70">
        <f>SUM(H100)</f>
        <v>0</v>
      </c>
      <c r="I99" s="70">
        <f>SUM(I100)</f>
        <v>0</v>
      </c>
      <c r="J99" s="1"/>
    </row>
    <row r="100" spans="1:20" ht="25.5" hidden="1">
      <c r="A100" s="16" t="s">
        <v>35</v>
      </c>
      <c r="B100" s="14">
        <v>763</v>
      </c>
      <c r="C100" s="15" t="s">
        <v>53</v>
      </c>
      <c r="D100" s="15" t="s">
        <v>87</v>
      </c>
      <c r="E100" s="15" t="s">
        <v>767</v>
      </c>
      <c r="F100" s="15" t="s">
        <v>36</v>
      </c>
      <c r="G100" s="70">
        <f>SUM(G101)</f>
        <v>0</v>
      </c>
      <c r="H100" s="70">
        <f>SUM(H101)</f>
        <v>0</v>
      </c>
      <c r="I100" s="70">
        <f>SUM(I101)</f>
        <v>0</v>
      </c>
      <c r="J100" s="1"/>
    </row>
    <row r="101" spans="1:20" ht="30.75" hidden="1" customHeight="1">
      <c r="A101" s="16" t="s">
        <v>37</v>
      </c>
      <c r="B101" s="14">
        <v>763</v>
      </c>
      <c r="C101" s="15" t="s">
        <v>53</v>
      </c>
      <c r="D101" s="15" t="s">
        <v>87</v>
      </c>
      <c r="E101" s="15" t="s">
        <v>767</v>
      </c>
      <c r="F101" s="15" t="s">
        <v>38</v>
      </c>
      <c r="G101" s="70"/>
      <c r="H101" s="70"/>
      <c r="I101" s="70"/>
      <c r="J101" s="1"/>
    </row>
    <row r="102" spans="1:20" ht="40.5" hidden="1" customHeight="1">
      <c r="A102" s="16" t="s">
        <v>755</v>
      </c>
      <c r="B102" s="14">
        <v>763</v>
      </c>
      <c r="C102" s="15" t="s">
        <v>53</v>
      </c>
      <c r="D102" s="15" t="s">
        <v>168</v>
      </c>
      <c r="E102" s="14" t="s">
        <v>766</v>
      </c>
      <c r="F102" s="14"/>
      <c r="G102" s="70">
        <f>G103</f>
        <v>0</v>
      </c>
      <c r="H102" s="70">
        <f>H104</f>
        <v>0</v>
      </c>
      <c r="I102" s="70">
        <f>I104</f>
        <v>0</v>
      </c>
      <c r="J102" s="1"/>
    </row>
    <row r="103" spans="1:20" ht="25.5" hidden="1">
      <c r="A103" s="16" t="s">
        <v>35</v>
      </c>
      <c r="B103" s="14">
        <v>763</v>
      </c>
      <c r="C103" s="15" t="s">
        <v>53</v>
      </c>
      <c r="D103" s="15" t="s">
        <v>168</v>
      </c>
      <c r="E103" s="14" t="s">
        <v>766</v>
      </c>
      <c r="F103" s="14">
        <v>200</v>
      </c>
      <c r="G103" s="70">
        <f t="shared" ref="G103:I103" si="22">G104</f>
        <v>0</v>
      </c>
      <c r="H103" s="70">
        <f t="shared" si="22"/>
        <v>0</v>
      </c>
      <c r="I103" s="70">
        <f t="shared" si="22"/>
        <v>0</v>
      </c>
      <c r="J103" s="1"/>
    </row>
    <row r="104" spans="1:20" ht="48" hidden="1" customHeight="1">
      <c r="A104" s="16" t="s">
        <v>37</v>
      </c>
      <c r="B104" s="14">
        <v>763</v>
      </c>
      <c r="C104" s="15" t="s">
        <v>53</v>
      </c>
      <c r="D104" s="15" t="s">
        <v>168</v>
      </c>
      <c r="E104" s="14" t="s">
        <v>766</v>
      </c>
      <c r="F104" s="14">
        <v>240</v>
      </c>
      <c r="G104" s="70">
        <f>'прил 5,'!G487</f>
        <v>0</v>
      </c>
      <c r="H104" s="8">
        <v>0</v>
      </c>
      <c r="I104" s="8">
        <v>0</v>
      </c>
      <c r="J104" s="1"/>
    </row>
    <row r="105" spans="1:20" ht="34.5" hidden="1" customHeight="1">
      <c r="A105" s="16" t="s">
        <v>771</v>
      </c>
      <c r="B105" s="14">
        <v>763</v>
      </c>
      <c r="C105" s="15" t="s">
        <v>53</v>
      </c>
      <c r="D105" s="15" t="s">
        <v>87</v>
      </c>
      <c r="E105" s="15" t="s">
        <v>770</v>
      </c>
      <c r="F105" s="15"/>
      <c r="G105" s="70">
        <f>G106</f>
        <v>0</v>
      </c>
      <c r="H105" s="70">
        <f>SUM(H106)</f>
        <v>0</v>
      </c>
      <c r="I105" s="70">
        <f>SUM(I106)</f>
        <v>0</v>
      </c>
      <c r="J105" s="1"/>
    </row>
    <row r="106" spans="1:20" ht="25.5" hidden="1">
      <c r="A106" s="16" t="s">
        <v>35</v>
      </c>
      <c r="B106" s="14">
        <v>763</v>
      </c>
      <c r="C106" s="15" t="s">
        <v>53</v>
      </c>
      <c r="D106" s="15" t="s">
        <v>87</v>
      </c>
      <c r="E106" s="15" t="s">
        <v>770</v>
      </c>
      <c r="F106" s="15" t="s">
        <v>36</v>
      </c>
      <c r="G106" s="70">
        <f>SUM(G107)</f>
        <v>0</v>
      </c>
      <c r="H106" s="70">
        <f>SUM(H107)</f>
        <v>0</v>
      </c>
      <c r="I106" s="70">
        <f>SUM(I107)</f>
        <v>0</v>
      </c>
      <c r="J106" s="1"/>
    </row>
    <row r="107" spans="1:20" ht="30.75" hidden="1" customHeight="1">
      <c r="A107" s="16" t="s">
        <v>37</v>
      </c>
      <c r="B107" s="14">
        <v>763</v>
      </c>
      <c r="C107" s="15" t="s">
        <v>53</v>
      </c>
      <c r="D107" s="15" t="s">
        <v>87</v>
      </c>
      <c r="E107" s="15" t="s">
        <v>770</v>
      </c>
      <c r="F107" s="15" t="s">
        <v>38</v>
      </c>
      <c r="G107" s="70"/>
      <c r="H107" s="70"/>
      <c r="I107" s="70"/>
      <c r="J107" s="1"/>
    </row>
    <row r="108" spans="1:20" s="22" customFormat="1" ht="48" customHeight="1">
      <c r="A108" s="107" t="s">
        <v>1141</v>
      </c>
      <c r="B108" s="35">
        <v>793</v>
      </c>
      <c r="C108" s="36" t="s">
        <v>68</v>
      </c>
      <c r="D108" s="36" t="s">
        <v>69</v>
      </c>
      <c r="E108" s="36" t="s">
        <v>258</v>
      </c>
      <c r="F108" s="36"/>
      <c r="G108" s="71">
        <f>G126+G135+G138+G141</f>
        <v>1222256</v>
      </c>
      <c r="H108" s="71">
        <f t="shared" ref="H108:I108" si="23">H126+H135+H138+H141</f>
        <v>350000</v>
      </c>
      <c r="I108" s="71">
        <f t="shared" si="23"/>
        <v>350000</v>
      </c>
      <c r="J108" s="21">
        <v>100000</v>
      </c>
      <c r="P108" s="21"/>
      <c r="Q108" s="21"/>
      <c r="R108" s="21"/>
      <c r="S108" s="21"/>
      <c r="T108" s="21"/>
    </row>
    <row r="109" spans="1:20" ht="42.75" hidden="1" customHeight="1">
      <c r="A109" s="16"/>
      <c r="B109" s="14"/>
      <c r="C109" s="15"/>
      <c r="D109" s="15"/>
      <c r="E109" s="15"/>
      <c r="F109" s="15"/>
      <c r="G109" s="87"/>
      <c r="H109" s="87"/>
      <c r="I109" s="87"/>
    </row>
    <row r="110" spans="1:20" s="18" customFormat="1" ht="25.5" hidden="1">
      <c r="A110" s="16" t="s">
        <v>456</v>
      </c>
      <c r="B110" s="15" t="s">
        <v>92</v>
      </c>
      <c r="C110" s="15" t="s">
        <v>25</v>
      </c>
      <c r="D110" s="15" t="s">
        <v>27</v>
      </c>
      <c r="E110" s="15" t="s">
        <v>431</v>
      </c>
      <c r="F110" s="15"/>
      <c r="G110" s="70">
        <f>G111</f>
        <v>0</v>
      </c>
      <c r="H110" s="70">
        <f t="shared" ref="H110:I110" si="24">H111</f>
        <v>0</v>
      </c>
      <c r="I110" s="70">
        <f t="shared" si="24"/>
        <v>0</v>
      </c>
      <c r="J110" s="17"/>
      <c r="P110" s="17"/>
      <c r="Q110" s="17"/>
      <c r="R110" s="17"/>
      <c r="S110" s="17"/>
      <c r="T110" s="17"/>
    </row>
    <row r="111" spans="1:20" s="18" customFormat="1" ht="25.5" hidden="1">
      <c r="A111" s="16" t="s">
        <v>94</v>
      </c>
      <c r="B111" s="15" t="s">
        <v>92</v>
      </c>
      <c r="C111" s="15" t="s">
        <v>25</v>
      </c>
      <c r="D111" s="15" t="s">
        <v>27</v>
      </c>
      <c r="E111" s="15" t="s">
        <v>431</v>
      </c>
      <c r="F111" s="15" t="s">
        <v>341</v>
      </c>
      <c r="G111" s="70">
        <f>G112</f>
        <v>0</v>
      </c>
      <c r="H111" s="70">
        <f>H112</f>
        <v>0</v>
      </c>
      <c r="I111" s="70">
        <f>I112</f>
        <v>0</v>
      </c>
      <c r="J111" s="17"/>
      <c r="P111" s="17"/>
      <c r="Q111" s="17"/>
      <c r="R111" s="17"/>
      <c r="S111" s="17"/>
      <c r="T111" s="17"/>
    </row>
    <row r="112" spans="1:20" s="18" customFormat="1" ht="89.25" hidden="1">
      <c r="A112" s="50" t="s">
        <v>410</v>
      </c>
      <c r="B112" s="15" t="s">
        <v>92</v>
      </c>
      <c r="C112" s="15" t="s">
        <v>25</v>
      </c>
      <c r="D112" s="15" t="s">
        <v>27</v>
      </c>
      <c r="E112" s="15" t="s">
        <v>431</v>
      </c>
      <c r="F112" s="15" t="s">
        <v>409</v>
      </c>
      <c r="G112" s="70">
        <f>'прил 5,'!G843</f>
        <v>0</v>
      </c>
      <c r="H112" s="27">
        <f>'прил 5,'!H843+'прил 5,'!H843</f>
        <v>0</v>
      </c>
      <c r="I112" s="27">
        <f>'прил 5,'!I843+'прил 5,'!I843</f>
        <v>0</v>
      </c>
      <c r="J112" s="17"/>
      <c r="P112" s="17"/>
      <c r="Q112" s="17"/>
      <c r="R112" s="17"/>
      <c r="S112" s="17"/>
      <c r="T112" s="17"/>
    </row>
    <row r="113" spans="1:20" s="18" customFormat="1" ht="25.5" hidden="1" customHeight="1">
      <c r="A113" s="16" t="s">
        <v>493</v>
      </c>
      <c r="B113" s="49">
        <v>795</v>
      </c>
      <c r="C113" s="15" t="s">
        <v>168</v>
      </c>
      <c r="D113" s="15" t="s">
        <v>27</v>
      </c>
      <c r="E113" s="15" t="s">
        <v>492</v>
      </c>
      <c r="F113" s="15"/>
      <c r="G113" s="70">
        <f>G114</f>
        <v>0</v>
      </c>
      <c r="H113" s="70">
        <f t="shared" ref="H113:I113" si="25">H114</f>
        <v>0</v>
      </c>
      <c r="I113" s="70">
        <f t="shared" si="25"/>
        <v>0</v>
      </c>
      <c r="P113" s="17"/>
      <c r="Q113" s="17"/>
      <c r="R113" s="17"/>
      <c r="S113" s="17"/>
      <c r="T113" s="17"/>
    </row>
    <row r="114" spans="1:20" s="18" customFormat="1" ht="48" hidden="1" customHeight="1">
      <c r="A114" s="16" t="s">
        <v>528</v>
      </c>
      <c r="B114" s="49">
        <v>795</v>
      </c>
      <c r="C114" s="15" t="s">
        <v>168</v>
      </c>
      <c r="D114" s="15" t="s">
        <v>27</v>
      </c>
      <c r="E114" s="15" t="s">
        <v>527</v>
      </c>
      <c r="F114" s="15"/>
      <c r="G114" s="70">
        <f>G115</f>
        <v>0</v>
      </c>
      <c r="H114" s="70">
        <f t="shared" ref="H114:I115" si="26">H115</f>
        <v>0</v>
      </c>
      <c r="I114" s="70">
        <f t="shared" si="26"/>
        <v>0</v>
      </c>
      <c r="P114" s="17"/>
      <c r="Q114" s="17"/>
      <c r="R114" s="17"/>
      <c r="S114" s="17"/>
      <c r="T114" s="17"/>
    </row>
    <row r="115" spans="1:20" s="18" customFormat="1" hidden="1">
      <c r="A115" s="16" t="s">
        <v>153</v>
      </c>
      <c r="B115" s="49">
        <v>795</v>
      </c>
      <c r="C115" s="15" t="s">
        <v>168</v>
      </c>
      <c r="D115" s="15" t="s">
        <v>27</v>
      </c>
      <c r="E115" s="15" t="s">
        <v>527</v>
      </c>
      <c r="F115" s="15" t="s">
        <v>154</v>
      </c>
      <c r="G115" s="70">
        <f>G116</f>
        <v>0</v>
      </c>
      <c r="H115" s="70">
        <f t="shared" si="26"/>
        <v>0</v>
      </c>
      <c r="I115" s="70">
        <f t="shared" si="26"/>
        <v>0</v>
      </c>
      <c r="P115" s="17"/>
      <c r="Q115" s="17"/>
      <c r="R115" s="17"/>
      <c r="S115" s="17"/>
      <c r="T115" s="17"/>
    </row>
    <row r="116" spans="1:20" s="18" customFormat="1" hidden="1">
      <c r="A116" s="16" t="s">
        <v>165</v>
      </c>
      <c r="B116" s="49">
        <v>795</v>
      </c>
      <c r="C116" s="15" t="s">
        <v>168</v>
      </c>
      <c r="D116" s="15" t="s">
        <v>27</v>
      </c>
      <c r="E116" s="15" t="s">
        <v>527</v>
      </c>
      <c r="F116" s="15" t="s">
        <v>166</v>
      </c>
      <c r="G116" s="70">
        <f>'прил 5,'!G2259</f>
        <v>0</v>
      </c>
      <c r="H116" s="70">
        <f>'прил 5,'!H2259</f>
        <v>0</v>
      </c>
      <c r="I116" s="70">
        <v>0</v>
      </c>
      <c r="P116" s="17"/>
      <c r="Q116" s="17"/>
      <c r="R116" s="17"/>
      <c r="S116" s="17"/>
      <c r="T116" s="17"/>
    </row>
    <row r="117" spans="1:20" s="18" customFormat="1" ht="56.25" hidden="1" customHeight="1">
      <c r="A117" s="16" t="s">
        <v>572</v>
      </c>
      <c r="B117" s="14">
        <v>757</v>
      </c>
      <c r="C117" s="15" t="s">
        <v>43</v>
      </c>
      <c r="D117" s="15" t="s">
        <v>18</v>
      </c>
      <c r="E117" s="15" t="s">
        <v>571</v>
      </c>
      <c r="F117" s="15"/>
      <c r="G117" s="70">
        <f>G118</f>
        <v>0</v>
      </c>
      <c r="H117" s="70">
        <f t="shared" ref="H117:I118" si="27">H118</f>
        <v>0</v>
      </c>
      <c r="I117" s="70">
        <f t="shared" si="27"/>
        <v>0</v>
      </c>
      <c r="P117" s="17"/>
      <c r="Q117" s="17"/>
      <c r="R117" s="17"/>
      <c r="S117" s="17"/>
      <c r="T117" s="17"/>
    </row>
    <row r="118" spans="1:20" s="18" customFormat="1" ht="25.5" hidden="1">
      <c r="A118" s="16" t="s">
        <v>29</v>
      </c>
      <c r="B118" s="14">
        <v>757</v>
      </c>
      <c r="C118" s="15" t="s">
        <v>43</v>
      </c>
      <c r="D118" s="15" t="s">
        <v>18</v>
      </c>
      <c r="E118" s="15" t="s">
        <v>571</v>
      </c>
      <c r="F118" s="15" t="s">
        <v>30</v>
      </c>
      <c r="G118" s="70">
        <f>G119</f>
        <v>0</v>
      </c>
      <c r="H118" s="70">
        <f t="shared" si="27"/>
        <v>0</v>
      </c>
      <c r="I118" s="70">
        <f t="shared" si="27"/>
        <v>0</v>
      </c>
      <c r="P118" s="17"/>
      <c r="Q118" s="17"/>
      <c r="R118" s="17"/>
      <c r="S118" s="17"/>
      <c r="T118" s="17"/>
    </row>
    <row r="119" spans="1:20" s="18" customFormat="1" hidden="1">
      <c r="A119" s="16" t="s">
        <v>31</v>
      </c>
      <c r="B119" s="14">
        <v>757</v>
      </c>
      <c r="C119" s="15" t="s">
        <v>43</v>
      </c>
      <c r="D119" s="15" t="s">
        <v>18</v>
      </c>
      <c r="E119" s="15" t="s">
        <v>571</v>
      </c>
      <c r="F119" s="15" t="s">
        <v>32</v>
      </c>
      <c r="G119" s="70">
        <f>'прил 5,'!G260</f>
        <v>0</v>
      </c>
      <c r="H119" s="70">
        <v>0</v>
      </c>
      <c r="I119" s="70">
        <v>0</v>
      </c>
      <c r="P119" s="17"/>
      <c r="Q119" s="17"/>
      <c r="R119" s="17"/>
      <c r="S119" s="17"/>
      <c r="T119" s="17"/>
    </row>
    <row r="120" spans="1:20" s="18" customFormat="1" ht="52.5" hidden="1" customHeight="1">
      <c r="A120" s="16" t="s">
        <v>524</v>
      </c>
      <c r="B120" s="15" t="s">
        <v>92</v>
      </c>
      <c r="C120" s="15" t="s">
        <v>25</v>
      </c>
      <c r="D120" s="15" t="s">
        <v>18</v>
      </c>
      <c r="E120" s="15" t="s">
        <v>523</v>
      </c>
      <c r="F120" s="15"/>
      <c r="G120" s="70">
        <f>G121</f>
        <v>0</v>
      </c>
      <c r="H120" s="70">
        <f t="shared" ref="H120:I121" si="28">H121</f>
        <v>0</v>
      </c>
      <c r="I120" s="70">
        <f t="shared" si="28"/>
        <v>0</v>
      </c>
      <c r="P120" s="17"/>
      <c r="Q120" s="17"/>
      <c r="R120" s="17"/>
      <c r="S120" s="17"/>
      <c r="T120" s="17"/>
    </row>
    <row r="121" spans="1:20" s="18" customFormat="1" ht="25.5" hidden="1">
      <c r="A121" s="16" t="s">
        <v>29</v>
      </c>
      <c r="B121" s="15" t="s">
        <v>92</v>
      </c>
      <c r="C121" s="15" t="s">
        <v>25</v>
      </c>
      <c r="D121" s="15" t="s">
        <v>18</v>
      </c>
      <c r="E121" s="15" t="s">
        <v>523</v>
      </c>
      <c r="F121" s="15" t="s">
        <v>30</v>
      </c>
      <c r="G121" s="70">
        <f>G122</f>
        <v>0</v>
      </c>
      <c r="H121" s="70">
        <f t="shared" si="28"/>
        <v>0</v>
      </c>
      <c r="I121" s="70">
        <f t="shared" si="28"/>
        <v>0</v>
      </c>
      <c r="P121" s="17"/>
      <c r="Q121" s="17"/>
      <c r="R121" s="17"/>
      <c r="S121" s="17"/>
      <c r="T121" s="17"/>
    </row>
    <row r="122" spans="1:20" s="18" customFormat="1" hidden="1">
      <c r="A122" s="16" t="s">
        <v>31</v>
      </c>
      <c r="B122" s="15" t="s">
        <v>92</v>
      </c>
      <c r="C122" s="15" t="s">
        <v>25</v>
      </c>
      <c r="D122" s="15" t="s">
        <v>18</v>
      </c>
      <c r="E122" s="15" t="s">
        <v>523</v>
      </c>
      <c r="F122" s="15" t="s">
        <v>32</v>
      </c>
      <c r="G122" s="70"/>
      <c r="H122" s="70">
        <v>0</v>
      </c>
      <c r="I122" s="70">
        <v>0</v>
      </c>
      <c r="P122" s="17"/>
      <c r="Q122" s="17"/>
      <c r="R122" s="17"/>
      <c r="S122" s="17"/>
      <c r="T122" s="17"/>
    </row>
    <row r="123" spans="1:20" ht="42.75" hidden="1" customHeight="1">
      <c r="A123" s="142" t="s">
        <v>801</v>
      </c>
      <c r="B123" s="14">
        <v>757</v>
      </c>
      <c r="C123" s="15" t="s">
        <v>43</v>
      </c>
      <c r="D123" s="15" t="s">
        <v>18</v>
      </c>
      <c r="E123" s="15" t="s">
        <v>800</v>
      </c>
      <c r="F123" s="14"/>
      <c r="G123" s="87">
        <f t="shared" ref="G123:I124" si="29">G124</f>
        <v>0</v>
      </c>
      <c r="H123" s="70">
        <f t="shared" si="29"/>
        <v>0</v>
      </c>
      <c r="I123" s="70">
        <f t="shared" si="29"/>
        <v>0</v>
      </c>
      <c r="J123" s="1"/>
    </row>
    <row r="124" spans="1:20" ht="25.5" hidden="1">
      <c r="A124" s="82" t="s">
        <v>29</v>
      </c>
      <c r="B124" s="14">
        <v>757</v>
      </c>
      <c r="C124" s="15" t="s">
        <v>43</v>
      </c>
      <c r="D124" s="15" t="s">
        <v>18</v>
      </c>
      <c r="E124" s="15" t="s">
        <v>800</v>
      </c>
      <c r="F124" s="15" t="s">
        <v>30</v>
      </c>
      <c r="G124" s="95">
        <f t="shared" si="29"/>
        <v>0</v>
      </c>
      <c r="H124" s="25">
        <f t="shared" si="29"/>
        <v>0</v>
      </c>
      <c r="I124" s="25">
        <f t="shared" si="29"/>
        <v>0</v>
      </c>
      <c r="J124" s="1"/>
    </row>
    <row r="125" spans="1:20" hidden="1">
      <c r="A125" s="82" t="s">
        <v>31</v>
      </c>
      <c r="B125" s="14">
        <v>757</v>
      </c>
      <c r="C125" s="15" t="s">
        <v>43</v>
      </c>
      <c r="D125" s="15" t="s">
        <v>18</v>
      </c>
      <c r="E125" s="15" t="s">
        <v>800</v>
      </c>
      <c r="F125" s="15" t="s">
        <v>32</v>
      </c>
      <c r="G125" s="25"/>
      <c r="H125" s="25">
        <v>0</v>
      </c>
      <c r="I125" s="25">
        <v>0</v>
      </c>
      <c r="J125" s="1"/>
    </row>
    <row r="126" spans="1:20" ht="24" customHeight="1">
      <c r="A126" s="50" t="s">
        <v>906</v>
      </c>
      <c r="B126" s="14">
        <v>793</v>
      </c>
      <c r="C126" s="15" t="s">
        <v>68</v>
      </c>
      <c r="D126" s="15" t="s">
        <v>69</v>
      </c>
      <c r="E126" s="15" t="s">
        <v>905</v>
      </c>
      <c r="F126" s="15"/>
      <c r="G126" s="70">
        <f>G127</f>
        <v>350000</v>
      </c>
      <c r="H126" s="70">
        <f t="shared" ref="H126:I126" si="30">H127</f>
        <v>350000</v>
      </c>
      <c r="I126" s="70">
        <f t="shared" si="30"/>
        <v>350000</v>
      </c>
      <c r="J126" s="1"/>
    </row>
    <row r="127" spans="1:20" ht="21" customHeight="1">
      <c r="A127" s="16" t="s">
        <v>145</v>
      </c>
      <c r="B127" s="14">
        <v>793</v>
      </c>
      <c r="C127" s="15" t="s">
        <v>68</v>
      </c>
      <c r="D127" s="15" t="s">
        <v>69</v>
      </c>
      <c r="E127" s="15" t="s">
        <v>905</v>
      </c>
      <c r="F127" s="15" t="s">
        <v>146</v>
      </c>
      <c r="G127" s="70">
        <f>G128</f>
        <v>350000</v>
      </c>
      <c r="H127" s="70">
        <f t="shared" ref="H127:I127" si="31">H128</f>
        <v>350000</v>
      </c>
      <c r="I127" s="70">
        <f t="shared" si="31"/>
        <v>350000</v>
      </c>
      <c r="J127" s="1"/>
    </row>
    <row r="128" spans="1:20" ht="30.75" customHeight="1">
      <c r="A128" s="16" t="s">
        <v>147</v>
      </c>
      <c r="B128" s="14">
        <v>793</v>
      </c>
      <c r="C128" s="15" t="s">
        <v>68</v>
      </c>
      <c r="D128" s="15" t="s">
        <v>69</v>
      </c>
      <c r="E128" s="15" t="s">
        <v>905</v>
      </c>
      <c r="F128" s="15" t="s">
        <v>148</v>
      </c>
      <c r="G128" s="70">
        <f>'прил 5,'!G1947</f>
        <v>350000</v>
      </c>
      <c r="H128" s="70">
        <f>'прил 5,'!H1947</f>
        <v>350000</v>
      </c>
      <c r="I128" s="70">
        <f>'прил 5,'!I1947</f>
        <v>350000</v>
      </c>
      <c r="J128" s="1"/>
    </row>
    <row r="129" spans="1:20" ht="60" hidden="1" customHeight="1">
      <c r="A129" s="50" t="s">
        <v>270</v>
      </c>
      <c r="B129" s="14">
        <v>793</v>
      </c>
      <c r="C129" s="15" t="s">
        <v>68</v>
      </c>
      <c r="D129" s="15" t="s">
        <v>69</v>
      </c>
      <c r="E129" s="15" t="s">
        <v>269</v>
      </c>
      <c r="F129" s="15"/>
      <c r="G129" s="70">
        <f>G130</f>
        <v>0</v>
      </c>
      <c r="H129" s="70">
        <f t="shared" ref="H129:I129" si="32">H130</f>
        <v>0</v>
      </c>
      <c r="I129" s="70">
        <f t="shared" si="32"/>
        <v>0</v>
      </c>
      <c r="J129" s="1"/>
    </row>
    <row r="130" spans="1:20" ht="21" hidden="1" customHeight="1">
      <c r="A130" s="16" t="s">
        <v>145</v>
      </c>
      <c r="B130" s="14">
        <v>793</v>
      </c>
      <c r="C130" s="15" t="s">
        <v>68</v>
      </c>
      <c r="D130" s="15" t="s">
        <v>69</v>
      </c>
      <c r="E130" s="15" t="s">
        <v>269</v>
      </c>
      <c r="F130" s="15" t="s">
        <v>146</v>
      </c>
      <c r="G130" s="70">
        <f>G131</f>
        <v>0</v>
      </c>
      <c r="H130" s="70">
        <f t="shared" ref="H130:I130" si="33">H131</f>
        <v>0</v>
      </c>
      <c r="I130" s="70">
        <f t="shared" si="33"/>
        <v>0</v>
      </c>
      <c r="J130" s="1"/>
    </row>
    <row r="131" spans="1:20" ht="30.75" hidden="1" customHeight="1">
      <c r="A131" s="16" t="s">
        <v>147</v>
      </c>
      <c r="B131" s="14">
        <v>793</v>
      </c>
      <c r="C131" s="15" t="s">
        <v>68</v>
      </c>
      <c r="D131" s="15" t="s">
        <v>69</v>
      </c>
      <c r="E131" s="15" t="s">
        <v>269</v>
      </c>
      <c r="F131" s="15" t="s">
        <v>148</v>
      </c>
      <c r="G131" s="70">
        <f>'прил 5,'!G1951</f>
        <v>0</v>
      </c>
      <c r="H131" s="70">
        <f>'прил 5,'!H1951</f>
        <v>0</v>
      </c>
      <c r="I131" s="70">
        <f>'прил 5,'!I1951</f>
        <v>0</v>
      </c>
      <c r="J131" s="1"/>
    </row>
    <row r="132" spans="1:20" ht="30.75" hidden="1" customHeight="1">
      <c r="A132" s="16" t="s">
        <v>438</v>
      </c>
      <c r="B132" s="14">
        <v>793</v>
      </c>
      <c r="C132" s="15" t="s">
        <v>68</v>
      </c>
      <c r="D132" s="15" t="s">
        <v>69</v>
      </c>
      <c r="E132" s="15" t="s">
        <v>437</v>
      </c>
      <c r="F132" s="15"/>
      <c r="G132" s="70">
        <f t="shared" ref="G132:I133" si="34">G133</f>
        <v>0</v>
      </c>
      <c r="H132" s="8">
        <f t="shared" si="34"/>
        <v>0</v>
      </c>
      <c r="I132" s="8">
        <f t="shared" si="34"/>
        <v>0</v>
      </c>
    </row>
    <row r="133" spans="1:20" ht="30.75" hidden="1" customHeight="1">
      <c r="A133" s="16" t="s">
        <v>62</v>
      </c>
      <c r="B133" s="14">
        <v>793</v>
      </c>
      <c r="C133" s="15" t="s">
        <v>68</v>
      </c>
      <c r="D133" s="15" t="s">
        <v>69</v>
      </c>
      <c r="E133" s="15" t="s">
        <v>437</v>
      </c>
      <c r="F133" s="15" t="s">
        <v>63</v>
      </c>
      <c r="G133" s="70">
        <f t="shared" si="34"/>
        <v>0</v>
      </c>
      <c r="H133" s="8">
        <f t="shared" si="34"/>
        <v>0</v>
      </c>
      <c r="I133" s="8">
        <f t="shared" si="34"/>
        <v>0</v>
      </c>
    </row>
    <row r="134" spans="1:20" ht="30.75" hidden="1" customHeight="1">
      <c r="A134" s="16" t="s">
        <v>175</v>
      </c>
      <c r="B134" s="14">
        <v>793</v>
      </c>
      <c r="C134" s="15" t="s">
        <v>68</v>
      </c>
      <c r="D134" s="15" t="s">
        <v>69</v>
      </c>
      <c r="E134" s="15" t="s">
        <v>437</v>
      </c>
      <c r="F134" s="15" t="s">
        <v>176</v>
      </c>
      <c r="G134" s="70">
        <f>'прил 5,'!G1954</f>
        <v>0</v>
      </c>
      <c r="H134" s="8">
        <f>'прил 5,'!H1954</f>
        <v>0</v>
      </c>
      <c r="I134" s="8">
        <f>'прил 5,'!I1954</f>
        <v>0</v>
      </c>
    </row>
    <row r="135" spans="1:20" ht="28.5" hidden="1" customHeight="1">
      <c r="A135" s="80" t="s">
        <v>859</v>
      </c>
      <c r="B135" s="14">
        <v>757</v>
      </c>
      <c r="C135" s="15" t="s">
        <v>43</v>
      </c>
      <c r="D135" s="15" t="s">
        <v>18</v>
      </c>
      <c r="E135" s="15" t="s">
        <v>860</v>
      </c>
      <c r="F135" s="14"/>
      <c r="G135" s="70">
        <f t="shared" ref="G135:I136" si="35">G136</f>
        <v>0</v>
      </c>
      <c r="H135" s="70">
        <f t="shared" si="35"/>
        <v>0</v>
      </c>
      <c r="I135" s="70">
        <f t="shared" si="35"/>
        <v>0</v>
      </c>
      <c r="J135" s="175"/>
      <c r="P135" s="1"/>
      <c r="Q135" s="1"/>
      <c r="R135" s="1"/>
      <c r="S135" s="1"/>
      <c r="T135" s="1"/>
    </row>
    <row r="136" spans="1:20" ht="25.5" hidden="1">
      <c r="A136" s="16" t="s">
        <v>29</v>
      </c>
      <c r="B136" s="14">
        <v>757</v>
      </c>
      <c r="C136" s="15" t="s">
        <v>43</v>
      </c>
      <c r="D136" s="15" t="s">
        <v>18</v>
      </c>
      <c r="E136" s="15" t="s">
        <v>860</v>
      </c>
      <c r="F136" s="15" t="s">
        <v>30</v>
      </c>
      <c r="G136" s="25">
        <f t="shared" si="35"/>
        <v>0</v>
      </c>
      <c r="H136" s="25">
        <f t="shared" si="35"/>
        <v>0</v>
      </c>
      <c r="I136" s="25">
        <f t="shared" si="35"/>
        <v>0</v>
      </c>
      <c r="J136" s="64"/>
      <c r="P136" s="1"/>
      <c r="Q136" s="1"/>
      <c r="R136" s="1"/>
      <c r="S136" s="1"/>
      <c r="T136" s="1"/>
    </row>
    <row r="137" spans="1:20" hidden="1">
      <c r="A137" s="16" t="s">
        <v>31</v>
      </c>
      <c r="B137" s="14">
        <v>757</v>
      </c>
      <c r="C137" s="15" t="s">
        <v>43</v>
      </c>
      <c r="D137" s="15" t="s">
        <v>18</v>
      </c>
      <c r="E137" s="15" t="s">
        <v>860</v>
      </c>
      <c r="F137" s="15" t="s">
        <v>32</v>
      </c>
      <c r="G137" s="25">
        <f>'прил 5,'!G152</f>
        <v>0</v>
      </c>
      <c r="H137" s="25">
        <v>0</v>
      </c>
      <c r="I137" s="25">
        <v>0</v>
      </c>
      <c r="J137" s="64"/>
      <c r="P137" s="1"/>
      <c r="Q137" s="1"/>
      <c r="R137" s="1"/>
      <c r="S137" s="1"/>
      <c r="T137" s="1"/>
    </row>
    <row r="138" spans="1:20" ht="44.25" customHeight="1">
      <c r="A138" s="50" t="s">
        <v>532</v>
      </c>
      <c r="B138" s="14">
        <v>793</v>
      </c>
      <c r="C138" s="15" t="s">
        <v>68</v>
      </c>
      <c r="D138" s="15" t="s">
        <v>69</v>
      </c>
      <c r="E138" s="15" t="s">
        <v>1164</v>
      </c>
      <c r="F138" s="15"/>
      <c r="G138" s="70">
        <f>G139</f>
        <v>273684</v>
      </c>
      <c r="H138" s="70">
        <f t="shared" ref="H138:I139" si="36">H139</f>
        <v>0</v>
      </c>
      <c r="I138" s="70">
        <f t="shared" si="36"/>
        <v>0</v>
      </c>
      <c r="J138" s="175"/>
      <c r="K138" s="69"/>
      <c r="L138" s="69"/>
      <c r="M138" s="69"/>
      <c r="N138" s="69"/>
      <c r="O138" s="69"/>
      <c r="P138" s="69"/>
      <c r="Q138" s="69"/>
      <c r="R138" s="69"/>
      <c r="S138" s="1"/>
      <c r="T138" s="1"/>
    </row>
    <row r="139" spans="1:20" ht="21" customHeight="1">
      <c r="A139" s="16" t="s">
        <v>35</v>
      </c>
      <c r="B139" s="14">
        <v>793</v>
      </c>
      <c r="C139" s="15" t="s">
        <v>68</v>
      </c>
      <c r="D139" s="15" t="s">
        <v>69</v>
      </c>
      <c r="E139" s="15" t="s">
        <v>1164</v>
      </c>
      <c r="F139" s="15" t="s">
        <v>36</v>
      </c>
      <c r="G139" s="70">
        <f>G140</f>
        <v>273684</v>
      </c>
      <c r="H139" s="70">
        <f t="shared" si="36"/>
        <v>0</v>
      </c>
      <c r="I139" s="70">
        <f t="shared" si="36"/>
        <v>0</v>
      </c>
      <c r="J139" s="175"/>
      <c r="K139" s="69"/>
      <c r="L139" s="69"/>
      <c r="M139" s="69"/>
      <c r="N139" s="69"/>
      <c r="O139" s="69"/>
      <c r="P139" s="69"/>
      <c r="Q139" s="69"/>
      <c r="R139" s="69"/>
      <c r="S139" s="1"/>
      <c r="T139" s="1"/>
    </row>
    <row r="140" spans="1:20" ht="30.75" customHeight="1">
      <c r="A140" s="16" t="s">
        <v>37</v>
      </c>
      <c r="B140" s="14">
        <v>793</v>
      </c>
      <c r="C140" s="15" t="s">
        <v>68</v>
      </c>
      <c r="D140" s="15" t="s">
        <v>69</v>
      </c>
      <c r="E140" s="15" t="s">
        <v>1164</v>
      </c>
      <c r="F140" s="15" t="s">
        <v>38</v>
      </c>
      <c r="G140" s="70">
        <v>273684</v>
      </c>
      <c r="H140" s="70">
        <v>0</v>
      </c>
      <c r="I140" s="70">
        <v>0</v>
      </c>
      <c r="J140" s="175"/>
      <c r="K140" s="69"/>
      <c r="L140" s="69"/>
      <c r="M140" s="69"/>
      <c r="N140" s="69"/>
      <c r="O140" s="69"/>
      <c r="P140" s="69"/>
      <c r="Q140" s="69"/>
      <c r="R140" s="69"/>
      <c r="S140" s="1"/>
      <c r="T140" s="1"/>
    </row>
    <row r="141" spans="1:20" ht="44.25" customHeight="1">
      <c r="A141" s="50" t="s">
        <v>1166</v>
      </c>
      <c r="B141" s="14">
        <v>793</v>
      </c>
      <c r="C141" s="15" t="s">
        <v>168</v>
      </c>
      <c r="D141" s="15" t="s">
        <v>69</v>
      </c>
      <c r="E141" s="15" t="s">
        <v>1165</v>
      </c>
      <c r="F141" s="15"/>
      <c r="G141" s="70">
        <f>G142</f>
        <v>598572</v>
      </c>
      <c r="H141" s="70">
        <f t="shared" ref="H141:I142" si="37">H142</f>
        <v>0</v>
      </c>
      <c r="I141" s="70">
        <f t="shared" si="37"/>
        <v>0</v>
      </c>
      <c r="J141" s="175"/>
      <c r="K141" s="69"/>
      <c r="L141" s="69"/>
      <c r="M141" s="69"/>
      <c r="N141" s="69"/>
      <c r="O141" s="69"/>
      <c r="P141" s="69"/>
      <c r="Q141" s="69"/>
      <c r="R141" s="69"/>
      <c r="S141" s="1"/>
      <c r="T141" s="1"/>
    </row>
    <row r="142" spans="1:20" ht="21" customHeight="1">
      <c r="A142" s="16" t="s">
        <v>35</v>
      </c>
      <c r="B142" s="14">
        <v>793</v>
      </c>
      <c r="C142" s="15" t="s">
        <v>168</v>
      </c>
      <c r="D142" s="15" t="s">
        <v>69</v>
      </c>
      <c r="E142" s="15" t="s">
        <v>1165</v>
      </c>
      <c r="F142" s="15" t="s">
        <v>36</v>
      </c>
      <c r="G142" s="70">
        <f>G143</f>
        <v>598572</v>
      </c>
      <c r="H142" s="70">
        <f t="shared" si="37"/>
        <v>0</v>
      </c>
      <c r="I142" s="70">
        <f t="shared" si="37"/>
        <v>0</v>
      </c>
      <c r="J142" s="175"/>
      <c r="K142" s="69"/>
      <c r="L142" s="69"/>
      <c r="M142" s="69"/>
      <c r="N142" s="69"/>
      <c r="O142" s="69"/>
      <c r="P142" s="69"/>
      <c r="Q142" s="69"/>
      <c r="R142" s="69"/>
      <c r="S142" s="1"/>
      <c r="T142" s="1"/>
    </row>
    <row r="143" spans="1:20" ht="30.75" customHeight="1">
      <c r="A143" s="16" t="s">
        <v>37</v>
      </c>
      <c r="B143" s="14">
        <v>793</v>
      </c>
      <c r="C143" s="15" t="s">
        <v>168</v>
      </c>
      <c r="D143" s="15" t="s">
        <v>69</v>
      </c>
      <c r="E143" s="15" t="s">
        <v>1165</v>
      </c>
      <c r="F143" s="15" t="s">
        <v>38</v>
      </c>
      <c r="G143" s="70">
        <v>598572</v>
      </c>
      <c r="H143" s="70">
        <v>0</v>
      </c>
      <c r="I143" s="70">
        <v>0</v>
      </c>
      <c r="J143" s="175"/>
      <c r="K143" s="69"/>
      <c r="L143" s="69"/>
      <c r="M143" s="69"/>
      <c r="N143" s="69"/>
      <c r="O143" s="69"/>
      <c r="P143" s="69"/>
      <c r="Q143" s="69"/>
      <c r="R143" s="69"/>
      <c r="S143" s="1"/>
      <c r="T143" s="1"/>
    </row>
    <row r="144" spans="1:20" s="22" customFormat="1" ht="43.5" customHeight="1" thickBot="1">
      <c r="A144" s="350" t="s">
        <v>1142</v>
      </c>
      <c r="B144" s="35">
        <v>793</v>
      </c>
      <c r="C144" s="36" t="s">
        <v>18</v>
      </c>
      <c r="D144" s="36" t="s">
        <v>53</v>
      </c>
      <c r="E144" s="35" t="s">
        <v>238</v>
      </c>
      <c r="F144" s="35"/>
      <c r="G144" s="71">
        <f>G145+G151+G150+G164+G157+G154</f>
        <v>1785000</v>
      </c>
      <c r="H144" s="71">
        <f>H145+H151+H150+H164+H157</f>
        <v>1149715</v>
      </c>
      <c r="I144" s="71">
        <f>I145+I151+I150+I164+I157</f>
        <v>1149715</v>
      </c>
      <c r="J144" s="21">
        <v>25000</v>
      </c>
      <c r="P144" s="21"/>
      <c r="Q144" s="21"/>
      <c r="R144" s="21"/>
      <c r="S144" s="21"/>
      <c r="T144" s="21"/>
    </row>
    <row r="145" spans="1:10" ht="26.25" thickBot="1">
      <c r="A145" s="302" t="s">
        <v>316</v>
      </c>
      <c r="B145" s="14">
        <v>793</v>
      </c>
      <c r="C145" s="15" t="s">
        <v>18</v>
      </c>
      <c r="D145" s="15" t="s">
        <v>53</v>
      </c>
      <c r="E145" s="15" t="s">
        <v>239</v>
      </c>
      <c r="F145" s="15"/>
      <c r="G145" s="70">
        <f t="shared" ref="G145:I146" si="38">G146</f>
        <v>35000</v>
      </c>
      <c r="H145" s="87">
        <f t="shared" si="38"/>
        <v>35000</v>
      </c>
      <c r="I145" s="87">
        <f t="shared" si="38"/>
        <v>35000</v>
      </c>
      <c r="J145" s="2">
        <v>190700</v>
      </c>
    </row>
    <row r="146" spans="1:10">
      <c r="A146" s="16" t="s">
        <v>317</v>
      </c>
      <c r="B146" s="14">
        <v>793</v>
      </c>
      <c r="C146" s="15" t="s">
        <v>18</v>
      </c>
      <c r="D146" s="15" t="s">
        <v>53</v>
      </c>
      <c r="E146" s="15" t="s">
        <v>239</v>
      </c>
      <c r="F146" s="15" t="s">
        <v>36</v>
      </c>
      <c r="G146" s="70">
        <f t="shared" si="38"/>
        <v>35000</v>
      </c>
      <c r="H146" s="87">
        <f t="shared" si="38"/>
        <v>35000</v>
      </c>
      <c r="I146" s="87">
        <f t="shared" si="38"/>
        <v>35000</v>
      </c>
      <c r="J146" s="2">
        <v>400000</v>
      </c>
    </row>
    <row r="147" spans="1:10" ht="25.5">
      <c r="A147" s="16" t="s">
        <v>37</v>
      </c>
      <c r="B147" s="14">
        <v>793</v>
      </c>
      <c r="C147" s="15" t="s">
        <v>18</v>
      </c>
      <c r="D147" s="15" t="s">
        <v>53</v>
      </c>
      <c r="E147" s="15" t="s">
        <v>239</v>
      </c>
      <c r="F147" s="15" t="s">
        <v>38</v>
      </c>
      <c r="G147" s="70">
        <f>'прил 5,'!G1245</f>
        <v>35000</v>
      </c>
      <c r="H147" s="87">
        <f>'прил 5,'!H1245</f>
        <v>35000</v>
      </c>
      <c r="I147" s="87">
        <f>'прил 5,'!I1245</f>
        <v>35000</v>
      </c>
      <c r="J147" s="2">
        <f>SUM(J144:J146)</f>
        <v>615700</v>
      </c>
    </row>
    <row r="148" spans="1:10" ht="30.75" customHeight="1">
      <c r="A148" s="104" t="s">
        <v>1057</v>
      </c>
      <c r="B148" s="14">
        <v>793</v>
      </c>
      <c r="C148" s="15" t="s">
        <v>53</v>
      </c>
      <c r="D148" s="15" t="s">
        <v>87</v>
      </c>
      <c r="E148" s="14" t="s">
        <v>386</v>
      </c>
      <c r="F148" s="14"/>
      <c r="G148" s="70">
        <f>G150</f>
        <v>1050000</v>
      </c>
      <c r="H148" s="87">
        <f>H150</f>
        <v>414715</v>
      </c>
      <c r="I148" s="87">
        <f>I150</f>
        <v>414715</v>
      </c>
    </row>
    <row r="149" spans="1:10">
      <c r="A149" s="16" t="s">
        <v>62</v>
      </c>
      <c r="B149" s="14">
        <v>793</v>
      </c>
      <c r="C149" s="15" t="s">
        <v>53</v>
      </c>
      <c r="D149" s="15" t="s">
        <v>87</v>
      </c>
      <c r="E149" s="14" t="s">
        <v>254</v>
      </c>
      <c r="F149" s="14">
        <v>800</v>
      </c>
      <c r="G149" s="70">
        <f t="shared" ref="G149:I152" si="39">G150</f>
        <v>1050000</v>
      </c>
      <c r="H149" s="87">
        <f t="shared" si="39"/>
        <v>414715</v>
      </c>
      <c r="I149" s="87">
        <f t="shared" si="39"/>
        <v>414715</v>
      </c>
    </row>
    <row r="150" spans="1:10" ht="45.75" customHeight="1">
      <c r="A150" s="16" t="s">
        <v>334</v>
      </c>
      <c r="B150" s="14">
        <v>793</v>
      </c>
      <c r="C150" s="15" t="s">
        <v>53</v>
      </c>
      <c r="D150" s="15" t="s">
        <v>87</v>
      </c>
      <c r="E150" s="14" t="s">
        <v>386</v>
      </c>
      <c r="F150" s="14">
        <v>810</v>
      </c>
      <c r="G150" s="70">
        <f>'прил 5,'!G1608</f>
        <v>1050000</v>
      </c>
      <c r="H150" s="87">
        <f>'прил 5,'!H1608</f>
        <v>414715</v>
      </c>
      <c r="I150" s="87">
        <f>'прил 5,'!I1608</f>
        <v>414715</v>
      </c>
    </row>
    <row r="151" spans="1:10" ht="47.25" customHeight="1">
      <c r="A151" s="16" t="s">
        <v>109</v>
      </c>
      <c r="B151" s="14">
        <v>793</v>
      </c>
      <c r="C151" s="15" t="s">
        <v>53</v>
      </c>
      <c r="D151" s="15" t="s">
        <v>87</v>
      </c>
      <c r="E151" s="14" t="s">
        <v>254</v>
      </c>
      <c r="F151" s="14"/>
      <c r="G151" s="70">
        <f t="shared" si="39"/>
        <v>700000</v>
      </c>
      <c r="H151" s="87">
        <f t="shared" si="39"/>
        <v>700000</v>
      </c>
      <c r="I151" s="87">
        <f t="shared" si="39"/>
        <v>700000</v>
      </c>
    </row>
    <row r="152" spans="1:10">
      <c r="A152" s="16" t="s">
        <v>62</v>
      </c>
      <c r="B152" s="14">
        <v>793</v>
      </c>
      <c r="C152" s="15" t="s">
        <v>53</v>
      </c>
      <c r="D152" s="15" t="s">
        <v>87</v>
      </c>
      <c r="E152" s="14" t="s">
        <v>254</v>
      </c>
      <c r="F152" s="14">
        <v>800</v>
      </c>
      <c r="G152" s="70">
        <f t="shared" si="39"/>
        <v>700000</v>
      </c>
      <c r="H152" s="87">
        <f t="shared" si="39"/>
        <v>700000</v>
      </c>
      <c r="I152" s="87">
        <f t="shared" si="39"/>
        <v>700000</v>
      </c>
    </row>
    <row r="153" spans="1:10" ht="51" customHeight="1">
      <c r="A153" s="16" t="s">
        <v>334</v>
      </c>
      <c r="B153" s="14">
        <v>793</v>
      </c>
      <c r="C153" s="15" t="s">
        <v>53</v>
      </c>
      <c r="D153" s="15" t="s">
        <v>87</v>
      </c>
      <c r="E153" s="14" t="s">
        <v>254</v>
      </c>
      <c r="F153" s="14">
        <v>810</v>
      </c>
      <c r="G153" s="70">
        <f>'прил 5,'!G1611</f>
        <v>700000</v>
      </c>
      <c r="H153" s="87">
        <f>'прил 5,'!H1611</f>
        <v>700000</v>
      </c>
      <c r="I153" s="87">
        <f>'прил 5,'!I1611</f>
        <v>700000</v>
      </c>
    </row>
    <row r="154" spans="1:10" ht="40.5" hidden="1" customHeight="1">
      <c r="A154" s="16" t="s">
        <v>755</v>
      </c>
      <c r="B154" s="14">
        <v>793</v>
      </c>
      <c r="C154" s="15" t="s">
        <v>53</v>
      </c>
      <c r="D154" s="15" t="s">
        <v>168</v>
      </c>
      <c r="E154" s="14" t="s">
        <v>617</v>
      </c>
      <c r="F154" s="14"/>
      <c r="G154" s="70">
        <f>G155</f>
        <v>0</v>
      </c>
      <c r="H154" s="70">
        <f>H156</f>
        <v>0</v>
      </c>
      <c r="I154" s="70">
        <f>I156</f>
        <v>0</v>
      </c>
      <c r="J154" s="1"/>
    </row>
    <row r="155" spans="1:10" hidden="1">
      <c r="A155" s="16" t="s">
        <v>62</v>
      </c>
      <c r="B155" s="14">
        <v>793</v>
      </c>
      <c r="C155" s="15" t="s">
        <v>53</v>
      </c>
      <c r="D155" s="15" t="s">
        <v>168</v>
      </c>
      <c r="E155" s="14" t="s">
        <v>617</v>
      </c>
      <c r="F155" s="14">
        <v>800</v>
      </c>
      <c r="G155" s="70">
        <f t="shared" ref="G155:I155" si="40">G156</f>
        <v>0</v>
      </c>
      <c r="H155" s="70">
        <f t="shared" si="40"/>
        <v>0</v>
      </c>
      <c r="I155" s="70">
        <f t="shared" si="40"/>
        <v>0</v>
      </c>
      <c r="J155" s="1"/>
    </row>
    <row r="156" spans="1:10" ht="31.5" hidden="1" customHeight="1">
      <c r="A156" s="16" t="s">
        <v>422</v>
      </c>
      <c r="B156" s="14">
        <v>793</v>
      </c>
      <c r="C156" s="15" t="s">
        <v>53</v>
      </c>
      <c r="D156" s="15" t="s">
        <v>168</v>
      </c>
      <c r="E156" s="14" t="s">
        <v>617</v>
      </c>
      <c r="F156" s="14">
        <v>810</v>
      </c>
      <c r="G156" s="70"/>
      <c r="H156" s="8">
        <v>0</v>
      </c>
      <c r="I156" s="8">
        <v>0</v>
      </c>
      <c r="J156" s="1"/>
    </row>
    <row r="157" spans="1:10" ht="47.25" hidden="1" customHeight="1">
      <c r="A157" s="16" t="s">
        <v>913</v>
      </c>
      <c r="B157" s="14">
        <v>793</v>
      </c>
      <c r="C157" s="15" t="s">
        <v>53</v>
      </c>
      <c r="D157" s="15" t="s">
        <v>87</v>
      </c>
      <c r="E157" s="14" t="s">
        <v>912</v>
      </c>
      <c r="F157" s="14"/>
      <c r="G157" s="70">
        <f>G158+G160+G162</f>
        <v>0</v>
      </c>
      <c r="H157" s="70">
        <f>H158</f>
        <v>0</v>
      </c>
      <c r="I157" s="70">
        <f>I158</f>
        <v>0</v>
      </c>
      <c r="J157" s="1"/>
    </row>
    <row r="158" spans="1:10" ht="30.75" hidden="1" customHeight="1">
      <c r="A158" s="16" t="s">
        <v>317</v>
      </c>
      <c r="B158" s="14">
        <v>793</v>
      </c>
      <c r="C158" s="15" t="s">
        <v>53</v>
      </c>
      <c r="D158" s="15" t="s">
        <v>87</v>
      </c>
      <c r="E158" s="14" t="s">
        <v>912</v>
      </c>
      <c r="F158" s="14">
        <v>200</v>
      </c>
      <c r="G158" s="70">
        <f t="shared" ref="G158:I158" si="41">G159</f>
        <v>0</v>
      </c>
      <c r="H158" s="70">
        <f t="shared" si="41"/>
        <v>0</v>
      </c>
      <c r="I158" s="70">
        <f t="shared" si="41"/>
        <v>0</v>
      </c>
      <c r="J158" s="1"/>
    </row>
    <row r="159" spans="1:10" ht="33.75" hidden="1" customHeight="1">
      <c r="A159" s="16" t="s">
        <v>37</v>
      </c>
      <c r="B159" s="14">
        <v>793</v>
      </c>
      <c r="C159" s="15" t="s">
        <v>53</v>
      </c>
      <c r="D159" s="15" t="s">
        <v>87</v>
      </c>
      <c r="E159" s="14" t="s">
        <v>912</v>
      </c>
      <c r="F159" s="14">
        <v>240</v>
      </c>
      <c r="G159" s="70">
        <f>'прил 5,'!G1614</f>
        <v>0</v>
      </c>
      <c r="H159" s="70">
        <v>0</v>
      </c>
      <c r="I159" s="70">
        <v>0</v>
      </c>
      <c r="J159" s="1"/>
    </row>
    <row r="160" spans="1:10" ht="20.25" hidden="1" customHeight="1">
      <c r="A160" s="16" t="s">
        <v>153</v>
      </c>
      <c r="B160" s="14"/>
      <c r="C160" s="15"/>
      <c r="D160" s="15"/>
      <c r="E160" s="14" t="s">
        <v>617</v>
      </c>
      <c r="F160" s="14">
        <v>500</v>
      </c>
      <c r="G160" s="70">
        <f>G161</f>
        <v>0</v>
      </c>
      <c r="H160" s="70"/>
      <c r="I160" s="70"/>
      <c r="J160" s="1"/>
    </row>
    <row r="161" spans="1:20" ht="20.25" hidden="1" customHeight="1">
      <c r="A161" s="16" t="s">
        <v>165</v>
      </c>
      <c r="B161" s="14"/>
      <c r="C161" s="15"/>
      <c r="D161" s="15"/>
      <c r="E161" s="14" t="s">
        <v>617</v>
      </c>
      <c r="F161" s="14">
        <v>520</v>
      </c>
      <c r="G161" s="70">
        <f>'прил 5,'!G1616</f>
        <v>0</v>
      </c>
      <c r="H161" s="70"/>
      <c r="I161" s="70"/>
      <c r="J161" s="1"/>
    </row>
    <row r="162" spans="1:20" ht="21" hidden="1" customHeight="1">
      <c r="A162" s="16" t="s">
        <v>62</v>
      </c>
      <c r="B162" s="14">
        <v>793</v>
      </c>
      <c r="C162" s="15" t="s">
        <v>53</v>
      </c>
      <c r="D162" s="15" t="s">
        <v>87</v>
      </c>
      <c r="E162" s="14" t="s">
        <v>617</v>
      </c>
      <c r="F162" s="14">
        <v>800</v>
      </c>
      <c r="G162" s="128">
        <f>G163</f>
        <v>0</v>
      </c>
      <c r="H162" s="8"/>
      <c r="I162" s="8"/>
      <c r="J162" s="1"/>
    </row>
    <row r="163" spans="1:20" ht="20.25" hidden="1" customHeight="1">
      <c r="A163" s="16" t="s">
        <v>175</v>
      </c>
      <c r="B163" s="14">
        <v>793</v>
      </c>
      <c r="C163" s="15" t="s">
        <v>53</v>
      </c>
      <c r="D163" s="15" t="s">
        <v>87</v>
      </c>
      <c r="E163" s="14" t="s">
        <v>617</v>
      </c>
      <c r="F163" s="14">
        <v>870</v>
      </c>
      <c r="G163" s="128">
        <f>'прил 5,'!G1618</f>
        <v>0</v>
      </c>
      <c r="H163" s="8"/>
      <c r="I163" s="8"/>
      <c r="J163" s="1"/>
    </row>
    <row r="164" spans="1:20" ht="57" hidden="1" customHeight="1">
      <c r="A164" s="16" t="s">
        <v>440</v>
      </c>
      <c r="B164" s="14">
        <v>793</v>
      </c>
      <c r="C164" s="15" t="s">
        <v>53</v>
      </c>
      <c r="D164" s="15" t="s">
        <v>87</v>
      </c>
      <c r="E164" s="14" t="s">
        <v>439</v>
      </c>
      <c r="F164" s="14"/>
      <c r="G164" s="70">
        <f t="shared" ref="G164:I165" si="42">G165</f>
        <v>0</v>
      </c>
      <c r="H164" s="8">
        <f t="shared" si="42"/>
        <v>0</v>
      </c>
      <c r="I164" s="8">
        <f t="shared" si="42"/>
        <v>0</v>
      </c>
    </row>
    <row r="165" spans="1:20" ht="34.5" hidden="1" customHeight="1">
      <c r="A165" s="16" t="s">
        <v>62</v>
      </c>
      <c r="B165" s="14">
        <v>793</v>
      </c>
      <c r="C165" s="15" t="s">
        <v>53</v>
      </c>
      <c r="D165" s="15" t="s">
        <v>87</v>
      </c>
      <c r="E165" s="14" t="s">
        <v>439</v>
      </c>
      <c r="F165" s="14">
        <v>800</v>
      </c>
      <c r="G165" s="70">
        <f t="shared" si="42"/>
        <v>0</v>
      </c>
      <c r="H165" s="8">
        <f t="shared" si="42"/>
        <v>0</v>
      </c>
      <c r="I165" s="8">
        <f t="shared" si="42"/>
        <v>0</v>
      </c>
    </row>
    <row r="166" spans="1:20" ht="42" hidden="1" customHeight="1">
      <c r="A166" s="16" t="s">
        <v>334</v>
      </c>
      <c r="B166" s="14">
        <v>793</v>
      </c>
      <c r="C166" s="15" t="s">
        <v>53</v>
      </c>
      <c r="D166" s="15" t="s">
        <v>87</v>
      </c>
      <c r="E166" s="14" t="s">
        <v>439</v>
      </c>
      <c r="F166" s="14">
        <v>810</v>
      </c>
      <c r="G166" s="70"/>
      <c r="H166" s="8">
        <f>'прил 5,'!H1621</f>
        <v>0</v>
      </c>
      <c r="I166" s="8">
        <f>'прил 5,'!I1621</f>
        <v>0</v>
      </c>
    </row>
    <row r="167" spans="1:20" s="232" customFormat="1" ht="28.5" customHeight="1">
      <c r="A167" s="107" t="s">
        <v>1143</v>
      </c>
      <c r="B167" s="35">
        <v>792</v>
      </c>
      <c r="C167" s="36" t="s">
        <v>53</v>
      </c>
      <c r="D167" s="36" t="s">
        <v>121</v>
      </c>
      <c r="E167" s="36" t="s">
        <v>230</v>
      </c>
      <c r="F167" s="36"/>
      <c r="G167" s="71">
        <f>G168+G184+G191+G200+G302+G296+G308+G316+G312+G320+G324+G328+G332</f>
        <v>74817518</v>
      </c>
      <c r="H167" s="71">
        <f>H168+H184+H191+H200+H302</f>
        <v>59510873</v>
      </c>
      <c r="I167" s="71">
        <f>I168+I184+I191+I200+I302</f>
        <v>61365340</v>
      </c>
      <c r="J167" s="231">
        <v>1500000</v>
      </c>
      <c r="P167" s="231"/>
      <c r="Q167" s="231"/>
      <c r="R167" s="231"/>
      <c r="S167" s="231"/>
      <c r="T167" s="231"/>
    </row>
    <row r="168" spans="1:20" s="18" customFormat="1" ht="86.25" customHeight="1">
      <c r="A168" s="16" t="s">
        <v>1178</v>
      </c>
      <c r="B168" s="14">
        <v>793</v>
      </c>
      <c r="C168" s="15" t="s">
        <v>53</v>
      </c>
      <c r="D168" s="15" t="s">
        <v>121</v>
      </c>
      <c r="E168" s="15" t="s">
        <v>99</v>
      </c>
      <c r="F168" s="15"/>
      <c r="G168" s="70">
        <f>G171+G178+G175+G181</f>
        <v>54617518</v>
      </c>
      <c r="H168" s="70">
        <f>H169+H199</f>
        <v>57310873</v>
      </c>
      <c r="I168" s="70">
        <f t="shared" ref="I168" si="43">I169</f>
        <v>59165340</v>
      </c>
      <c r="J168" s="175"/>
    </row>
    <row r="169" spans="1:20" s="18" customFormat="1" ht="76.5" customHeight="1">
      <c r="A169" s="16" t="s">
        <v>1178</v>
      </c>
      <c r="B169" s="14">
        <v>793</v>
      </c>
      <c r="C169" s="15" t="s">
        <v>53</v>
      </c>
      <c r="D169" s="15" t="s">
        <v>121</v>
      </c>
      <c r="E169" s="15" t="s">
        <v>869</v>
      </c>
      <c r="F169" s="15"/>
      <c r="G169" s="70">
        <f t="shared" ref="G169:I170" si="44">G170</f>
        <v>54617518</v>
      </c>
      <c r="H169" s="70">
        <f t="shared" si="44"/>
        <v>50310873</v>
      </c>
      <c r="I169" s="70">
        <f t="shared" si="44"/>
        <v>59165340</v>
      </c>
      <c r="J169" s="175" t="s">
        <v>805</v>
      </c>
    </row>
    <row r="170" spans="1:20" s="18" customFormat="1" ht="15" customHeight="1">
      <c r="A170" s="16" t="s">
        <v>317</v>
      </c>
      <c r="B170" s="14">
        <v>793</v>
      </c>
      <c r="C170" s="15" t="s">
        <v>53</v>
      </c>
      <c r="D170" s="15" t="s">
        <v>121</v>
      </c>
      <c r="E170" s="15" t="s">
        <v>869</v>
      </c>
      <c r="F170" s="15" t="s">
        <v>36</v>
      </c>
      <c r="G170" s="70">
        <f t="shared" si="44"/>
        <v>54617518</v>
      </c>
      <c r="H170" s="70">
        <f t="shared" si="44"/>
        <v>50310873</v>
      </c>
      <c r="I170" s="70">
        <f t="shared" si="44"/>
        <v>59165340</v>
      </c>
      <c r="J170" s="175"/>
    </row>
    <row r="171" spans="1:20" s="18" customFormat="1" ht="32.25" customHeight="1">
      <c r="A171" s="16" t="s">
        <v>37</v>
      </c>
      <c r="B171" s="14">
        <v>793</v>
      </c>
      <c r="C171" s="15" t="s">
        <v>53</v>
      </c>
      <c r="D171" s="15" t="s">
        <v>121</v>
      </c>
      <c r="E171" s="15" t="s">
        <v>869</v>
      </c>
      <c r="F171" s="15" t="s">
        <v>38</v>
      </c>
      <c r="G171" s="70">
        <f>'прил 5,'!G1545+'прил 5,'!G2516</f>
        <v>54617518</v>
      </c>
      <c r="H171" s="70">
        <f>'прил 5,'!H1545+'прил 5,'!H2516</f>
        <v>50310873</v>
      </c>
      <c r="I171" s="70">
        <f>'прил 5,'!I1545+'прил 5,'!I2516</f>
        <v>59165340</v>
      </c>
      <c r="J171" s="175"/>
      <c r="K171" s="18" t="s">
        <v>451</v>
      </c>
      <c r="M171" s="18">
        <v>26808448</v>
      </c>
    </row>
    <row r="172" spans="1:20" s="18" customFormat="1" ht="81.75" hidden="1" customHeight="1">
      <c r="A172" s="16" t="s">
        <v>921</v>
      </c>
      <c r="B172" s="14">
        <v>793</v>
      </c>
      <c r="C172" s="15" t="s">
        <v>53</v>
      </c>
      <c r="D172" s="15" t="s">
        <v>121</v>
      </c>
      <c r="E172" s="15" t="s">
        <v>504</v>
      </c>
      <c r="F172" s="15"/>
      <c r="G172" s="70">
        <f>G173</f>
        <v>0</v>
      </c>
      <c r="H172" s="70"/>
      <c r="I172" s="70"/>
      <c r="J172" s="176"/>
      <c r="K172" s="198"/>
      <c r="L172" s="198"/>
      <c r="M172" s="198"/>
      <c r="N172" s="198"/>
      <c r="O172" s="198"/>
      <c r="P172" s="198"/>
      <c r="Q172" s="198"/>
      <c r="R172" s="198"/>
    </row>
    <row r="173" spans="1:20" s="18" customFormat="1" ht="27.75" hidden="1" customHeight="1">
      <c r="A173" s="16" t="s">
        <v>94</v>
      </c>
      <c r="B173" s="14">
        <v>793</v>
      </c>
      <c r="C173" s="15" t="s">
        <v>53</v>
      </c>
      <c r="D173" s="15" t="s">
        <v>121</v>
      </c>
      <c r="E173" s="15" t="s">
        <v>504</v>
      </c>
      <c r="F173" s="15" t="s">
        <v>341</v>
      </c>
      <c r="G173" s="70">
        <f>G174</f>
        <v>0</v>
      </c>
      <c r="H173" s="70"/>
      <c r="I173" s="70"/>
      <c r="J173" s="176"/>
      <c r="K173" s="198"/>
      <c r="L173" s="198"/>
      <c r="M173" s="198"/>
      <c r="N173" s="198"/>
      <c r="O173" s="198"/>
      <c r="P173" s="198"/>
      <c r="Q173" s="198"/>
      <c r="R173" s="198"/>
    </row>
    <row r="174" spans="1:20" s="18" customFormat="1" ht="15" hidden="1" customHeight="1">
      <c r="A174" s="16" t="s">
        <v>342</v>
      </c>
      <c r="B174" s="14">
        <v>793</v>
      </c>
      <c r="C174" s="15" t="s">
        <v>53</v>
      </c>
      <c r="D174" s="15" t="s">
        <v>121</v>
      </c>
      <c r="E174" s="15" t="s">
        <v>504</v>
      </c>
      <c r="F174" s="15" t="s">
        <v>343</v>
      </c>
      <c r="G174" s="70"/>
      <c r="H174" s="70"/>
      <c r="I174" s="70"/>
      <c r="J174" s="176"/>
      <c r="K174" s="198"/>
      <c r="L174" s="198"/>
      <c r="M174" s="198"/>
      <c r="N174" s="198"/>
      <c r="O174" s="198"/>
      <c r="P174" s="198"/>
      <c r="Q174" s="198"/>
      <c r="R174" s="198"/>
    </row>
    <row r="175" spans="1:20" s="18" customFormat="1" ht="33" hidden="1" customHeight="1">
      <c r="A175" s="133" t="s">
        <v>979</v>
      </c>
      <c r="B175" s="14"/>
      <c r="C175" s="15"/>
      <c r="D175" s="15"/>
      <c r="E175" s="15" t="s">
        <v>977</v>
      </c>
      <c r="F175" s="15"/>
      <c r="G175" s="70">
        <f>G176</f>
        <v>0</v>
      </c>
      <c r="H175" s="70">
        <f t="shared" ref="H175:I175" si="45">H176</f>
        <v>0</v>
      </c>
      <c r="I175" s="70">
        <f t="shared" si="45"/>
        <v>0</v>
      </c>
      <c r="J175" s="176"/>
      <c r="K175" s="198"/>
      <c r="L175" s="198"/>
      <c r="M175" s="198"/>
      <c r="N175" s="198"/>
      <c r="O175" s="198"/>
      <c r="P175" s="198"/>
      <c r="Q175" s="198"/>
      <c r="R175" s="198"/>
    </row>
    <row r="176" spans="1:20" s="18" customFormat="1" ht="25.15" hidden="1" customHeight="1">
      <c r="A176" s="16" t="s">
        <v>317</v>
      </c>
      <c r="B176" s="14"/>
      <c r="C176" s="15"/>
      <c r="D176" s="15"/>
      <c r="E176" s="15" t="s">
        <v>977</v>
      </c>
      <c r="F176" s="15" t="s">
        <v>36</v>
      </c>
      <c r="G176" s="70">
        <f>G177</f>
        <v>0</v>
      </c>
      <c r="H176" s="70">
        <f t="shared" ref="H176:I176" si="46">H177</f>
        <v>0</v>
      </c>
      <c r="I176" s="70">
        <f t="shared" si="46"/>
        <v>0</v>
      </c>
      <c r="J176" s="176"/>
      <c r="K176" s="198"/>
      <c r="L176" s="198"/>
      <c r="M176" s="198"/>
      <c r="N176" s="198"/>
      <c r="O176" s="198"/>
      <c r="P176" s="198"/>
      <c r="Q176" s="198"/>
      <c r="R176" s="198"/>
    </row>
    <row r="177" spans="1:18" s="18" customFormat="1" ht="27.6" hidden="1" customHeight="1">
      <c r="A177" s="16" t="s">
        <v>37</v>
      </c>
      <c r="B177" s="14"/>
      <c r="C177" s="15"/>
      <c r="D177" s="15"/>
      <c r="E177" s="15" t="s">
        <v>977</v>
      </c>
      <c r="F177" s="15" t="s">
        <v>38</v>
      </c>
      <c r="G177" s="70">
        <f>'прил 5,'!G1554</f>
        <v>0</v>
      </c>
      <c r="H177" s="70">
        <f>'прил 5,'!H1554</f>
        <v>0</v>
      </c>
      <c r="I177" s="70">
        <f>'прил 5,'!I1554</f>
        <v>0</v>
      </c>
      <c r="J177" s="176"/>
      <c r="K177" s="198"/>
      <c r="L177" s="198"/>
      <c r="M177" s="198"/>
      <c r="N177" s="198"/>
      <c r="O177" s="198"/>
      <c r="P177" s="198"/>
      <c r="Q177" s="198"/>
      <c r="R177" s="198"/>
    </row>
    <row r="178" spans="1:18" s="18" customFormat="1" ht="76.5" hidden="1" customHeight="1">
      <c r="A178" s="50" t="s">
        <v>959</v>
      </c>
      <c r="B178" s="14">
        <v>793</v>
      </c>
      <c r="C178" s="15" t="s">
        <v>53</v>
      </c>
      <c r="D178" s="15" t="s">
        <v>121</v>
      </c>
      <c r="E178" s="15" t="s">
        <v>958</v>
      </c>
      <c r="F178" s="15"/>
      <c r="G178" s="70">
        <f t="shared" ref="G178:I179" si="47">G179</f>
        <v>0</v>
      </c>
      <c r="H178" s="70">
        <f t="shared" si="47"/>
        <v>0</v>
      </c>
      <c r="I178" s="70">
        <f t="shared" si="47"/>
        <v>0</v>
      </c>
      <c r="J178" s="176"/>
      <c r="K178" s="198"/>
      <c r="L178" s="198"/>
      <c r="M178" s="198"/>
      <c r="N178" s="198"/>
      <c r="O178" s="198"/>
      <c r="P178" s="198"/>
      <c r="Q178" s="198"/>
      <c r="R178" s="198"/>
    </row>
    <row r="179" spans="1:18" s="18" customFormat="1" ht="15" hidden="1" customHeight="1">
      <c r="A179" s="16" t="s">
        <v>317</v>
      </c>
      <c r="B179" s="14">
        <v>793</v>
      </c>
      <c r="C179" s="15" t="s">
        <v>53</v>
      </c>
      <c r="D179" s="15" t="s">
        <v>121</v>
      </c>
      <c r="E179" s="15" t="s">
        <v>958</v>
      </c>
      <c r="F179" s="15" t="s">
        <v>36</v>
      </c>
      <c r="G179" s="70">
        <f t="shared" si="47"/>
        <v>0</v>
      </c>
      <c r="H179" s="70">
        <f t="shared" si="47"/>
        <v>0</v>
      </c>
      <c r="I179" s="70">
        <f t="shared" si="47"/>
        <v>0</v>
      </c>
      <c r="J179" s="176"/>
      <c r="K179" s="198"/>
      <c r="L179" s="198"/>
      <c r="M179" s="198"/>
      <c r="N179" s="198"/>
      <c r="O179" s="198"/>
      <c r="P179" s="198"/>
      <c r="Q179" s="198"/>
      <c r="R179" s="198"/>
    </row>
    <row r="180" spans="1:18" s="18" customFormat="1" ht="32.25" hidden="1" customHeight="1">
      <c r="A180" s="16" t="s">
        <v>37</v>
      </c>
      <c r="B180" s="14">
        <v>793</v>
      </c>
      <c r="C180" s="15" t="s">
        <v>53</v>
      </c>
      <c r="D180" s="15" t="s">
        <v>121</v>
      </c>
      <c r="E180" s="15" t="s">
        <v>958</v>
      </c>
      <c r="F180" s="15" t="s">
        <v>38</v>
      </c>
      <c r="G180" s="70"/>
      <c r="H180" s="70"/>
      <c r="I180" s="70"/>
      <c r="J180" s="176"/>
      <c r="K180" s="198"/>
      <c r="L180" s="198"/>
      <c r="M180" s="198"/>
      <c r="N180" s="198"/>
      <c r="O180" s="198"/>
      <c r="P180" s="198"/>
      <c r="Q180" s="198"/>
      <c r="R180" s="198"/>
    </row>
    <row r="181" spans="1:18" s="301" customFormat="1" ht="54.75" hidden="1" customHeight="1">
      <c r="A181" s="82" t="s">
        <v>1050</v>
      </c>
      <c r="B181" s="148">
        <v>793</v>
      </c>
      <c r="C181" s="84" t="s">
        <v>53</v>
      </c>
      <c r="D181" s="84" t="s">
        <v>121</v>
      </c>
      <c r="E181" s="84" t="s">
        <v>1051</v>
      </c>
      <c r="F181" s="84"/>
      <c r="G181" s="87">
        <f>G182</f>
        <v>0</v>
      </c>
      <c r="H181" s="87"/>
      <c r="I181" s="87"/>
      <c r="J181" s="176"/>
      <c r="K181" s="198"/>
      <c r="L181" s="198"/>
      <c r="M181" s="198"/>
      <c r="N181" s="198"/>
      <c r="O181" s="198"/>
      <c r="P181" s="198"/>
      <c r="Q181" s="198"/>
      <c r="R181" s="198"/>
    </row>
    <row r="182" spans="1:18" s="301" customFormat="1" ht="27.75" hidden="1" customHeight="1">
      <c r="A182" s="82" t="s">
        <v>317</v>
      </c>
      <c r="B182" s="148">
        <v>793</v>
      </c>
      <c r="C182" s="84" t="s">
        <v>53</v>
      </c>
      <c r="D182" s="84" t="s">
        <v>121</v>
      </c>
      <c r="E182" s="84" t="s">
        <v>1051</v>
      </c>
      <c r="F182" s="84" t="s">
        <v>36</v>
      </c>
      <c r="G182" s="87">
        <f>G183</f>
        <v>0</v>
      </c>
      <c r="H182" s="87">
        <f>H183</f>
        <v>0</v>
      </c>
      <c r="I182" s="87">
        <f>I183</f>
        <v>0</v>
      </c>
      <c r="J182" s="176"/>
      <c r="K182" s="198"/>
      <c r="L182" s="198"/>
      <c r="M182" s="198"/>
      <c r="N182" s="198"/>
      <c r="O182" s="198"/>
      <c r="P182" s="198"/>
      <c r="Q182" s="198"/>
      <c r="R182" s="198"/>
    </row>
    <row r="183" spans="1:18" s="301" customFormat="1" ht="31.5" hidden="1" customHeight="1">
      <c r="A183" s="82" t="s">
        <v>37</v>
      </c>
      <c r="B183" s="148">
        <v>793</v>
      </c>
      <c r="C183" s="84" t="s">
        <v>53</v>
      </c>
      <c r="D183" s="84" t="s">
        <v>121</v>
      </c>
      <c r="E183" s="84" t="s">
        <v>1051</v>
      </c>
      <c r="F183" s="84" t="s">
        <v>38</v>
      </c>
      <c r="G183" s="87">
        <f>'прил 5,'!G1554</f>
        <v>0</v>
      </c>
      <c r="H183" s="87">
        <v>0</v>
      </c>
      <c r="I183" s="87">
        <v>0</v>
      </c>
      <c r="J183" s="176"/>
      <c r="K183" s="198"/>
      <c r="L183" s="198"/>
      <c r="M183" s="198"/>
      <c r="N183" s="198"/>
      <c r="O183" s="198"/>
      <c r="P183" s="198"/>
      <c r="Q183" s="198"/>
      <c r="R183" s="198"/>
    </row>
    <row r="184" spans="1:18" s="18" customFormat="1" ht="86.25" hidden="1" customHeight="1">
      <c r="A184" s="16" t="s">
        <v>868</v>
      </c>
      <c r="B184" s="14">
        <v>793</v>
      </c>
      <c r="C184" s="15" t="s">
        <v>53</v>
      </c>
      <c r="D184" s="15" t="s">
        <v>121</v>
      </c>
      <c r="E184" s="15" t="s">
        <v>103</v>
      </c>
      <c r="F184" s="15"/>
      <c r="G184" s="70">
        <f>G185</f>
        <v>0</v>
      </c>
      <c r="H184" s="70">
        <f t="shared" ref="H184:I184" si="48">H185</f>
        <v>0</v>
      </c>
      <c r="I184" s="70">
        <f t="shared" si="48"/>
        <v>0</v>
      </c>
      <c r="J184" s="175"/>
    </row>
    <row r="185" spans="1:18" s="18" customFormat="1" ht="122.25" hidden="1" customHeight="1">
      <c r="A185" s="80" t="s">
        <v>866</v>
      </c>
      <c r="B185" s="14">
        <v>793</v>
      </c>
      <c r="C185" s="15" t="s">
        <v>53</v>
      </c>
      <c r="D185" s="15" t="s">
        <v>121</v>
      </c>
      <c r="E185" s="15" t="s">
        <v>867</v>
      </c>
      <c r="F185" s="15"/>
      <c r="G185" s="70">
        <f>G186+G188</f>
        <v>0</v>
      </c>
      <c r="H185" s="70">
        <f t="shared" ref="H185:I185" si="49">H186+H188</f>
        <v>0</v>
      </c>
      <c r="I185" s="70">
        <f t="shared" si="49"/>
        <v>0</v>
      </c>
      <c r="J185" s="175"/>
    </row>
    <row r="186" spans="1:18" s="18" customFormat="1" ht="24.75" hidden="1" customHeight="1">
      <c r="A186" s="16" t="s">
        <v>317</v>
      </c>
      <c r="B186" s="49">
        <v>795</v>
      </c>
      <c r="C186" s="15" t="s">
        <v>53</v>
      </c>
      <c r="D186" s="15" t="s">
        <v>121</v>
      </c>
      <c r="E186" s="15" t="s">
        <v>867</v>
      </c>
      <c r="F186" s="15" t="s">
        <v>36</v>
      </c>
      <c r="G186" s="70">
        <f t="shared" ref="G186:I186" si="50">G187</f>
        <v>0</v>
      </c>
      <c r="H186" s="70">
        <f t="shared" si="50"/>
        <v>0</v>
      </c>
      <c r="I186" s="70">
        <f t="shared" si="50"/>
        <v>0</v>
      </c>
      <c r="J186" s="175"/>
    </row>
    <row r="187" spans="1:18" s="18" customFormat="1" ht="30.75" hidden="1" customHeight="1">
      <c r="A187" s="16" t="s">
        <v>37</v>
      </c>
      <c r="B187" s="49">
        <v>795</v>
      </c>
      <c r="C187" s="15" t="s">
        <v>53</v>
      </c>
      <c r="D187" s="15" t="s">
        <v>121</v>
      </c>
      <c r="E187" s="15" t="s">
        <v>867</v>
      </c>
      <c r="F187" s="15" t="s">
        <v>38</v>
      </c>
      <c r="G187" s="70">
        <f>'прил 5,'!G1562</f>
        <v>0</v>
      </c>
      <c r="H187" s="70">
        <f>'прил 5,'!H1562</f>
        <v>0</v>
      </c>
      <c r="I187" s="70">
        <f>'прил 5,'!I1562</f>
        <v>0</v>
      </c>
      <c r="J187" s="175"/>
    </row>
    <row r="188" spans="1:18" s="18" customFormat="1" ht="76.5" hidden="1" customHeight="1">
      <c r="A188" s="50"/>
      <c r="B188" s="14"/>
      <c r="C188" s="15"/>
      <c r="D188" s="15"/>
      <c r="E188" s="15"/>
      <c r="F188" s="15"/>
      <c r="G188" s="70"/>
      <c r="H188" s="70"/>
      <c r="I188" s="70"/>
      <c r="J188" s="175"/>
    </row>
    <row r="189" spans="1:18" s="18" customFormat="1" ht="15" hidden="1" customHeight="1">
      <c r="A189" s="16"/>
      <c r="B189" s="14"/>
      <c r="C189" s="15"/>
      <c r="D189" s="15"/>
      <c r="E189" s="15"/>
      <c r="F189" s="15"/>
      <c r="G189" s="70"/>
      <c r="H189" s="70"/>
      <c r="I189" s="70"/>
      <c r="J189" s="175"/>
    </row>
    <row r="190" spans="1:18" s="18" customFormat="1" ht="32.25" hidden="1" customHeight="1">
      <c r="A190" s="16"/>
      <c r="B190" s="14"/>
      <c r="C190" s="15"/>
      <c r="D190" s="15"/>
      <c r="E190" s="15"/>
      <c r="F190" s="15"/>
      <c r="G190" s="70"/>
      <c r="H190" s="70"/>
      <c r="I190" s="70"/>
      <c r="J190" s="175"/>
    </row>
    <row r="191" spans="1:18" s="18" customFormat="1" ht="106.5" hidden="1" customHeight="1">
      <c r="A191" s="16" t="s">
        <v>938</v>
      </c>
      <c r="B191" s="14">
        <v>793</v>
      </c>
      <c r="C191" s="15" t="s">
        <v>53</v>
      </c>
      <c r="D191" s="15" t="s">
        <v>121</v>
      </c>
      <c r="E191" s="15" t="s">
        <v>939</v>
      </c>
      <c r="F191" s="15"/>
      <c r="G191" s="70">
        <f>G192</f>
        <v>0</v>
      </c>
      <c r="H191" s="70">
        <f>H192</f>
        <v>0</v>
      </c>
      <c r="I191" s="70">
        <f>I192</f>
        <v>0</v>
      </c>
      <c r="J191" s="176"/>
      <c r="K191" s="198"/>
      <c r="L191" s="198"/>
      <c r="M191" s="198"/>
      <c r="N191" s="198"/>
      <c r="O191" s="198"/>
      <c r="P191" s="198"/>
      <c r="Q191" s="198"/>
      <c r="R191" s="198"/>
    </row>
    <row r="192" spans="1:18" s="18" customFormat="1" ht="106.5" hidden="1" customHeight="1">
      <c r="A192" s="16" t="s">
        <v>921</v>
      </c>
      <c r="B192" s="14">
        <v>793</v>
      </c>
      <c r="C192" s="15" t="s">
        <v>53</v>
      </c>
      <c r="D192" s="15" t="s">
        <v>121</v>
      </c>
      <c r="E192" s="15" t="s">
        <v>937</v>
      </c>
      <c r="F192" s="15"/>
      <c r="G192" s="70">
        <f>G195+G193</f>
        <v>0</v>
      </c>
      <c r="H192" s="70">
        <f t="shared" ref="H192:I192" si="51">H195</f>
        <v>0</v>
      </c>
      <c r="I192" s="70">
        <f t="shared" si="51"/>
        <v>0</v>
      </c>
      <c r="J192" s="176"/>
      <c r="K192" s="198"/>
      <c r="L192" s="198"/>
      <c r="M192" s="198"/>
      <c r="N192" s="198"/>
      <c r="O192" s="198"/>
      <c r="P192" s="198"/>
      <c r="Q192" s="198"/>
      <c r="R192" s="198"/>
    </row>
    <row r="193" spans="1:20" s="18" customFormat="1" ht="27.75" hidden="1" customHeight="1">
      <c r="A193" s="82" t="s">
        <v>317</v>
      </c>
      <c r="B193" s="148">
        <v>793</v>
      </c>
      <c r="C193" s="84" t="s">
        <v>53</v>
      </c>
      <c r="D193" s="84" t="s">
        <v>121</v>
      </c>
      <c r="E193" s="84" t="s">
        <v>937</v>
      </c>
      <c r="F193" s="84" t="s">
        <v>36</v>
      </c>
      <c r="G193" s="87">
        <f>G194</f>
        <v>0</v>
      </c>
      <c r="H193" s="87">
        <f t="shared" ref="H193:I193" si="52">H194</f>
        <v>0</v>
      </c>
      <c r="I193" s="87">
        <f t="shared" si="52"/>
        <v>0</v>
      </c>
      <c r="J193" s="176"/>
      <c r="K193" s="198"/>
      <c r="L193" s="198"/>
      <c r="M193" s="198"/>
      <c r="N193" s="198"/>
      <c r="O193" s="198"/>
      <c r="P193" s="198"/>
      <c r="Q193" s="198"/>
      <c r="R193" s="198"/>
    </row>
    <row r="194" spans="1:20" s="18" customFormat="1" ht="31.5" hidden="1" customHeight="1">
      <c r="A194" s="82" t="s">
        <v>37</v>
      </c>
      <c r="B194" s="148">
        <v>793</v>
      </c>
      <c r="C194" s="84" t="s">
        <v>53</v>
      </c>
      <c r="D194" s="84" t="s">
        <v>121</v>
      </c>
      <c r="E194" s="84" t="s">
        <v>937</v>
      </c>
      <c r="F194" s="84" t="s">
        <v>38</v>
      </c>
      <c r="G194" s="87"/>
      <c r="H194" s="87">
        <v>0</v>
      </c>
      <c r="I194" s="87">
        <v>0</v>
      </c>
      <c r="J194" s="176"/>
      <c r="K194" s="198"/>
      <c r="L194" s="198"/>
      <c r="M194" s="198"/>
      <c r="N194" s="198"/>
      <c r="O194" s="198"/>
      <c r="P194" s="198"/>
      <c r="Q194" s="198"/>
      <c r="R194" s="198"/>
    </row>
    <row r="195" spans="1:20" s="18" customFormat="1" ht="27.75" hidden="1" customHeight="1">
      <c r="A195" s="16" t="s">
        <v>94</v>
      </c>
      <c r="B195" s="14">
        <v>793</v>
      </c>
      <c r="C195" s="15" t="s">
        <v>53</v>
      </c>
      <c r="D195" s="15" t="s">
        <v>121</v>
      </c>
      <c r="E195" s="15" t="s">
        <v>937</v>
      </c>
      <c r="F195" s="15" t="s">
        <v>341</v>
      </c>
      <c r="G195" s="70">
        <f>G196</f>
        <v>0</v>
      </c>
      <c r="H195" s="70">
        <f t="shared" ref="H195:I195" si="53">H196</f>
        <v>0</v>
      </c>
      <c r="I195" s="70">
        <f t="shared" si="53"/>
        <v>0</v>
      </c>
      <c r="J195" s="176"/>
      <c r="K195" s="198"/>
      <c r="L195" s="198"/>
      <c r="M195" s="198"/>
      <c r="N195" s="198"/>
      <c r="O195" s="198"/>
      <c r="P195" s="198"/>
      <c r="Q195" s="198"/>
      <c r="R195" s="198"/>
    </row>
    <row r="196" spans="1:20" s="18" customFormat="1" ht="15" hidden="1" customHeight="1">
      <c r="A196" s="16" t="s">
        <v>342</v>
      </c>
      <c r="B196" s="14">
        <v>793</v>
      </c>
      <c r="C196" s="15" t="s">
        <v>53</v>
      </c>
      <c r="D196" s="15" t="s">
        <v>121</v>
      </c>
      <c r="E196" s="15" t="s">
        <v>937</v>
      </c>
      <c r="F196" s="15" t="s">
        <v>343</v>
      </c>
      <c r="G196" s="70">
        <f>'прил 5,'!G1558</f>
        <v>0</v>
      </c>
      <c r="H196" s="70">
        <v>0</v>
      </c>
      <c r="I196" s="70">
        <v>0</v>
      </c>
      <c r="J196" s="176"/>
      <c r="K196" s="198"/>
      <c r="L196" s="198"/>
      <c r="M196" s="198"/>
      <c r="N196" s="198"/>
      <c r="O196" s="198"/>
      <c r="P196" s="198"/>
      <c r="Q196" s="198"/>
      <c r="R196" s="198"/>
    </row>
    <row r="197" spans="1:20" s="18" customFormat="1" ht="51.75" customHeight="1">
      <c r="A197" s="16" t="s">
        <v>1100</v>
      </c>
      <c r="B197" s="14">
        <v>793</v>
      </c>
      <c r="C197" s="15" t="s">
        <v>53</v>
      </c>
      <c r="D197" s="15" t="s">
        <v>121</v>
      </c>
      <c r="E197" s="15" t="s">
        <v>1196</v>
      </c>
      <c r="F197" s="15"/>
      <c r="G197" s="70">
        <f t="shared" ref="G197:I198" si="54">G198</f>
        <v>0</v>
      </c>
      <c r="H197" s="70">
        <f t="shared" si="54"/>
        <v>7000000</v>
      </c>
      <c r="I197" s="70">
        <f t="shared" si="54"/>
        <v>0</v>
      </c>
      <c r="J197" s="175"/>
      <c r="K197" s="183"/>
      <c r="L197" s="183"/>
      <c r="M197" s="183"/>
      <c r="N197" s="183"/>
      <c r="O197" s="183"/>
      <c r="P197" s="183"/>
      <c r="Q197" s="183"/>
      <c r="R197" s="183"/>
    </row>
    <row r="198" spans="1:20" s="18" customFormat="1" ht="15" customHeight="1">
      <c r="A198" s="16" t="s">
        <v>317</v>
      </c>
      <c r="B198" s="14">
        <v>793</v>
      </c>
      <c r="C198" s="15" t="s">
        <v>53</v>
      </c>
      <c r="D198" s="15" t="s">
        <v>121</v>
      </c>
      <c r="E198" s="15" t="s">
        <v>1196</v>
      </c>
      <c r="F198" s="15" t="s">
        <v>36</v>
      </c>
      <c r="G198" s="70">
        <f t="shared" si="54"/>
        <v>0</v>
      </c>
      <c r="H198" s="70">
        <f t="shared" si="54"/>
        <v>7000000</v>
      </c>
      <c r="I198" s="70">
        <f t="shared" si="54"/>
        <v>0</v>
      </c>
      <c r="J198" s="175"/>
      <c r="K198" s="183"/>
      <c r="L198" s="183"/>
      <c r="M198" s="183"/>
      <c r="N198" s="183"/>
      <c r="O198" s="183"/>
      <c r="P198" s="183"/>
      <c r="Q198" s="183"/>
      <c r="R198" s="183"/>
    </row>
    <row r="199" spans="1:20" s="18" customFormat="1" ht="32.25" customHeight="1">
      <c r="A199" s="16" t="s">
        <v>37</v>
      </c>
      <c r="B199" s="14">
        <v>793</v>
      </c>
      <c r="C199" s="15" t="s">
        <v>53</v>
      </c>
      <c r="D199" s="15" t="s">
        <v>121</v>
      </c>
      <c r="E199" s="15" t="s">
        <v>1196</v>
      </c>
      <c r="F199" s="15" t="s">
        <v>38</v>
      </c>
      <c r="G199" s="70">
        <v>0</v>
      </c>
      <c r="H199" s="70">
        <v>7000000</v>
      </c>
      <c r="I199" s="70">
        <v>0</v>
      </c>
      <c r="J199" s="175"/>
      <c r="K199" s="183"/>
      <c r="L199" s="183"/>
      <c r="M199" s="183"/>
      <c r="N199" s="183"/>
      <c r="O199" s="183"/>
      <c r="P199" s="183"/>
      <c r="Q199" s="183"/>
      <c r="R199" s="183"/>
    </row>
    <row r="200" spans="1:20" s="46" customFormat="1" ht="18" customHeight="1">
      <c r="A200" s="16" t="s">
        <v>337</v>
      </c>
      <c r="B200" s="14">
        <v>793</v>
      </c>
      <c r="C200" s="15" t="s">
        <v>53</v>
      </c>
      <c r="D200" s="15" t="s">
        <v>43</v>
      </c>
      <c r="E200" s="15" t="s">
        <v>95</v>
      </c>
      <c r="F200" s="15"/>
      <c r="G200" s="87">
        <f>G201+G204+G207+G293</f>
        <v>2200000</v>
      </c>
      <c r="H200" s="87">
        <f t="shared" ref="H200:I200" si="55">H201</f>
        <v>2200000</v>
      </c>
      <c r="I200" s="87">
        <f t="shared" si="55"/>
        <v>2200000</v>
      </c>
      <c r="J200" s="110">
        <v>2835500</v>
      </c>
      <c r="P200" s="110"/>
      <c r="Q200" s="110"/>
      <c r="R200" s="110"/>
      <c r="S200" s="110"/>
      <c r="T200" s="110"/>
    </row>
    <row r="201" spans="1:20" s="46" customFormat="1" ht="44.25" customHeight="1">
      <c r="A201" s="16" t="s">
        <v>332</v>
      </c>
      <c r="B201" s="14">
        <v>793</v>
      </c>
      <c r="C201" s="15" t="s">
        <v>53</v>
      </c>
      <c r="D201" s="15" t="s">
        <v>43</v>
      </c>
      <c r="E201" s="15" t="s">
        <v>331</v>
      </c>
      <c r="F201" s="15"/>
      <c r="G201" s="87">
        <f t="shared" ref="G201:I202" si="56">G202</f>
        <v>2200000</v>
      </c>
      <c r="H201" s="87">
        <f t="shared" si="56"/>
        <v>2200000</v>
      </c>
      <c r="I201" s="87">
        <f t="shared" si="56"/>
        <v>2200000</v>
      </c>
      <c r="J201" s="110">
        <v>10491350</v>
      </c>
      <c r="P201" s="110"/>
      <c r="Q201" s="110"/>
      <c r="R201" s="110"/>
      <c r="S201" s="110"/>
      <c r="T201" s="110"/>
    </row>
    <row r="202" spans="1:20" s="46" customFormat="1" ht="15.75" customHeight="1">
      <c r="A202" s="16" t="s">
        <v>317</v>
      </c>
      <c r="B202" s="14">
        <v>793</v>
      </c>
      <c r="C202" s="15" t="s">
        <v>53</v>
      </c>
      <c r="D202" s="15" t="s">
        <v>43</v>
      </c>
      <c r="E202" s="15" t="s">
        <v>331</v>
      </c>
      <c r="F202" s="15" t="s">
        <v>36</v>
      </c>
      <c r="G202" s="87">
        <f t="shared" si="56"/>
        <v>2200000</v>
      </c>
      <c r="H202" s="87">
        <f t="shared" si="56"/>
        <v>2200000</v>
      </c>
      <c r="I202" s="87">
        <f t="shared" si="56"/>
        <v>2200000</v>
      </c>
      <c r="J202" s="110">
        <v>15028150</v>
      </c>
      <c r="P202" s="110"/>
      <c r="Q202" s="110"/>
      <c r="R202" s="110"/>
      <c r="S202" s="110"/>
      <c r="T202" s="110"/>
    </row>
    <row r="203" spans="1:20" s="46" customFormat="1" ht="44.25" customHeight="1">
      <c r="A203" s="16" t="s">
        <v>37</v>
      </c>
      <c r="B203" s="14">
        <v>793</v>
      </c>
      <c r="C203" s="15" t="s">
        <v>53</v>
      </c>
      <c r="D203" s="15" t="s">
        <v>43</v>
      </c>
      <c r="E203" s="15" t="s">
        <v>331</v>
      </c>
      <c r="F203" s="15" t="s">
        <v>38</v>
      </c>
      <c r="G203" s="70">
        <f>'прил 5,'!G1530</f>
        <v>2200000</v>
      </c>
      <c r="H203" s="70">
        <f>'прил 5,'!H1530</f>
        <v>2200000</v>
      </c>
      <c r="I203" s="70">
        <f>'прил 5,'!I1530</f>
        <v>2200000</v>
      </c>
      <c r="J203" s="110">
        <v>5548000</v>
      </c>
      <c r="P203" s="110"/>
      <c r="Q203" s="110"/>
      <c r="R203" s="110"/>
      <c r="S203" s="110"/>
      <c r="T203" s="110"/>
    </row>
    <row r="204" spans="1:20" s="46" customFormat="1" ht="75" hidden="1" customHeight="1">
      <c r="A204" s="82" t="s">
        <v>676</v>
      </c>
      <c r="B204" s="14">
        <v>793</v>
      </c>
      <c r="C204" s="15" t="s">
        <v>53</v>
      </c>
      <c r="D204" s="15" t="s">
        <v>43</v>
      </c>
      <c r="E204" s="15" t="s">
        <v>675</v>
      </c>
      <c r="F204" s="15"/>
      <c r="G204" s="70">
        <f t="shared" ref="G204:I205" si="57">G205</f>
        <v>0</v>
      </c>
      <c r="H204" s="70">
        <f t="shared" si="57"/>
        <v>0</v>
      </c>
      <c r="I204" s="70">
        <f t="shared" si="57"/>
        <v>0</v>
      </c>
      <c r="P204" s="110"/>
      <c r="Q204" s="110"/>
      <c r="R204" s="110"/>
      <c r="S204" s="110"/>
      <c r="T204" s="110"/>
    </row>
    <row r="205" spans="1:20" s="46" customFormat="1" ht="27.75" hidden="1" customHeight="1">
      <c r="A205" s="82" t="s">
        <v>442</v>
      </c>
      <c r="B205" s="14">
        <v>793</v>
      </c>
      <c r="C205" s="15" t="s">
        <v>53</v>
      </c>
      <c r="D205" s="15" t="s">
        <v>43</v>
      </c>
      <c r="E205" s="15" t="s">
        <v>675</v>
      </c>
      <c r="F205" s="15" t="s">
        <v>63</v>
      </c>
      <c r="G205" s="70">
        <f t="shared" si="57"/>
        <v>0</v>
      </c>
      <c r="H205" s="70">
        <f t="shared" si="57"/>
        <v>0</v>
      </c>
      <c r="I205" s="70">
        <f t="shared" si="57"/>
        <v>0</v>
      </c>
      <c r="P205" s="110"/>
      <c r="Q205" s="110"/>
      <c r="R205" s="110"/>
      <c r="S205" s="110"/>
      <c r="T205" s="110"/>
    </row>
    <row r="206" spans="1:20" s="46" customFormat="1" ht="31.5" hidden="1" customHeight="1">
      <c r="A206" s="82" t="s">
        <v>37</v>
      </c>
      <c r="B206" s="14">
        <v>793</v>
      </c>
      <c r="C206" s="15" t="s">
        <v>53</v>
      </c>
      <c r="D206" s="15" t="s">
        <v>43</v>
      </c>
      <c r="E206" s="15" t="s">
        <v>675</v>
      </c>
      <c r="F206" s="15" t="s">
        <v>335</v>
      </c>
      <c r="G206" s="70"/>
      <c r="H206" s="70">
        <v>0</v>
      </c>
      <c r="I206" s="70">
        <v>0</v>
      </c>
      <c r="P206" s="110"/>
      <c r="Q206" s="110"/>
      <c r="R206" s="110"/>
      <c r="S206" s="110"/>
      <c r="T206" s="110"/>
    </row>
    <row r="207" spans="1:20" s="46" customFormat="1" ht="75" hidden="1" customHeight="1">
      <c r="A207" s="82" t="s">
        <v>749</v>
      </c>
      <c r="B207" s="14">
        <v>793</v>
      </c>
      <c r="C207" s="15" t="s">
        <v>53</v>
      </c>
      <c r="D207" s="15" t="s">
        <v>43</v>
      </c>
      <c r="E207" s="15" t="s">
        <v>748</v>
      </c>
      <c r="F207" s="15"/>
      <c r="G207" s="70">
        <f t="shared" ref="G207:I208" si="58">G208</f>
        <v>0</v>
      </c>
      <c r="H207" s="70">
        <f t="shared" si="58"/>
        <v>0</v>
      </c>
      <c r="I207" s="70">
        <f t="shared" si="58"/>
        <v>0</v>
      </c>
      <c r="P207" s="110"/>
      <c r="Q207" s="110"/>
      <c r="R207" s="110"/>
      <c r="S207" s="110"/>
      <c r="T207" s="110"/>
    </row>
    <row r="208" spans="1:20" s="46" customFormat="1" ht="27.75" hidden="1" customHeight="1">
      <c r="A208" s="82" t="s">
        <v>442</v>
      </c>
      <c r="B208" s="14">
        <v>793</v>
      </c>
      <c r="C208" s="15" t="s">
        <v>53</v>
      </c>
      <c r="D208" s="15" t="s">
        <v>43</v>
      </c>
      <c r="E208" s="15" t="s">
        <v>748</v>
      </c>
      <c r="F208" s="15" t="s">
        <v>36</v>
      </c>
      <c r="G208" s="70">
        <f t="shared" si="58"/>
        <v>0</v>
      </c>
      <c r="H208" s="70">
        <f t="shared" si="58"/>
        <v>0</v>
      </c>
      <c r="I208" s="70">
        <f t="shared" si="58"/>
        <v>0</v>
      </c>
      <c r="P208" s="110"/>
      <c r="Q208" s="110"/>
      <c r="R208" s="110"/>
      <c r="S208" s="110"/>
      <c r="T208" s="110"/>
    </row>
    <row r="209" spans="1:20" s="46" customFormat="1" ht="31.5" hidden="1" customHeight="1">
      <c r="A209" s="82" t="s">
        <v>37</v>
      </c>
      <c r="B209" s="14">
        <v>793</v>
      </c>
      <c r="C209" s="15" t="s">
        <v>53</v>
      </c>
      <c r="D209" s="15" t="s">
        <v>43</v>
      </c>
      <c r="E209" s="15" t="s">
        <v>748</v>
      </c>
      <c r="F209" s="15" t="s">
        <v>38</v>
      </c>
      <c r="G209" s="70"/>
      <c r="H209" s="70">
        <v>0</v>
      </c>
      <c r="I209" s="70">
        <v>0</v>
      </c>
      <c r="P209" s="110"/>
      <c r="Q209" s="110"/>
      <c r="R209" s="110"/>
      <c r="S209" s="110"/>
      <c r="T209" s="110"/>
    </row>
    <row r="210" spans="1:20" s="3" customFormat="1" ht="20.25" hidden="1" customHeight="1">
      <c r="A210" s="77" t="s">
        <v>167</v>
      </c>
      <c r="B210" s="49">
        <v>795</v>
      </c>
      <c r="C210" s="15" t="s">
        <v>53</v>
      </c>
      <c r="D210" s="15" t="s">
        <v>121</v>
      </c>
      <c r="E210" s="15"/>
      <c r="F210" s="15"/>
      <c r="G210" s="129">
        <f>G167-G200</f>
        <v>72617518</v>
      </c>
      <c r="H210" s="129">
        <f>H167-H200</f>
        <v>57310873</v>
      </c>
      <c r="I210" s="129">
        <f>I167-I200</f>
        <v>59165340</v>
      </c>
      <c r="J210" s="111">
        <f>SUM(J167:J203)</f>
        <v>35403000</v>
      </c>
      <c r="P210" s="111"/>
      <c r="Q210" s="111"/>
      <c r="R210" s="111"/>
      <c r="S210" s="111"/>
      <c r="T210" s="111"/>
    </row>
    <row r="211" spans="1:20" s="18" customFormat="1" ht="27" hidden="1" customHeight="1">
      <c r="A211" s="16" t="s">
        <v>465</v>
      </c>
      <c r="B211" s="49">
        <v>795</v>
      </c>
      <c r="C211" s="15" t="s">
        <v>53</v>
      </c>
      <c r="D211" s="15" t="s">
        <v>121</v>
      </c>
      <c r="E211" s="15" t="s">
        <v>230</v>
      </c>
      <c r="F211" s="15"/>
      <c r="G211" s="87" t="e">
        <f>G218+G248+#REF!+#REF!+#REF!+#REF!+#REF!+G212+#REF!+#REF!+#REF!</f>
        <v>#REF!</v>
      </c>
      <c r="H211" s="87" t="e">
        <f>H218+H248+#REF!+#REF!+#REF!+#REF!+#REF!+H212+#REF!+#REF!</f>
        <v>#REF!</v>
      </c>
      <c r="I211" s="87" t="e">
        <f>I218+I248+#REF!+#REF!+#REF!+#REF!+#REF!+I212+#REF!+#REF!</f>
        <v>#REF!</v>
      </c>
      <c r="J211" s="17"/>
      <c r="P211" s="17"/>
      <c r="Q211" s="17"/>
      <c r="R211" s="17"/>
      <c r="S211" s="17"/>
      <c r="T211" s="17"/>
    </row>
    <row r="212" spans="1:20" s="18" customFormat="1" ht="39.75" hidden="1" customHeight="1">
      <c r="A212" s="16" t="s">
        <v>389</v>
      </c>
      <c r="B212" s="49">
        <v>795</v>
      </c>
      <c r="C212" s="15" t="s">
        <v>53</v>
      </c>
      <c r="D212" s="15" t="s">
        <v>121</v>
      </c>
      <c r="E212" s="15" t="s">
        <v>388</v>
      </c>
      <c r="F212" s="15"/>
      <c r="G212" s="87">
        <f t="shared" ref="G212:I213" si="59">G213</f>
        <v>0</v>
      </c>
      <c r="H212" s="87">
        <f t="shared" si="59"/>
        <v>0</v>
      </c>
      <c r="I212" s="87">
        <f t="shared" si="59"/>
        <v>0</v>
      </c>
      <c r="J212" s="17"/>
      <c r="P212" s="17"/>
      <c r="Q212" s="17"/>
      <c r="R212" s="17"/>
      <c r="S212" s="17"/>
      <c r="T212" s="17"/>
    </row>
    <row r="213" spans="1:20" s="18" customFormat="1" ht="27" hidden="1" customHeight="1">
      <c r="A213" s="16" t="s">
        <v>153</v>
      </c>
      <c r="B213" s="49">
        <v>795</v>
      </c>
      <c r="C213" s="15" t="s">
        <v>53</v>
      </c>
      <c r="D213" s="15" t="s">
        <v>121</v>
      </c>
      <c r="E213" s="15" t="s">
        <v>388</v>
      </c>
      <c r="F213" s="15" t="s">
        <v>154</v>
      </c>
      <c r="G213" s="87">
        <f t="shared" si="59"/>
        <v>0</v>
      </c>
      <c r="H213" s="87">
        <f t="shared" si="59"/>
        <v>0</v>
      </c>
      <c r="I213" s="87">
        <f t="shared" si="59"/>
        <v>0</v>
      </c>
      <c r="J213" s="17"/>
      <c r="P213" s="17"/>
      <c r="Q213" s="17"/>
      <c r="R213" s="17"/>
      <c r="S213" s="17"/>
      <c r="T213" s="17"/>
    </row>
    <row r="214" spans="1:20" s="18" customFormat="1" ht="27" hidden="1" customHeight="1">
      <c r="A214" s="16" t="s">
        <v>165</v>
      </c>
      <c r="B214" s="49">
        <v>795</v>
      </c>
      <c r="C214" s="15" t="s">
        <v>53</v>
      </c>
      <c r="D214" s="15" t="s">
        <v>121</v>
      </c>
      <c r="E214" s="15" t="s">
        <v>388</v>
      </c>
      <c r="F214" s="15" t="s">
        <v>166</v>
      </c>
      <c r="G214" s="87"/>
      <c r="H214" s="87"/>
      <c r="I214" s="87"/>
      <c r="J214" s="17"/>
      <c r="P214" s="17"/>
      <c r="Q214" s="17"/>
      <c r="R214" s="17"/>
      <c r="S214" s="17"/>
      <c r="T214" s="17"/>
    </row>
    <row r="215" spans="1:20" s="18" customFormat="1" ht="27" hidden="1" customHeight="1">
      <c r="A215" s="16"/>
      <c r="B215" s="49"/>
      <c r="C215" s="15"/>
      <c r="D215" s="15"/>
      <c r="E215" s="15"/>
      <c r="F215" s="15"/>
      <c r="G215" s="87"/>
      <c r="H215" s="87"/>
      <c r="I215" s="87"/>
      <c r="J215" s="17"/>
      <c r="P215" s="17"/>
      <c r="Q215" s="17"/>
      <c r="R215" s="17"/>
      <c r="S215" s="17"/>
      <c r="T215" s="17"/>
    </row>
    <row r="216" spans="1:20" s="18" customFormat="1" ht="27" hidden="1" customHeight="1">
      <c r="A216" s="16"/>
      <c r="B216" s="49"/>
      <c r="C216" s="15"/>
      <c r="D216" s="15"/>
      <c r="E216" s="15"/>
      <c r="F216" s="15"/>
      <c r="G216" s="87"/>
      <c r="H216" s="87"/>
      <c r="I216" s="87"/>
      <c r="J216" s="17"/>
      <c r="P216" s="17"/>
      <c r="Q216" s="17"/>
      <c r="R216" s="17"/>
      <c r="S216" s="17"/>
      <c r="T216" s="17"/>
    </row>
    <row r="217" spans="1:20" s="18" customFormat="1" ht="27" hidden="1" customHeight="1">
      <c r="A217" s="16"/>
      <c r="B217" s="49"/>
      <c r="C217" s="15"/>
      <c r="D217" s="15"/>
      <c r="E217" s="15"/>
      <c r="F217" s="15"/>
      <c r="G217" s="87"/>
      <c r="H217" s="87"/>
      <c r="I217" s="87"/>
      <c r="J217" s="17"/>
      <c r="P217" s="17"/>
      <c r="Q217" s="17"/>
      <c r="R217" s="17"/>
      <c r="S217" s="17"/>
      <c r="T217" s="17"/>
    </row>
    <row r="218" spans="1:20" s="18" customFormat="1" ht="66" hidden="1" customHeight="1">
      <c r="A218" s="50" t="s">
        <v>101</v>
      </c>
      <c r="B218" s="14">
        <v>793</v>
      </c>
      <c r="C218" s="15" t="s">
        <v>53</v>
      </c>
      <c r="D218" s="15" t="s">
        <v>121</v>
      </c>
      <c r="E218" s="15" t="s">
        <v>99</v>
      </c>
      <c r="F218" s="15"/>
      <c r="G218" s="70">
        <f t="shared" ref="G218:I218" si="60">G222+G225+G238+G233+G230+G245+G219</f>
        <v>0</v>
      </c>
      <c r="H218" s="70">
        <f t="shared" si="60"/>
        <v>0</v>
      </c>
      <c r="I218" s="70">
        <f t="shared" si="60"/>
        <v>0</v>
      </c>
      <c r="J218" s="17"/>
      <c r="L218" s="17">
        <f>G229+G244+G253+G262+G268</f>
        <v>0</v>
      </c>
      <c r="P218" s="17"/>
      <c r="Q218" s="17"/>
      <c r="R218" s="17"/>
      <c r="S218" s="17"/>
      <c r="T218" s="17"/>
    </row>
    <row r="219" spans="1:20" s="18" customFormat="1" ht="76.5" hidden="1" customHeight="1">
      <c r="A219" s="50" t="s">
        <v>642</v>
      </c>
      <c r="B219" s="49">
        <v>795</v>
      </c>
      <c r="C219" s="15" t="s">
        <v>53</v>
      </c>
      <c r="D219" s="15" t="s">
        <v>121</v>
      </c>
      <c r="E219" s="15" t="s">
        <v>641</v>
      </c>
      <c r="F219" s="15"/>
      <c r="G219" s="70">
        <f t="shared" ref="G219:I220" si="61">G220</f>
        <v>0</v>
      </c>
      <c r="H219" s="70">
        <f t="shared" si="61"/>
        <v>0</v>
      </c>
      <c r="I219" s="70">
        <f t="shared" si="61"/>
        <v>0</v>
      </c>
      <c r="P219" s="17"/>
      <c r="Q219" s="17"/>
      <c r="R219" s="17"/>
      <c r="S219" s="17"/>
      <c r="T219" s="17"/>
    </row>
    <row r="220" spans="1:20" s="18" customFormat="1" ht="15" hidden="1" customHeight="1">
      <c r="A220" s="16" t="s">
        <v>317</v>
      </c>
      <c r="B220" s="49">
        <v>795</v>
      </c>
      <c r="C220" s="15" t="s">
        <v>53</v>
      </c>
      <c r="D220" s="15" t="s">
        <v>121</v>
      </c>
      <c r="E220" s="15" t="s">
        <v>641</v>
      </c>
      <c r="F220" s="15" t="s">
        <v>36</v>
      </c>
      <c r="G220" s="70">
        <f t="shared" si="61"/>
        <v>0</v>
      </c>
      <c r="H220" s="70">
        <f t="shared" si="61"/>
        <v>0</v>
      </c>
      <c r="I220" s="70">
        <f t="shared" si="61"/>
        <v>0</v>
      </c>
      <c r="P220" s="17"/>
      <c r="Q220" s="17"/>
      <c r="R220" s="17"/>
      <c r="S220" s="17"/>
      <c r="T220" s="17"/>
    </row>
    <row r="221" spans="1:20" s="18" customFormat="1" ht="32.25" hidden="1" customHeight="1">
      <c r="A221" s="16" t="s">
        <v>37</v>
      </c>
      <c r="B221" s="49">
        <v>795</v>
      </c>
      <c r="C221" s="15" t="s">
        <v>53</v>
      </c>
      <c r="D221" s="15" t="s">
        <v>121</v>
      </c>
      <c r="E221" s="15" t="s">
        <v>641</v>
      </c>
      <c r="F221" s="15" t="s">
        <v>38</v>
      </c>
      <c r="G221" s="70">
        <f>'прил 5,'!G2085</f>
        <v>0</v>
      </c>
      <c r="H221" s="70">
        <f>'прил 5,'!H2085</f>
        <v>0</v>
      </c>
      <c r="I221" s="70">
        <f>'прил 5,'!I2085</f>
        <v>0</v>
      </c>
      <c r="J221" s="18" t="s">
        <v>451</v>
      </c>
      <c r="L221" s="18">
        <v>26808448</v>
      </c>
      <c r="P221" s="17"/>
      <c r="Q221" s="17"/>
      <c r="R221" s="17"/>
      <c r="S221" s="17"/>
      <c r="T221" s="17"/>
    </row>
    <row r="222" spans="1:20" s="18" customFormat="1" ht="53.25" hidden="1" customHeight="1">
      <c r="A222" s="50" t="s">
        <v>102</v>
      </c>
      <c r="B222" s="49">
        <v>795</v>
      </c>
      <c r="C222" s="15" t="s">
        <v>53</v>
      </c>
      <c r="D222" s="15" t="s">
        <v>121</v>
      </c>
      <c r="E222" s="15" t="s">
        <v>100</v>
      </c>
      <c r="F222" s="15"/>
      <c r="G222" s="87">
        <f t="shared" ref="G222:I223" si="62">G223</f>
        <v>0</v>
      </c>
      <c r="H222" s="87">
        <f t="shared" si="62"/>
        <v>0</v>
      </c>
      <c r="I222" s="87">
        <f t="shared" si="62"/>
        <v>0</v>
      </c>
      <c r="J222" s="17"/>
      <c r="P222" s="17"/>
      <c r="Q222" s="17"/>
      <c r="R222" s="17"/>
      <c r="S222" s="17"/>
      <c r="T222" s="17"/>
    </row>
    <row r="223" spans="1:20" s="18" customFormat="1" ht="18" hidden="1" customHeight="1">
      <c r="A223" s="16" t="s">
        <v>317</v>
      </c>
      <c r="B223" s="49">
        <v>795</v>
      </c>
      <c r="C223" s="15" t="s">
        <v>53</v>
      </c>
      <c r="D223" s="15" t="s">
        <v>121</v>
      </c>
      <c r="E223" s="15" t="s">
        <v>100</v>
      </c>
      <c r="F223" s="15" t="s">
        <v>36</v>
      </c>
      <c r="G223" s="87">
        <f t="shared" si="62"/>
        <v>0</v>
      </c>
      <c r="H223" s="87">
        <f t="shared" si="62"/>
        <v>0</v>
      </c>
      <c r="I223" s="87">
        <f t="shared" si="62"/>
        <v>0</v>
      </c>
      <c r="J223" s="17"/>
      <c r="P223" s="17"/>
      <c r="Q223" s="17"/>
      <c r="R223" s="17"/>
      <c r="S223" s="17"/>
      <c r="T223" s="17"/>
    </row>
    <row r="224" spans="1:20" s="18" customFormat="1" ht="57.75" hidden="1" customHeight="1">
      <c r="A224" s="16" t="s">
        <v>37</v>
      </c>
      <c r="B224" s="49">
        <v>795</v>
      </c>
      <c r="C224" s="15" t="s">
        <v>53</v>
      </c>
      <c r="D224" s="15" t="s">
        <v>121</v>
      </c>
      <c r="E224" s="15" t="s">
        <v>100</v>
      </c>
      <c r="F224" s="15" t="s">
        <v>38</v>
      </c>
      <c r="G224" s="70">
        <f>'прил 5,'!G2088</f>
        <v>0</v>
      </c>
      <c r="H224" s="70">
        <f>'прил 5,'!H2088</f>
        <v>0</v>
      </c>
      <c r="I224" s="70">
        <f>'прил 5,'!I2088</f>
        <v>0</v>
      </c>
      <c r="J224" s="17"/>
      <c r="P224" s="17"/>
      <c r="Q224" s="17"/>
      <c r="R224" s="17"/>
      <c r="S224" s="17"/>
      <c r="T224" s="17"/>
    </row>
    <row r="225" spans="1:20" ht="80.25" hidden="1" customHeight="1">
      <c r="A225" s="50" t="s">
        <v>101</v>
      </c>
      <c r="B225" s="49">
        <v>795</v>
      </c>
      <c r="C225" s="15" t="s">
        <v>53</v>
      </c>
      <c r="D225" s="15" t="s">
        <v>121</v>
      </c>
      <c r="E225" s="15" t="s">
        <v>130</v>
      </c>
      <c r="F225" s="15"/>
      <c r="G225" s="70">
        <f>G228</f>
        <v>0</v>
      </c>
      <c r="H225" s="70">
        <f t="shared" ref="H225:I225" si="63">H228</f>
        <v>0</v>
      </c>
      <c r="I225" s="70">
        <f t="shared" si="63"/>
        <v>0</v>
      </c>
    </row>
    <row r="226" spans="1:20" s="18" customFormat="1" ht="15.75" hidden="1" customHeight="1">
      <c r="A226" s="16" t="s">
        <v>62</v>
      </c>
      <c r="B226" s="49">
        <v>795</v>
      </c>
      <c r="C226" s="15" t="s">
        <v>53</v>
      </c>
      <c r="D226" s="15" t="s">
        <v>121</v>
      </c>
      <c r="E226" s="15" t="s">
        <v>128</v>
      </c>
      <c r="F226" s="15" t="s">
        <v>63</v>
      </c>
      <c r="G226" s="70" t="e">
        <f>G227</f>
        <v>#REF!</v>
      </c>
      <c r="H226" s="70" t="e">
        <f>H227</f>
        <v>#REF!</v>
      </c>
      <c r="I226" s="70" t="e">
        <f>I227</f>
        <v>#REF!</v>
      </c>
      <c r="J226" s="17"/>
      <c r="P226" s="17"/>
      <c r="Q226" s="17"/>
      <c r="R226" s="17"/>
      <c r="S226" s="17"/>
      <c r="T226" s="17"/>
    </row>
    <row r="227" spans="1:20" s="18" customFormat="1" ht="15.75" hidden="1" customHeight="1">
      <c r="A227" s="16" t="s">
        <v>175</v>
      </c>
      <c r="B227" s="49">
        <v>795</v>
      </c>
      <c r="C227" s="15" t="s">
        <v>53</v>
      </c>
      <c r="D227" s="15" t="s">
        <v>121</v>
      </c>
      <c r="E227" s="15" t="s">
        <v>128</v>
      </c>
      <c r="F227" s="15" t="s">
        <v>176</v>
      </c>
      <c r="G227" s="70" t="e">
        <f>'прил 5,'!#REF!</f>
        <v>#REF!</v>
      </c>
      <c r="H227" s="70" t="e">
        <f>'прил 5,'!#REF!</f>
        <v>#REF!</v>
      </c>
      <c r="I227" s="70" t="e">
        <f>'прил 5,'!#REF!</f>
        <v>#REF!</v>
      </c>
      <c r="J227" s="17"/>
      <c r="P227" s="17"/>
      <c r="Q227" s="17"/>
      <c r="R227" s="17"/>
      <c r="S227" s="17"/>
      <c r="T227" s="17"/>
    </row>
    <row r="228" spans="1:20" ht="15" hidden="1" customHeight="1">
      <c r="A228" s="16" t="s">
        <v>153</v>
      </c>
      <c r="B228" s="49">
        <v>795</v>
      </c>
      <c r="C228" s="15" t="s">
        <v>53</v>
      </c>
      <c r="D228" s="15" t="s">
        <v>121</v>
      </c>
      <c r="E228" s="15" t="s">
        <v>128</v>
      </c>
      <c r="F228" s="15" t="s">
        <v>154</v>
      </c>
      <c r="G228" s="70">
        <f>G229</f>
        <v>0</v>
      </c>
      <c r="H228" s="70">
        <f>H229</f>
        <v>0</v>
      </c>
      <c r="I228" s="70">
        <f>I229</f>
        <v>0</v>
      </c>
    </row>
    <row r="229" spans="1:20" ht="15" hidden="1" customHeight="1">
      <c r="A229" s="16" t="s">
        <v>173</v>
      </c>
      <c r="B229" s="49">
        <v>795</v>
      </c>
      <c r="C229" s="15" t="s">
        <v>53</v>
      </c>
      <c r="D229" s="15" t="s">
        <v>121</v>
      </c>
      <c r="E229" s="15" t="s">
        <v>128</v>
      </c>
      <c r="F229" s="15" t="s">
        <v>174</v>
      </c>
      <c r="G229" s="70">
        <f>'прил 5,'!G2091</f>
        <v>0</v>
      </c>
      <c r="H229" s="70">
        <f>'прил 5,'!H2091</f>
        <v>0</v>
      </c>
      <c r="I229" s="70">
        <f>'прил 5,'!I2091</f>
        <v>0</v>
      </c>
    </row>
    <row r="230" spans="1:20" s="18" customFormat="1" ht="83.25" hidden="1" customHeight="1">
      <c r="A230" s="50" t="s">
        <v>411</v>
      </c>
      <c r="B230" s="49"/>
      <c r="C230" s="15"/>
      <c r="D230" s="15"/>
      <c r="E230" s="15" t="s">
        <v>131</v>
      </c>
      <c r="F230" s="15"/>
      <c r="G230" s="70">
        <f>G231</f>
        <v>0</v>
      </c>
      <c r="H230" s="70">
        <v>0</v>
      </c>
      <c r="I230" s="70">
        <v>0</v>
      </c>
      <c r="J230" s="17"/>
      <c r="P230" s="17"/>
      <c r="Q230" s="17"/>
      <c r="R230" s="17"/>
      <c r="S230" s="17"/>
      <c r="T230" s="17"/>
    </row>
    <row r="231" spans="1:20" s="18" customFormat="1" ht="26.25" hidden="1" customHeight="1">
      <c r="A231" s="16" t="s">
        <v>317</v>
      </c>
      <c r="B231" s="49"/>
      <c r="C231" s="15"/>
      <c r="D231" s="15"/>
      <c r="E231" s="15" t="s">
        <v>129</v>
      </c>
      <c r="F231" s="15" t="s">
        <v>36</v>
      </c>
      <c r="G231" s="70">
        <f>G232</f>
        <v>0</v>
      </c>
      <c r="H231" s="70">
        <v>0</v>
      </c>
      <c r="I231" s="70">
        <v>0</v>
      </c>
      <c r="J231" s="17"/>
      <c r="P231" s="17"/>
      <c r="Q231" s="17"/>
      <c r="R231" s="17"/>
      <c r="S231" s="17"/>
      <c r="T231" s="17"/>
    </row>
    <row r="232" spans="1:20" s="18" customFormat="1" ht="47.25" hidden="1" customHeight="1">
      <c r="A232" s="16" t="s">
        <v>37</v>
      </c>
      <c r="B232" s="49"/>
      <c r="C232" s="15"/>
      <c r="D232" s="15"/>
      <c r="E232" s="15" t="s">
        <v>129</v>
      </c>
      <c r="F232" s="15" t="s">
        <v>38</v>
      </c>
      <c r="G232" s="70">
        <f>'прил 5,'!G2094</f>
        <v>0</v>
      </c>
      <c r="H232" s="70">
        <v>0</v>
      </c>
      <c r="I232" s="70">
        <v>0</v>
      </c>
      <c r="J232" s="17"/>
      <c r="P232" s="17"/>
      <c r="Q232" s="17"/>
      <c r="R232" s="17"/>
      <c r="S232" s="17"/>
      <c r="T232" s="17"/>
    </row>
    <row r="233" spans="1:20" ht="78" hidden="1" customHeight="1">
      <c r="A233" s="50" t="s">
        <v>506</v>
      </c>
      <c r="B233" s="49">
        <v>795</v>
      </c>
      <c r="C233" s="15" t="s">
        <v>53</v>
      </c>
      <c r="D233" s="15" t="s">
        <v>121</v>
      </c>
      <c r="E233" s="15" t="s">
        <v>505</v>
      </c>
      <c r="F233" s="15"/>
      <c r="G233" s="70">
        <f>G234+G236</f>
        <v>0</v>
      </c>
      <c r="H233" s="70">
        <v>0</v>
      </c>
      <c r="I233" s="70">
        <v>0</v>
      </c>
      <c r="J233" s="1"/>
    </row>
    <row r="234" spans="1:20" ht="18" hidden="1" customHeight="1">
      <c r="A234" s="16" t="s">
        <v>317</v>
      </c>
      <c r="B234" s="49">
        <v>795</v>
      </c>
      <c r="C234" s="15" t="s">
        <v>53</v>
      </c>
      <c r="D234" s="15" t="s">
        <v>121</v>
      </c>
      <c r="E234" s="15" t="s">
        <v>504</v>
      </c>
      <c r="F234" s="15" t="s">
        <v>36</v>
      </c>
      <c r="G234" s="70">
        <f>G235</f>
        <v>0</v>
      </c>
      <c r="H234" s="70">
        <v>0</v>
      </c>
      <c r="I234" s="70">
        <v>0</v>
      </c>
      <c r="J234" s="1"/>
    </row>
    <row r="235" spans="1:20" ht="15" hidden="1" customHeight="1">
      <c r="A235" s="16" t="s">
        <v>37</v>
      </c>
      <c r="B235" s="49">
        <v>795</v>
      </c>
      <c r="C235" s="15" t="s">
        <v>53</v>
      </c>
      <c r="D235" s="15" t="s">
        <v>121</v>
      </c>
      <c r="E235" s="15" t="s">
        <v>504</v>
      </c>
      <c r="F235" s="15" t="s">
        <v>38</v>
      </c>
      <c r="G235" s="70"/>
      <c r="H235" s="70">
        <v>0</v>
      </c>
      <c r="I235" s="70">
        <v>0</v>
      </c>
      <c r="J235" s="1"/>
    </row>
    <row r="236" spans="1:20" ht="36.75" hidden="1" customHeight="1">
      <c r="A236" s="16" t="s">
        <v>94</v>
      </c>
      <c r="B236" s="49">
        <v>795</v>
      </c>
      <c r="C236" s="15" t="s">
        <v>53</v>
      </c>
      <c r="D236" s="15" t="s">
        <v>121</v>
      </c>
      <c r="E236" s="15" t="s">
        <v>504</v>
      </c>
      <c r="F236" s="15" t="s">
        <v>341</v>
      </c>
      <c r="G236" s="70">
        <f>G237</f>
        <v>0</v>
      </c>
      <c r="H236" s="70">
        <f t="shared" ref="H236:I236" si="64">H237</f>
        <v>0</v>
      </c>
      <c r="I236" s="70">
        <f t="shared" si="64"/>
        <v>0</v>
      </c>
      <c r="J236" s="1"/>
    </row>
    <row r="237" spans="1:20" ht="27.75" hidden="1" customHeight="1">
      <c r="A237" s="16" t="s">
        <v>342</v>
      </c>
      <c r="B237" s="49">
        <v>795</v>
      </c>
      <c r="C237" s="15" t="s">
        <v>53</v>
      </c>
      <c r="D237" s="15" t="s">
        <v>121</v>
      </c>
      <c r="E237" s="15" t="s">
        <v>504</v>
      </c>
      <c r="F237" s="15" t="s">
        <v>343</v>
      </c>
      <c r="G237" s="70"/>
      <c r="H237" s="70">
        <v>0</v>
      </c>
      <c r="I237" s="70">
        <v>0</v>
      </c>
      <c r="J237" s="1"/>
    </row>
    <row r="238" spans="1:20" s="18" customFormat="1" ht="62.25" hidden="1" customHeight="1">
      <c r="A238" s="16" t="s">
        <v>503</v>
      </c>
      <c r="B238" s="49">
        <v>795</v>
      </c>
      <c r="C238" s="15" t="s">
        <v>53</v>
      </c>
      <c r="D238" s="15" t="s">
        <v>121</v>
      </c>
      <c r="E238" s="15" t="s">
        <v>182</v>
      </c>
      <c r="F238" s="15"/>
      <c r="G238" s="70">
        <f>G239+G243+G241</f>
        <v>0</v>
      </c>
      <c r="H238" s="70">
        <v>0</v>
      </c>
      <c r="I238" s="70">
        <v>0</v>
      </c>
      <c r="P238" s="17"/>
      <c r="Q238" s="17"/>
      <c r="R238" s="17"/>
      <c r="S238" s="17"/>
      <c r="T238" s="17"/>
    </row>
    <row r="239" spans="1:20" s="18" customFormat="1" ht="32.25" hidden="1" customHeight="1">
      <c r="A239" s="16" t="s">
        <v>317</v>
      </c>
      <c r="B239" s="49">
        <v>795</v>
      </c>
      <c r="C239" s="15" t="s">
        <v>53</v>
      </c>
      <c r="D239" s="15" t="s">
        <v>121</v>
      </c>
      <c r="E239" s="15" t="s">
        <v>182</v>
      </c>
      <c r="F239" s="15" t="s">
        <v>36</v>
      </c>
      <c r="G239" s="70">
        <f>G240</f>
        <v>0</v>
      </c>
      <c r="H239" s="70">
        <v>0</v>
      </c>
      <c r="I239" s="70">
        <v>0</v>
      </c>
      <c r="P239" s="17"/>
      <c r="Q239" s="17"/>
      <c r="R239" s="17"/>
      <c r="S239" s="17"/>
      <c r="T239" s="17"/>
    </row>
    <row r="240" spans="1:20" s="18" customFormat="1" ht="32.25" hidden="1" customHeight="1">
      <c r="A240" s="16" t="s">
        <v>37</v>
      </c>
      <c r="B240" s="49">
        <v>795</v>
      </c>
      <c r="C240" s="15" t="s">
        <v>53</v>
      </c>
      <c r="D240" s="15" t="s">
        <v>121</v>
      </c>
      <c r="E240" s="15" t="s">
        <v>182</v>
      </c>
      <c r="F240" s="15" t="s">
        <v>38</v>
      </c>
      <c r="G240" s="70"/>
      <c r="H240" s="70">
        <v>0</v>
      </c>
      <c r="I240" s="70">
        <v>0</v>
      </c>
      <c r="P240" s="17"/>
      <c r="Q240" s="17"/>
      <c r="R240" s="17"/>
      <c r="S240" s="17"/>
      <c r="T240" s="17"/>
    </row>
    <row r="241" spans="1:20" ht="18" hidden="1" customHeight="1">
      <c r="A241" s="16" t="s">
        <v>317</v>
      </c>
      <c r="B241" s="49">
        <v>795</v>
      </c>
      <c r="C241" s="15" t="s">
        <v>53</v>
      </c>
      <c r="D241" s="15" t="s">
        <v>121</v>
      </c>
      <c r="E241" s="15" t="s">
        <v>182</v>
      </c>
      <c r="F241" s="15" t="s">
        <v>36</v>
      </c>
      <c r="G241" s="70">
        <f>G242</f>
        <v>0</v>
      </c>
      <c r="H241" s="70">
        <v>0</v>
      </c>
      <c r="I241" s="70">
        <v>0</v>
      </c>
      <c r="J241" s="1"/>
    </row>
    <row r="242" spans="1:20" ht="29.25" hidden="1" customHeight="1">
      <c r="A242" s="16" t="s">
        <v>37</v>
      </c>
      <c r="B242" s="49">
        <v>795</v>
      </c>
      <c r="C242" s="15" t="s">
        <v>53</v>
      </c>
      <c r="D242" s="15" t="s">
        <v>121</v>
      </c>
      <c r="E242" s="15" t="s">
        <v>182</v>
      </c>
      <c r="F242" s="15" t="s">
        <v>38</v>
      </c>
      <c r="G242" s="70"/>
      <c r="H242" s="70"/>
      <c r="I242" s="70"/>
      <c r="J242" s="1"/>
    </row>
    <row r="243" spans="1:20" ht="18" hidden="1" customHeight="1">
      <c r="A243" s="16" t="s">
        <v>153</v>
      </c>
      <c r="B243" s="49">
        <v>795</v>
      </c>
      <c r="C243" s="15" t="s">
        <v>53</v>
      </c>
      <c r="D243" s="15" t="s">
        <v>121</v>
      </c>
      <c r="E243" s="15" t="s">
        <v>182</v>
      </c>
      <c r="F243" s="15" t="s">
        <v>154</v>
      </c>
      <c r="G243" s="70">
        <f>G244</f>
        <v>0</v>
      </c>
      <c r="H243" s="70">
        <v>0</v>
      </c>
      <c r="I243" s="70">
        <v>0</v>
      </c>
      <c r="J243" s="1"/>
    </row>
    <row r="244" spans="1:20" ht="15" hidden="1" customHeight="1">
      <c r="A244" s="16" t="s">
        <v>173</v>
      </c>
      <c r="B244" s="49">
        <v>795</v>
      </c>
      <c r="C244" s="15" t="s">
        <v>53</v>
      </c>
      <c r="D244" s="15" t="s">
        <v>121</v>
      </c>
      <c r="E244" s="15" t="s">
        <v>182</v>
      </c>
      <c r="F244" s="15" t="s">
        <v>174</v>
      </c>
      <c r="G244" s="70">
        <f>'прил 5,'!G2106</f>
        <v>0</v>
      </c>
      <c r="H244" s="70">
        <v>0</v>
      </c>
      <c r="I244" s="70">
        <v>0</v>
      </c>
      <c r="J244" s="1"/>
    </row>
    <row r="245" spans="1:20" ht="78" hidden="1" customHeight="1">
      <c r="A245" s="50" t="s">
        <v>631</v>
      </c>
      <c r="B245" s="49">
        <v>795</v>
      </c>
      <c r="C245" s="15" t="s">
        <v>53</v>
      </c>
      <c r="D245" s="15" t="s">
        <v>121</v>
      </c>
      <c r="E245" s="15" t="s">
        <v>633</v>
      </c>
      <c r="F245" s="15"/>
      <c r="G245" s="70">
        <f>G246</f>
        <v>0</v>
      </c>
      <c r="H245" s="70">
        <v>0</v>
      </c>
      <c r="I245" s="70">
        <v>0</v>
      </c>
      <c r="J245" s="1"/>
    </row>
    <row r="246" spans="1:20" ht="18" hidden="1" customHeight="1">
      <c r="A246" s="16" t="s">
        <v>153</v>
      </c>
      <c r="B246" s="49">
        <v>795</v>
      </c>
      <c r="C246" s="15" t="s">
        <v>53</v>
      </c>
      <c r="D246" s="15" t="s">
        <v>121</v>
      </c>
      <c r="E246" s="15" t="s">
        <v>633</v>
      </c>
      <c r="F246" s="15" t="s">
        <v>154</v>
      </c>
      <c r="G246" s="70">
        <f>G247</f>
        <v>0</v>
      </c>
      <c r="H246" s="70">
        <v>0</v>
      </c>
      <c r="I246" s="70">
        <v>0</v>
      </c>
      <c r="J246" s="1"/>
    </row>
    <row r="247" spans="1:20" ht="27.75" hidden="1" customHeight="1">
      <c r="A247" s="16" t="s">
        <v>173</v>
      </c>
      <c r="B247" s="49">
        <v>795</v>
      </c>
      <c r="C247" s="15" t="s">
        <v>53</v>
      </c>
      <c r="D247" s="15" t="s">
        <v>121</v>
      </c>
      <c r="E247" s="15" t="s">
        <v>633</v>
      </c>
      <c r="F247" s="15" t="s">
        <v>174</v>
      </c>
      <c r="G247" s="70">
        <f>'прил 5,'!G2109</f>
        <v>0</v>
      </c>
      <c r="H247" s="70">
        <v>0</v>
      </c>
      <c r="I247" s="70">
        <v>0</v>
      </c>
      <c r="J247" s="1"/>
    </row>
    <row r="248" spans="1:20" ht="78.75" hidden="1" customHeight="1">
      <c r="A248" s="16" t="s">
        <v>105</v>
      </c>
      <c r="B248" s="49">
        <v>795</v>
      </c>
      <c r="C248" s="15" t="s">
        <v>53</v>
      </c>
      <c r="D248" s="15" t="s">
        <v>121</v>
      </c>
      <c r="E248" s="15" t="s">
        <v>103</v>
      </c>
      <c r="F248" s="15"/>
      <c r="G248" s="70">
        <f>G249+G256+G266+G250+G269+G272+G278+G263</f>
        <v>0</v>
      </c>
      <c r="H248" s="70">
        <f>H249+H256+H266+H250+H269+H272</f>
        <v>0</v>
      </c>
      <c r="I248" s="70">
        <f>I249+I256+I266+I250+I269+I272</f>
        <v>0</v>
      </c>
    </row>
    <row r="249" spans="1:20" ht="47.25" hidden="1" customHeight="1">
      <c r="A249" s="16" t="s">
        <v>106</v>
      </c>
      <c r="B249" s="49">
        <v>795</v>
      </c>
      <c r="C249" s="15" t="s">
        <v>53</v>
      </c>
      <c r="D249" s="15" t="s">
        <v>121</v>
      </c>
      <c r="E249" s="15" t="s">
        <v>104</v>
      </c>
      <c r="F249" s="15"/>
      <c r="G249" s="70">
        <f>G252+G254</f>
        <v>0</v>
      </c>
      <c r="H249" s="70">
        <f t="shared" ref="H249:I249" si="65">H252+H254</f>
        <v>0</v>
      </c>
      <c r="I249" s="70">
        <f t="shared" si="65"/>
        <v>0</v>
      </c>
    </row>
    <row r="250" spans="1:20" s="18" customFormat="1" ht="15.75" hidden="1" customHeight="1">
      <c r="A250" s="16" t="s">
        <v>62</v>
      </c>
      <c r="B250" s="49">
        <v>795</v>
      </c>
      <c r="C250" s="15" t="s">
        <v>53</v>
      </c>
      <c r="D250" s="15" t="s">
        <v>121</v>
      </c>
      <c r="E250" s="15" t="s">
        <v>104</v>
      </c>
      <c r="F250" s="15" t="s">
        <v>63</v>
      </c>
      <c r="G250" s="70">
        <f>G251</f>
        <v>0</v>
      </c>
      <c r="H250" s="70">
        <v>0</v>
      </c>
      <c r="I250" s="70">
        <v>0</v>
      </c>
      <c r="J250" s="116"/>
      <c r="P250" s="17"/>
      <c r="Q250" s="17"/>
      <c r="R250" s="17"/>
      <c r="S250" s="17"/>
      <c r="T250" s="17"/>
    </row>
    <row r="251" spans="1:20" s="18" customFormat="1" ht="15.75" hidden="1" customHeight="1">
      <c r="A251" s="16" t="s">
        <v>175</v>
      </c>
      <c r="B251" s="49">
        <v>795</v>
      </c>
      <c r="C251" s="15" t="s">
        <v>53</v>
      </c>
      <c r="D251" s="15" t="s">
        <v>121</v>
      </c>
      <c r="E251" s="15" t="s">
        <v>104</v>
      </c>
      <c r="F251" s="15" t="s">
        <v>176</v>
      </c>
      <c r="G251" s="70">
        <f>'прил 5,'!G2113</f>
        <v>0</v>
      </c>
      <c r="H251" s="70">
        <v>0</v>
      </c>
      <c r="I251" s="70">
        <v>0</v>
      </c>
      <c r="J251" s="116"/>
      <c r="P251" s="17"/>
      <c r="Q251" s="17"/>
      <c r="R251" s="17"/>
      <c r="S251" s="17"/>
      <c r="T251" s="17"/>
    </row>
    <row r="252" spans="1:20" ht="16.5" hidden="1" customHeight="1">
      <c r="A252" s="16" t="s">
        <v>153</v>
      </c>
      <c r="B252" s="49">
        <v>795</v>
      </c>
      <c r="C252" s="15" t="s">
        <v>53</v>
      </c>
      <c r="D252" s="15" t="s">
        <v>121</v>
      </c>
      <c r="E252" s="15" t="s">
        <v>104</v>
      </c>
      <c r="F252" s="15" t="s">
        <v>154</v>
      </c>
      <c r="G252" s="70">
        <f>G253</f>
        <v>0</v>
      </c>
      <c r="H252" s="70">
        <f>H253</f>
        <v>0</v>
      </c>
      <c r="I252" s="70">
        <f>I253</f>
        <v>0</v>
      </c>
    </row>
    <row r="253" spans="1:20" ht="19.5" hidden="1" customHeight="1">
      <c r="A253" s="16" t="s">
        <v>173</v>
      </c>
      <c r="B253" s="49">
        <v>795</v>
      </c>
      <c r="C253" s="15" t="s">
        <v>53</v>
      </c>
      <c r="D253" s="15" t="s">
        <v>121</v>
      </c>
      <c r="E253" s="15" t="s">
        <v>104</v>
      </c>
      <c r="F253" s="15" t="s">
        <v>174</v>
      </c>
      <c r="G253" s="70">
        <f>'прил 5,'!G2115</f>
        <v>0</v>
      </c>
      <c r="H253" s="70">
        <f>'прил 5,'!H2115</f>
        <v>0</v>
      </c>
      <c r="I253" s="70">
        <f>'прил 5,'!I2115</f>
        <v>0</v>
      </c>
    </row>
    <row r="254" spans="1:20" ht="22.5" hidden="1" customHeight="1">
      <c r="A254" s="16" t="s">
        <v>317</v>
      </c>
      <c r="B254" s="49">
        <v>795</v>
      </c>
      <c r="C254" s="15" t="s">
        <v>53</v>
      </c>
      <c r="D254" s="15" t="s">
        <v>121</v>
      </c>
      <c r="E254" s="15" t="s">
        <v>104</v>
      </c>
      <c r="F254" s="15" t="s">
        <v>36</v>
      </c>
      <c r="G254" s="70">
        <f>G255</f>
        <v>0</v>
      </c>
      <c r="H254" s="70">
        <f>H255</f>
        <v>0</v>
      </c>
      <c r="I254" s="70">
        <f>I255</f>
        <v>0</v>
      </c>
      <c r="J254" s="1"/>
    </row>
    <row r="255" spans="1:20" ht="32.25" hidden="1" customHeight="1">
      <c r="A255" s="16" t="s">
        <v>37</v>
      </c>
      <c r="B255" s="49">
        <v>795</v>
      </c>
      <c r="C255" s="15" t="s">
        <v>53</v>
      </c>
      <c r="D255" s="15" t="s">
        <v>121</v>
      </c>
      <c r="E255" s="15" t="s">
        <v>104</v>
      </c>
      <c r="F255" s="15" t="s">
        <v>38</v>
      </c>
      <c r="G255" s="70">
        <f>'прил 5,'!G2117</f>
        <v>0</v>
      </c>
      <c r="H255" s="70">
        <f>'прил 5,'!H2117</f>
        <v>0</v>
      </c>
      <c r="I255" s="70">
        <f>'прил 5,'!I2117</f>
        <v>0</v>
      </c>
      <c r="J255" s="1"/>
    </row>
    <row r="256" spans="1:20" s="18" customFormat="1" ht="65.25" hidden="1" customHeight="1">
      <c r="A256" s="16" t="s">
        <v>502</v>
      </c>
      <c r="B256" s="49">
        <v>795</v>
      </c>
      <c r="C256" s="15" t="s">
        <v>53</v>
      </c>
      <c r="D256" s="15" t="s">
        <v>121</v>
      </c>
      <c r="E256" s="15" t="s">
        <v>45</v>
      </c>
      <c r="F256" s="15"/>
      <c r="G256" s="70">
        <f>G257+G261+G259</f>
        <v>0</v>
      </c>
      <c r="H256" s="27">
        <v>0</v>
      </c>
      <c r="I256" s="27">
        <v>0</v>
      </c>
      <c r="J256" s="116"/>
      <c r="P256" s="17"/>
      <c r="Q256" s="17"/>
      <c r="R256" s="17"/>
      <c r="S256" s="17"/>
      <c r="T256" s="17"/>
    </row>
    <row r="257" spans="1:20" s="18" customFormat="1" ht="15.75" hidden="1" customHeight="1">
      <c r="A257" s="16" t="s">
        <v>317</v>
      </c>
      <c r="B257" s="49">
        <v>795</v>
      </c>
      <c r="C257" s="15" t="s">
        <v>53</v>
      </c>
      <c r="D257" s="15" t="s">
        <v>121</v>
      </c>
      <c r="E257" s="15" t="s">
        <v>45</v>
      </c>
      <c r="F257" s="15" t="s">
        <v>36</v>
      </c>
      <c r="G257" s="70">
        <f>G258</f>
        <v>0</v>
      </c>
      <c r="H257" s="27">
        <v>0</v>
      </c>
      <c r="I257" s="27">
        <v>0</v>
      </c>
      <c r="J257" s="116"/>
      <c r="P257" s="17"/>
      <c r="Q257" s="17"/>
      <c r="R257" s="17"/>
      <c r="S257" s="17"/>
      <c r="T257" s="17"/>
    </row>
    <row r="258" spans="1:20" s="18" customFormat="1" ht="15.75" hidden="1" customHeight="1">
      <c r="A258" s="16" t="s">
        <v>37</v>
      </c>
      <c r="B258" s="49">
        <v>795</v>
      </c>
      <c r="C258" s="15" t="s">
        <v>53</v>
      </c>
      <c r="D258" s="15" t="s">
        <v>121</v>
      </c>
      <c r="E258" s="15" t="s">
        <v>45</v>
      </c>
      <c r="F258" s="15" t="s">
        <v>38</v>
      </c>
      <c r="G258" s="70">
        <f>'прил 5,'!G2120</f>
        <v>0</v>
      </c>
      <c r="H258" s="27">
        <v>0</v>
      </c>
      <c r="I258" s="27">
        <v>0</v>
      </c>
      <c r="J258" s="116"/>
      <c r="P258" s="17"/>
      <c r="Q258" s="17"/>
      <c r="R258" s="17"/>
      <c r="S258" s="17"/>
      <c r="T258" s="17"/>
    </row>
    <row r="259" spans="1:20" ht="22.5" hidden="1" customHeight="1">
      <c r="A259" s="16" t="s">
        <v>317</v>
      </c>
      <c r="B259" s="49">
        <v>795</v>
      </c>
      <c r="C259" s="15" t="s">
        <v>53</v>
      </c>
      <c r="D259" s="15" t="s">
        <v>121</v>
      </c>
      <c r="E259" s="15" t="s">
        <v>45</v>
      </c>
      <c r="F259" s="15" t="s">
        <v>36</v>
      </c>
      <c r="G259" s="70">
        <f>G260</f>
        <v>0</v>
      </c>
      <c r="H259" s="70">
        <v>0</v>
      </c>
      <c r="I259" s="70">
        <v>0</v>
      </c>
      <c r="J259" s="1"/>
    </row>
    <row r="260" spans="1:20" ht="16.5" hidden="1" customHeight="1">
      <c r="A260" s="16" t="s">
        <v>37</v>
      </c>
      <c r="B260" s="49">
        <v>795</v>
      </c>
      <c r="C260" s="15" t="s">
        <v>53</v>
      </c>
      <c r="D260" s="15" t="s">
        <v>121</v>
      </c>
      <c r="E260" s="15" t="s">
        <v>45</v>
      </c>
      <c r="F260" s="15" t="s">
        <v>38</v>
      </c>
      <c r="G260" s="70"/>
      <c r="H260" s="70"/>
      <c r="I260" s="70"/>
      <c r="J260" s="1"/>
    </row>
    <row r="261" spans="1:20" ht="22.5" hidden="1" customHeight="1">
      <c r="A261" s="16" t="s">
        <v>153</v>
      </c>
      <c r="B261" s="49">
        <v>795</v>
      </c>
      <c r="C261" s="15" t="s">
        <v>53</v>
      </c>
      <c r="D261" s="15" t="s">
        <v>121</v>
      </c>
      <c r="E261" s="15" t="s">
        <v>45</v>
      </c>
      <c r="F261" s="15" t="s">
        <v>154</v>
      </c>
      <c r="G261" s="70">
        <f>G262</f>
        <v>0</v>
      </c>
      <c r="H261" s="27">
        <v>0</v>
      </c>
      <c r="I261" s="27">
        <v>0</v>
      </c>
      <c r="J261" s="1"/>
    </row>
    <row r="262" spans="1:20" ht="16.5" hidden="1" customHeight="1">
      <c r="A262" s="16" t="s">
        <v>173</v>
      </c>
      <c r="B262" s="49">
        <v>795</v>
      </c>
      <c r="C262" s="15" t="s">
        <v>53</v>
      </c>
      <c r="D262" s="15" t="s">
        <v>121</v>
      </c>
      <c r="E262" s="15" t="s">
        <v>45</v>
      </c>
      <c r="F262" s="15" t="s">
        <v>174</v>
      </c>
      <c r="G262" s="70">
        <f>'прил 5,'!G2124</f>
        <v>0</v>
      </c>
      <c r="H262" s="27">
        <v>0</v>
      </c>
      <c r="I262" s="27">
        <v>0</v>
      </c>
      <c r="J262" s="1"/>
    </row>
    <row r="263" spans="1:20" ht="62.25" hidden="1" customHeight="1">
      <c r="A263" s="16" t="s">
        <v>681</v>
      </c>
      <c r="B263" s="49">
        <v>795</v>
      </c>
      <c r="C263" s="15" t="s">
        <v>53</v>
      </c>
      <c r="D263" s="15" t="s">
        <v>121</v>
      </c>
      <c r="E263" s="15" t="s">
        <v>680</v>
      </c>
      <c r="F263" s="15"/>
      <c r="G263" s="70">
        <f>G264</f>
        <v>0</v>
      </c>
      <c r="H263" s="70">
        <f t="shared" ref="H263:I263" si="66">H264+H266+H268</f>
        <v>0</v>
      </c>
      <c r="I263" s="70">
        <f t="shared" si="66"/>
        <v>0</v>
      </c>
      <c r="J263" s="1"/>
      <c r="L263" s="2">
        <f>I238+I243+I267</f>
        <v>0</v>
      </c>
    </row>
    <row r="264" spans="1:20" s="18" customFormat="1" ht="15.75" hidden="1" customHeight="1">
      <c r="A264" s="16" t="s">
        <v>317</v>
      </c>
      <c r="B264" s="49">
        <v>795</v>
      </c>
      <c r="C264" s="15" t="s">
        <v>53</v>
      </c>
      <c r="D264" s="15" t="s">
        <v>121</v>
      </c>
      <c r="E264" s="15" t="s">
        <v>680</v>
      </c>
      <c r="F264" s="15" t="s">
        <v>36</v>
      </c>
      <c r="G264" s="70">
        <f>G265</f>
        <v>0</v>
      </c>
      <c r="H264" s="119">
        <v>0</v>
      </c>
      <c r="I264" s="119">
        <v>0</v>
      </c>
      <c r="J264" s="116"/>
      <c r="P264" s="17"/>
      <c r="Q264" s="17"/>
      <c r="R264" s="17"/>
      <c r="S264" s="17"/>
      <c r="T264" s="17"/>
    </row>
    <row r="265" spans="1:20" s="18" customFormat="1" ht="35.25" hidden="1" customHeight="1">
      <c r="A265" s="16" t="s">
        <v>37</v>
      </c>
      <c r="B265" s="49">
        <v>795</v>
      </c>
      <c r="C265" s="15" t="s">
        <v>53</v>
      </c>
      <c r="D265" s="15" t="s">
        <v>121</v>
      </c>
      <c r="E265" s="15" t="s">
        <v>680</v>
      </c>
      <c r="F265" s="15" t="s">
        <v>38</v>
      </c>
      <c r="G265" s="70"/>
      <c r="H265" s="119"/>
      <c r="I265" s="119"/>
      <c r="J265" s="116"/>
      <c r="P265" s="17"/>
      <c r="Q265" s="17"/>
      <c r="R265" s="17"/>
      <c r="S265" s="17"/>
      <c r="T265" s="17"/>
    </row>
    <row r="266" spans="1:20" ht="68.25" hidden="1" customHeight="1">
      <c r="A266" s="16" t="s">
        <v>412</v>
      </c>
      <c r="B266" s="49">
        <v>795</v>
      </c>
      <c r="C266" s="15" t="s">
        <v>53</v>
      </c>
      <c r="D266" s="15" t="s">
        <v>121</v>
      </c>
      <c r="E266" s="15" t="s">
        <v>9</v>
      </c>
      <c r="F266" s="15"/>
      <c r="G266" s="70">
        <f>G267</f>
        <v>0</v>
      </c>
      <c r="H266" s="27">
        <v>0</v>
      </c>
      <c r="I266" s="27">
        <v>0</v>
      </c>
      <c r="J266" s="1"/>
    </row>
    <row r="267" spans="1:20" ht="22.5" hidden="1" customHeight="1">
      <c r="A267" s="16" t="s">
        <v>153</v>
      </c>
      <c r="B267" s="49">
        <v>795</v>
      </c>
      <c r="C267" s="15" t="s">
        <v>53</v>
      </c>
      <c r="D267" s="15" t="s">
        <v>121</v>
      </c>
      <c r="E267" s="15" t="s">
        <v>9</v>
      </c>
      <c r="F267" s="15" t="s">
        <v>154</v>
      </c>
      <c r="G267" s="70">
        <f>G268</f>
        <v>0</v>
      </c>
      <c r="H267" s="27">
        <v>0</v>
      </c>
      <c r="I267" s="27">
        <v>0</v>
      </c>
      <c r="J267" s="1"/>
    </row>
    <row r="268" spans="1:20" ht="16.5" hidden="1" customHeight="1">
      <c r="A268" s="16" t="s">
        <v>173</v>
      </c>
      <c r="B268" s="49">
        <v>795</v>
      </c>
      <c r="C268" s="15" t="s">
        <v>53</v>
      </c>
      <c r="D268" s="15" t="s">
        <v>121</v>
      </c>
      <c r="E268" s="15" t="s">
        <v>9</v>
      </c>
      <c r="F268" s="15" t="s">
        <v>174</v>
      </c>
      <c r="G268" s="70">
        <f>'прил 5,'!G2130</f>
        <v>0</v>
      </c>
      <c r="H268" s="27">
        <v>0</v>
      </c>
      <c r="I268" s="27">
        <v>0</v>
      </c>
      <c r="J268" s="1"/>
    </row>
    <row r="269" spans="1:20" ht="77.25" hidden="1" customHeight="1">
      <c r="A269" s="16" t="s">
        <v>567</v>
      </c>
      <c r="B269" s="49">
        <v>795</v>
      </c>
      <c r="C269" s="15" t="s">
        <v>53</v>
      </c>
      <c r="D269" s="15" t="s">
        <v>121</v>
      </c>
      <c r="E269" s="15" t="s">
        <v>566</v>
      </c>
      <c r="F269" s="15"/>
      <c r="G269" s="70">
        <f>G270</f>
        <v>0</v>
      </c>
      <c r="H269" s="27">
        <v>0</v>
      </c>
      <c r="I269" s="27">
        <v>0</v>
      </c>
      <c r="J269" s="1"/>
    </row>
    <row r="270" spans="1:20" ht="22.5" hidden="1" customHeight="1">
      <c r="A270" s="16" t="s">
        <v>153</v>
      </c>
      <c r="B270" s="49">
        <v>795</v>
      </c>
      <c r="C270" s="15" t="s">
        <v>53</v>
      </c>
      <c r="D270" s="15" t="s">
        <v>121</v>
      </c>
      <c r="E270" s="15" t="s">
        <v>566</v>
      </c>
      <c r="F270" s="15" t="s">
        <v>154</v>
      </c>
      <c r="G270" s="70">
        <f>G271</f>
        <v>0</v>
      </c>
      <c r="H270" s="27">
        <v>0</v>
      </c>
      <c r="I270" s="27">
        <v>0</v>
      </c>
      <c r="J270" s="1"/>
    </row>
    <row r="271" spans="1:20" ht="16.5" hidden="1" customHeight="1">
      <c r="A271" s="16" t="s">
        <v>165</v>
      </c>
      <c r="B271" s="49">
        <v>795</v>
      </c>
      <c r="C271" s="15" t="s">
        <v>53</v>
      </c>
      <c r="D271" s="15" t="s">
        <v>121</v>
      </c>
      <c r="E271" s="15" t="s">
        <v>566</v>
      </c>
      <c r="F271" s="15" t="s">
        <v>166</v>
      </c>
      <c r="G271" s="70"/>
      <c r="H271" s="27">
        <v>0</v>
      </c>
      <c r="I271" s="27">
        <v>0</v>
      </c>
      <c r="J271" s="1"/>
    </row>
    <row r="272" spans="1:20" ht="48" hidden="1" customHeight="1">
      <c r="A272" s="16" t="s">
        <v>581</v>
      </c>
      <c r="B272" s="49">
        <v>795</v>
      </c>
      <c r="C272" s="15" t="s">
        <v>53</v>
      </c>
      <c r="D272" s="15" t="s">
        <v>121</v>
      </c>
      <c r="E272" s="84" t="s">
        <v>580</v>
      </c>
      <c r="F272" s="15"/>
      <c r="G272" s="70">
        <f>G273</f>
        <v>0</v>
      </c>
      <c r="H272" s="70">
        <v>0</v>
      </c>
      <c r="I272" s="70">
        <v>0</v>
      </c>
      <c r="J272" s="1"/>
    </row>
    <row r="273" spans="1:20" ht="22.5" hidden="1" customHeight="1">
      <c r="A273" s="16" t="s">
        <v>153</v>
      </c>
      <c r="B273" s="49">
        <v>795</v>
      </c>
      <c r="C273" s="15" t="s">
        <v>53</v>
      </c>
      <c r="D273" s="15" t="s">
        <v>121</v>
      </c>
      <c r="E273" s="15" t="s">
        <v>580</v>
      </c>
      <c r="F273" s="15" t="s">
        <v>154</v>
      </c>
      <c r="G273" s="70">
        <f>G274</f>
        <v>0</v>
      </c>
      <c r="H273" s="70">
        <v>0</v>
      </c>
      <c r="I273" s="70">
        <v>0</v>
      </c>
      <c r="J273" s="1"/>
    </row>
    <row r="274" spans="1:20" ht="16.5" hidden="1" customHeight="1">
      <c r="A274" s="16" t="s">
        <v>165</v>
      </c>
      <c r="B274" s="49">
        <v>795</v>
      </c>
      <c r="C274" s="15" t="s">
        <v>53</v>
      </c>
      <c r="D274" s="15" t="s">
        <v>121</v>
      </c>
      <c r="E274" s="15" t="s">
        <v>580</v>
      </c>
      <c r="F274" s="15" t="s">
        <v>166</v>
      </c>
      <c r="G274" s="70"/>
      <c r="H274" s="70">
        <v>0</v>
      </c>
      <c r="I274" s="70">
        <v>0</v>
      </c>
      <c r="J274" s="1"/>
    </row>
    <row r="275" spans="1:20" ht="63" hidden="1" customHeight="1">
      <c r="A275" s="16" t="s">
        <v>632</v>
      </c>
      <c r="B275" s="49">
        <v>795</v>
      </c>
      <c r="C275" s="15" t="s">
        <v>53</v>
      </c>
      <c r="D275" s="15" t="s">
        <v>121</v>
      </c>
      <c r="E275" s="15" t="s">
        <v>294</v>
      </c>
      <c r="F275" s="15"/>
      <c r="G275" s="70">
        <f>G276</f>
        <v>0</v>
      </c>
      <c r="H275" s="70"/>
      <c r="I275" s="70"/>
      <c r="J275" s="1"/>
    </row>
    <row r="276" spans="1:20" ht="16.5" hidden="1" customHeight="1">
      <c r="A276" s="16" t="s">
        <v>317</v>
      </c>
      <c r="B276" s="49">
        <v>795</v>
      </c>
      <c r="C276" s="15" t="s">
        <v>53</v>
      </c>
      <c r="D276" s="15" t="s">
        <v>121</v>
      </c>
      <c r="E276" s="15" t="s">
        <v>294</v>
      </c>
      <c r="F276" s="15" t="s">
        <v>36</v>
      </c>
      <c r="G276" s="70">
        <f>G277</f>
        <v>0</v>
      </c>
      <c r="H276" s="70"/>
      <c r="I276" s="70"/>
      <c r="J276" s="1"/>
    </row>
    <row r="277" spans="1:20" ht="28.5" hidden="1" customHeight="1">
      <c r="A277" s="16" t="s">
        <v>37</v>
      </c>
      <c r="B277" s="49">
        <v>795</v>
      </c>
      <c r="C277" s="15" t="s">
        <v>53</v>
      </c>
      <c r="D277" s="15" t="s">
        <v>121</v>
      </c>
      <c r="E277" s="15" t="s">
        <v>294</v>
      </c>
      <c r="F277" s="15" t="s">
        <v>38</v>
      </c>
      <c r="G277" s="70">
        <f>'прил 5,'!G2133</f>
        <v>0</v>
      </c>
      <c r="H277" s="70"/>
      <c r="I277" s="70"/>
      <c r="J277" s="1"/>
    </row>
    <row r="278" spans="1:20" s="18" customFormat="1" ht="76.5" hidden="1" customHeight="1">
      <c r="A278" s="50" t="s">
        <v>642</v>
      </c>
      <c r="B278" s="49">
        <v>795</v>
      </c>
      <c r="C278" s="15" t="s">
        <v>53</v>
      </c>
      <c r="D278" s="15" t="s">
        <v>121</v>
      </c>
      <c r="E278" s="15" t="s">
        <v>671</v>
      </c>
      <c r="F278" s="15"/>
      <c r="G278" s="70">
        <f t="shared" ref="G278:I279" si="67">G279</f>
        <v>0</v>
      </c>
      <c r="H278" s="70">
        <f t="shared" si="67"/>
        <v>0</v>
      </c>
      <c r="I278" s="70">
        <f t="shared" si="67"/>
        <v>0</v>
      </c>
      <c r="P278" s="17"/>
      <c r="Q278" s="17"/>
      <c r="R278" s="17"/>
      <c r="S278" s="17"/>
      <c r="T278" s="17"/>
    </row>
    <row r="279" spans="1:20" s="18" customFormat="1" ht="15" hidden="1" customHeight="1">
      <c r="A279" s="16" t="s">
        <v>317</v>
      </c>
      <c r="B279" s="49">
        <v>795</v>
      </c>
      <c r="C279" s="15" t="s">
        <v>53</v>
      </c>
      <c r="D279" s="15" t="s">
        <v>121</v>
      </c>
      <c r="E279" s="15" t="s">
        <v>671</v>
      </c>
      <c r="F279" s="15" t="s">
        <v>36</v>
      </c>
      <c r="G279" s="70">
        <f t="shared" si="67"/>
        <v>0</v>
      </c>
      <c r="H279" s="70">
        <f t="shared" si="67"/>
        <v>0</v>
      </c>
      <c r="I279" s="70">
        <f t="shared" si="67"/>
        <v>0</v>
      </c>
      <c r="P279" s="17"/>
      <c r="Q279" s="17"/>
      <c r="R279" s="17"/>
      <c r="S279" s="17"/>
      <c r="T279" s="17"/>
    </row>
    <row r="280" spans="1:20" s="18" customFormat="1" ht="32.25" hidden="1" customHeight="1">
      <c r="A280" s="16" t="s">
        <v>37</v>
      </c>
      <c r="B280" s="49">
        <v>795</v>
      </c>
      <c r="C280" s="15" t="s">
        <v>53</v>
      </c>
      <c r="D280" s="15" t="s">
        <v>121</v>
      </c>
      <c r="E280" s="15" t="s">
        <v>671</v>
      </c>
      <c r="F280" s="15" t="s">
        <v>38</v>
      </c>
      <c r="G280" s="70">
        <f>'прил 5,'!G2136</f>
        <v>0</v>
      </c>
      <c r="H280" s="70">
        <v>0</v>
      </c>
      <c r="I280" s="70">
        <v>0</v>
      </c>
      <c r="J280" s="18" t="s">
        <v>451</v>
      </c>
      <c r="L280" s="18">
        <v>26808448</v>
      </c>
      <c r="P280" s="17"/>
      <c r="Q280" s="17"/>
      <c r="R280" s="17"/>
      <c r="S280" s="17"/>
      <c r="T280" s="17"/>
    </row>
    <row r="281" spans="1:20" ht="87" hidden="1" customHeight="1">
      <c r="A281" s="16" t="s">
        <v>647</v>
      </c>
      <c r="B281" s="49">
        <v>795</v>
      </c>
      <c r="C281" s="15" t="s">
        <v>53</v>
      </c>
      <c r="D281" s="15" t="s">
        <v>121</v>
      </c>
      <c r="E281" s="15" t="s">
        <v>10</v>
      </c>
      <c r="F281" s="15"/>
      <c r="G281" s="70">
        <f>G282+G285+G288</f>
        <v>0</v>
      </c>
      <c r="H281" s="70">
        <f t="shared" ref="H281:I281" si="68">H282+H285+H288</f>
        <v>0</v>
      </c>
      <c r="I281" s="70">
        <f t="shared" si="68"/>
        <v>0</v>
      </c>
      <c r="J281" s="1"/>
    </row>
    <row r="282" spans="1:20" ht="91.5" hidden="1" customHeight="1">
      <c r="A282" s="16" t="s">
        <v>597</v>
      </c>
      <c r="B282" s="49">
        <v>795</v>
      </c>
      <c r="C282" s="15" t="s">
        <v>53</v>
      </c>
      <c r="D282" s="15" t="s">
        <v>121</v>
      </c>
      <c r="E282" s="15" t="s">
        <v>596</v>
      </c>
      <c r="F282" s="15"/>
      <c r="G282" s="70">
        <f>G283</f>
        <v>0</v>
      </c>
      <c r="H282" s="70">
        <v>0</v>
      </c>
      <c r="I282" s="70">
        <v>0</v>
      </c>
      <c r="J282" s="1"/>
    </row>
    <row r="283" spans="1:20" ht="22.5" hidden="1" customHeight="1">
      <c r="A283" s="16" t="s">
        <v>153</v>
      </c>
      <c r="B283" s="49">
        <v>795</v>
      </c>
      <c r="C283" s="15" t="s">
        <v>53</v>
      </c>
      <c r="D283" s="15" t="s">
        <v>121</v>
      </c>
      <c r="E283" s="15" t="s">
        <v>596</v>
      </c>
      <c r="F283" s="15" t="s">
        <v>154</v>
      </c>
      <c r="G283" s="70">
        <f>G284</f>
        <v>0</v>
      </c>
      <c r="H283" s="70">
        <v>0</v>
      </c>
      <c r="I283" s="70">
        <v>0</v>
      </c>
      <c r="J283" s="1"/>
    </row>
    <row r="284" spans="1:20" ht="16.5" hidden="1" customHeight="1">
      <c r="A284" s="16" t="s">
        <v>165</v>
      </c>
      <c r="B284" s="49">
        <v>795</v>
      </c>
      <c r="C284" s="15" t="s">
        <v>53</v>
      </c>
      <c r="D284" s="15" t="s">
        <v>121</v>
      </c>
      <c r="E284" s="15" t="s">
        <v>596</v>
      </c>
      <c r="F284" s="15" t="s">
        <v>166</v>
      </c>
      <c r="G284" s="70"/>
      <c r="H284" s="70">
        <v>0</v>
      </c>
      <c r="I284" s="70">
        <v>0</v>
      </c>
      <c r="J284" s="1"/>
    </row>
    <row r="285" spans="1:20" ht="48" hidden="1" customHeight="1">
      <c r="A285" s="16" t="s">
        <v>581</v>
      </c>
      <c r="B285" s="49">
        <v>795</v>
      </c>
      <c r="C285" s="15" t="s">
        <v>53</v>
      </c>
      <c r="D285" s="15" t="s">
        <v>121</v>
      </c>
      <c r="E285" s="15" t="s">
        <v>396</v>
      </c>
      <c r="F285" s="15"/>
      <c r="G285" s="70">
        <f>G286</f>
        <v>0</v>
      </c>
      <c r="H285" s="70">
        <v>0</v>
      </c>
      <c r="I285" s="70">
        <v>0</v>
      </c>
      <c r="J285" s="1"/>
    </row>
    <row r="286" spans="1:20" ht="22.5" hidden="1" customHeight="1">
      <c r="A286" s="16" t="s">
        <v>153</v>
      </c>
      <c r="B286" s="49">
        <v>795</v>
      </c>
      <c r="C286" s="15" t="s">
        <v>53</v>
      </c>
      <c r="D286" s="15" t="s">
        <v>121</v>
      </c>
      <c r="E286" s="15" t="s">
        <v>396</v>
      </c>
      <c r="F286" s="15" t="s">
        <v>154</v>
      </c>
      <c r="G286" s="70">
        <f>G287</f>
        <v>0</v>
      </c>
      <c r="H286" s="70">
        <v>0</v>
      </c>
      <c r="I286" s="70">
        <v>0</v>
      </c>
      <c r="J286" s="1"/>
    </row>
    <row r="287" spans="1:20" ht="16.5" hidden="1" customHeight="1">
      <c r="A287" s="16" t="s">
        <v>165</v>
      </c>
      <c r="B287" s="49">
        <v>795</v>
      </c>
      <c r="C287" s="15" t="s">
        <v>53</v>
      </c>
      <c r="D287" s="15" t="s">
        <v>121</v>
      </c>
      <c r="E287" s="15" t="s">
        <v>396</v>
      </c>
      <c r="F287" s="15" t="s">
        <v>166</v>
      </c>
      <c r="G287" s="70"/>
      <c r="H287" s="70">
        <v>0</v>
      </c>
      <c r="I287" s="70">
        <v>0</v>
      </c>
      <c r="J287" s="1"/>
    </row>
    <row r="288" spans="1:20" s="18" customFormat="1" ht="96" hidden="1" customHeight="1">
      <c r="A288" s="80" t="s">
        <v>648</v>
      </c>
      <c r="B288" s="49">
        <v>795</v>
      </c>
      <c r="C288" s="15" t="s">
        <v>53</v>
      </c>
      <c r="D288" s="15" t="s">
        <v>121</v>
      </c>
      <c r="E288" s="15" t="s">
        <v>598</v>
      </c>
      <c r="F288" s="15"/>
      <c r="G288" s="70">
        <f>G289+G291</f>
        <v>0</v>
      </c>
      <c r="H288" s="70">
        <f>H291+H289</f>
        <v>0</v>
      </c>
      <c r="I288" s="70">
        <f>I291+I289</f>
        <v>0</v>
      </c>
      <c r="P288" s="17"/>
      <c r="Q288" s="17"/>
      <c r="R288" s="17"/>
      <c r="S288" s="17"/>
      <c r="T288" s="17"/>
    </row>
    <row r="289" spans="1:20" s="18" customFormat="1" ht="24.75" hidden="1" customHeight="1">
      <c r="A289" s="16" t="s">
        <v>317</v>
      </c>
      <c r="B289" s="49">
        <v>795</v>
      </c>
      <c r="C289" s="15" t="s">
        <v>53</v>
      </c>
      <c r="D289" s="15" t="s">
        <v>121</v>
      </c>
      <c r="E289" s="15" t="s">
        <v>598</v>
      </c>
      <c r="F289" s="15" t="s">
        <v>36</v>
      </c>
      <c r="G289" s="70">
        <f t="shared" ref="G289:I289" si="69">G290</f>
        <v>0</v>
      </c>
      <c r="H289" s="70">
        <f t="shared" si="69"/>
        <v>0</v>
      </c>
      <c r="I289" s="70">
        <f t="shared" si="69"/>
        <v>0</v>
      </c>
      <c r="P289" s="17"/>
      <c r="Q289" s="17"/>
      <c r="R289" s="17"/>
      <c r="S289" s="17"/>
      <c r="T289" s="17"/>
    </row>
    <row r="290" spans="1:20" s="18" customFormat="1" ht="30.75" hidden="1" customHeight="1">
      <c r="A290" s="16" t="s">
        <v>37</v>
      </c>
      <c r="B290" s="49">
        <v>795</v>
      </c>
      <c r="C290" s="15" t="s">
        <v>53</v>
      </c>
      <c r="D290" s="15" t="s">
        <v>121</v>
      </c>
      <c r="E290" s="15" t="s">
        <v>598</v>
      </c>
      <c r="F290" s="15" t="s">
        <v>38</v>
      </c>
      <c r="G290" s="70"/>
      <c r="H290" s="70"/>
      <c r="I290" s="70"/>
      <c r="P290" s="17"/>
      <c r="Q290" s="17"/>
      <c r="R290" s="17"/>
      <c r="S290" s="17"/>
      <c r="T290" s="17"/>
    </row>
    <row r="291" spans="1:20" s="90" customFormat="1" ht="22.5" hidden="1" customHeight="1">
      <c r="A291" s="82" t="s">
        <v>153</v>
      </c>
      <c r="B291" s="83">
        <v>795</v>
      </c>
      <c r="C291" s="84" t="s">
        <v>53</v>
      </c>
      <c r="D291" s="84" t="s">
        <v>121</v>
      </c>
      <c r="E291" s="84" t="s">
        <v>598</v>
      </c>
      <c r="F291" s="84" t="s">
        <v>154</v>
      </c>
      <c r="G291" s="87">
        <f>G292</f>
        <v>0</v>
      </c>
      <c r="H291" s="87">
        <f t="shared" ref="H291:I291" si="70">H292</f>
        <v>0</v>
      </c>
      <c r="I291" s="87">
        <f t="shared" si="70"/>
        <v>0</v>
      </c>
      <c r="P291" s="126"/>
      <c r="Q291" s="126"/>
      <c r="R291" s="126"/>
      <c r="S291" s="126"/>
      <c r="T291" s="126"/>
    </row>
    <row r="292" spans="1:20" s="90" customFormat="1" ht="16.5" hidden="1" customHeight="1">
      <c r="A292" s="82" t="s">
        <v>173</v>
      </c>
      <c r="B292" s="83">
        <v>795</v>
      </c>
      <c r="C292" s="84" t="s">
        <v>53</v>
      </c>
      <c r="D292" s="84" t="s">
        <v>121</v>
      </c>
      <c r="E292" s="84" t="s">
        <v>598</v>
      </c>
      <c r="F292" s="84" t="s">
        <v>174</v>
      </c>
      <c r="G292" s="87">
        <f>'прил 5,'!G2148</f>
        <v>0</v>
      </c>
      <c r="H292" s="127">
        <f>'прил 5,'!H2148</f>
        <v>0</v>
      </c>
      <c r="I292" s="127">
        <f>'прил 5,'!I2148</f>
        <v>0</v>
      </c>
      <c r="P292" s="126"/>
      <c r="Q292" s="126"/>
      <c r="R292" s="126"/>
      <c r="S292" s="126"/>
      <c r="T292" s="126"/>
    </row>
    <row r="293" spans="1:20" s="90" customFormat="1" ht="47.45" hidden="1" customHeight="1">
      <c r="A293" s="16" t="s">
        <v>1006</v>
      </c>
      <c r="B293" s="83"/>
      <c r="C293" s="84"/>
      <c r="D293" s="84"/>
      <c r="E293" s="15" t="s">
        <v>1007</v>
      </c>
      <c r="F293" s="15"/>
      <c r="G293" s="87">
        <f>G294</f>
        <v>0</v>
      </c>
      <c r="H293" s="127"/>
      <c r="I293" s="127"/>
      <c r="P293" s="126"/>
      <c r="Q293" s="126"/>
      <c r="R293" s="126"/>
      <c r="S293" s="126"/>
      <c r="T293" s="126"/>
    </row>
    <row r="294" spans="1:20" s="90" customFormat="1" ht="16.5" hidden="1" customHeight="1">
      <c r="A294" s="82" t="s">
        <v>442</v>
      </c>
      <c r="B294" s="83"/>
      <c r="C294" s="84"/>
      <c r="D294" s="84"/>
      <c r="E294" s="15" t="s">
        <v>1007</v>
      </c>
      <c r="F294" s="15" t="s">
        <v>36</v>
      </c>
      <c r="G294" s="87">
        <f>G295</f>
        <v>0</v>
      </c>
      <c r="H294" s="127"/>
      <c r="I294" s="127"/>
      <c r="P294" s="126"/>
      <c r="Q294" s="126"/>
      <c r="R294" s="126"/>
      <c r="S294" s="126"/>
      <c r="T294" s="126"/>
    </row>
    <row r="295" spans="1:20" s="90" customFormat="1" ht="16.5" hidden="1" customHeight="1">
      <c r="A295" s="82" t="s">
        <v>37</v>
      </c>
      <c r="B295" s="83"/>
      <c r="C295" s="84"/>
      <c r="D295" s="84"/>
      <c r="E295" s="15" t="s">
        <v>1007</v>
      </c>
      <c r="F295" s="15" t="s">
        <v>38</v>
      </c>
      <c r="G295" s="87">
        <f>'прил 5,'!G1537</f>
        <v>0</v>
      </c>
      <c r="H295" s="127"/>
      <c r="I295" s="127"/>
      <c r="P295" s="126"/>
      <c r="Q295" s="126"/>
      <c r="R295" s="126"/>
      <c r="S295" s="126"/>
      <c r="T295" s="126"/>
    </row>
    <row r="296" spans="1:20" s="18" customFormat="1" ht="86.25" hidden="1" customHeight="1">
      <c r="A296" s="16" t="s">
        <v>941</v>
      </c>
      <c r="B296" s="14">
        <v>793</v>
      </c>
      <c r="C296" s="15" t="s">
        <v>53</v>
      </c>
      <c r="D296" s="15" t="s">
        <v>121</v>
      </c>
      <c r="E296" s="15" t="s">
        <v>940</v>
      </c>
      <c r="F296" s="15"/>
      <c r="G296" s="70">
        <f>G297</f>
        <v>0</v>
      </c>
      <c r="H296" s="70">
        <f t="shared" ref="H296:I296" si="71">H297+H302</f>
        <v>0</v>
      </c>
      <c r="I296" s="70">
        <f t="shared" si="71"/>
        <v>0</v>
      </c>
      <c r="J296" s="175"/>
      <c r="K296" s="183"/>
      <c r="L296" s="183"/>
      <c r="M296" s="183"/>
      <c r="N296" s="183"/>
      <c r="O296" s="183"/>
      <c r="P296" s="183"/>
      <c r="Q296" s="183"/>
      <c r="R296" s="183"/>
    </row>
    <row r="297" spans="1:20" s="18" customFormat="1" ht="76.5" hidden="1" customHeight="1">
      <c r="A297" s="16" t="s">
        <v>941</v>
      </c>
      <c r="B297" s="14">
        <v>793</v>
      </c>
      <c r="C297" s="15" t="s">
        <v>53</v>
      </c>
      <c r="D297" s="15" t="s">
        <v>121</v>
      </c>
      <c r="E297" s="15" t="s">
        <v>944</v>
      </c>
      <c r="F297" s="15"/>
      <c r="G297" s="70">
        <f>G298+G300</f>
        <v>0</v>
      </c>
      <c r="H297" s="70">
        <f t="shared" ref="G297:I300" si="72">H298</f>
        <v>0</v>
      </c>
      <c r="I297" s="70">
        <f t="shared" si="72"/>
        <v>0</v>
      </c>
      <c r="J297" s="175"/>
      <c r="K297" s="183"/>
      <c r="L297" s="183"/>
      <c r="M297" s="183"/>
      <c r="N297" s="183"/>
      <c r="O297" s="183"/>
      <c r="P297" s="183"/>
      <c r="Q297" s="183"/>
      <c r="R297" s="183"/>
    </row>
    <row r="298" spans="1:20" s="18" customFormat="1" ht="15" hidden="1" customHeight="1">
      <c r="A298" s="16" t="s">
        <v>153</v>
      </c>
      <c r="B298" s="14">
        <v>793</v>
      </c>
      <c r="C298" s="15" t="s">
        <v>53</v>
      </c>
      <c r="D298" s="15" t="s">
        <v>121</v>
      </c>
      <c r="E298" s="15" t="s">
        <v>944</v>
      </c>
      <c r="F298" s="15" t="s">
        <v>154</v>
      </c>
      <c r="G298" s="70">
        <f t="shared" si="72"/>
        <v>0</v>
      </c>
      <c r="H298" s="70">
        <f t="shared" si="72"/>
        <v>0</v>
      </c>
      <c r="I298" s="70">
        <f t="shared" si="72"/>
        <v>0</v>
      </c>
      <c r="J298" s="175"/>
      <c r="K298" s="183"/>
      <c r="L298" s="183"/>
      <c r="M298" s="183"/>
      <c r="N298" s="183"/>
      <c r="O298" s="183"/>
      <c r="P298" s="183"/>
      <c r="Q298" s="183"/>
      <c r="R298" s="183"/>
    </row>
    <row r="299" spans="1:20" s="18" customFormat="1" ht="32.25" hidden="1" customHeight="1">
      <c r="A299" s="16" t="s">
        <v>173</v>
      </c>
      <c r="B299" s="14">
        <v>793</v>
      </c>
      <c r="C299" s="15" t="s">
        <v>53</v>
      </c>
      <c r="D299" s="15" t="s">
        <v>121</v>
      </c>
      <c r="E299" s="15" t="s">
        <v>944</v>
      </c>
      <c r="F299" s="15" t="s">
        <v>174</v>
      </c>
      <c r="G299" s="70">
        <f>'прил 5,'!G2398</f>
        <v>0</v>
      </c>
      <c r="H299" s="70">
        <f>'прил 5,'!H2398</f>
        <v>0</v>
      </c>
      <c r="I299" s="70">
        <f>'прил 5,'!I2398</f>
        <v>0</v>
      </c>
      <c r="J299" s="175"/>
      <c r="K299" s="183"/>
      <c r="L299" s="183"/>
      <c r="M299" s="183"/>
      <c r="N299" s="183"/>
      <c r="O299" s="183"/>
      <c r="P299" s="183"/>
      <c r="Q299" s="183"/>
      <c r="R299" s="183"/>
    </row>
    <row r="300" spans="1:20" s="18" customFormat="1" ht="15" hidden="1" customHeight="1">
      <c r="A300" s="16" t="s">
        <v>317</v>
      </c>
      <c r="B300" s="14">
        <v>793</v>
      </c>
      <c r="C300" s="15" t="s">
        <v>53</v>
      </c>
      <c r="D300" s="15" t="s">
        <v>121</v>
      </c>
      <c r="E300" s="15" t="s">
        <v>944</v>
      </c>
      <c r="F300" s="15" t="s">
        <v>36</v>
      </c>
      <c r="G300" s="70">
        <f t="shared" si="72"/>
        <v>0</v>
      </c>
      <c r="H300" s="70">
        <f t="shared" si="72"/>
        <v>0</v>
      </c>
      <c r="I300" s="70">
        <f t="shared" si="72"/>
        <v>0</v>
      </c>
      <c r="J300" s="175"/>
      <c r="K300" s="183"/>
      <c r="L300" s="183"/>
      <c r="M300" s="183"/>
      <c r="N300" s="183"/>
      <c r="O300" s="183"/>
      <c r="P300" s="183"/>
      <c r="Q300" s="183"/>
      <c r="R300" s="183"/>
    </row>
    <row r="301" spans="1:20" s="18" customFormat="1" ht="32.25" hidden="1" customHeight="1">
      <c r="A301" s="16" t="s">
        <v>37</v>
      </c>
      <c r="B301" s="14">
        <v>793</v>
      </c>
      <c r="C301" s="15" t="s">
        <v>53</v>
      </c>
      <c r="D301" s="15" t="s">
        <v>121</v>
      </c>
      <c r="E301" s="15" t="s">
        <v>944</v>
      </c>
      <c r="F301" s="15" t="s">
        <v>38</v>
      </c>
      <c r="G301" s="70">
        <f>'прил 5,'!G2396</f>
        <v>0</v>
      </c>
      <c r="H301" s="70">
        <f>'прил 5,'!H2396</f>
        <v>0</v>
      </c>
      <c r="I301" s="70">
        <f>'прил 5,'!I2396</f>
        <v>0</v>
      </c>
      <c r="J301" s="175"/>
      <c r="K301" s="183"/>
      <c r="L301" s="183"/>
      <c r="M301" s="183"/>
      <c r="N301" s="183"/>
      <c r="O301" s="183"/>
      <c r="P301" s="183"/>
      <c r="Q301" s="183"/>
      <c r="R301" s="183"/>
    </row>
    <row r="302" spans="1:20" s="18" customFormat="1" ht="86.25" hidden="1" customHeight="1">
      <c r="A302" s="16" t="s">
        <v>942</v>
      </c>
      <c r="B302" s="14">
        <v>793</v>
      </c>
      <c r="C302" s="15" t="s">
        <v>53</v>
      </c>
      <c r="D302" s="15" t="s">
        <v>121</v>
      </c>
      <c r="E302" s="15" t="s">
        <v>10</v>
      </c>
      <c r="F302" s="15"/>
      <c r="G302" s="70">
        <f>G303</f>
        <v>0</v>
      </c>
      <c r="H302" s="70">
        <f t="shared" ref="H302:I302" si="73">H303</f>
        <v>0</v>
      </c>
      <c r="I302" s="70">
        <f t="shared" si="73"/>
        <v>0</v>
      </c>
      <c r="J302" s="175"/>
      <c r="K302" s="183"/>
      <c r="L302" s="183"/>
      <c r="M302" s="183"/>
      <c r="N302" s="183"/>
      <c r="O302" s="183"/>
      <c r="P302" s="183"/>
      <c r="Q302" s="183"/>
      <c r="R302" s="183"/>
    </row>
    <row r="303" spans="1:20" s="18" customFormat="1" ht="76.5" hidden="1" customHeight="1">
      <c r="A303" s="16" t="s">
        <v>942</v>
      </c>
      <c r="B303" s="14">
        <v>793</v>
      </c>
      <c r="C303" s="15" t="s">
        <v>53</v>
      </c>
      <c r="D303" s="15" t="s">
        <v>121</v>
      </c>
      <c r="E303" s="15" t="s">
        <v>943</v>
      </c>
      <c r="F303" s="15"/>
      <c r="G303" s="70">
        <f>G305+G307</f>
        <v>0</v>
      </c>
      <c r="H303" s="70">
        <f t="shared" ref="G303:I304" si="74">H304</f>
        <v>0</v>
      </c>
      <c r="I303" s="70">
        <f t="shared" si="74"/>
        <v>0</v>
      </c>
      <c r="J303" s="175"/>
      <c r="K303" s="183"/>
      <c r="L303" s="183"/>
      <c r="M303" s="183"/>
      <c r="N303" s="183"/>
      <c r="O303" s="183"/>
      <c r="P303" s="183"/>
      <c r="Q303" s="183"/>
      <c r="R303" s="183"/>
    </row>
    <row r="304" spans="1:20" s="18" customFormat="1" ht="15" hidden="1" customHeight="1">
      <c r="A304" s="16" t="s">
        <v>153</v>
      </c>
      <c r="B304" s="14">
        <v>793</v>
      </c>
      <c r="C304" s="15" t="s">
        <v>53</v>
      </c>
      <c r="D304" s="15" t="s">
        <v>121</v>
      </c>
      <c r="E304" s="15" t="s">
        <v>943</v>
      </c>
      <c r="F304" s="15" t="s">
        <v>154</v>
      </c>
      <c r="G304" s="70">
        <f t="shared" si="74"/>
        <v>0</v>
      </c>
      <c r="H304" s="70">
        <f t="shared" si="74"/>
        <v>0</v>
      </c>
      <c r="I304" s="70">
        <f t="shared" si="74"/>
        <v>0</v>
      </c>
      <c r="J304" s="175"/>
      <c r="K304" s="183"/>
      <c r="L304" s="183"/>
      <c r="M304" s="183"/>
      <c r="N304" s="183"/>
      <c r="O304" s="183"/>
      <c r="P304" s="183"/>
      <c r="Q304" s="183"/>
      <c r="R304" s="183"/>
    </row>
    <row r="305" spans="1:18" s="18" customFormat="1" ht="32.25" hidden="1" customHeight="1">
      <c r="A305" s="16" t="s">
        <v>173</v>
      </c>
      <c r="B305" s="14">
        <v>793</v>
      </c>
      <c r="C305" s="15" t="s">
        <v>53</v>
      </c>
      <c r="D305" s="15" t="s">
        <v>121</v>
      </c>
      <c r="E305" s="15" t="s">
        <v>943</v>
      </c>
      <c r="F305" s="15" t="s">
        <v>174</v>
      </c>
      <c r="G305" s="70">
        <f>'прил 5,'!G2404</f>
        <v>0</v>
      </c>
      <c r="H305" s="70">
        <f>'прил 5,'!H2404</f>
        <v>0</v>
      </c>
      <c r="I305" s="70">
        <f>'прил 5,'!I2404</f>
        <v>0</v>
      </c>
      <c r="J305" s="175"/>
      <c r="K305" s="183"/>
      <c r="L305" s="183"/>
      <c r="M305" s="183"/>
      <c r="N305" s="183"/>
      <c r="O305" s="183"/>
      <c r="P305" s="183"/>
      <c r="Q305" s="183"/>
      <c r="R305" s="183"/>
    </row>
    <row r="306" spans="1:18" s="18" customFormat="1" ht="15" hidden="1" customHeight="1">
      <c r="A306" s="16" t="s">
        <v>317</v>
      </c>
      <c r="B306" s="14">
        <v>793</v>
      </c>
      <c r="C306" s="15" t="s">
        <v>53</v>
      </c>
      <c r="D306" s="15" t="s">
        <v>121</v>
      </c>
      <c r="E306" s="15" t="s">
        <v>943</v>
      </c>
      <c r="F306" s="15" t="s">
        <v>36</v>
      </c>
      <c r="G306" s="70">
        <f t="shared" ref="G306:I306" si="75">G307</f>
        <v>0</v>
      </c>
      <c r="H306" s="70">
        <f t="shared" si="75"/>
        <v>0</v>
      </c>
      <c r="I306" s="70">
        <f t="shared" si="75"/>
        <v>0</v>
      </c>
      <c r="J306" s="175"/>
      <c r="K306" s="183"/>
      <c r="L306" s="183"/>
      <c r="M306" s="183"/>
      <c r="N306" s="183"/>
      <c r="O306" s="183"/>
      <c r="P306" s="183"/>
      <c r="Q306" s="183"/>
      <c r="R306" s="183"/>
    </row>
    <row r="307" spans="1:18" s="18" customFormat="1" ht="32.25" hidden="1" customHeight="1">
      <c r="A307" s="16" t="s">
        <v>37</v>
      </c>
      <c r="B307" s="14">
        <v>793</v>
      </c>
      <c r="C307" s="15" t="s">
        <v>53</v>
      </c>
      <c r="D307" s="15" t="s">
        <v>121</v>
      </c>
      <c r="E307" s="15" t="s">
        <v>943</v>
      </c>
      <c r="F307" s="15" t="s">
        <v>38</v>
      </c>
      <c r="G307" s="70">
        <f>'прил 5,'!G2402</f>
        <v>0</v>
      </c>
      <c r="H307" s="70">
        <f>'прил 5,'!H2402</f>
        <v>0</v>
      </c>
      <c r="I307" s="70">
        <f>'прил 5,'!I2402</f>
        <v>0</v>
      </c>
      <c r="J307" s="175"/>
      <c r="K307" s="183"/>
      <c r="L307" s="183"/>
      <c r="M307" s="183"/>
      <c r="N307" s="183"/>
      <c r="O307" s="183"/>
      <c r="P307" s="183"/>
      <c r="Q307" s="183"/>
      <c r="R307" s="183"/>
    </row>
    <row r="308" spans="1:18" s="18" customFormat="1" ht="102" hidden="1" customHeight="1">
      <c r="A308" s="16" t="s">
        <v>946</v>
      </c>
      <c r="B308" s="14">
        <v>793</v>
      </c>
      <c r="C308" s="15" t="s">
        <v>53</v>
      </c>
      <c r="D308" s="15" t="s">
        <v>121</v>
      </c>
      <c r="E308" s="15" t="s">
        <v>945</v>
      </c>
      <c r="F308" s="15"/>
      <c r="G308" s="70">
        <f>G309</f>
        <v>0</v>
      </c>
      <c r="H308" s="70">
        <f t="shared" ref="H308:I308" si="76">H309+H342</f>
        <v>0</v>
      </c>
      <c r="I308" s="70">
        <f t="shared" si="76"/>
        <v>0</v>
      </c>
      <c r="J308" s="175"/>
      <c r="K308" s="183"/>
      <c r="L308" s="183"/>
      <c r="M308" s="183"/>
      <c r="N308" s="183"/>
      <c r="O308" s="183"/>
      <c r="P308" s="183"/>
      <c r="Q308" s="183"/>
      <c r="R308" s="183"/>
    </row>
    <row r="309" spans="1:18" s="18" customFormat="1" ht="108" hidden="1" customHeight="1">
      <c r="A309" s="16" t="s">
        <v>946</v>
      </c>
      <c r="B309" s="14">
        <v>793</v>
      </c>
      <c r="C309" s="15" t="s">
        <v>53</v>
      </c>
      <c r="D309" s="15" t="s">
        <v>121</v>
      </c>
      <c r="E309" s="15" t="s">
        <v>947</v>
      </c>
      <c r="F309" s="15"/>
      <c r="G309" s="70">
        <f>G310+G337</f>
        <v>0</v>
      </c>
      <c r="H309" s="70">
        <f t="shared" ref="G309:I310" si="77">H310</f>
        <v>0</v>
      </c>
      <c r="I309" s="70">
        <f t="shared" si="77"/>
        <v>0</v>
      </c>
      <c r="J309" s="175"/>
      <c r="K309" s="183"/>
      <c r="L309" s="183"/>
      <c r="M309" s="183"/>
      <c r="N309" s="183"/>
      <c r="O309" s="183"/>
      <c r="P309" s="183"/>
      <c r="Q309" s="183"/>
      <c r="R309" s="183"/>
    </row>
    <row r="310" spans="1:18" s="18" customFormat="1" ht="15" hidden="1" customHeight="1">
      <c r="A310" s="16" t="s">
        <v>153</v>
      </c>
      <c r="B310" s="14">
        <v>793</v>
      </c>
      <c r="C310" s="15" t="s">
        <v>53</v>
      </c>
      <c r="D310" s="15" t="s">
        <v>121</v>
      </c>
      <c r="E310" s="15" t="s">
        <v>947</v>
      </c>
      <c r="F310" s="15" t="s">
        <v>154</v>
      </c>
      <c r="G310" s="70">
        <f t="shared" si="77"/>
        <v>0</v>
      </c>
      <c r="H310" s="70">
        <f t="shared" si="77"/>
        <v>0</v>
      </c>
      <c r="I310" s="70">
        <f t="shared" si="77"/>
        <v>0</v>
      </c>
      <c r="J310" s="175"/>
      <c r="K310" s="183"/>
      <c r="L310" s="183"/>
      <c r="M310" s="183"/>
      <c r="N310" s="183"/>
      <c r="O310" s="183"/>
      <c r="P310" s="183"/>
      <c r="Q310" s="183"/>
      <c r="R310" s="183"/>
    </row>
    <row r="311" spans="1:18" s="18" customFormat="1" ht="32.25" hidden="1" customHeight="1">
      <c r="A311" s="16" t="s">
        <v>173</v>
      </c>
      <c r="B311" s="14">
        <v>793</v>
      </c>
      <c r="C311" s="15" t="s">
        <v>53</v>
      </c>
      <c r="D311" s="15" t="s">
        <v>121</v>
      </c>
      <c r="E311" s="15" t="s">
        <v>947</v>
      </c>
      <c r="F311" s="15" t="s">
        <v>174</v>
      </c>
      <c r="G311" s="70">
        <f>'прил 5,'!G2408</f>
        <v>0</v>
      </c>
      <c r="H311" s="70">
        <f>'прил 5,'!H2408</f>
        <v>0</v>
      </c>
      <c r="I311" s="70">
        <f>'прил 5,'!I2408</f>
        <v>0</v>
      </c>
      <c r="J311" s="175"/>
      <c r="K311" s="183"/>
      <c r="L311" s="183"/>
      <c r="M311" s="183"/>
      <c r="N311" s="183"/>
      <c r="O311" s="183"/>
      <c r="P311" s="183"/>
      <c r="Q311" s="183"/>
      <c r="R311" s="183"/>
    </row>
    <row r="312" spans="1:18" s="18" customFormat="1" ht="32.25" hidden="1" customHeight="1">
      <c r="A312" s="82" t="s">
        <v>969</v>
      </c>
      <c r="B312" s="14"/>
      <c r="C312" s="15"/>
      <c r="D312" s="15"/>
      <c r="E312" s="84" t="s">
        <v>972</v>
      </c>
      <c r="F312" s="15"/>
      <c r="G312" s="70">
        <f>G313</f>
        <v>0</v>
      </c>
      <c r="H312" s="70"/>
      <c r="I312" s="70"/>
      <c r="J312" s="175"/>
      <c r="K312" s="183"/>
      <c r="L312" s="183"/>
      <c r="M312" s="183"/>
      <c r="N312" s="183"/>
      <c r="O312" s="183"/>
      <c r="P312" s="183"/>
      <c r="Q312" s="183"/>
      <c r="R312" s="183"/>
    </row>
    <row r="313" spans="1:18" s="18" customFormat="1" ht="32.25" hidden="1" customHeight="1">
      <c r="A313" s="82" t="s">
        <v>970</v>
      </c>
      <c r="B313" s="14"/>
      <c r="C313" s="15"/>
      <c r="D313" s="15"/>
      <c r="E313" s="84" t="s">
        <v>973</v>
      </c>
      <c r="F313" s="15"/>
      <c r="G313" s="70">
        <f>G314</f>
        <v>0</v>
      </c>
      <c r="H313" s="70"/>
      <c r="I313" s="70"/>
      <c r="J313" s="175"/>
      <c r="K313" s="183"/>
      <c r="L313" s="183"/>
      <c r="M313" s="183"/>
      <c r="N313" s="183"/>
      <c r="O313" s="183"/>
      <c r="P313" s="183"/>
      <c r="Q313" s="183"/>
      <c r="R313" s="183"/>
    </row>
    <row r="314" spans="1:18" s="18" customFormat="1" ht="32.25" hidden="1" customHeight="1">
      <c r="A314" s="16" t="s">
        <v>317</v>
      </c>
      <c r="B314" s="14"/>
      <c r="C314" s="15"/>
      <c r="D314" s="15"/>
      <c r="E314" s="84" t="s">
        <v>973</v>
      </c>
      <c r="F314" s="15" t="s">
        <v>36</v>
      </c>
      <c r="G314" s="70">
        <f>G315</f>
        <v>0</v>
      </c>
      <c r="H314" s="70"/>
      <c r="I314" s="70"/>
      <c r="J314" s="175"/>
      <c r="K314" s="183"/>
      <c r="L314" s="183"/>
      <c r="M314" s="183"/>
      <c r="N314" s="183"/>
      <c r="O314" s="183"/>
      <c r="P314" s="183"/>
      <c r="Q314" s="183"/>
      <c r="R314" s="183"/>
    </row>
    <row r="315" spans="1:18" s="18" customFormat="1" ht="32.25" hidden="1" customHeight="1">
      <c r="A315" s="16" t="s">
        <v>37</v>
      </c>
      <c r="B315" s="14"/>
      <c r="C315" s="15"/>
      <c r="D315" s="15"/>
      <c r="E315" s="84" t="s">
        <v>973</v>
      </c>
      <c r="F315" s="15" t="s">
        <v>38</v>
      </c>
      <c r="G315" s="70">
        <f>'прил 5,'!G1568</f>
        <v>0</v>
      </c>
      <c r="H315" s="70">
        <f>'прил 5,'!H1568</f>
        <v>0</v>
      </c>
      <c r="I315" s="70">
        <f>'прил 5,'!I1568</f>
        <v>0</v>
      </c>
      <c r="J315" s="175"/>
      <c r="K315" s="183"/>
      <c r="L315" s="183"/>
      <c r="M315" s="183"/>
      <c r="N315" s="183"/>
      <c r="O315" s="183"/>
      <c r="P315" s="183"/>
      <c r="Q315" s="183"/>
      <c r="R315" s="183"/>
    </row>
    <row r="316" spans="1:18" s="18" customFormat="1" ht="32.25" hidden="1" customHeight="1">
      <c r="A316" s="82" t="s">
        <v>964</v>
      </c>
      <c r="B316" s="14"/>
      <c r="C316" s="15"/>
      <c r="D316" s="15"/>
      <c r="E316" s="84" t="s">
        <v>974</v>
      </c>
      <c r="F316" s="15"/>
      <c r="G316" s="70">
        <f>G317</f>
        <v>0</v>
      </c>
      <c r="H316" s="70"/>
      <c r="I316" s="70"/>
      <c r="J316" s="175"/>
      <c r="K316" s="183"/>
      <c r="L316" s="183"/>
      <c r="M316" s="183"/>
      <c r="N316" s="183"/>
      <c r="O316" s="183"/>
      <c r="P316" s="183"/>
      <c r="Q316" s="183"/>
      <c r="R316" s="183"/>
    </row>
    <row r="317" spans="1:18" s="18" customFormat="1" ht="32.25" hidden="1" customHeight="1">
      <c r="A317" s="82" t="s">
        <v>966</v>
      </c>
      <c r="B317" s="14"/>
      <c r="C317" s="15"/>
      <c r="D317" s="15"/>
      <c r="E317" s="84" t="s">
        <v>975</v>
      </c>
      <c r="F317" s="15"/>
      <c r="G317" s="70">
        <f>G318</f>
        <v>0</v>
      </c>
      <c r="H317" s="70"/>
      <c r="I317" s="70"/>
      <c r="J317" s="175"/>
      <c r="K317" s="183"/>
      <c r="L317" s="183"/>
      <c r="M317" s="183"/>
      <c r="N317" s="183"/>
      <c r="O317" s="183"/>
      <c r="P317" s="183"/>
      <c r="Q317" s="183"/>
      <c r="R317" s="183"/>
    </row>
    <row r="318" spans="1:18" s="18" customFormat="1" ht="32.25" hidden="1" customHeight="1">
      <c r="A318" s="16" t="s">
        <v>317</v>
      </c>
      <c r="B318" s="14"/>
      <c r="C318" s="15"/>
      <c r="D318" s="15"/>
      <c r="E318" s="84" t="s">
        <v>975</v>
      </c>
      <c r="F318" s="15" t="s">
        <v>36</v>
      </c>
      <c r="G318" s="70">
        <f>G319</f>
        <v>0</v>
      </c>
      <c r="H318" s="70"/>
      <c r="I318" s="70"/>
      <c r="J318" s="175"/>
      <c r="K318" s="183"/>
      <c r="L318" s="183"/>
      <c r="M318" s="183"/>
      <c r="N318" s="183"/>
      <c r="O318" s="183"/>
      <c r="P318" s="183"/>
      <c r="Q318" s="183"/>
      <c r="R318" s="183"/>
    </row>
    <row r="319" spans="1:18" s="18" customFormat="1" ht="32.25" hidden="1" customHeight="1">
      <c r="A319" s="16" t="s">
        <v>37</v>
      </c>
      <c r="B319" s="14"/>
      <c r="C319" s="15"/>
      <c r="D319" s="15"/>
      <c r="E319" s="84" t="s">
        <v>975</v>
      </c>
      <c r="F319" s="15" t="s">
        <v>38</v>
      </c>
      <c r="G319" s="70">
        <f>'прил 5,'!G1572</f>
        <v>0</v>
      </c>
      <c r="H319" s="70"/>
      <c r="I319" s="70"/>
      <c r="J319" s="175"/>
      <c r="K319" s="183"/>
      <c r="L319" s="183"/>
      <c r="M319" s="183"/>
      <c r="N319" s="183"/>
      <c r="O319" s="183"/>
      <c r="P319" s="183"/>
      <c r="Q319" s="183"/>
      <c r="R319" s="183"/>
    </row>
    <row r="320" spans="1:18" s="18" customFormat="1" ht="39" hidden="1" customHeight="1">
      <c r="A320" s="82" t="s">
        <v>1100</v>
      </c>
      <c r="B320" s="83">
        <v>793</v>
      </c>
      <c r="C320" s="84" t="s">
        <v>53</v>
      </c>
      <c r="D320" s="84" t="s">
        <v>121</v>
      </c>
      <c r="E320" s="84" t="s">
        <v>1101</v>
      </c>
      <c r="F320" s="84"/>
      <c r="G320" s="87">
        <f>G322</f>
        <v>8000000</v>
      </c>
      <c r="H320" s="87">
        <f>H322</f>
        <v>0</v>
      </c>
      <c r="I320" s="87">
        <f>I322</f>
        <v>0</v>
      </c>
      <c r="J320" s="176"/>
      <c r="K320" s="198"/>
      <c r="L320" s="198"/>
      <c r="M320" s="198"/>
      <c r="N320" s="198"/>
      <c r="O320" s="198"/>
      <c r="P320" s="198"/>
      <c r="Q320" s="198"/>
      <c r="R320" s="198"/>
    </row>
    <row r="321" spans="1:20" s="18" customFormat="1" ht="39" customHeight="1">
      <c r="A321" s="82" t="s">
        <v>1183</v>
      </c>
      <c r="B321" s="83">
        <v>793</v>
      </c>
      <c r="C321" s="84" t="s">
        <v>53</v>
      </c>
      <c r="D321" s="84" t="s">
        <v>121</v>
      </c>
      <c r="E321" s="84" t="s">
        <v>1101</v>
      </c>
      <c r="F321" s="84"/>
      <c r="G321" s="87">
        <f>G322</f>
        <v>8000000</v>
      </c>
      <c r="H321" s="87">
        <f t="shared" ref="H321:I321" si="78">H322</f>
        <v>0</v>
      </c>
      <c r="I321" s="87">
        <f t="shared" si="78"/>
        <v>0</v>
      </c>
      <c r="J321" s="176"/>
      <c r="K321" s="198"/>
      <c r="L321" s="198"/>
      <c r="M321" s="198"/>
      <c r="N321" s="198"/>
      <c r="O321" s="198"/>
      <c r="P321" s="198"/>
      <c r="Q321" s="198"/>
      <c r="R321" s="198"/>
    </row>
    <row r="322" spans="1:20" ht="30.75" customHeight="1">
      <c r="A322" s="82" t="s">
        <v>35</v>
      </c>
      <c r="B322" s="83">
        <v>793</v>
      </c>
      <c r="C322" s="84" t="s">
        <v>53</v>
      </c>
      <c r="D322" s="84" t="s">
        <v>121</v>
      </c>
      <c r="E322" s="84" t="s">
        <v>1101</v>
      </c>
      <c r="F322" s="84" t="s">
        <v>36</v>
      </c>
      <c r="G322" s="87">
        <f t="shared" ref="G322:I322" si="79">G323</f>
        <v>8000000</v>
      </c>
      <c r="H322" s="87">
        <f t="shared" si="79"/>
        <v>0</v>
      </c>
      <c r="I322" s="87">
        <f t="shared" si="79"/>
        <v>0</v>
      </c>
      <c r="J322" s="176"/>
      <c r="K322" s="184"/>
      <c r="L322" s="184"/>
      <c r="M322" s="184"/>
      <c r="N322" s="184"/>
      <c r="O322" s="184"/>
      <c r="P322" s="184"/>
      <c r="Q322" s="184"/>
      <c r="R322" s="184"/>
      <c r="S322" s="1"/>
      <c r="T322" s="1"/>
    </row>
    <row r="323" spans="1:20" s="18" customFormat="1" ht="34.5" customHeight="1">
      <c r="A323" s="82" t="s">
        <v>37</v>
      </c>
      <c r="B323" s="83">
        <v>793</v>
      </c>
      <c r="C323" s="84" t="s">
        <v>53</v>
      </c>
      <c r="D323" s="84" t="s">
        <v>121</v>
      </c>
      <c r="E323" s="84" t="s">
        <v>1101</v>
      </c>
      <c r="F323" s="84" t="s">
        <v>38</v>
      </c>
      <c r="G323" s="70">
        <f>'прил 5,'!G1579</f>
        <v>8000000</v>
      </c>
      <c r="H323" s="87">
        <v>0</v>
      </c>
      <c r="I323" s="87">
        <v>0</v>
      </c>
      <c r="J323" s="176"/>
      <c r="K323" s="198"/>
      <c r="L323" s="198"/>
      <c r="M323" s="198"/>
      <c r="N323" s="198"/>
      <c r="O323" s="198"/>
      <c r="P323" s="198"/>
      <c r="Q323" s="198"/>
      <c r="R323" s="198"/>
    </row>
    <row r="324" spans="1:20" s="18" customFormat="1" ht="39" hidden="1" customHeight="1">
      <c r="A324" s="82" t="s">
        <v>1103</v>
      </c>
      <c r="B324" s="83">
        <v>793</v>
      </c>
      <c r="C324" s="84" t="s">
        <v>53</v>
      </c>
      <c r="D324" s="84" t="s">
        <v>121</v>
      </c>
      <c r="E324" s="84" t="s">
        <v>1102</v>
      </c>
      <c r="F324" s="84"/>
      <c r="G324" s="70">
        <f>G326</f>
        <v>5000000</v>
      </c>
      <c r="H324" s="87">
        <f>H326</f>
        <v>0</v>
      </c>
      <c r="I324" s="87">
        <f>I326</f>
        <v>0</v>
      </c>
      <c r="J324" s="176"/>
      <c r="K324" s="198"/>
      <c r="L324" s="198"/>
      <c r="M324" s="198"/>
      <c r="N324" s="198"/>
      <c r="O324" s="198"/>
      <c r="P324" s="198"/>
      <c r="Q324" s="198"/>
      <c r="R324" s="198"/>
    </row>
    <row r="325" spans="1:20" s="18" customFormat="1" ht="73.5" customHeight="1">
      <c r="A325" s="16" t="s">
        <v>1206</v>
      </c>
      <c r="B325" s="83">
        <v>793</v>
      </c>
      <c r="C325" s="84" t="s">
        <v>53</v>
      </c>
      <c r="D325" s="84" t="s">
        <v>121</v>
      </c>
      <c r="E325" s="84" t="s">
        <v>1102</v>
      </c>
      <c r="F325" s="84"/>
      <c r="G325" s="70">
        <f>G326</f>
        <v>5000000</v>
      </c>
      <c r="H325" s="87">
        <f t="shared" ref="H325:I325" si="80">H326</f>
        <v>0</v>
      </c>
      <c r="I325" s="87">
        <f t="shared" si="80"/>
        <v>0</v>
      </c>
      <c r="J325" s="176"/>
      <c r="K325" s="198"/>
      <c r="L325" s="198"/>
      <c r="M325" s="198"/>
      <c r="N325" s="198"/>
      <c r="O325" s="198"/>
      <c r="P325" s="198"/>
      <c r="Q325" s="198"/>
      <c r="R325" s="198"/>
    </row>
    <row r="326" spans="1:20" ht="30.75" customHeight="1">
      <c r="A326" s="82" t="s">
        <v>35</v>
      </c>
      <c r="B326" s="83">
        <v>793</v>
      </c>
      <c r="C326" s="84" t="s">
        <v>53</v>
      </c>
      <c r="D326" s="84" t="s">
        <v>121</v>
      </c>
      <c r="E326" s="84" t="s">
        <v>1102</v>
      </c>
      <c r="F326" s="84" t="s">
        <v>36</v>
      </c>
      <c r="G326" s="70">
        <f t="shared" ref="G326:I326" si="81">G327</f>
        <v>5000000</v>
      </c>
      <c r="H326" s="87">
        <f t="shared" si="81"/>
        <v>0</v>
      </c>
      <c r="I326" s="87">
        <f t="shared" si="81"/>
        <v>0</v>
      </c>
      <c r="J326" s="176"/>
      <c r="K326" s="184"/>
      <c r="L326" s="184"/>
      <c r="M326" s="184"/>
      <c r="N326" s="184"/>
      <c r="O326" s="184"/>
      <c r="P326" s="184"/>
      <c r="Q326" s="184"/>
      <c r="R326" s="184"/>
      <c r="S326" s="1"/>
      <c r="T326" s="1"/>
    </row>
    <row r="327" spans="1:20" s="18" customFormat="1" ht="34.5" customHeight="1">
      <c r="A327" s="82" t="s">
        <v>37</v>
      </c>
      <c r="B327" s="83">
        <v>793</v>
      </c>
      <c r="C327" s="84" t="s">
        <v>53</v>
      </c>
      <c r="D327" s="84" t="s">
        <v>121</v>
      </c>
      <c r="E327" s="84" t="s">
        <v>1102</v>
      </c>
      <c r="F327" s="84" t="s">
        <v>38</v>
      </c>
      <c r="G327" s="70">
        <v>5000000</v>
      </c>
      <c r="H327" s="87">
        <v>0</v>
      </c>
      <c r="I327" s="87">
        <v>0</v>
      </c>
      <c r="J327" s="176"/>
      <c r="K327" s="198"/>
      <c r="L327" s="198"/>
      <c r="M327" s="198"/>
      <c r="N327" s="198"/>
      <c r="O327" s="198"/>
      <c r="P327" s="198"/>
      <c r="Q327" s="198"/>
      <c r="R327" s="198"/>
    </row>
    <row r="328" spans="1:20" s="18" customFormat="1" ht="39" hidden="1" customHeight="1">
      <c r="A328" s="82" t="s">
        <v>1105</v>
      </c>
      <c r="B328" s="83">
        <v>793</v>
      </c>
      <c r="C328" s="84" t="s">
        <v>53</v>
      </c>
      <c r="D328" s="84" t="s">
        <v>121</v>
      </c>
      <c r="E328" s="84" t="s">
        <v>1104</v>
      </c>
      <c r="F328" s="84"/>
      <c r="G328" s="70">
        <f>G330</f>
        <v>2000000</v>
      </c>
      <c r="H328" s="87">
        <f>H330</f>
        <v>0</v>
      </c>
      <c r="I328" s="87">
        <f>I330</f>
        <v>0</v>
      </c>
      <c r="J328" s="176"/>
      <c r="K328" s="198"/>
      <c r="L328" s="198"/>
      <c r="M328" s="198"/>
      <c r="N328" s="198"/>
      <c r="O328" s="198"/>
      <c r="P328" s="198"/>
      <c r="Q328" s="198"/>
      <c r="R328" s="198"/>
    </row>
    <row r="329" spans="1:20" s="18" customFormat="1" ht="72" customHeight="1">
      <c r="A329" s="82" t="s">
        <v>1223</v>
      </c>
      <c r="B329" s="83">
        <v>793</v>
      </c>
      <c r="C329" s="84" t="s">
        <v>53</v>
      </c>
      <c r="D329" s="84" t="s">
        <v>121</v>
      </c>
      <c r="E329" s="84" t="s">
        <v>1104</v>
      </c>
      <c r="F329" s="84"/>
      <c r="G329" s="70">
        <f>G330</f>
        <v>2000000</v>
      </c>
      <c r="H329" s="87">
        <f t="shared" ref="H329:I329" si="82">H330</f>
        <v>0</v>
      </c>
      <c r="I329" s="87">
        <f t="shared" si="82"/>
        <v>0</v>
      </c>
      <c r="J329" s="176"/>
      <c r="K329" s="198"/>
      <c r="L329" s="198"/>
      <c r="M329" s="198"/>
      <c r="N329" s="198"/>
      <c r="O329" s="198"/>
      <c r="P329" s="198"/>
      <c r="Q329" s="198"/>
      <c r="R329" s="198"/>
    </row>
    <row r="330" spans="1:20" ht="30.75" customHeight="1">
      <c r="A330" s="82" t="s">
        <v>35</v>
      </c>
      <c r="B330" s="83">
        <v>793</v>
      </c>
      <c r="C330" s="84" t="s">
        <v>53</v>
      </c>
      <c r="D330" s="84" t="s">
        <v>121</v>
      </c>
      <c r="E330" s="84" t="s">
        <v>1104</v>
      </c>
      <c r="F330" s="84" t="s">
        <v>36</v>
      </c>
      <c r="G330" s="70">
        <f t="shared" ref="G330:I330" si="83">G331</f>
        <v>2000000</v>
      </c>
      <c r="H330" s="87">
        <f t="shared" si="83"/>
        <v>0</v>
      </c>
      <c r="I330" s="87">
        <f t="shared" si="83"/>
        <v>0</v>
      </c>
      <c r="J330" s="176"/>
      <c r="K330" s="184"/>
      <c r="L330" s="184"/>
      <c r="M330" s="184"/>
      <c r="N330" s="184"/>
      <c r="O330" s="184"/>
      <c r="P330" s="184"/>
      <c r="Q330" s="184"/>
      <c r="R330" s="184"/>
      <c r="S330" s="1"/>
      <c r="T330" s="1"/>
    </row>
    <row r="331" spans="1:20" s="18" customFormat="1" ht="34.5" customHeight="1">
      <c r="A331" s="82" t="s">
        <v>37</v>
      </c>
      <c r="B331" s="83">
        <v>793</v>
      </c>
      <c r="C331" s="84" t="s">
        <v>53</v>
      </c>
      <c r="D331" s="84" t="s">
        <v>121</v>
      </c>
      <c r="E331" s="84" t="s">
        <v>1104</v>
      </c>
      <c r="F331" s="84" t="s">
        <v>38</v>
      </c>
      <c r="G331" s="70">
        <v>2000000</v>
      </c>
      <c r="H331" s="87">
        <v>0</v>
      </c>
      <c r="I331" s="87">
        <v>0</v>
      </c>
      <c r="J331" s="176"/>
      <c r="K331" s="198"/>
      <c r="L331" s="198"/>
      <c r="M331" s="198"/>
      <c r="N331" s="198"/>
      <c r="O331" s="198"/>
      <c r="P331" s="198"/>
      <c r="Q331" s="198"/>
      <c r="R331" s="198"/>
    </row>
    <row r="332" spans="1:20" s="18" customFormat="1" ht="39" hidden="1" customHeight="1">
      <c r="A332" s="82" t="s">
        <v>1107</v>
      </c>
      <c r="B332" s="83">
        <v>793</v>
      </c>
      <c r="C332" s="84" t="s">
        <v>53</v>
      </c>
      <c r="D332" s="84" t="s">
        <v>121</v>
      </c>
      <c r="E332" s="84" t="s">
        <v>1106</v>
      </c>
      <c r="F332" s="84"/>
      <c r="G332" s="87">
        <f>G334</f>
        <v>3000000</v>
      </c>
      <c r="H332" s="87">
        <f>H334</f>
        <v>0</v>
      </c>
      <c r="I332" s="87">
        <f>I334</f>
        <v>0</v>
      </c>
      <c r="J332" s="176"/>
      <c r="K332" s="198"/>
      <c r="L332" s="198"/>
      <c r="M332" s="198"/>
      <c r="N332" s="198"/>
      <c r="O332" s="198"/>
      <c r="P332" s="198"/>
      <c r="Q332" s="198"/>
      <c r="R332" s="198"/>
    </row>
    <row r="333" spans="1:20" s="18" customFormat="1" ht="71.25" customHeight="1">
      <c r="A333" s="82" t="s">
        <v>1184</v>
      </c>
      <c r="B333" s="83">
        <v>793</v>
      </c>
      <c r="C333" s="84" t="s">
        <v>53</v>
      </c>
      <c r="D333" s="84" t="s">
        <v>121</v>
      </c>
      <c r="E333" s="84" t="s">
        <v>1106</v>
      </c>
      <c r="F333" s="84"/>
      <c r="G333" s="87">
        <f>G334</f>
        <v>3000000</v>
      </c>
      <c r="H333" s="87">
        <f t="shared" ref="H333:I333" si="84">H334</f>
        <v>0</v>
      </c>
      <c r="I333" s="87">
        <f t="shared" si="84"/>
        <v>0</v>
      </c>
      <c r="J333" s="176"/>
      <c r="K333" s="198"/>
      <c r="L333" s="198"/>
      <c r="M333" s="198"/>
      <c r="N333" s="198"/>
      <c r="O333" s="198"/>
      <c r="P333" s="198"/>
      <c r="Q333" s="198"/>
      <c r="R333" s="198"/>
    </row>
    <row r="334" spans="1:20" ht="30.75" customHeight="1">
      <c r="A334" s="82" t="s">
        <v>35</v>
      </c>
      <c r="B334" s="83">
        <v>793</v>
      </c>
      <c r="C334" s="84" t="s">
        <v>53</v>
      </c>
      <c r="D334" s="84" t="s">
        <v>121</v>
      </c>
      <c r="E334" s="84" t="s">
        <v>1106</v>
      </c>
      <c r="F334" s="84" t="s">
        <v>36</v>
      </c>
      <c r="G334" s="87">
        <f t="shared" ref="G334:I334" si="85">G335</f>
        <v>3000000</v>
      </c>
      <c r="H334" s="87">
        <f t="shared" si="85"/>
        <v>0</v>
      </c>
      <c r="I334" s="87">
        <f t="shared" si="85"/>
        <v>0</v>
      </c>
      <c r="J334" s="176"/>
      <c r="K334" s="184"/>
      <c r="L334" s="184"/>
      <c r="M334" s="184"/>
      <c r="N334" s="184"/>
      <c r="O334" s="184"/>
      <c r="P334" s="184"/>
      <c r="Q334" s="184"/>
      <c r="R334" s="184"/>
      <c r="S334" s="1"/>
      <c r="T334" s="1"/>
    </row>
    <row r="335" spans="1:20" s="18" customFormat="1" ht="34.5" customHeight="1">
      <c r="A335" s="82" t="s">
        <v>37</v>
      </c>
      <c r="B335" s="83">
        <v>793</v>
      </c>
      <c r="C335" s="84" t="s">
        <v>53</v>
      </c>
      <c r="D335" s="84" t="s">
        <v>121</v>
      </c>
      <c r="E335" s="84" t="s">
        <v>1106</v>
      </c>
      <c r="F335" s="84" t="s">
        <v>38</v>
      </c>
      <c r="G335" s="70">
        <v>3000000</v>
      </c>
      <c r="H335" s="87">
        <v>0</v>
      </c>
      <c r="I335" s="87">
        <v>0</v>
      </c>
      <c r="J335" s="176"/>
      <c r="K335" s="198"/>
      <c r="L335" s="198"/>
      <c r="M335" s="198"/>
      <c r="N335" s="198"/>
      <c r="O335" s="198"/>
      <c r="P335" s="213">
        <f>G323+G327+G331+G335+G1242+G1448+G1452+G1456+G1502+G1506</f>
        <v>35650580</v>
      </c>
      <c r="Q335" s="198">
        <v>2508390</v>
      </c>
      <c r="R335" s="213">
        <f>P335+Q335</f>
        <v>38158970</v>
      </c>
    </row>
    <row r="336" spans="1:20" s="232" customFormat="1" ht="63.75">
      <c r="A336" s="107" t="s">
        <v>1144</v>
      </c>
      <c r="B336" s="36" t="s">
        <v>92</v>
      </c>
      <c r="C336" s="36" t="s">
        <v>25</v>
      </c>
      <c r="D336" s="36" t="s">
        <v>27</v>
      </c>
      <c r="E336" s="36" t="s">
        <v>209</v>
      </c>
      <c r="F336" s="36"/>
      <c r="G336" s="71">
        <f>G340+G343+G346+G351+G358+G375+G363+G376+G380</f>
        <v>119385257.40000001</v>
      </c>
      <c r="H336" s="71">
        <f>H340+H343+H346+H351+H358+H375</f>
        <v>16528205.800000001</v>
      </c>
      <c r="I336" s="71">
        <f>I340+I343+I346+I351+I358+I375</f>
        <v>550000</v>
      </c>
      <c r="P336" s="231"/>
      <c r="Q336" s="231"/>
      <c r="R336" s="231"/>
      <c r="S336" s="231"/>
      <c r="T336" s="231"/>
    </row>
    <row r="337" spans="1:20" s="18" customFormat="1" ht="38.25" hidden="1">
      <c r="A337" s="16" t="s">
        <v>578</v>
      </c>
      <c r="B337" s="14">
        <v>757</v>
      </c>
      <c r="C337" s="15" t="s">
        <v>25</v>
      </c>
      <c r="D337" s="15" t="s">
        <v>69</v>
      </c>
      <c r="E337" s="15" t="s">
        <v>560</v>
      </c>
      <c r="F337" s="15"/>
      <c r="G337" s="70">
        <f>G338</f>
        <v>0</v>
      </c>
      <c r="H337" s="70">
        <f t="shared" ref="H337:I338" si="86">H338</f>
        <v>0</v>
      </c>
      <c r="I337" s="70">
        <f t="shared" si="86"/>
        <v>0</v>
      </c>
      <c r="P337" s="17"/>
      <c r="Q337" s="17"/>
      <c r="R337" s="17"/>
      <c r="S337" s="17"/>
      <c r="T337" s="17"/>
    </row>
    <row r="338" spans="1:20" s="18" customFormat="1" ht="36" hidden="1" customHeight="1">
      <c r="A338" s="16" t="s">
        <v>94</v>
      </c>
      <c r="B338" s="14">
        <v>757</v>
      </c>
      <c r="C338" s="15" t="s">
        <v>25</v>
      </c>
      <c r="D338" s="15" t="s">
        <v>69</v>
      </c>
      <c r="E338" s="15" t="s">
        <v>560</v>
      </c>
      <c r="F338" s="15" t="s">
        <v>341</v>
      </c>
      <c r="G338" s="70">
        <f>G339</f>
        <v>0</v>
      </c>
      <c r="H338" s="70">
        <f t="shared" si="86"/>
        <v>0</v>
      </c>
      <c r="I338" s="70">
        <f t="shared" si="86"/>
        <v>0</v>
      </c>
      <c r="P338" s="17"/>
      <c r="Q338" s="17"/>
      <c r="R338" s="17"/>
      <c r="S338" s="17"/>
      <c r="T338" s="17"/>
    </row>
    <row r="339" spans="1:20" s="18" customFormat="1" ht="99" hidden="1" customHeight="1">
      <c r="A339" s="50" t="s">
        <v>410</v>
      </c>
      <c r="B339" s="14">
        <v>757</v>
      </c>
      <c r="C339" s="15" t="s">
        <v>25</v>
      </c>
      <c r="D339" s="15" t="s">
        <v>69</v>
      </c>
      <c r="E339" s="15" t="s">
        <v>560</v>
      </c>
      <c r="F339" s="15" t="s">
        <v>409</v>
      </c>
      <c r="G339" s="70">
        <v>0</v>
      </c>
      <c r="H339" s="70"/>
      <c r="I339" s="70">
        <v>0</v>
      </c>
      <c r="P339" s="17"/>
      <c r="Q339" s="17"/>
      <c r="R339" s="17"/>
      <c r="S339" s="17"/>
      <c r="T339" s="17"/>
    </row>
    <row r="340" spans="1:20" s="18" customFormat="1" ht="25.5" hidden="1">
      <c r="A340" s="16" t="s">
        <v>481</v>
      </c>
      <c r="B340" s="15" t="s">
        <v>92</v>
      </c>
      <c r="C340" s="15" t="s">
        <v>25</v>
      </c>
      <c r="D340" s="15" t="s">
        <v>27</v>
      </c>
      <c r="E340" s="15" t="s">
        <v>480</v>
      </c>
      <c r="F340" s="15"/>
      <c r="G340" s="70">
        <f>G341</f>
        <v>0</v>
      </c>
      <c r="H340" s="70">
        <f t="shared" ref="H340:I341" si="87">H341</f>
        <v>0</v>
      </c>
      <c r="I340" s="70">
        <f t="shared" si="87"/>
        <v>0</v>
      </c>
      <c r="P340" s="17"/>
      <c r="Q340" s="17"/>
      <c r="R340" s="17"/>
      <c r="S340" s="17"/>
      <c r="T340" s="17"/>
    </row>
    <row r="341" spans="1:20" s="18" customFormat="1" ht="36" hidden="1" customHeight="1">
      <c r="A341" s="16" t="s">
        <v>94</v>
      </c>
      <c r="B341" s="15" t="s">
        <v>92</v>
      </c>
      <c r="C341" s="15" t="s">
        <v>25</v>
      </c>
      <c r="D341" s="15" t="s">
        <v>27</v>
      </c>
      <c r="E341" s="15" t="s">
        <v>480</v>
      </c>
      <c r="F341" s="15" t="s">
        <v>341</v>
      </c>
      <c r="G341" s="70">
        <f>G342</f>
        <v>0</v>
      </c>
      <c r="H341" s="70">
        <f t="shared" si="87"/>
        <v>0</v>
      </c>
      <c r="I341" s="70">
        <f t="shared" si="87"/>
        <v>0</v>
      </c>
      <c r="P341" s="17"/>
      <c r="Q341" s="17"/>
      <c r="R341" s="17"/>
      <c r="S341" s="17"/>
      <c r="T341" s="17"/>
    </row>
    <row r="342" spans="1:20" s="18" customFormat="1" ht="99" hidden="1" customHeight="1">
      <c r="A342" s="50" t="s">
        <v>410</v>
      </c>
      <c r="B342" s="15" t="s">
        <v>92</v>
      </c>
      <c r="C342" s="15" t="s">
        <v>25</v>
      </c>
      <c r="D342" s="15" t="s">
        <v>27</v>
      </c>
      <c r="E342" s="15" t="s">
        <v>480</v>
      </c>
      <c r="F342" s="15" t="s">
        <v>409</v>
      </c>
      <c r="G342" s="70">
        <v>0</v>
      </c>
      <c r="H342" s="70"/>
      <c r="I342" s="70">
        <v>0</v>
      </c>
      <c r="P342" s="17"/>
      <c r="Q342" s="17"/>
      <c r="R342" s="17"/>
      <c r="S342" s="17"/>
      <c r="T342" s="17"/>
    </row>
    <row r="343" spans="1:20" s="18" customFormat="1" ht="25.5" hidden="1">
      <c r="A343" s="16" t="s">
        <v>483</v>
      </c>
      <c r="B343" s="15" t="s">
        <v>92</v>
      </c>
      <c r="C343" s="15" t="s">
        <v>25</v>
      </c>
      <c r="D343" s="15" t="s">
        <v>27</v>
      </c>
      <c r="E343" s="15" t="s">
        <v>482</v>
      </c>
      <c r="F343" s="15"/>
      <c r="G343" s="70">
        <f>G344</f>
        <v>0</v>
      </c>
      <c r="H343" s="70">
        <f t="shared" ref="H343:I344" si="88">H344</f>
        <v>0</v>
      </c>
      <c r="I343" s="70">
        <f t="shared" si="88"/>
        <v>0</v>
      </c>
      <c r="P343" s="17"/>
      <c r="Q343" s="17"/>
      <c r="R343" s="17"/>
      <c r="S343" s="17"/>
      <c r="T343" s="17"/>
    </row>
    <row r="344" spans="1:20" s="18" customFormat="1" ht="36" hidden="1" customHeight="1">
      <c r="A344" s="16" t="s">
        <v>94</v>
      </c>
      <c r="B344" s="15" t="s">
        <v>92</v>
      </c>
      <c r="C344" s="15" t="s">
        <v>25</v>
      </c>
      <c r="D344" s="15" t="s">
        <v>27</v>
      </c>
      <c r="E344" s="15" t="s">
        <v>482</v>
      </c>
      <c r="F344" s="15" t="s">
        <v>341</v>
      </c>
      <c r="G344" s="70">
        <f>G345</f>
        <v>0</v>
      </c>
      <c r="H344" s="70">
        <f t="shared" si="88"/>
        <v>0</v>
      </c>
      <c r="I344" s="70">
        <f t="shared" si="88"/>
        <v>0</v>
      </c>
      <c r="P344" s="17"/>
      <c r="Q344" s="17"/>
      <c r="R344" s="17"/>
      <c r="S344" s="17"/>
      <c r="T344" s="17"/>
    </row>
    <row r="345" spans="1:20" s="18" customFormat="1" ht="99" hidden="1" customHeight="1">
      <c r="A345" s="50" t="s">
        <v>410</v>
      </c>
      <c r="B345" s="15" t="s">
        <v>92</v>
      </c>
      <c r="C345" s="15" t="s">
        <v>25</v>
      </c>
      <c r="D345" s="15" t="s">
        <v>27</v>
      </c>
      <c r="E345" s="15" t="s">
        <v>482</v>
      </c>
      <c r="F345" s="15" t="s">
        <v>409</v>
      </c>
      <c r="G345" s="70">
        <v>0</v>
      </c>
      <c r="H345" s="70"/>
      <c r="I345" s="70">
        <v>0</v>
      </c>
      <c r="P345" s="17"/>
      <c r="Q345" s="17"/>
      <c r="R345" s="17"/>
      <c r="S345" s="17"/>
      <c r="T345" s="17"/>
    </row>
    <row r="346" spans="1:20" s="18" customFormat="1" ht="89.25">
      <c r="A346" s="104" t="s">
        <v>1058</v>
      </c>
      <c r="B346" s="49">
        <v>795</v>
      </c>
      <c r="C346" s="10" t="s">
        <v>168</v>
      </c>
      <c r="D346" s="10" t="s">
        <v>18</v>
      </c>
      <c r="E346" s="15" t="s">
        <v>500</v>
      </c>
      <c r="F346" s="15"/>
      <c r="G346" s="70">
        <f>G349+G347</f>
        <v>112242575.2</v>
      </c>
      <c r="H346" s="70">
        <f t="shared" ref="H346:I346" si="89">H349+H347</f>
        <v>15674316</v>
      </c>
      <c r="I346" s="70">
        <f t="shared" si="89"/>
        <v>0</v>
      </c>
      <c r="P346" s="17"/>
      <c r="Q346" s="17"/>
      <c r="R346" s="17"/>
      <c r="S346" s="17"/>
      <c r="T346" s="17"/>
    </row>
    <row r="347" spans="1:20" s="18" customFormat="1" ht="31.15" customHeight="1">
      <c r="A347" s="16" t="s">
        <v>145</v>
      </c>
      <c r="B347" s="49">
        <v>793</v>
      </c>
      <c r="C347" s="10" t="s">
        <v>168</v>
      </c>
      <c r="D347" s="10" t="s">
        <v>18</v>
      </c>
      <c r="E347" s="15" t="s">
        <v>500</v>
      </c>
      <c r="F347" s="15" t="s">
        <v>146</v>
      </c>
      <c r="G347" s="70">
        <f>G348</f>
        <v>65219627.200000003</v>
      </c>
      <c r="H347" s="70">
        <f t="shared" ref="H347:I347" si="90">H348</f>
        <v>0</v>
      </c>
      <c r="I347" s="70">
        <f t="shared" si="90"/>
        <v>0</v>
      </c>
      <c r="J347" s="175"/>
    </row>
    <row r="348" spans="1:20" s="18" customFormat="1" ht="31.15" customHeight="1">
      <c r="A348" s="16" t="s">
        <v>147</v>
      </c>
      <c r="B348" s="49">
        <v>793</v>
      </c>
      <c r="C348" s="10" t="s">
        <v>168</v>
      </c>
      <c r="D348" s="10" t="s">
        <v>18</v>
      </c>
      <c r="E348" s="15" t="s">
        <v>500</v>
      </c>
      <c r="F348" s="15" t="s">
        <v>148</v>
      </c>
      <c r="G348" s="70">
        <f>'прил 5,'!G1962</f>
        <v>65219627.200000003</v>
      </c>
      <c r="H348" s="70">
        <f>'прил 5,'!H1684</f>
        <v>0</v>
      </c>
      <c r="I348" s="70">
        <f>'прил 5,'!I1684</f>
        <v>0</v>
      </c>
      <c r="J348" s="175"/>
    </row>
    <row r="349" spans="1:20" s="18" customFormat="1" ht="20.25" customHeight="1">
      <c r="A349" s="16" t="s">
        <v>62</v>
      </c>
      <c r="B349" s="49">
        <v>795</v>
      </c>
      <c r="C349" s="10" t="s">
        <v>168</v>
      </c>
      <c r="D349" s="10" t="s">
        <v>18</v>
      </c>
      <c r="E349" s="15" t="s">
        <v>500</v>
      </c>
      <c r="F349" s="15" t="s">
        <v>63</v>
      </c>
      <c r="G349" s="70">
        <f>G350</f>
        <v>47022948</v>
      </c>
      <c r="H349" s="70">
        <f t="shared" ref="H349:I349" si="91">H350</f>
        <v>15674316</v>
      </c>
      <c r="I349" s="70">
        <f t="shared" si="91"/>
        <v>0</v>
      </c>
      <c r="P349" s="17"/>
      <c r="Q349" s="17"/>
      <c r="R349" s="17"/>
      <c r="S349" s="17"/>
      <c r="T349" s="17"/>
    </row>
    <row r="350" spans="1:20" s="18" customFormat="1" ht="25.9" customHeight="1">
      <c r="A350" s="50" t="s">
        <v>141</v>
      </c>
      <c r="B350" s="49">
        <v>795</v>
      </c>
      <c r="C350" s="10" t="s">
        <v>168</v>
      </c>
      <c r="D350" s="10" t="s">
        <v>18</v>
      </c>
      <c r="E350" s="15" t="s">
        <v>500</v>
      </c>
      <c r="F350" s="15" t="s">
        <v>66</v>
      </c>
      <c r="G350" s="70">
        <f>'прил 5,'!G1686</f>
        <v>47022948</v>
      </c>
      <c r="H350" s="70">
        <f>'прил 5,'!H1686</f>
        <v>15674316</v>
      </c>
      <c r="I350" s="70">
        <f>'прил 5,'!I1686</f>
        <v>0</v>
      </c>
      <c r="P350" s="17"/>
      <c r="Q350" s="17"/>
      <c r="R350" s="17"/>
      <c r="S350" s="17"/>
      <c r="T350" s="17"/>
    </row>
    <row r="351" spans="1:20" s="18" customFormat="1" ht="99.75" customHeight="1">
      <c r="A351" s="104" t="s">
        <v>1059</v>
      </c>
      <c r="B351" s="49">
        <v>795</v>
      </c>
      <c r="C351" s="10" t="s">
        <v>168</v>
      </c>
      <c r="D351" s="10" t="s">
        <v>18</v>
      </c>
      <c r="E351" s="15" t="s">
        <v>501</v>
      </c>
      <c r="F351" s="15"/>
      <c r="G351" s="70">
        <f>G356+G352+G354</f>
        <v>2242682.2000000002</v>
      </c>
      <c r="H351" s="70">
        <f t="shared" ref="H351:I351" si="92">H356+H352</f>
        <v>303889.8</v>
      </c>
      <c r="I351" s="70">
        <f t="shared" si="92"/>
        <v>0</v>
      </c>
      <c r="P351" s="17"/>
      <c r="Q351" s="17"/>
      <c r="R351" s="17"/>
      <c r="S351" s="17"/>
      <c r="T351" s="17"/>
    </row>
    <row r="352" spans="1:20" s="18" customFormat="1" ht="26.25" hidden="1" customHeight="1">
      <c r="A352" s="82" t="s">
        <v>94</v>
      </c>
      <c r="B352" s="49">
        <v>793</v>
      </c>
      <c r="C352" s="10" t="s">
        <v>168</v>
      </c>
      <c r="D352" s="10" t="s">
        <v>18</v>
      </c>
      <c r="E352" s="15" t="s">
        <v>501</v>
      </c>
      <c r="F352" s="15" t="s">
        <v>341</v>
      </c>
      <c r="G352" s="70">
        <f>G353</f>
        <v>0</v>
      </c>
      <c r="H352" s="70">
        <f t="shared" ref="H352:I352" si="93">H353</f>
        <v>0</v>
      </c>
      <c r="I352" s="70">
        <f t="shared" si="93"/>
        <v>0</v>
      </c>
      <c r="J352" s="175"/>
    </row>
    <row r="353" spans="1:20" s="18" customFormat="1" ht="20.25" hidden="1" customHeight="1">
      <c r="A353" s="133" t="s">
        <v>342</v>
      </c>
      <c r="B353" s="49">
        <v>793</v>
      </c>
      <c r="C353" s="10" t="s">
        <v>168</v>
      </c>
      <c r="D353" s="10" t="s">
        <v>18</v>
      </c>
      <c r="E353" s="15" t="s">
        <v>501</v>
      </c>
      <c r="F353" s="15" t="s">
        <v>343</v>
      </c>
      <c r="G353" s="70">
        <f>'прил 5,'!G1689</f>
        <v>0</v>
      </c>
      <c r="H353" s="70">
        <f>'прил 5,'!H1689</f>
        <v>0</v>
      </c>
      <c r="I353" s="70">
        <f>'прил 5,'!I1689</f>
        <v>0</v>
      </c>
      <c r="J353" s="175"/>
    </row>
    <row r="354" spans="1:20" s="18" customFormat="1" ht="20.25" customHeight="1">
      <c r="A354" s="16" t="s">
        <v>145</v>
      </c>
      <c r="B354" s="14">
        <v>793</v>
      </c>
      <c r="C354" s="15" t="s">
        <v>68</v>
      </c>
      <c r="D354" s="15" t="s">
        <v>69</v>
      </c>
      <c r="E354" s="15" t="s">
        <v>501</v>
      </c>
      <c r="F354" s="15" t="s">
        <v>146</v>
      </c>
      <c r="G354" s="70">
        <f>G355</f>
        <v>1331012.8</v>
      </c>
      <c r="H354" s="70">
        <f t="shared" ref="H354:I354" si="94">H355</f>
        <v>0</v>
      </c>
      <c r="I354" s="70">
        <f t="shared" si="94"/>
        <v>0</v>
      </c>
      <c r="J354" s="175"/>
    </row>
    <row r="355" spans="1:20" s="18" customFormat="1" ht="25.15" customHeight="1">
      <c r="A355" s="16" t="s">
        <v>147</v>
      </c>
      <c r="B355" s="14">
        <v>793</v>
      </c>
      <c r="C355" s="15" t="s">
        <v>68</v>
      </c>
      <c r="D355" s="15" t="s">
        <v>69</v>
      </c>
      <c r="E355" s="15" t="s">
        <v>501</v>
      </c>
      <c r="F355" s="15" t="s">
        <v>148</v>
      </c>
      <c r="G355" s="70">
        <f>'прил 5,'!G1965</f>
        <v>1331012.8</v>
      </c>
      <c r="H355" s="70">
        <v>0</v>
      </c>
      <c r="I355" s="70">
        <v>0</v>
      </c>
      <c r="J355" s="175"/>
    </row>
    <row r="356" spans="1:20" s="18" customFormat="1" ht="21.75" customHeight="1">
      <c r="A356" s="16" t="s">
        <v>62</v>
      </c>
      <c r="B356" s="49">
        <v>795</v>
      </c>
      <c r="C356" s="10" t="s">
        <v>168</v>
      </c>
      <c r="D356" s="10" t="s">
        <v>18</v>
      </c>
      <c r="E356" s="15" t="s">
        <v>501</v>
      </c>
      <c r="F356" s="15" t="s">
        <v>63</v>
      </c>
      <c r="G356" s="70">
        <f>G357</f>
        <v>911669.4</v>
      </c>
      <c r="H356" s="70">
        <f t="shared" ref="H356:I356" si="95">H357</f>
        <v>303889.8</v>
      </c>
      <c r="I356" s="70">
        <f t="shared" si="95"/>
        <v>0</v>
      </c>
      <c r="P356" s="17"/>
      <c r="Q356" s="17"/>
      <c r="R356" s="17"/>
      <c r="S356" s="17"/>
      <c r="T356" s="17"/>
    </row>
    <row r="357" spans="1:20" s="18" customFormat="1" ht="23.25" customHeight="1">
      <c r="A357" s="50" t="s">
        <v>141</v>
      </c>
      <c r="B357" s="49">
        <v>795</v>
      </c>
      <c r="C357" s="10" t="s">
        <v>168</v>
      </c>
      <c r="D357" s="10" t="s">
        <v>18</v>
      </c>
      <c r="E357" s="15" t="s">
        <v>501</v>
      </c>
      <c r="F357" s="15" t="s">
        <v>66</v>
      </c>
      <c r="G357" s="70">
        <f>'прил 5,'!G1691</f>
        <v>911669.4</v>
      </c>
      <c r="H357" s="70">
        <f>'прил 5,'!H1691</f>
        <v>303889.8</v>
      </c>
      <c r="I357" s="70">
        <f>'прил 5,'!I1691</f>
        <v>0</v>
      </c>
      <c r="P357" s="17"/>
      <c r="Q357" s="17"/>
      <c r="R357" s="17"/>
      <c r="S357" s="17"/>
      <c r="T357" s="17"/>
    </row>
    <row r="358" spans="1:20" s="46" customFormat="1" ht="48.75" hidden="1" customHeight="1">
      <c r="A358" s="16" t="s">
        <v>413</v>
      </c>
      <c r="B358" s="49">
        <v>795</v>
      </c>
      <c r="C358" s="10" t="s">
        <v>168</v>
      </c>
      <c r="D358" s="10" t="s">
        <v>18</v>
      </c>
      <c r="E358" s="15" t="s">
        <v>368</v>
      </c>
      <c r="F358" s="15"/>
      <c r="G358" s="70">
        <f>G359+G361</f>
        <v>0</v>
      </c>
      <c r="H358" s="70">
        <f t="shared" ref="G358:I359" si="96">H359</f>
        <v>0</v>
      </c>
      <c r="I358" s="70">
        <f t="shared" si="96"/>
        <v>0</v>
      </c>
      <c r="P358" s="110"/>
      <c r="Q358" s="110"/>
      <c r="R358" s="110"/>
      <c r="S358" s="110"/>
      <c r="T358" s="110"/>
    </row>
    <row r="359" spans="1:20" s="46" customFormat="1" ht="28.5" hidden="1" customHeight="1">
      <c r="A359" s="16" t="s">
        <v>317</v>
      </c>
      <c r="B359" s="49">
        <v>795</v>
      </c>
      <c r="C359" s="10" t="s">
        <v>168</v>
      </c>
      <c r="D359" s="10" t="s">
        <v>18</v>
      </c>
      <c r="E359" s="15" t="s">
        <v>368</v>
      </c>
      <c r="F359" s="15" t="s">
        <v>36</v>
      </c>
      <c r="G359" s="70">
        <f t="shared" si="96"/>
        <v>0</v>
      </c>
      <c r="H359" s="70">
        <f t="shared" si="96"/>
        <v>0</v>
      </c>
      <c r="I359" s="70">
        <f t="shared" si="96"/>
        <v>0</v>
      </c>
      <c r="P359" s="110"/>
      <c r="Q359" s="110"/>
      <c r="R359" s="110"/>
      <c r="S359" s="110"/>
      <c r="T359" s="110"/>
    </row>
    <row r="360" spans="1:20" s="46" customFormat="1" ht="28.5" hidden="1" customHeight="1">
      <c r="A360" s="16" t="s">
        <v>37</v>
      </c>
      <c r="B360" s="49">
        <v>795</v>
      </c>
      <c r="C360" s="10" t="s">
        <v>168</v>
      </c>
      <c r="D360" s="10" t="s">
        <v>18</v>
      </c>
      <c r="E360" s="15" t="s">
        <v>368</v>
      </c>
      <c r="F360" s="15" t="s">
        <v>38</v>
      </c>
      <c r="G360" s="70"/>
      <c r="H360" s="70">
        <f>'прил 5,'!H2198</f>
        <v>0</v>
      </c>
      <c r="I360" s="70">
        <f>'прил 5,'!I2198</f>
        <v>0</v>
      </c>
      <c r="P360" s="110"/>
      <c r="Q360" s="110"/>
      <c r="R360" s="110"/>
      <c r="S360" s="110"/>
      <c r="T360" s="110"/>
    </row>
    <row r="361" spans="1:20" hidden="1">
      <c r="A361" s="82" t="s">
        <v>153</v>
      </c>
      <c r="B361" s="49">
        <v>795</v>
      </c>
      <c r="C361" s="15" t="s">
        <v>168</v>
      </c>
      <c r="D361" s="15" t="s">
        <v>27</v>
      </c>
      <c r="E361" s="15" t="s">
        <v>368</v>
      </c>
      <c r="F361" s="15" t="s">
        <v>154</v>
      </c>
      <c r="G361" s="70">
        <f>G362</f>
        <v>0</v>
      </c>
      <c r="H361" s="70">
        <f>H362</f>
        <v>0</v>
      </c>
      <c r="I361" s="70">
        <f>I362</f>
        <v>0</v>
      </c>
      <c r="J361" s="1"/>
    </row>
    <row r="362" spans="1:20" hidden="1">
      <c r="A362" s="82" t="s">
        <v>173</v>
      </c>
      <c r="B362" s="49">
        <v>795</v>
      </c>
      <c r="C362" s="15" t="s">
        <v>168</v>
      </c>
      <c r="D362" s="15" t="s">
        <v>27</v>
      </c>
      <c r="E362" s="15" t="s">
        <v>368</v>
      </c>
      <c r="F362" s="15" t="s">
        <v>174</v>
      </c>
      <c r="G362" s="70"/>
      <c r="H362" s="70"/>
      <c r="I362" s="70"/>
      <c r="J362" s="1"/>
    </row>
    <row r="363" spans="1:20" s="18" customFormat="1" ht="84.75" customHeight="1">
      <c r="A363" s="82" t="s">
        <v>951</v>
      </c>
      <c r="B363" s="49">
        <v>793</v>
      </c>
      <c r="C363" s="10" t="s">
        <v>168</v>
      </c>
      <c r="D363" s="10" t="s">
        <v>18</v>
      </c>
      <c r="E363" s="15" t="s">
        <v>950</v>
      </c>
      <c r="F363" s="15"/>
      <c r="G363" s="70">
        <f>G364</f>
        <v>60000</v>
      </c>
      <c r="H363" s="70">
        <f t="shared" ref="H363:I364" si="97">H364</f>
        <v>0</v>
      </c>
      <c r="I363" s="70">
        <f t="shared" si="97"/>
        <v>0</v>
      </c>
      <c r="J363" s="176"/>
      <c r="K363" s="198"/>
      <c r="L363" s="198"/>
      <c r="M363" s="198"/>
      <c r="N363" s="198"/>
      <c r="O363" s="198"/>
      <c r="P363" s="198"/>
      <c r="Q363" s="198"/>
      <c r="R363" s="198"/>
    </row>
    <row r="364" spans="1:20" s="18" customFormat="1" ht="22.5" customHeight="1">
      <c r="A364" s="82" t="s">
        <v>62</v>
      </c>
      <c r="B364" s="49">
        <v>793</v>
      </c>
      <c r="C364" s="10" t="s">
        <v>168</v>
      </c>
      <c r="D364" s="10" t="s">
        <v>18</v>
      </c>
      <c r="E364" s="15" t="s">
        <v>950</v>
      </c>
      <c r="F364" s="15" t="s">
        <v>63</v>
      </c>
      <c r="G364" s="70">
        <f>G365</f>
        <v>60000</v>
      </c>
      <c r="H364" s="70">
        <f t="shared" si="97"/>
        <v>0</v>
      </c>
      <c r="I364" s="70">
        <f t="shared" si="97"/>
        <v>0</v>
      </c>
      <c r="J364" s="176"/>
      <c r="K364" s="198"/>
      <c r="L364" s="198"/>
      <c r="M364" s="198"/>
      <c r="N364" s="198"/>
      <c r="O364" s="198"/>
      <c r="P364" s="198"/>
      <c r="Q364" s="198"/>
      <c r="R364" s="198"/>
    </row>
    <row r="365" spans="1:20" s="18" customFormat="1" ht="37.5" customHeight="1">
      <c r="A365" s="133" t="s">
        <v>141</v>
      </c>
      <c r="B365" s="49">
        <v>793</v>
      </c>
      <c r="C365" s="10" t="s">
        <v>168</v>
      </c>
      <c r="D365" s="10" t="s">
        <v>18</v>
      </c>
      <c r="E365" s="15" t="s">
        <v>950</v>
      </c>
      <c r="F365" s="15" t="s">
        <v>66</v>
      </c>
      <c r="G365" s="70">
        <f>'прил 5,'!G1694</f>
        <v>60000</v>
      </c>
      <c r="H365" s="70">
        <f>'прил 5,'!H1694</f>
        <v>0</v>
      </c>
      <c r="I365" s="70">
        <f>'прил 5,'!I1694</f>
        <v>0</v>
      </c>
      <c r="J365" s="176"/>
      <c r="K365" s="198"/>
      <c r="L365" s="198"/>
      <c r="M365" s="198"/>
      <c r="N365" s="198"/>
      <c r="O365" s="198"/>
      <c r="P365" s="198"/>
      <c r="Q365" s="198"/>
      <c r="R365" s="198"/>
    </row>
    <row r="366" spans="1:20" s="18" customFormat="1" ht="51">
      <c r="A366" s="16" t="s">
        <v>1144</v>
      </c>
      <c r="B366" s="49">
        <v>793</v>
      </c>
      <c r="C366" s="10" t="s">
        <v>168</v>
      </c>
      <c r="D366" s="10" t="s">
        <v>18</v>
      </c>
      <c r="E366" s="15" t="s">
        <v>209</v>
      </c>
      <c r="F366" s="15"/>
      <c r="G366" s="70">
        <f>G367+G373+G370</f>
        <v>2050000</v>
      </c>
      <c r="H366" s="70">
        <f t="shared" ref="H366:I366" si="98">H367+H373+H370</f>
        <v>550000</v>
      </c>
      <c r="I366" s="70">
        <f t="shared" si="98"/>
        <v>550000</v>
      </c>
      <c r="P366" s="17"/>
      <c r="Q366" s="17"/>
      <c r="R366" s="17"/>
      <c r="S366" s="17"/>
      <c r="T366" s="17"/>
    </row>
    <row r="367" spans="1:20" s="18" customFormat="1" ht="89.25" hidden="1">
      <c r="A367" s="16" t="s">
        <v>427</v>
      </c>
      <c r="B367" s="49">
        <v>793</v>
      </c>
      <c r="C367" s="10" t="s">
        <v>168</v>
      </c>
      <c r="D367" s="10" t="s">
        <v>18</v>
      </c>
      <c r="E367" s="15" t="s">
        <v>500</v>
      </c>
      <c r="F367" s="15"/>
      <c r="G367" s="70">
        <f>G368</f>
        <v>0</v>
      </c>
      <c r="H367" s="70">
        <f t="shared" ref="H367:I371" si="99">H368</f>
        <v>0</v>
      </c>
      <c r="I367" s="70">
        <f t="shared" si="99"/>
        <v>0</v>
      </c>
      <c r="P367" s="17"/>
      <c r="Q367" s="17"/>
      <c r="R367" s="17"/>
      <c r="S367" s="17"/>
      <c r="T367" s="17"/>
    </row>
    <row r="368" spans="1:20" s="18" customFormat="1" ht="23.25" hidden="1" customHeight="1">
      <c r="A368" s="82" t="s">
        <v>62</v>
      </c>
      <c r="B368" s="49">
        <v>793</v>
      </c>
      <c r="C368" s="10" t="s">
        <v>168</v>
      </c>
      <c r="D368" s="10" t="s">
        <v>18</v>
      </c>
      <c r="E368" s="15" t="s">
        <v>500</v>
      </c>
      <c r="F368" s="15" t="s">
        <v>63</v>
      </c>
      <c r="G368" s="70">
        <f>G369</f>
        <v>0</v>
      </c>
      <c r="H368" s="70">
        <f t="shared" si="99"/>
        <v>0</v>
      </c>
      <c r="I368" s="70">
        <f t="shared" si="99"/>
        <v>0</v>
      </c>
      <c r="P368" s="17"/>
      <c r="Q368" s="17"/>
      <c r="R368" s="17"/>
      <c r="S368" s="17"/>
      <c r="T368" s="17"/>
    </row>
    <row r="369" spans="1:20" s="18" customFormat="1" ht="20.25" hidden="1" customHeight="1">
      <c r="A369" s="133" t="s">
        <v>141</v>
      </c>
      <c r="B369" s="49">
        <v>793</v>
      </c>
      <c r="C369" s="10" t="s">
        <v>168</v>
      </c>
      <c r="D369" s="10" t="s">
        <v>18</v>
      </c>
      <c r="E369" s="15" t="s">
        <v>500</v>
      </c>
      <c r="F369" s="15" t="s">
        <v>66</v>
      </c>
      <c r="G369" s="70"/>
      <c r="H369" s="70"/>
      <c r="I369" s="70"/>
      <c r="P369" s="17"/>
      <c r="Q369" s="17"/>
      <c r="R369" s="17"/>
      <c r="S369" s="17"/>
      <c r="T369" s="17"/>
    </row>
    <row r="370" spans="1:20" s="18" customFormat="1" ht="76.5" hidden="1">
      <c r="A370" s="82" t="s">
        <v>428</v>
      </c>
      <c r="B370" s="49">
        <v>793</v>
      </c>
      <c r="C370" s="10" t="s">
        <v>168</v>
      </c>
      <c r="D370" s="10" t="s">
        <v>18</v>
      </c>
      <c r="E370" s="15" t="s">
        <v>501</v>
      </c>
      <c r="F370" s="15"/>
      <c r="G370" s="70">
        <f>G371</f>
        <v>0</v>
      </c>
      <c r="H370" s="70">
        <f t="shared" si="99"/>
        <v>0</v>
      </c>
      <c r="I370" s="70">
        <f t="shared" si="99"/>
        <v>0</v>
      </c>
      <c r="P370" s="17"/>
      <c r="Q370" s="17"/>
      <c r="R370" s="17"/>
      <c r="S370" s="17"/>
      <c r="T370" s="17"/>
    </row>
    <row r="371" spans="1:20" s="18" customFormat="1" ht="22.5" hidden="1" customHeight="1">
      <c r="A371" s="82" t="s">
        <v>62</v>
      </c>
      <c r="B371" s="49">
        <v>793</v>
      </c>
      <c r="C371" s="10" t="s">
        <v>168</v>
      </c>
      <c r="D371" s="10" t="s">
        <v>18</v>
      </c>
      <c r="E371" s="15" t="s">
        <v>501</v>
      </c>
      <c r="F371" s="15" t="s">
        <v>63</v>
      </c>
      <c r="G371" s="70">
        <f>G372</f>
        <v>0</v>
      </c>
      <c r="H371" s="70">
        <f t="shared" si="99"/>
        <v>0</v>
      </c>
      <c r="I371" s="70">
        <f t="shared" si="99"/>
        <v>0</v>
      </c>
      <c r="P371" s="17"/>
      <c r="Q371" s="17"/>
      <c r="R371" s="17"/>
      <c r="S371" s="17"/>
      <c r="T371" s="17"/>
    </row>
    <row r="372" spans="1:20" s="18" customFormat="1" ht="17.25" hidden="1" customHeight="1">
      <c r="A372" s="133" t="s">
        <v>141</v>
      </c>
      <c r="B372" s="49">
        <v>793</v>
      </c>
      <c r="C372" s="10" t="s">
        <v>168</v>
      </c>
      <c r="D372" s="10" t="s">
        <v>18</v>
      </c>
      <c r="E372" s="15" t="s">
        <v>501</v>
      </c>
      <c r="F372" s="15" t="s">
        <v>66</v>
      </c>
      <c r="G372" s="70"/>
      <c r="H372" s="70"/>
      <c r="I372" s="70"/>
      <c r="P372" s="17"/>
      <c r="Q372" s="17"/>
      <c r="R372" s="17"/>
      <c r="S372" s="17"/>
      <c r="T372" s="17"/>
    </row>
    <row r="373" spans="1:20" s="46" customFormat="1" ht="48.75" customHeight="1">
      <c r="A373" s="16" t="s">
        <v>1207</v>
      </c>
      <c r="B373" s="49">
        <v>793</v>
      </c>
      <c r="C373" s="10" t="s">
        <v>168</v>
      </c>
      <c r="D373" s="10" t="s">
        <v>18</v>
      </c>
      <c r="E373" s="15" t="s">
        <v>368</v>
      </c>
      <c r="F373" s="15"/>
      <c r="G373" s="70">
        <f>G374+G386</f>
        <v>2050000</v>
      </c>
      <c r="H373" s="70">
        <f t="shared" ref="G373:I374" si="100">H374</f>
        <v>550000</v>
      </c>
      <c r="I373" s="70">
        <f t="shared" si="100"/>
        <v>550000</v>
      </c>
      <c r="P373" s="110"/>
      <c r="Q373" s="110"/>
      <c r="R373" s="110"/>
      <c r="S373" s="110"/>
      <c r="T373" s="110"/>
    </row>
    <row r="374" spans="1:20" s="46" customFormat="1" ht="21" customHeight="1">
      <c r="A374" s="16" t="s">
        <v>317</v>
      </c>
      <c r="B374" s="49">
        <v>793</v>
      </c>
      <c r="C374" s="10" t="s">
        <v>168</v>
      </c>
      <c r="D374" s="10" t="s">
        <v>18</v>
      </c>
      <c r="E374" s="15" t="s">
        <v>368</v>
      </c>
      <c r="F374" s="15" t="s">
        <v>36</v>
      </c>
      <c r="G374" s="70">
        <f t="shared" si="100"/>
        <v>2050000</v>
      </c>
      <c r="H374" s="70">
        <f t="shared" si="100"/>
        <v>550000</v>
      </c>
      <c r="I374" s="70">
        <f t="shared" si="100"/>
        <v>550000</v>
      </c>
      <c r="P374" s="110"/>
      <c r="Q374" s="110"/>
      <c r="R374" s="110"/>
      <c r="S374" s="110"/>
      <c r="T374" s="110"/>
    </row>
    <row r="375" spans="1:20" s="46" customFormat="1" ht="28.5" customHeight="1">
      <c r="A375" s="16" t="s">
        <v>37</v>
      </c>
      <c r="B375" s="49">
        <v>793</v>
      </c>
      <c r="C375" s="10" t="s">
        <v>168</v>
      </c>
      <c r="D375" s="10" t="s">
        <v>18</v>
      </c>
      <c r="E375" s="15" t="s">
        <v>368</v>
      </c>
      <c r="F375" s="15" t="s">
        <v>38</v>
      </c>
      <c r="G375" s="70">
        <f>'прил 5,'!G2450+'прил 5,'!G1680</f>
        <v>2050000</v>
      </c>
      <c r="H375" s="70">
        <f>'прил 5,'!H2450+'прил 5,'!H1680</f>
        <v>550000</v>
      </c>
      <c r="I375" s="70">
        <f>'прил 5,'!I2450+'прил 5,'!I1680</f>
        <v>550000</v>
      </c>
      <c r="P375" s="110"/>
      <c r="Q375" s="110"/>
      <c r="R375" s="110"/>
      <c r="S375" s="110"/>
      <c r="T375" s="110"/>
    </row>
    <row r="376" spans="1:20" s="18" customFormat="1" ht="39" hidden="1" customHeight="1">
      <c r="A376" s="82" t="s">
        <v>1114</v>
      </c>
      <c r="B376" s="83">
        <v>793</v>
      </c>
      <c r="C376" s="152" t="s">
        <v>168</v>
      </c>
      <c r="D376" s="152" t="s">
        <v>18</v>
      </c>
      <c r="E376" s="84" t="s">
        <v>1113</v>
      </c>
      <c r="F376" s="84"/>
      <c r="G376" s="87">
        <f>G378</f>
        <v>0</v>
      </c>
      <c r="H376" s="87">
        <f>H378</f>
        <v>0</v>
      </c>
      <c r="I376" s="87">
        <f>I378</f>
        <v>0</v>
      </c>
      <c r="J376" s="176"/>
      <c r="K376" s="198"/>
      <c r="L376" s="198"/>
      <c r="M376" s="198"/>
      <c r="N376" s="198"/>
      <c r="O376" s="198"/>
      <c r="P376" s="198"/>
      <c r="Q376" s="198"/>
      <c r="R376" s="198"/>
    </row>
    <row r="377" spans="1:20" s="18" customFormat="1" ht="69" customHeight="1">
      <c r="A377" s="82" t="s">
        <v>1216</v>
      </c>
      <c r="B377" s="83">
        <v>793</v>
      </c>
      <c r="C377" s="152" t="s">
        <v>168</v>
      </c>
      <c r="D377" s="152" t="s">
        <v>18</v>
      </c>
      <c r="E377" s="84" t="s">
        <v>1113</v>
      </c>
      <c r="F377" s="84"/>
      <c r="G377" s="87">
        <f>G378</f>
        <v>0</v>
      </c>
      <c r="H377" s="87">
        <f t="shared" ref="H377:I377" si="101">H378</f>
        <v>0</v>
      </c>
      <c r="I377" s="87">
        <f t="shared" si="101"/>
        <v>0</v>
      </c>
      <c r="J377" s="176"/>
      <c r="K377" s="198"/>
      <c r="L377" s="198"/>
      <c r="M377" s="198"/>
      <c r="N377" s="198"/>
      <c r="O377" s="198"/>
      <c r="P377" s="198"/>
      <c r="Q377" s="213"/>
      <c r="R377" s="198"/>
    </row>
    <row r="378" spans="1:20" ht="30.75" customHeight="1">
      <c r="A378" s="82" t="s">
        <v>35</v>
      </c>
      <c r="B378" s="83">
        <v>793</v>
      </c>
      <c r="C378" s="152" t="s">
        <v>168</v>
      </c>
      <c r="D378" s="152" t="s">
        <v>18</v>
      </c>
      <c r="E378" s="84" t="s">
        <v>1113</v>
      </c>
      <c r="F378" s="84" t="s">
        <v>36</v>
      </c>
      <c r="G378" s="87">
        <f t="shared" ref="G378:I378" si="102">G379</f>
        <v>0</v>
      </c>
      <c r="H378" s="87">
        <f t="shared" si="102"/>
        <v>0</v>
      </c>
      <c r="I378" s="87">
        <f t="shared" si="102"/>
        <v>0</v>
      </c>
      <c r="J378" s="176"/>
      <c r="K378" s="184"/>
      <c r="L378" s="184"/>
      <c r="M378" s="184"/>
      <c r="N378" s="184"/>
      <c r="O378" s="184"/>
      <c r="P378" s="184"/>
      <c r="Q378" s="184"/>
      <c r="R378" s="184"/>
      <c r="S378" s="1"/>
      <c r="T378" s="1"/>
    </row>
    <row r="379" spans="1:20" s="18" customFormat="1" ht="34.5" customHeight="1">
      <c r="A379" s="82" t="s">
        <v>37</v>
      </c>
      <c r="B379" s="83">
        <v>793</v>
      </c>
      <c r="C379" s="152" t="s">
        <v>168</v>
      </c>
      <c r="D379" s="152" t="s">
        <v>18</v>
      </c>
      <c r="E379" s="84" t="s">
        <v>1113</v>
      </c>
      <c r="F379" s="84" t="s">
        <v>38</v>
      </c>
      <c r="G379" s="87">
        <f>'прил 5,'!G523</f>
        <v>0</v>
      </c>
      <c r="H379" s="87">
        <v>0</v>
      </c>
      <c r="I379" s="87">
        <v>0</v>
      </c>
      <c r="J379" s="176"/>
      <c r="K379" s="198"/>
      <c r="L379" s="198"/>
      <c r="M379" s="198"/>
      <c r="N379" s="198"/>
      <c r="O379" s="198"/>
      <c r="P379" s="198"/>
      <c r="Q379" s="198"/>
      <c r="R379" s="198"/>
    </row>
    <row r="380" spans="1:20" s="18" customFormat="1" ht="20.25" customHeight="1">
      <c r="A380" s="16" t="s">
        <v>1123</v>
      </c>
      <c r="B380" s="49">
        <v>793</v>
      </c>
      <c r="C380" s="15" t="s">
        <v>168</v>
      </c>
      <c r="D380" s="15" t="s">
        <v>18</v>
      </c>
      <c r="E380" s="15" t="s">
        <v>1163</v>
      </c>
      <c r="F380" s="15"/>
      <c r="G380" s="70">
        <f t="shared" ref="G380:I381" si="103">G381</f>
        <v>2790000</v>
      </c>
      <c r="H380" s="70">
        <f t="shared" si="103"/>
        <v>0</v>
      </c>
      <c r="I380" s="70">
        <f t="shared" si="103"/>
        <v>0</v>
      </c>
      <c r="J380" s="175"/>
      <c r="K380" s="183"/>
      <c r="L380" s="183"/>
      <c r="M380" s="183"/>
      <c r="N380" s="183"/>
      <c r="O380" s="183"/>
      <c r="P380" s="183"/>
      <c r="Q380" s="183"/>
      <c r="R380" s="183"/>
    </row>
    <row r="381" spans="1:20" ht="30.75" customHeight="1">
      <c r="A381" s="16" t="s">
        <v>35</v>
      </c>
      <c r="B381" s="49">
        <v>793</v>
      </c>
      <c r="C381" s="15" t="s">
        <v>168</v>
      </c>
      <c r="D381" s="15" t="s">
        <v>18</v>
      </c>
      <c r="E381" s="15" t="s">
        <v>1163</v>
      </c>
      <c r="F381" s="15" t="s">
        <v>36</v>
      </c>
      <c r="G381" s="70">
        <f t="shared" si="103"/>
        <v>2790000</v>
      </c>
      <c r="H381" s="70">
        <f t="shared" si="103"/>
        <v>0</v>
      </c>
      <c r="I381" s="70">
        <f t="shared" si="103"/>
        <v>0</v>
      </c>
      <c r="J381" s="175"/>
      <c r="K381" s="69"/>
      <c r="L381" s="69"/>
      <c r="M381" s="69"/>
      <c r="N381" s="69"/>
      <c r="O381" s="69"/>
      <c r="P381" s="69"/>
      <c r="Q381" s="246"/>
      <c r="R381" s="69"/>
      <c r="S381" s="1"/>
      <c r="T381" s="1"/>
    </row>
    <row r="382" spans="1:20" s="18" customFormat="1" ht="34.5" customHeight="1">
      <c r="A382" s="16" t="s">
        <v>37</v>
      </c>
      <c r="B382" s="49">
        <v>793</v>
      </c>
      <c r="C382" s="15" t="s">
        <v>168</v>
      </c>
      <c r="D382" s="15" t="s">
        <v>18</v>
      </c>
      <c r="E382" s="15" t="s">
        <v>1163</v>
      </c>
      <c r="F382" s="15" t="s">
        <v>38</v>
      </c>
      <c r="G382" s="70">
        <v>2790000</v>
      </c>
      <c r="H382" s="70">
        <v>0</v>
      </c>
      <c r="I382" s="70">
        <v>0</v>
      </c>
      <c r="J382" s="175"/>
      <c r="K382" s="183"/>
      <c r="L382" s="183"/>
      <c r="M382" s="183"/>
      <c r="N382" s="183"/>
      <c r="O382" s="183"/>
      <c r="P382" s="183"/>
      <c r="Q382" s="183"/>
      <c r="R382" s="183"/>
    </row>
    <row r="383" spans="1:20" s="232" customFormat="1" ht="31.5" customHeight="1">
      <c r="A383" s="107" t="s">
        <v>1145</v>
      </c>
      <c r="B383" s="35">
        <v>774</v>
      </c>
      <c r="C383" s="36" t="s">
        <v>25</v>
      </c>
      <c r="D383" s="36" t="s">
        <v>18</v>
      </c>
      <c r="E383" s="36" t="s">
        <v>184</v>
      </c>
      <c r="F383" s="36"/>
      <c r="G383" s="71">
        <f>G384+G556+G661+G715+G719+G739</f>
        <v>1169319019.9799995</v>
      </c>
      <c r="H383" s="71">
        <f>H384+H556+H661+H715+H719</f>
        <v>1163152848.28</v>
      </c>
      <c r="I383" s="71">
        <f>I384+I556+I661+I715+I719</f>
        <v>1191071498.9299996</v>
      </c>
      <c r="J383" s="71">
        <f t="shared" ref="J383:O383" si="104">J384+J556+J661+J715+J719+J507</f>
        <v>18738720</v>
      </c>
      <c r="K383" s="71">
        <f t="shared" si="104"/>
        <v>0</v>
      </c>
      <c r="L383" s="71">
        <f t="shared" si="104"/>
        <v>0</v>
      </c>
      <c r="M383" s="71">
        <f t="shared" si="104"/>
        <v>0</v>
      </c>
      <c r="N383" s="71">
        <f t="shared" si="104"/>
        <v>0</v>
      </c>
      <c r="O383" s="71">
        <f t="shared" si="104"/>
        <v>0</v>
      </c>
      <c r="P383" s="231"/>
      <c r="Q383" s="233"/>
      <c r="R383" s="231"/>
      <c r="S383" s="231"/>
      <c r="T383" s="231"/>
    </row>
    <row r="384" spans="1:20" s="18" customFormat="1" ht="42.75" customHeight="1">
      <c r="A384" s="82" t="s">
        <v>1192</v>
      </c>
      <c r="B384" s="14">
        <v>774</v>
      </c>
      <c r="C384" s="15" t="s">
        <v>25</v>
      </c>
      <c r="D384" s="15" t="s">
        <v>18</v>
      </c>
      <c r="E384" s="15" t="s">
        <v>210</v>
      </c>
      <c r="F384" s="15"/>
      <c r="G384" s="70">
        <f>G390+G393+G396+G402+G409+G415+G418+G430+G433+G436+G439+G442+G447+G456+G477+G488+G494+G509+G518+G519+G520+G522+G540+G543+G552+G424+G450+G459+G453+G465+G474+G469+G468++G553+G421+G412</f>
        <v>1111477561.9899998</v>
      </c>
      <c r="H384" s="70">
        <f>H390+H393+H396+H402+H409+H415+H418+H430+H433+H436+H439+H442+H447+H456+H477+H488+H494+H509+H518+H519+H520+H522+H540+H543+H552+H424+H450+H459+H453+H465+H474+H469+H468++H553+H421+H412</f>
        <v>1131144088.4100001</v>
      </c>
      <c r="I384" s="70">
        <f>I390+I393+I396+I402+I409+I415+I418+I430+I433+I436+I439+I442+I447+I456+I477+I488+I494+I509+I518+I519+I520+I522+I540+I543+I552+I424+I450+I459+I453+I465+I474+I469+I468++I553+I421+I412</f>
        <v>1158093549.2099998</v>
      </c>
      <c r="J384" s="17">
        <v>18738720</v>
      </c>
      <c r="P384" s="17"/>
      <c r="Q384" s="17"/>
      <c r="R384" s="17"/>
      <c r="S384" s="17"/>
      <c r="T384" s="17"/>
    </row>
    <row r="385" spans="1:20" ht="50.25" hidden="1" customHeight="1">
      <c r="A385" s="16" t="s">
        <v>622</v>
      </c>
      <c r="B385" s="15" t="s">
        <v>92</v>
      </c>
      <c r="C385" s="15" t="s">
        <v>25</v>
      </c>
      <c r="D385" s="15" t="s">
        <v>27</v>
      </c>
      <c r="E385" s="15" t="s">
        <v>621</v>
      </c>
      <c r="F385" s="15"/>
      <c r="G385" s="70">
        <f t="shared" ref="G385:I386" si="105">G386</f>
        <v>0</v>
      </c>
      <c r="H385" s="70">
        <f t="shared" si="105"/>
        <v>0</v>
      </c>
      <c r="I385" s="70">
        <f t="shared" si="105"/>
        <v>0</v>
      </c>
      <c r="J385" s="1"/>
    </row>
    <row r="386" spans="1:20" s="18" customFormat="1" ht="25.5" hidden="1">
      <c r="A386" s="16" t="s">
        <v>29</v>
      </c>
      <c r="B386" s="15" t="s">
        <v>92</v>
      </c>
      <c r="C386" s="15" t="s">
        <v>25</v>
      </c>
      <c r="D386" s="15" t="s">
        <v>27</v>
      </c>
      <c r="E386" s="15" t="s">
        <v>621</v>
      </c>
      <c r="F386" s="15" t="s">
        <v>30</v>
      </c>
      <c r="G386" s="70">
        <f t="shared" si="105"/>
        <v>0</v>
      </c>
      <c r="H386" s="70">
        <f t="shared" si="105"/>
        <v>0</v>
      </c>
      <c r="I386" s="70">
        <f t="shared" si="105"/>
        <v>0</v>
      </c>
      <c r="L386" s="17" t="e">
        <f>#REF!+#REF!</f>
        <v>#REF!</v>
      </c>
      <c r="M386" s="17" t="e">
        <f>#REF!-L386</f>
        <v>#REF!</v>
      </c>
      <c r="P386" s="17"/>
      <c r="Q386" s="17"/>
      <c r="R386" s="17"/>
      <c r="S386" s="17"/>
      <c r="T386" s="17"/>
    </row>
    <row r="387" spans="1:20" s="18" customFormat="1" hidden="1">
      <c r="A387" s="16" t="s">
        <v>31</v>
      </c>
      <c r="B387" s="15" t="s">
        <v>92</v>
      </c>
      <c r="C387" s="15" t="s">
        <v>25</v>
      </c>
      <c r="D387" s="15" t="s">
        <v>27</v>
      </c>
      <c r="E387" s="15" t="s">
        <v>621</v>
      </c>
      <c r="F387" s="15" t="s">
        <v>32</v>
      </c>
      <c r="G387" s="70">
        <f>'прил 5,'!G652</f>
        <v>0</v>
      </c>
      <c r="H387" s="70">
        <f>'прил 5,'!H651</f>
        <v>0</v>
      </c>
      <c r="I387" s="70">
        <f>'прил 5,'!I651</f>
        <v>0</v>
      </c>
      <c r="P387" s="17"/>
      <c r="Q387" s="17"/>
      <c r="R387" s="17"/>
      <c r="S387" s="17"/>
      <c r="T387" s="17"/>
    </row>
    <row r="388" spans="1:20" s="18" customFormat="1" ht="56.25" customHeight="1">
      <c r="A388" s="104" t="s">
        <v>64</v>
      </c>
      <c r="B388" s="15" t="s">
        <v>92</v>
      </c>
      <c r="C388" s="15" t="s">
        <v>25</v>
      </c>
      <c r="D388" s="15" t="s">
        <v>27</v>
      </c>
      <c r="E388" s="15" t="s">
        <v>425</v>
      </c>
      <c r="F388" s="15"/>
      <c r="G388" s="87">
        <f t="shared" ref="G388:I389" si="106">G389</f>
        <v>639900</v>
      </c>
      <c r="H388" s="87">
        <f t="shared" si="106"/>
        <v>638490</v>
      </c>
      <c r="I388" s="87">
        <f t="shared" si="106"/>
        <v>623370</v>
      </c>
      <c r="J388" s="17">
        <v>188298123</v>
      </c>
      <c r="P388" s="17"/>
      <c r="Q388" s="17"/>
      <c r="R388" s="17"/>
      <c r="S388" s="17"/>
      <c r="T388" s="17"/>
    </row>
    <row r="389" spans="1:20" s="18" customFormat="1" ht="25.5">
      <c r="A389" s="16" t="s">
        <v>29</v>
      </c>
      <c r="B389" s="15" t="s">
        <v>92</v>
      </c>
      <c r="C389" s="15" t="s">
        <v>25</v>
      </c>
      <c r="D389" s="15" t="s">
        <v>27</v>
      </c>
      <c r="E389" s="15" t="s">
        <v>425</v>
      </c>
      <c r="F389" s="15" t="s">
        <v>30</v>
      </c>
      <c r="G389" s="87">
        <f t="shared" si="106"/>
        <v>639900</v>
      </c>
      <c r="H389" s="87">
        <f t="shared" si="106"/>
        <v>638490</v>
      </c>
      <c r="I389" s="87">
        <f t="shared" si="106"/>
        <v>623370</v>
      </c>
      <c r="J389" s="17">
        <v>100473040</v>
      </c>
      <c r="P389" s="17"/>
      <c r="Q389" s="17"/>
      <c r="R389" s="17"/>
      <c r="S389" s="17"/>
      <c r="T389" s="17"/>
    </row>
    <row r="390" spans="1:20" s="18" customFormat="1">
      <c r="A390" s="16" t="s">
        <v>31</v>
      </c>
      <c r="B390" s="15" t="s">
        <v>92</v>
      </c>
      <c r="C390" s="15" t="s">
        <v>25</v>
      </c>
      <c r="D390" s="15" t="s">
        <v>27</v>
      </c>
      <c r="E390" s="15" t="s">
        <v>425</v>
      </c>
      <c r="F390" s="15" t="s">
        <v>32</v>
      </c>
      <c r="G390" s="70">
        <f>'прил 5,'!G1123</f>
        <v>639900</v>
      </c>
      <c r="H390" s="70">
        <f>'прил 5,'!H1123</f>
        <v>638490</v>
      </c>
      <c r="I390" s="70">
        <f>'прил 5,'!I1123</f>
        <v>623370</v>
      </c>
      <c r="J390" s="17">
        <v>1481975</v>
      </c>
      <c r="P390" s="17"/>
      <c r="Q390" s="17"/>
      <c r="R390" s="17"/>
      <c r="S390" s="17"/>
      <c r="T390" s="17"/>
    </row>
    <row r="391" spans="1:20" s="18" customFormat="1" ht="63.75">
      <c r="A391" s="104" t="s">
        <v>855</v>
      </c>
      <c r="B391" s="15" t="s">
        <v>92</v>
      </c>
      <c r="C391" s="15" t="s">
        <v>25</v>
      </c>
      <c r="D391" s="15" t="s">
        <v>27</v>
      </c>
      <c r="E391" s="15" t="s">
        <v>744</v>
      </c>
      <c r="F391" s="15"/>
      <c r="G391" s="70">
        <f t="shared" ref="G391:I392" si="107">G392</f>
        <v>1787576</v>
      </c>
      <c r="H391" s="70">
        <f t="shared" si="107"/>
        <v>1787576</v>
      </c>
      <c r="I391" s="70">
        <f t="shared" si="107"/>
        <v>1787576</v>
      </c>
      <c r="P391" s="17"/>
      <c r="Q391" s="17"/>
      <c r="R391" s="17"/>
      <c r="S391" s="17"/>
      <c r="T391" s="17"/>
    </row>
    <row r="392" spans="1:20" s="18" customFormat="1" ht="25.5">
      <c r="A392" s="16" t="s">
        <v>29</v>
      </c>
      <c r="B392" s="15" t="s">
        <v>92</v>
      </c>
      <c r="C392" s="15" t="s">
        <v>25</v>
      </c>
      <c r="D392" s="15" t="s">
        <v>27</v>
      </c>
      <c r="E392" s="15" t="s">
        <v>744</v>
      </c>
      <c r="F392" s="15" t="s">
        <v>30</v>
      </c>
      <c r="G392" s="70">
        <f t="shared" si="107"/>
        <v>1787576</v>
      </c>
      <c r="H392" s="70">
        <f t="shared" si="107"/>
        <v>1787576</v>
      </c>
      <c r="I392" s="70">
        <f t="shared" si="107"/>
        <v>1787576</v>
      </c>
      <c r="P392" s="17"/>
      <c r="Q392" s="17"/>
      <c r="R392" s="17"/>
      <c r="S392" s="17"/>
      <c r="T392" s="17"/>
    </row>
    <row r="393" spans="1:20" s="18" customFormat="1">
      <c r="A393" s="16" t="s">
        <v>31</v>
      </c>
      <c r="B393" s="15" t="s">
        <v>92</v>
      </c>
      <c r="C393" s="15" t="s">
        <v>25</v>
      </c>
      <c r="D393" s="15" t="s">
        <v>27</v>
      </c>
      <c r="E393" s="15" t="s">
        <v>744</v>
      </c>
      <c r="F393" s="15" t="s">
        <v>32</v>
      </c>
      <c r="G393" s="70">
        <f>'прил 5,'!G694</f>
        <v>1787576</v>
      </c>
      <c r="H393" s="70">
        <f>'прил 5,'!H694</f>
        <v>1787576</v>
      </c>
      <c r="I393" s="70">
        <f>'прил 5,'!I694</f>
        <v>1787576</v>
      </c>
      <c r="P393" s="17"/>
      <c r="Q393" s="17"/>
      <c r="R393" s="17"/>
      <c r="S393" s="17"/>
      <c r="T393" s="17"/>
    </row>
    <row r="394" spans="1:20" s="18" customFormat="1" ht="93" customHeight="1">
      <c r="A394" s="104" t="s">
        <v>1061</v>
      </c>
      <c r="B394" s="15"/>
      <c r="C394" s="15"/>
      <c r="D394" s="15"/>
      <c r="E394" s="15" t="s">
        <v>872</v>
      </c>
      <c r="F394" s="15"/>
      <c r="G394" s="70">
        <f>G395</f>
        <v>60713050.770000003</v>
      </c>
      <c r="H394" s="70">
        <f t="shared" ref="G394:I395" si="108">H395</f>
        <v>63141573.200000003</v>
      </c>
      <c r="I394" s="70">
        <f t="shared" si="108"/>
        <v>71637135.730000004</v>
      </c>
      <c r="J394" s="17">
        <v>1277362</v>
      </c>
      <c r="P394" s="17"/>
      <c r="Q394" s="17"/>
      <c r="R394" s="17"/>
      <c r="S394" s="17"/>
      <c r="T394" s="17"/>
    </row>
    <row r="395" spans="1:20" s="18" customFormat="1" ht="25.5">
      <c r="A395" s="16" t="s">
        <v>29</v>
      </c>
      <c r="B395" s="15" t="s">
        <v>92</v>
      </c>
      <c r="C395" s="15" t="s">
        <v>25</v>
      </c>
      <c r="D395" s="15" t="s">
        <v>27</v>
      </c>
      <c r="E395" s="15" t="s">
        <v>872</v>
      </c>
      <c r="F395" s="15" t="s">
        <v>30</v>
      </c>
      <c r="G395" s="70">
        <f t="shared" si="108"/>
        <v>60713050.770000003</v>
      </c>
      <c r="H395" s="70">
        <f t="shared" si="108"/>
        <v>63141573.200000003</v>
      </c>
      <c r="I395" s="70">
        <f t="shared" si="108"/>
        <v>71637135.730000004</v>
      </c>
      <c r="J395" s="17">
        <v>442381</v>
      </c>
      <c r="P395" s="17"/>
      <c r="Q395" s="17"/>
      <c r="R395" s="17"/>
      <c r="S395" s="17"/>
      <c r="T395" s="17"/>
    </row>
    <row r="396" spans="1:20" s="18" customFormat="1">
      <c r="A396" s="16" t="s">
        <v>31</v>
      </c>
      <c r="B396" s="15" t="s">
        <v>92</v>
      </c>
      <c r="C396" s="15" t="s">
        <v>25</v>
      </c>
      <c r="D396" s="15" t="s">
        <v>27</v>
      </c>
      <c r="E396" s="15" t="s">
        <v>872</v>
      </c>
      <c r="F396" s="15" t="s">
        <v>32</v>
      </c>
      <c r="G396" s="70">
        <f>'прил 5,'!G655+'прил 5,'!G567+'прил 5,'!G901+'прил 5,'!G94</f>
        <v>60713050.770000003</v>
      </c>
      <c r="H396" s="70">
        <f>'прил 5,'!H655+'прил 5,'!H567+'прил 5,'!H901+'прил 5,'!H94</f>
        <v>63141573.200000003</v>
      </c>
      <c r="I396" s="70">
        <f>'прил 5,'!I655+'прил 5,'!I567+'прил 5,'!I901+'прил 5,'!I94</f>
        <v>71637135.730000004</v>
      </c>
      <c r="J396" s="17">
        <v>100000</v>
      </c>
      <c r="P396" s="17"/>
      <c r="Q396" s="17"/>
      <c r="R396" s="17"/>
      <c r="S396" s="17"/>
      <c r="T396" s="17"/>
    </row>
    <row r="397" spans="1:20" s="18" customFormat="1" hidden="1">
      <c r="A397" s="305" t="s">
        <v>1060</v>
      </c>
      <c r="B397" s="303" t="s">
        <v>92</v>
      </c>
      <c r="C397" s="303" t="s">
        <v>25</v>
      </c>
      <c r="D397" s="303" t="s">
        <v>27</v>
      </c>
      <c r="E397" s="303" t="s">
        <v>132</v>
      </c>
      <c r="F397" s="303"/>
      <c r="G397" s="70">
        <f>G398+G400</f>
        <v>690642900.00000012</v>
      </c>
      <c r="H397" s="70">
        <f t="shared" ref="H397:I397" si="109">H398+H400</f>
        <v>703898812.43000007</v>
      </c>
      <c r="I397" s="70">
        <f t="shared" si="109"/>
        <v>719111732.43000007</v>
      </c>
      <c r="J397" s="17">
        <v>1000000</v>
      </c>
      <c r="P397" s="17"/>
      <c r="Q397" s="17"/>
      <c r="R397" s="17"/>
      <c r="S397" s="17"/>
      <c r="T397" s="17"/>
    </row>
    <row r="398" spans="1:20" s="18" customFormat="1" hidden="1">
      <c r="A398" s="300" t="s">
        <v>62</v>
      </c>
      <c r="B398" s="303" t="s">
        <v>92</v>
      </c>
      <c r="C398" s="303" t="s">
        <v>25</v>
      </c>
      <c r="D398" s="303" t="s">
        <v>27</v>
      </c>
      <c r="E398" s="303" t="s">
        <v>132</v>
      </c>
      <c r="F398" s="303" t="s">
        <v>63</v>
      </c>
      <c r="G398" s="70">
        <f t="shared" ref="G398:I398" si="110">G399</f>
        <v>0</v>
      </c>
      <c r="H398" s="87">
        <f t="shared" si="110"/>
        <v>0</v>
      </c>
      <c r="I398" s="87">
        <f t="shared" si="110"/>
        <v>0</v>
      </c>
      <c r="J398" s="17">
        <v>28108080</v>
      </c>
      <c r="P398" s="17"/>
      <c r="Q398" s="17"/>
      <c r="R398" s="17"/>
      <c r="S398" s="17"/>
      <c r="T398" s="17"/>
    </row>
    <row r="399" spans="1:20" s="18" customFormat="1" hidden="1">
      <c r="A399" s="300" t="s">
        <v>175</v>
      </c>
      <c r="B399" s="303" t="s">
        <v>92</v>
      </c>
      <c r="C399" s="303" t="s">
        <v>25</v>
      </c>
      <c r="D399" s="303" t="s">
        <v>27</v>
      </c>
      <c r="E399" s="303" t="s">
        <v>132</v>
      </c>
      <c r="F399" s="303" t="s">
        <v>176</v>
      </c>
      <c r="G399" s="70">
        <f>'прил 5,'!G661</f>
        <v>0</v>
      </c>
      <c r="H399" s="87">
        <f>'прил 5,'!H661</f>
        <v>0</v>
      </c>
      <c r="I399" s="87">
        <f>'прил 5,'!I661</f>
        <v>0</v>
      </c>
      <c r="J399" s="17">
        <v>346225581</v>
      </c>
      <c r="P399" s="17"/>
      <c r="Q399" s="17"/>
      <c r="R399" s="17"/>
      <c r="S399" s="17"/>
      <c r="T399" s="17"/>
    </row>
    <row r="400" spans="1:20" s="18" customFormat="1" ht="15" customHeight="1">
      <c r="A400" s="331" t="s">
        <v>1060</v>
      </c>
      <c r="B400" s="14">
        <v>774</v>
      </c>
      <c r="C400" s="15" t="s">
        <v>25</v>
      </c>
      <c r="D400" s="15" t="s">
        <v>18</v>
      </c>
      <c r="E400" s="15" t="s">
        <v>132</v>
      </c>
      <c r="F400" s="15"/>
      <c r="G400" s="70">
        <f>G401+G410</f>
        <v>690642900.00000012</v>
      </c>
      <c r="H400" s="70">
        <f t="shared" ref="G400:I401" si="111">H401</f>
        <v>703898812.43000007</v>
      </c>
      <c r="I400" s="70">
        <f t="shared" si="111"/>
        <v>719111732.43000007</v>
      </c>
      <c r="J400" s="17"/>
      <c r="P400" s="17"/>
      <c r="Q400" s="17"/>
      <c r="R400" s="17"/>
      <c r="S400" s="17"/>
      <c r="T400" s="17"/>
    </row>
    <row r="401" spans="1:20" s="18" customFormat="1" ht="25.5">
      <c r="A401" s="16" t="s">
        <v>29</v>
      </c>
      <c r="B401" s="14">
        <v>774</v>
      </c>
      <c r="C401" s="15" t="s">
        <v>25</v>
      </c>
      <c r="D401" s="15" t="s">
        <v>18</v>
      </c>
      <c r="E401" s="15" t="s">
        <v>132</v>
      </c>
      <c r="F401" s="15" t="s">
        <v>30</v>
      </c>
      <c r="G401" s="70">
        <f t="shared" si="111"/>
        <v>679509010.43000007</v>
      </c>
      <c r="H401" s="70">
        <f t="shared" si="111"/>
        <v>703898812.43000007</v>
      </c>
      <c r="I401" s="70">
        <f t="shared" si="111"/>
        <v>719111732.43000007</v>
      </c>
      <c r="J401" s="17">
        <v>6074133</v>
      </c>
      <c r="P401" s="17"/>
      <c r="Q401" s="17"/>
      <c r="R401" s="17"/>
      <c r="S401" s="17"/>
      <c r="T401" s="17"/>
    </row>
    <row r="402" spans="1:20" s="18" customFormat="1">
      <c r="A402" s="16" t="s">
        <v>31</v>
      </c>
      <c r="B402" s="14">
        <v>774</v>
      </c>
      <c r="C402" s="15" t="s">
        <v>25</v>
      </c>
      <c r="D402" s="15" t="s">
        <v>18</v>
      </c>
      <c r="E402" s="15" t="s">
        <v>132</v>
      </c>
      <c r="F402" s="15" t="s">
        <v>32</v>
      </c>
      <c r="G402" s="70">
        <f>'прил 5,'!G570+'прил 5,'!G658+'прил 5,'!G904</f>
        <v>679509010.43000007</v>
      </c>
      <c r="H402" s="70">
        <f>'прил 5,'!H570+'прил 5,'!H658+'прил 5,'!H904</f>
        <v>703898812.43000007</v>
      </c>
      <c r="I402" s="70">
        <f>'прил 5,'!I570+'прил 5,'!I658+'прил 5,'!I904</f>
        <v>719111732.43000007</v>
      </c>
      <c r="J402" s="17">
        <v>123332466</v>
      </c>
      <c r="P402" s="17"/>
      <c r="Q402" s="17"/>
      <c r="R402" s="17"/>
      <c r="S402" s="17"/>
      <c r="T402" s="17"/>
    </row>
    <row r="403" spans="1:20" s="18" customFormat="1" ht="15" hidden="1" customHeight="1">
      <c r="A403" s="16" t="s">
        <v>89</v>
      </c>
      <c r="B403" s="14">
        <v>774</v>
      </c>
      <c r="C403" s="15" t="s">
        <v>25</v>
      </c>
      <c r="D403" s="15" t="s">
        <v>18</v>
      </c>
      <c r="E403" s="15" t="s">
        <v>211</v>
      </c>
      <c r="F403" s="15"/>
      <c r="G403" s="70">
        <f t="shared" ref="G403:I404" si="112">G404</f>
        <v>0</v>
      </c>
      <c r="H403" s="87">
        <f t="shared" si="112"/>
        <v>0</v>
      </c>
      <c r="I403" s="87">
        <f t="shared" si="112"/>
        <v>0</v>
      </c>
      <c r="J403" s="17"/>
      <c r="P403" s="17"/>
      <c r="Q403" s="17"/>
      <c r="R403" s="17"/>
      <c r="S403" s="17"/>
      <c r="T403" s="17"/>
    </row>
    <row r="404" spans="1:20" s="18" customFormat="1" ht="25.5" hidden="1">
      <c r="A404" s="16" t="s">
        <v>29</v>
      </c>
      <c r="B404" s="14">
        <v>774</v>
      </c>
      <c r="C404" s="15" t="s">
        <v>25</v>
      </c>
      <c r="D404" s="15" t="s">
        <v>18</v>
      </c>
      <c r="E404" s="15" t="s">
        <v>211</v>
      </c>
      <c r="F404" s="15" t="s">
        <v>30</v>
      </c>
      <c r="G404" s="70">
        <f t="shared" si="112"/>
        <v>0</v>
      </c>
      <c r="H404" s="87">
        <f t="shared" si="112"/>
        <v>0</v>
      </c>
      <c r="I404" s="87">
        <f t="shared" si="112"/>
        <v>0</v>
      </c>
      <c r="J404" s="17"/>
      <c r="P404" s="17"/>
      <c r="Q404" s="17"/>
      <c r="R404" s="17"/>
      <c r="S404" s="17"/>
      <c r="T404" s="17"/>
    </row>
    <row r="405" spans="1:20" s="18" customFormat="1" hidden="1">
      <c r="A405" s="16" t="s">
        <v>31</v>
      </c>
      <c r="B405" s="14">
        <v>774</v>
      </c>
      <c r="C405" s="15" t="s">
        <v>25</v>
      </c>
      <c r="D405" s="15" t="s">
        <v>18</v>
      </c>
      <c r="E405" s="15" t="s">
        <v>211</v>
      </c>
      <c r="F405" s="15" t="s">
        <v>32</v>
      </c>
      <c r="G405" s="70"/>
      <c r="H405" s="87"/>
      <c r="I405" s="87"/>
      <c r="J405" s="17"/>
      <c r="P405" s="17"/>
      <c r="Q405" s="17"/>
      <c r="R405" s="17"/>
      <c r="S405" s="17"/>
      <c r="T405" s="17"/>
    </row>
    <row r="406" spans="1:20" s="18" customFormat="1" ht="51" hidden="1">
      <c r="A406" s="16" t="s">
        <v>33</v>
      </c>
      <c r="B406" s="14">
        <v>774</v>
      </c>
      <c r="C406" s="15" t="s">
        <v>25</v>
      </c>
      <c r="D406" s="15" t="s">
        <v>18</v>
      </c>
      <c r="E406" s="15" t="s">
        <v>211</v>
      </c>
      <c r="F406" s="15" t="s">
        <v>90</v>
      </c>
      <c r="G406" s="70"/>
      <c r="H406" s="87"/>
      <c r="I406" s="87"/>
      <c r="J406" s="17"/>
      <c r="P406" s="17"/>
      <c r="Q406" s="17"/>
      <c r="R406" s="17"/>
      <c r="S406" s="17"/>
      <c r="T406" s="17"/>
    </row>
    <row r="407" spans="1:20" s="18" customFormat="1" ht="53.25" hidden="1" customHeight="1">
      <c r="A407" s="16" t="s">
        <v>612</v>
      </c>
      <c r="B407" s="15" t="s">
        <v>92</v>
      </c>
      <c r="C407" s="15" t="s">
        <v>25</v>
      </c>
      <c r="D407" s="15" t="s">
        <v>69</v>
      </c>
      <c r="E407" s="15" t="s">
        <v>611</v>
      </c>
      <c r="F407" s="15"/>
      <c r="G407" s="70">
        <f t="shared" ref="G407:I408" si="113">G408</f>
        <v>0</v>
      </c>
      <c r="H407" s="70">
        <f t="shared" si="113"/>
        <v>0</v>
      </c>
      <c r="I407" s="70">
        <f t="shared" si="113"/>
        <v>0</v>
      </c>
      <c r="P407" s="17" t="s">
        <v>856</v>
      </c>
      <c r="Q407" s="17"/>
      <c r="R407" s="17"/>
      <c r="S407" s="17"/>
      <c r="T407" s="17"/>
    </row>
    <row r="408" spans="1:20" s="18" customFormat="1" ht="25.5" hidden="1">
      <c r="A408" s="16" t="s">
        <v>29</v>
      </c>
      <c r="B408" s="15" t="s">
        <v>92</v>
      </c>
      <c r="C408" s="15" t="s">
        <v>25</v>
      </c>
      <c r="D408" s="15" t="s">
        <v>69</v>
      </c>
      <c r="E408" s="15" t="s">
        <v>611</v>
      </c>
      <c r="F408" s="15" t="s">
        <v>30</v>
      </c>
      <c r="G408" s="70">
        <f t="shared" si="113"/>
        <v>0</v>
      </c>
      <c r="H408" s="70">
        <f t="shared" si="113"/>
        <v>0</v>
      </c>
      <c r="I408" s="70">
        <f t="shared" si="113"/>
        <v>0</v>
      </c>
      <c r="P408" s="17"/>
      <c r="Q408" s="17"/>
      <c r="R408" s="17"/>
      <c r="S408" s="17"/>
      <c r="T408" s="17"/>
    </row>
    <row r="409" spans="1:20" s="18" customFormat="1" hidden="1">
      <c r="A409" s="16" t="s">
        <v>31</v>
      </c>
      <c r="B409" s="15" t="s">
        <v>92</v>
      </c>
      <c r="C409" s="15" t="s">
        <v>25</v>
      </c>
      <c r="D409" s="15" t="s">
        <v>69</v>
      </c>
      <c r="E409" s="15" t="s">
        <v>611</v>
      </c>
      <c r="F409" s="15" t="s">
        <v>32</v>
      </c>
      <c r="G409" s="70">
        <f>'прил 5,'!G919</f>
        <v>0</v>
      </c>
      <c r="H409" s="70">
        <f>'прил 5,'!H919</f>
        <v>0</v>
      </c>
      <c r="I409" s="70">
        <f>'прил 5,'!I919</f>
        <v>0</v>
      </c>
      <c r="P409" s="17"/>
      <c r="Q409" s="17"/>
      <c r="R409" s="17"/>
      <c r="S409" s="17"/>
      <c r="T409" s="17"/>
    </row>
    <row r="410" spans="1:20" s="18" customFormat="1" ht="53.25" customHeight="1">
      <c r="A410" s="82" t="s">
        <v>612</v>
      </c>
      <c r="B410" s="84" t="s">
        <v>92</v>
      </c>
      <c r="C410" s="84" t="s">
        <v>25</v>
      </c>
      <c r="D410" s="84" t="s">
        <v>69</v>
      </c>
      <c r="E410" s="84" t="s">
        <v>611</v>
      </c>
      <c r="F410" s="84"/>
      <c r="G410" s="87">
        <f t="shared" ref="G410:I411" si="114">G411</f>
        <v>11133889.57</v>
      </c>
      <c r="H410" s="87">
        <f t="shared" si="114"/>
        <v>11227587.57</v>
      </c>
      <c r="I410" s="87">
        <f t="shared" si="114"/>
        <v>11331567.57</v>
      </c>
      <c r="J410" s="176"/>
      <c r="K410" s="198"/>
      <c r="L410" s="198"/>
      <c r="M410" s="198"/>
      <c r="N410" s="198"/>
      <c r="O410" s="198"/>
      <c r="P410" s="198"/>
      <c r="Q410" s="213"/>
      <c r="R410" s="198"/>
    </row>
    <row r="411" spans="1:20" s="18" customFormat="1" ht="25.5">
      <c r="A411" s="82" t="s">
        <v>29</v>
      </c>
      <c r="B411" s="84" t="s">
        <v>92</v>
      </c>
      <c r="C411" s="84" t="s">
        <v>25</v>
      </c>
      <c r="D411" s="84" t="s">
        <v>69</v>
      </c>
      <c r="E411" s="84" t="s">
        <v>611</v>
      </c>
      <c r="F411" s="84" t="s">
        <v>30</v>
      </c>
      <c r="G411" s="87">
        <f t="shared" si="114"/>
        <v>11133889.57</v>
      </c>
      <c r="H411" s="87">
        <f t="shared" si="114"/>
        <v>11227587.57</v>
      </c>
      <c r="I411" s="87">
        <f t="shared" si="114"/>
        <v>11331567.57</v>
      </c>
      <c r="J411" s="176"/>
      <c r="K411" s="198"/>
      <c r="L411" s="198"/>
      <c r="M411" s="198"/>
      <c r="N411" s="198"/>
      <c r="O411" s="198"/>
      <c r="P411" s="198"/>
      <c r="Q411" s="198"/>
      <c r="R411" s="198"/>
    </row>
    <row r="412" spans="1:20" s="18" customFormat="1">
      <c r="A412" s="82" t="s">
        <v>31</v>
      </c>
      <c r="B412" s="84" t="s">
        <v>92</v>
      </c>
      <c r="C412" s="84" t="s">
        <v>25</v>
      </c>
      <c r="D412" s="84" t="s">
        <v>69</v>
      </c>
      <c r="E412" s="84" t="s">
        <v>611</v>
      </c>
      <c r="F412" s="84" t="s">
        <v>32</v>
      </c>
      <c r="G412" s="87">
        <v>11133889.57</v>
      </c>
      <c r="H412" s="87">
        <v>11227587.57</v>
      </c>
      <c r="I412" s="87">
        <v>11331567.57</v>
      </c>
      <c r="J412" s="176"/>
      <c r="K412" s="198"/>
      <c r="L412" s="198"/>
      <c r="M412" s="198"/>
      <c r="N412" s="198"/>
      <c r="O412" s="198"/>
      <c r="P412" s="198"/>
      <c r="Q412" s="198"/>
      <c r="R412" s="198"/>
    </row>
    <row r="413" spans="1:20" s="18" customFormat="1" ht="25.5">
      <c r="A413" s="16" t="s">
        <v>91</v>
      </c>
      <c r="B413" s="14">
        <v>774</v>
      </c>
      <c r="C413" s="15" t="s">
        <v>25</v>
      </c>
      <c r="D413" s="15" t="s">
        <v>18</v>
      </c>
      <c r="E413" s="15" t="s">
        <v>212</v>
      </c>
      <c r="F413" s="15"/>
      <c r="G413" s="70">
        <f t="shared" ref="G413:I414" si="115">G414</f>
        <v>116129134.05</v>
      </c>
      <c r="H413" s="70">
        <f t="shared" si="115"/>
        <v>115129134.05</v>
      </c>
      <c r="I413" s="70">
        <f t="shared" si="115"/>
        <v>116129134.05</v>
      </c>
      <c r="J413" s="17">
        <v>100000</v>
      </c>
      <c r="P413" s="17"/>
      <c r="Q413" s="17"/>
      <c r="R413" s="17"/>
      <c r="S413" s="17"/>
      <c r="T413" s="17"/>
    </row>
    <row r="414" spans="1:20" s="18" customFormat="1" ht="25.5">
      <c r="A414" s="16" t="s">
        <v>29</v>
      </c>
      <c r="B414" s="14">
        <v>774</v>
      </c>
      <c r="C414" s="15" t="s">
        <v>25</v>
      </c>
      <c r="D414" s="15" t="s">
        <v>18</v>
      </c>
      <c r="E414" s="15" t="s">
        <v>212</v>
      </c>
      <c r="F414" s="15" t="s">
        <v>30</v>
      </c>
      <c r="G414" s="70">
        <f t="shared" si="115"/>
        <v>116129134.05</v>
      </c>
      <c r="H414" s="70">
        <f t="shared" si="115"/>
        <v>115129134.05</v>
      </c>
      <c r="I414" s="70">
        <f t="shared" si="115"/>
        <v>116129134.05</v>
      </c>
      <c r="J414" s="17">
        <v>1000000</v>
      </c>
      <c r="P414" s="17"/>
      <c r="Q414" s="17"/>
      <c r="R414" s="17"/>
      <c r="S414" s="17"/>
      <c r="T414" s="17"/>
    </row>
    <row r="415" spans="1:20" s="18" customFormat="1">
      <c r="A415" s="16" t="s">
        <v>31</v>
      </c>
      <c r="B415" s="14">
        <v>774</v>
      </c>
      <c r="C415" s="15" t="s">
        <v>25</v>
      </c>
      <c r="D415" s="15" t="s">
        <v>18</v>
      </c>
      <c r="E415" s="15" t="s">
        <v>212</v>
      </c>
      <c r="F415" s="15" t="s">
        <v>32</v>
      </c>
      <c r="G415" s="70">
        <f>'прил 5,'!G573</f>
        <v>116129134.05</v>
      </c>
      <c r="H415" s="70">
        <f>'прил 5,'!H573</f>
        <v>115129134.05</v>
      </c>
      <c r="I415" s="70">
        <f>'прил 5,'!I573</f>
        <v>116129134.05</v>
      </c>
      <c r="J415" s="17">
        <v>3557619</v>
      </c>
      <c r="P415" s="17"/>
      <c r="Q415" s="17"/>
      <c r="R415" s="17"/>
      <c r="S415" s="17"/>
      <c r="T415" s="17"/>
    </row>
    <row r="416" spans="1:20" s="18" customFormat="1" ht="42.75" hidden="1" customHeight="1">
      <c r="A416" s="42" t="s">
        <v>840</v>
      </c>
      <c r="B416" s="15" t="s">
        <v>92</v>
      </c>
      <c r="C416" s="15" t="s">
        <v>25</v>
      </c>
      <c r="D416" s="15" t="s">
        <v>18</v>
      </c>
      <c r="E416" s="15" t="s">
        <v>591</v>
      </c>
      <c r="F416" s="15"/>
      <c r="G416" s="70">
        <f t="shared" ref="G416:I417" si="116">G417</f>
        <v>0</v>
      </c>
      <c r="H416" s="70">
        <f t="shared" si="116"/>
        <v>0</v>
      </c>
      <c r="I416" s="70">
        <f t="shared" si="116"/>
        <v>0</v>
      </c>
      <c r="P416" s="17"/>
      <c r="Q416" s="17"/>
      <c r="R416" s="17"/>
      <c r="S416" s="17"/>
      <c r="T416" s="17"/>
    </row>
    <row r="417" spans="1:20" s="18" customFormat="1" ht="25.5" hidden="1">
      <c r="A417" s="16" t="s">
        <v>29</v>
      </c>
      <c r="B417" s="15" t="s">
        <v>92</v>
      </c>
      <c r="C417" s="15" t="s">
        <v>25</v>
      </c>
      <c r="D417" s="15" t="s">
        <v>18</v>
      </c>
      <c r="E417" s="15" t="s">
        <v>591</v>
      </c>
      <c r="F417" s="15" t="s">
        <v>30</v>
      </c>
      <c r="G417" s="70">
        <f t="shared" si="116"/>
        <v>0</v>
      </c>
      <c r="H417" s="70">
        <f t="shared" si="116"/>
        <v>0</v>
      </c>
      <c r="I417" s="70">
        <f t="shared" si="116"/>
        <v>0</v>
      </c>
      <c r="P417" s="17"/>
      <c r="Q417" s="17"/>
      <c r="R417" s="17"/>
      <c r="S417" s="17"/>
      <c r="T417" s="17"/>
    </row>
    <row r="418" spans="1:20" hidden="1">
      <c r="A418" s="16" t="s">
        <v>31</v>
      </c>
      <c r="B418" s="15" t="s">
        <v>92</v>
      </c>
      <c r="C418" s="15" t="s">
        <v>25</v>
      </c>
      <c r="D418" s="15" t="s">
        <v>18</v>
      </c>
      <c r="E418" s="15" t="s">
        <v>591</v>
      </c>
      <c r="F418" s="15" t="s">
        <v>32</v>
      </c>
      <c r="G418" s="70">
        <f>'прил 5,'!G585</f>
        <v>0</v>
      </c>
      <c r="H418" s="70">
        <f>'прил 5,'!H585</f>
        <v>0</v>
      </c>
      <c r="I418" s="70">
        <f>'прил 5,'!I585</f>
        <v>0</v>
      </c>
      <c r="J418" s="1"/>
    </row>
    <row r="419" spans="1:20" s="3" customFormat="1" ht="24.75" customHeight="1">
      <c r="A419" s="82" t="s">
        <v>139</v>
      </c>
      <c r="B419" s="148">
        <v>774</v>
      </c>
      <c r="C419" s="84" t="s">
        <v>25</v>
      </c>
      <c r="D419" s="84" t="s">
        <v>69</v>
      </c>
      <c r="E419" s="84" t="s">
        <v>685</v>
      </c>
      <c r="F419" s="84"/>
      <c r="G419" s="87">
        <f t="shared" ref="G419:I419" si="117">G420</f>
        <v>60000</v>
      </c>
      <c r="H419" s="87">
        <f t="shared" si="117"/>
        <v>60000</v>
      </c>
      <c r="I419" s="87">
        <f t="shared" si="117"/>
        <v>60000</v>
      </c>
      <c r="J419" s="176"/>
      <c r="K419" s="197"/>
      <c r="L419" s="197"/>
      <c r="M419" s="197"/>
      <c r="N419" s="197"/>
      <c r="O419" s="197"/>
      <c r="P419" s="197"/>
      <c r="Q419" s="197"/>
      <c r="R419" s="197"/>
    </row>
    <row r="420" spans="1:20" s="18" customFormat="1" ht="25.5">
      <c r="A420" s="82" t="s">
        <v>29</v>
      </c>
      <c r="B420" s="84" t="s">
        <v>92</v>
      </c>
      <c r="C420" s="84" t="s">
        <v>25</v>
      </c>
      <c r="D420" s="84" t="s">
        <v>69</v>
      </c>
      <c r="E420" s="84" t="s">
        <v>685</v>
      </c>
      <c r="F420" s="84" t="s">
        <v>30</v>
      </c>
      <c r="G420" s="87">
        <f>G421</f>
        <v>60000</v>
      </c>
      <c r="H420" s="87">
        <f>H421</f>
        <v>60000</v>
      </c>
      <c r="I420" s="87">
        <f>I421</f>
        <v>60000</v>
      </c>
      <c r="J420" s="176"/>
      <c r="K420" s="198"/>
      <c r="L420" s="198"/>
      <c r="M420" s="198"/>
      <c r="N420" s="198"/>
      <c r="O420" s="198"/>
      <c r="P420" s="198"/>
      <c r="Q420" s="198"/>
      <c r="R420" s="198"/>
    </row>
    <row r="421" spans="1:20" s="18" customFormat="1">
      <c r="A421" s="16" t="s">
        <v>31</v>
      </c>
      <c r="B421" s="15" t="s">
        <v>92</v>
      </c>
      <c r="C421" s="15" t="s">
        <v>25</v>
      </c>
      <c r="D421" s="15" t="s">
        <v>69</v>
      </c>
      <c r="E421" s="15" t="s">
        <v>685</v>
      </c>
      <c r="F421" s="15" t="s">
        <v>32</v>
      </c>
      <c r="G421" s="70">
        <f>'прил 5,'!G938</f>
        <v>60000</v>
      </c>
      <c r="H421" s="70">
        <f>'прил 5,'!H938</f>
        <v>60000</v>
      </c>
      <c r="I421" s="70">
        <f>'прил 5,'!I938</f>
        <v>60000</v>
      </c>
      <c r="J421" s="175"/>
      <c r="K421" s="183"/>
      <c r="L421" s="183"/>
      <c r="M421" s="183"/>
      <c r="N421" s="183"/>
      <c r="O421" s="183"/>
      <c r="P421" s="183"/>
      <c r="Q421" s="183"/>
      <c r="R421" s="183"/>
    </row>
    <row r="422" spans="1:20" ht="43.5" customHeight="1">
      <c r="A422" s="16" t="s">
        <v>116</v>
      </c>
      <c r="B422" s="15" t="s">
        <v>92</v>
      </c>
      <c r="C422" s="15" t="s">
        <v>25</v>
      </c>
      <c r="D422" s="15" t="s">
        <v>27</v>
      </c>
      <c r="E422" s="15" t="s">
        <v>217</v>
      </c>
      <c r="F422" s="15"/>
      <c r="G422" s="70">
        <f>G423</f>
        <v>150756372.59</v>
      </c>
      <c r="H422" s="87">
        <f>H423</f>
        <v>149270276.62</v>
      </c>
      <c r="I422" s="87">
        <f>I423</f>
        <v>150756372.59</v>
      </c>
      <c r="J422" s="17">
        <v>1832238</v>
      </c>
    </row>
    <row r="423" spans="1:20" ht="25.5">
      <c r="A423" s="16" t="s">
        <v>29</v>
      </c>
      <c r="B423" s="15" t="s">
        <v>92</v>
      </c>
      <c r="C423" s="15" t="s">
        <v>25</v>
      </c>
      <c r="D423" s="15" t="s">
        <v>27</v>
      </c>
      <c r="E423" s="15" t="s">
        <v>217</v>
      </c>
      <c r="F423" s="15" t="s">
        <v>30</v>
      </c>
      <c r="G423" s="70">
        <f t="shared" ref="G423:I423" si="118">G424</f>
        <v>150756372.59</v>
      </c>
      <c r="H423" s="87">
        <f t="shared" si="118"/>
        <v>149270276.62</v>
      </c>
      <c r="I423" s="87">
        <f t="shared" si="118"/>
        <v>150756372.59</v>
      </c>
      <c r="J423" s="17">
        <v>275000</v>
      </c>
    </row>
    <row r="424" spans="1:20">
      <c r="A424" s="16" t="s">
        <v>31</v>
      </c>
      <c r="B424" s="15" t="s">
        <v>92</v>
      </c>
      <c r="C424" s="15" t="s">
        <v>25</v>
      </c>
      <c r="D424" s="15" t="s">
        <v>27</v>
      </c>
      <c r="E424" s="15" t="s">
        <v>217</v>
      </c>
      <c r="F424" s="15" t="s">
        <v>32</v>
      </c>
      <c r="G424" s="70">
        <f>'прил 5,'!G666</f>
        <v>150756372.59</v>
      </c>
      <c r="H424" s="70">
        <f>'прил 5,'!H666</f>
        <v>149270276.62</v>
      </c>
      <c r="I424" s="70">
        <f>'прил 5,'!I666</f>
        <v>150756372.59</v>
      </c>
      <c r="J424" s="17">
        <v>2097500</v>
      </c>
    </row>
    <row r="425" spans="1:20" ht="43.5" hidden="1" customHeight="1">
      <c r="A425" s="82" t="s">
        <v>710</v>
      </c>
      <c r="B425" s="84"/>
      <c r="C425" s="84"/>
      <c r="D425" s="84"/>
      <c r="E425" s="84" t="s">
        <v>704</v>
      </c>
      <c r="F425" s="84"/>
      <c r="G425" s="87">
        <f>G426</f>
        <v>0</v>
      </c>
      <c r="H425" s="87"/>
      <c r="I425" s="87"/>
      <c r="J425" s="17"/>
    </row>
    <row r="426" spans="1:20" ht="25.5" hidden="1">
      <c r="A426" s="82" t="s">
        <v>94</v>
      </c>
      <c r="B426" s="84" t="s">
        <v>92</v>
      </c>
      <c r="C426" s="84" t="s">
        <v>25</v>
      </c>
      <c r="D426" s="84" t="s">
        <v>27</v>
      </c>
      <c r="E426" s="84" t="s">
        <v>704</v>
      </c>
      <c r="F426" s="84" t="s">
        <v>341</v>
      </c>
      <c r="G426" s="87">
        <f>G427</f>
        <v>0</v>
      </c>
      <c r="H426" s="70">
        <f>H427</f>
        <v>0</v>
      </c>
      <c r="I426" s="70">
        <f>I427</f>
        <v>0</v>
      </c>
      <c r="J426" s="1"/>
    </row>
    <row r="427" spans="1:20" s="3" customFormat="1" ht="89.25" hidden="1">
      <c r="A427" s="82" t="s">
        <v>410</v>
      </c>
      <c r="B427" s="148">
        <v>774</v>
      </c>
      <c r="C427" s="84" t="s">
        <v>25</v>
      </c>
      <c r="D427" s="84" t="s">
        <v>27</v>
      </c>
      <c r="E427" s="84" t="s">
        <v>704</v>
      </c>
      <c r="F427" s="84" t="s">
        <v>409</v>
      </c>
      <c r="G427" s="87">
        <f>'прил 5,'!G669</f>
        <v>0</v>
      </c>
      <c r="H427" s="70">
        <v>0</v>
      </c>
      <c r="I427" s="70">
        <v>0</v>
      </c>
      <c r="P427" s="111"/>
      <c r="Q427" s="111"/>
      <c r="R427" s="111"/>
      <c r="S427" s="111"/>
      <c r="T427" s="111"/>
    </row>
    <row r="428" spans="1:20" ht="25.5">
      <c r="A428" s="16" t="s">
        <v>28</v>
      </c>
      <c r="B428" s="15" t="s">
        <v>92</v>
      </c>
      <c r="C428" s="15" t="s">
        <v>25</v>
      </c>
      <c r="D428" s="15" t="s">
        <v>27</v>
      </c>
      <c r="E428" s="15" t="s">
        <v>218</v>
      </c>
      <c r="F428" s="15"/>
      <c r="G428" s="87">
        <f t="shared" ref="G428:I429" si="119">G429</f>
        <v>21029566.760000002</v>
      </c>
      <c r="H428" s="87">
        <f t="shared" si="119"/>
        <v>19529566.760000002</v>
      </c>
      <c r="I428" s="87">
        <f t="shared" si="119"/>
        <v>19529566.760000002</v>
      </c>
      <c r="J428" s="2">
        <v>66815463</v>
      </c>
    </row>
    <row r="429" spans="1:20" ht="25.5">
      <c r="A429" s="16" t="s">
        <v>29</v>
      </c>
      <c r="B429" s="15" t="s">
        <v>92</v>
      </c>
      <c r="C429" s="15" t="s">
        <v>25</v>
      </c>
      <c r="D429" s="15" t="s">
        <v>27</v>
      </c>
      <c r="E429" s="15" t="s">
        <v>218</v>
      </c>
      <c r="F429" s="15" t="s">
        <v>30</v>
      </c>
      <c r="G429" s="87">
        <f t="shared" si="119"/>
        <v>21029566.760000002</v>
      </c>
      <c r="H429" s="87">
        <f t="shared" si="119"/>
        <v>19529566.760000002</v>
      </c>
      <c r="I429" s="87">
        <f t="shared" si="119"/>
        <v>19529566.760000002</v>
      </c>
      <c r="J429" s="2">
        <v>11498996</v>
      </c>
    </row>
    <row r="430" spans="1:20">
      <c r="A430" s="16" t="s">
        <v>31</v>
      </c>
      <c r="B430" s="15" t="s">
        <v>92</v>
      </c>
      <c r="C430" s="15" t="s">
        <v>25</v>
      </c>
      <c r="D430" s="15" t="s">
        <v>27</v>
      </c>
      <c r="E430" s="15" t="s">
        <v>218</v>
      </c>
      <c r="F430" s="15" t="s">
        <v>32</v>
      </c>
      <c r="G430" s="70">
        <f>'прил 5,'!G910</f>
        <v>21029566.760000002</v>
      </c>
      <c r="H430" s="70">
        <f>'прил 5,'!H910</f>
        <v>19529566.760000002</v>
      </c>
      <c r="I430" s="70">
        <f>'прил 5,'!I910</f>
        <v>19529566.760000002</v>
      </c>
      <c r="J430" s="2">
        <v>90400</v>
      </c>
    </row>
    <row r="431" spans="1:20" s="18" customFormat="1">
      <c r="A431" s="16" t="s">
        <v>821</v>
      </c>
      <c r="B431" s="14">
        <v>774</v>
      </c>
      <c r="C431" s="15" t="s">
        <v>25</v>
      </c>
      <c r="D431" s="15" t="s">
        <v>18</v>
      </c>
      <c r="E431" s="15" t="s">
        <v>839</v>
      </c>
      <c r="F431" s="15"/>
      <c r="G431" s="70">
        <f>G432</f>
        <v>1937000</v>
      </c>
      <c r="H431" s="70">
        <f t="shared" ref="G431:I432" si="120">H432</f>
        <v>1937000</v>
      </c>
      <c r="I431" s="70">
        <f t="shared" si="120"/>
        <v>1937000</v>
      </c>
      <c r="P431" s="17"/>
      <c r="Q431" s="17"/>
      <c r="R431" s="17"/>
      <c r="S431" s="17"/>
      <c r="T431" s="17"/>
    </row>
    <row r="432" spans="1:20" s="18" customFormat="1" ht="25.5">
      <c r="A432" s="16" t="s">
        <v>29</v>
      </c>
      <c r="B432" s="14">
        <v>774</v>
      </c>
      <c r="C432" s="15" t="s">
        <v>25</v>
      </c>
      <c r="D432" s="15" t="s">
        <v>18</v>
      </c>
      <c r="E432" s="15" t="s">
        <v>839</v>
      </c>
      <c r="F432" s="15" t="s">
        <v>30</v>
      </c>
      <c r="G432" s="70">
        <f t="shared" si="120"/>
        <v>1937000</v>
      </c>
      <c r="H432" s="70">
        <f t="shared" si="120"/>
        <v>1937000</v>
      </c>
      <c r="I432" s="70">
        <f t="shared" si="120"/>
        <v>1937000</v>
      </c>
      <c r="P432" s="17"/>
      <c r="Q432" s="17"/>
      <c r="R432" s="17"/>
      <c r="S432" s="17"/>
      <c r="T432" s="17"/>
    </row>
    <row r="433" spans="1:20" s="18" customFormat="1">
      <c r="A433" s="16" t="s">
        <v>31</v>
      </c>
      <c r="B433" s="14">
        <v>774</v>
      </c>
      <c r="C433" s="15" t="s">
        <v>25</v>
      </c>
      <c r="D433" s="15" t="s">
        <v>18</v>
      </c>
      <c r="E433" s="15" t="s">
        <v>839</v>
      </c>
      <c r="F433" s="15" t="s">
        <v>32</v>
      </c>
      <c r="G433" s="70">
        <f>'прил 5,'!G576+'прил 5,'!G913+'прил 5,'!G672</f>
        <v>1937000</v>
      </c>
      <c r="H433" s="70">
        <f>'прил 5,'!H576+'прил 5,'!H913+'прил 5,'!H672</f>
        <v>1937000</v>
      </c>
      <c r="I433" s="70">
        <f>'прил 5,'!I576+'прил 5,'!I913+'прил 5,'!I672</f>
        <v>1937000</v>
      </c>
      <c r="P433" s="17"/>
      <c r="Q433" s="17"/>
      <c r="R433" s="17"/>
      <c r="S433" s="17"/>
      <c r="T433" s="17"/>
    </row>
    <row r="434" spans="1:20" s="18" customFormat="1" ht="54" customHeight="1">
      <c r="A434" s="179" t="s">
        <v>845</v>
      </c>
      <c r="B434" s="15" t="s">
        <v>92</v>
      </c>
      <c r="C434" s="15" t="s">
        <v>25</v>
      </c>
      <c r="D434" s="15" t="s">
        <v>18</v>
      </c>
      <c r="E434" s="15" t="s">
        <v>841</v>
      </c>
      <c r="F434" s="15"/>
      <c r="G434" s="70">
        <f t="shared" ref="G434:I435" si="121">G435</f>
        <v>3886914</v>
      </c>
      <c r="H434" s="70">
        <f t="shared" si="121"/>
        <v>2386914</v>
      </c>
      <c r="I434" s="70">
        <f t="shared" si="121"/>
        <v>2386914</v>
      </c>
      <c r="P434" s="17"/>
      <c r="Q434" s="17"/>
      <c r="R434" s="17"/>
      <c r="S434" s="17"/>
      <c r="T434" s="17"/>
    </row>
    <row r="435" spans="1:20" s="18" customFormat="1" ht="25.5">
      <c r="A435" s="16" t="s">
        <v>29</v>
      </c>
      <c r="B435" s="15" t="s">
        <v>92</v>
      </c>
      <c r="C435" s="15" t="s">
        <v>25</v>
      </c>
      <c r="D435" s="15" t="s">
        <v>18</v>
      </c>
      <c r="E435" s="15" t="s">
        <v>841</v>
      </c>
      <c r="F435" s="15" t="s">
        <v>30</v>
      </c>
      <c r="G435" s="70">
        <f t="shared" si="121"/>
        <v>3886914</v>
      </c>
      <c r="H435" s="70">
        <f t="shared" si="121"/>
        <v>2386914</v>
      </c>
      <c r="I435" s="70">
        <f t="shared" si="121"/>
        <v>2386914</v>
      </c>
      <c r="P435" s="17"/>
      <c r="Q435" s="17"/>
      <c r="R435" s="17"/>
      <c r="S435" s="17"/>
      <c r="T435" s="17"/>
    </row>
    <row r="436" spans="1:20">
      <c r="A436" s="16" t="s">
        <v>31</v>
      </c>
      <c r="B436" s="15" t="s">
        <v>92</v>
      </c>
      <c r="C436" s="15" t="s">
        <v>25</v>
      </c>
      <c r="D436" s="15" t="s">
        <v>18</v>
      </c>
      <c r="E436" s="15" t="s">
        <v>841</v>
      </c>
      <c r="F436" s="15" t="s">
        <v>32</v>
      </c>
      <c r="G436" s="70">
        <f>'прил 5,'!G590</f>
        <v>3886914</v>
      </c>
      <c r="H436" s="70">
        <f>'прил 5,'!H590</f>
        <v>2386914</v>
      </c>
      <c r="I436" s="70">
        <f>'прил 5,'!I590</f>
        <v>2386914</v>
      </c>
      <c r="J436" s="1"/>
    </row>
    <row r="437" spans="1:20" s="18" customFormat="1" ht="51" customHeight="1">
      <c r="A437" s="42" t="s">
        <v>842</v>
      </c>
      <c r="B437" s="15" t="s">
        <v>92</v>
      </c>
      <c r="C437" s="15" t="s">
        <v>25</v>
      </c>
      <c r="D437" s="15" t="s">
        <v>27</v>
      </c>
      <c r="E437" s="15" t="s">
        <v>846</v>
      </c>
      <c r="F437" s="15"/>
      <c r="G437" s="70">
        <f t="shared" ref="G437:I438" si="122">G438</f>
        <v>1630221</v>
      </c>
      <c r="H437" s="70">
        <f t="shared" si="122"/>
        <v>830221</v>
      </c>
      <c r="I437" s="70">
        <f t="shared" si="122"/>
        <v>830221</v>
      </c>
      <c r="P437" s="17"/>
      <c r="Q437" s="17"/>
      <c r="R437" s="17"/>
      <c r="S437" s="17"/>
      <c r="T437" s="17"/>
    </row>
    <row r="438" spans="1:20" s="18" customFormat="1" ht="25.5">
      <c r="A438" s="16" t="s">
        <v>29</v>
      </c>
      <c r="B438" s="15" t="s">
        <v>92</v>
      </c>
      <c r="C438" s="15" t="s">
        <v>25</v>
      </c>
      <c r="D438" s="15" t="s">
        <v>27</v>
      </c>
      <c r="E438" s="15" t="s">
        <v>846</v>
      </c>
      <c r="F438" s="15" t="s">
        <v>30</v>
      </c>
      <c r="G438" s="70">
        <f t="shared" si="122"/>
        <v>1630221</v>
      </c>
      <c r="H438" s="70">
        <f t="shared" si="122"/>
        <v>830221</v>
      </c>
      <c r="I438" s="70">
        <f t="shared" si="122"/>
        <v>830221</v>
      </c>
      <c r="P438" s="17"/>
      <c r="Q438" s="17"/>
      <c r="R438" s="17"/>
      <c r="S438" s="17"/>
      <c r="T438" s="17"/>
    </row>
    <row r="439" spans="1:20">
      <c r="A439" s="16" t="s">
        <v>31</v>
      </c>
      <c r="B439" s="15" t="s">
        <v>92</v>
      </c>
      <c r="C439" s="15" t="s">
        <v>25</v>
      </c>
      <c r="D439" s="15" t="s">
        <v>27</v>
      </c>
      <c r="E439" s="15" t="s">
        <v>846</v>
      </c>
      <c r="F439" s="15" t="s">
        <v>32</v>
      </c>
      <c r="G439" s="70">
        <f>'прил 5,'!G706</f>
        <v>1630221</v>
      </c>
      <c r="H439" s="70">
        <f>'прил 5,'!H706</f>
        <v>830221</v>
      </c>
      <c r="I439" s="70">
        <f>'прил 5,'!I706</f>
        <v>830221</v>
      </c>
      <c r="J439" s="1"/>
    </row>
    <row r="440" spans="1:20" ht="16.5" hidden="1" customHeight="1">
      <c r="A440" s="16" t="s">
        <v>1</v>
      </c>
      <c r="B440" s="15" t="s">
        <v>92</v>
      </c>
      <c r="C440" s="15" t="s">
        <v>25</v>
      </c>
      <c r="D440" s="15" t="s">
        <v>27</v>
      </c>
      <c r="E440" s="15" t="s">
        <v>526</v>
      </c>
      <c r="F440" s="15"/>
      <c r="G440" s="70">
        <f t="shared" ref="G440:I440" si="123">G441</f>
        <v>0</v>
      </c>
      <c r="H440" s="70">
        <f t="shared" si="123"/>
        <v>0</v>
      </c>
      <c r="I440" s="70">
        <f t="shared" si="123"/>
        <v>0</v>
      </c>
      <c r="J440" s="1"/>
      <c r="P440" s="1"/>
      <c r="Q440" s="1"/>
      <c r="R440" s="1"/>
      <c r="S440" s="1"/>
      <c r="T440" s="1"/>
    </row>
    <row r="441" spans="1:20" ht="24.75" hidden="1" customHeight="1">
      <c r="A441" s="16" t="s">
        <v>29</v>
      </c>
      <c r="B441" s="15" t="s">
        <v>92</v>
      </c>
      <c r="C441" s="15" t="s">
        <v>25</v>
      </c>
      <c r="D441" s="15" t="s">
        <v>27</v>
      </c>
      <c r="E441" s="15" t="s">
        <v>526</v>
      </c>
      <c r="F441" s="15" t="s">
        <v>30</v>
      </c>
      <c r="G441" s="70">
        <f>G442</f>
        <v>0</v>
      </c>
      <c r="H441" s="70">
        <f>H442</f>
        <v>0</v>
      </c>
      <c r="I441" s="70">
        <f>I442</f>
        <v>0</v>
      </c>
      <c r="J441" s="1"/>
      <c r="P441" s="1"/>
      <c r="Q441" s="1"/>
      <c r="R441" s="1"/>
      <c r="S441" s="1"/>
      <c r="T441" s="1"/>
    </row>
    <row r="442" spans="1:20" hidden="1">
      <c r="A442" s="16" t="s">
        <v>31</v>
      </c>
      <c r="B442" s="15" t="s">
        <v>92</v>
      </c>
      <c r="C442" s="15" t="s">
        <v>25</v>
      </c>
      <c r="D442" s="15" t="s">
        <v>27</v>
      </c>
      <c r="E442" s="15" t="s">
        <v>526</v>
      </c>
      <c r="F442" s="15" t="s">
        <v>32</v>
      </c>
      <c r="G442" s="70">
        <f>'прил 5,'!G935</f>
        <v>0</v>
      </c>
      <c r="H442" s="70">
        <f>'прил 5,'!H935</f>
        <v>0</v>
      </c>
      <c r="I442" s="70">
        <f>'прил 5,'!I935</f>
        <v>0</v>
      </c>
      <c r="J442" s="1"/>
      <c r="P442" s="1"/>
      <c r="Q442" s="1"/>
      <c r="R442" s="1"/>
      <c r="S442" s="1"/>
      <c r="T442" s="1"/>
    </row>
    <row r="443" spans="1:20" ht="74.25" hidden="1" customHeight="1">
      <c r="A443" s="82" t="s">
        <v>730</v>
      </c>
      <c r="B443" s="84" t="s">
        <v>92</v>
      </c>
      <c r="C443" s="84" t="s">
        <v>25</v>
      </c>
      <c r="D443" s="84" t="s">
        <v>27</v>
      </c>
      <c r="E443" s="84" t="s">
        <v>728</v>
      </c>
      <c r="F443" s="15"/>
      <c r="G443" s="70">
        <f>G446+G444</f>
        <v>0</v>
      </c>
      <c r="H443" s="70">
        <f t="shared" ref="H443:I443" si="124">H446+H444</f>
        <v>0</v>
      </c>
      <c r="I443" s="70">
        <f t="shared" si="124"/>
        <v>0</v>
      </c>
      <c r="J443" s="1"/>
    </row>
    <row r="444" spans="1:20" ht="25.5" hidden="1">
      <c r="A444" s="16" t="s">
        <v>94</v>
      </c>
      <c r="B444" s="15" t="s">
        <v>92</v>
      </c>
      <c r="C444" s="15" t="s">
        <v>25</v>
      </c>
      <c r="D444" s="15" t="s">
        <v>27</v>
      </c>
      <c r="E444" s="15" t="s">
        <v>704</v>
      </c>
      <c r="F444" s="15" t="s">
        <v>341</v>
      </c>
      <c r="G444" s="70">
        <f>G445</f>
        <v>0</v>
      </c>
      <c r="H444" s="70">
        <f>H445</f>
        <v>0</v>
      </c>
      <c r="I444" s="70">
        <f>I445</f>
        <v>0</v>
      </c>
      <c r="J444" s="1"/>
    </row>
    <row r="445" spans="1:20" s="3" customFormat="1" ht="89.25" hidden="1">
      <c r="A445" s="16" t="s">
        <v>410</v>
      </c>
      <c r="B445" s="14">
        <v>774</v>
      </c>
      <c r="C445" s="15" t="s">
        <v>25</v>
      </c>
      <c r="D445" s="15" t="s">
        <v>27</v>
      </c>
      <c r="E445" s="15" t="s">
        <v>704</v>
      </c>
      <c r="F445" s="15" t="s">
        <v>409</v>
      </c>
      <c r="G445" s="162"/>
      <c r="H445" s="70">
        <v>0</v>
      </c>
      <c r="I445" s="70">
        <v>0</v>
      </c>
      <c r="P445" s="111"/>
      <c r="Q445" s="111"/>
      <c r="R445" s="111"/>
      <c r="S445" s="111"/>
      <c r="T445" s="111"/>
    </row>
    <row r="446" spans="1:20" ht="25.5" hidden="1">
      <c r="A446" s="16" t="s">
        <v>29</v>
      </c>
      <c r="B446" s="15" t="s">
        <v>92</v>
      </c>
      <c r="C446" s="15" t="s">
        <v>25</v>
      </c>
      <c r="D446" s="15" t="s">
        <v>27</v>
      </c>
      <c r="E446" s="15" t="s">
        <v>728</v>
      </c>
      <c r="F446" s="15" t="s">
        <v>30</v>
      </c>
      <c r="G446" s="70">
        <f>G447</f>
        <v>0</v>
      </c>
      <c r="H446" s="70">
        <f t="shared" ref="H446:I446" si="125">H447</f>
        <v>0</v>
      </c>
      <c r="I446" s="70">
        <f t="shared" si="125"/>
        <v>0</v>
      </c>
      <c r="J446" s="1"/>
    </row>
    <row r="447" spans="1:20" hidden="1">
      <c r="A447" s="16" t="s">
        <v>31</v>
      </c>
      <c r="B447" s="15" t="s">
        <v>92</v>
      </c>
      <c r="C447" s="15" t="s">
        <v>25</v>
      </c>
      <c r="D447" s="15" t="s">
        <v>27</v>
      </c>
      <c r="E447" s="15" t="s">
        <v>728</v>
      </c>
      <c r="F447" s="15" t="s">
        <v>32</v>
      </c>
      <c r="G447" s="70">
        <f>'прил 5,'!G677</f>
        <v>0</v>
      </c>
      <c r="H447" s="70">
        <f>'прил 5,'!H677</f>
        <v>0</v>
      </c>
      <c r="I447" s="70">
        <f>'прил 5,'!I677</f>
        <v>0</v>
      </c>
      <c r="J447" s="1"/>
    </row>
    <row r="448" spans="1:20" ht="24.75" hidden="1" customHeight="1">
      <c r="A448" s="82" t="s">
        <v>898</v>
      </c>
      <c r="B448" s="84" t="s">
        <v>92</v>
      </c>
      <c r="C448" s="84" t="s">
        <v>25</v>
      </c>
      <c r="D448" s="84" t="s">
        <v>27</v>
      </c>
      <c r="E448" s="84" t="s">
        <v>897</v>
      </c>
      <c r="F448" s="15"/>
      <c r="G448" s="70">
        <f>G452+G449</f>
        <v>0</v>
      </c>
      <c r="H448" s="70">
        <f t="shared" ref="H448:I448" si="126">H452</f>
        <v>0</v>
      </c>
      <c r="I448" s="70">
        <f t="shared" si="126"/>
        <v>0</v>
      </c>
      <c r="J448" s="1"/>
    </row>
    <row r="449" spans="1:20" ht="25.5" hidden="1">
      <c r="A449" s="16" t="s">
        <v>29</v>
      </c>
      <c r="B449" s="15" t="s">
        <v>92</v>
      </c>
      <c r="C449" s="15" t="s">
        <v>25</v>
      </c>
      <c r="D449" s="15" t="s">
        <v>27</v>
      </c>
      <c r="E449" s="15" t="s">
        <v>897</v>
      </c>
      <c r="F449" s="15" t="s">
        <v>30</v>
      </c>
      <c r="G449" s="70">
        <f>G450</f>
        <v>0</v>
      </c>
      <c r="H449" s="70">
        <f>H450</f>
        <v>0</v>
      </c>
      <c r="I449" s="70">
        <f>I450</f>
        <v>0</v>
      </c>
      <c r="J449" s="1"/>
    </row>
    <row r="450" spans="1:20" s="3" customFormat="1" hidden="1">
      <c r="A450" s="16" t="s">
        <v>31</v>
      </c>
      <c r="B450" s="14">
        <v>774</v>
      </c>
      <c r="C450" s="15" t="s">
        <v>25</v>
      </c>
      <c r="D450" s="15" t="s">
        <v>27</v>
      </c>
      <c r="E450" s="15" t="s">
        <v>897</v>
      </c>
      <c r="F450" s="15" t="s">
        <v>32</v>
      </c>
      <c r="G450" s="70">
        <f>'прил 5,'!G1130</f>
        <v>0</v>
      </c>
      <c r="H450" s="70">
        <v>0</v>
      </c>
      <c r="I450" s="70">
        <v>0</v>
      </c>
      <c r="P450" s="111"/>
      <c r="Q450" s="111"/>
      <c r="R450" s="111"/>
      <c r="S450" s="111"/>
      <c r="T450" s="111"/>
    </row>
    <row r="451" spans="1:20" ht="57" hidden="1" customHeight="1">
      <c r="A451" s="82" t="s">
        <v>729</v>
      </c>
      <c r="B451" s="84" t="s">
        <v>92</v>
      </c>
      <c r="C451" s="15" t="s">
        <v>25</v>
      </c>
      <c r="D451" s="15" t="s">
        <v>27</v>
      </c>
      <c r="E451" s="84" t="s">
        <v>727</v>
      </c>
      <c r="F451" s="15"/>
      <c r="G451" s="70">
        <f>G452</f>
        <v>0</v>
      </c>
      <c r="H451" s="70">
        <f t="shared" ref="H451:I451" si="127">H452</f>
        <v>0</v>
      </c>
      <c r="I451" s="70">
        <f t="shared" si="127"/>
        <v>0</v>
      </c>
      <c r="J451" s="176"/>
      <c r="K451" s="184"/>
      <c r="L451" s="184"/>
      <c r="M451" s="184"/>
      <c r="N451" s="184"/>
      <c r="O451" s="184"/>
      <c r="P451" s="184"/>
      <c r="Q451" s="184"/>
      <c r="R451" s="184"/>
      <c r="S451" s="1"/>
      <c r="T451" s="1"/>
    </row>
    <row r="452" spans="1:20" ht="25.5" hidden="1">
      <c r="A452" s="16" t="s">
        <v>29</v>
      </c>
      <c r="B452" s="15" t="s">
        <v>92</v>
      </c>
      <c r="C452" s="15" t="s">
        <v>25</v>
      </c>
      <c r="D452" s="15" t="s">
        <v>27</v>
      </c>
      <c r="E452" s="15" t="s">
        <v>727</v>
      </c>
      <c r="F452" s="15" t="s">
        <v>30</v>
      </c>
      <c r="G452" s="70">
        <f>G453</f>
        <v>0</v>
      </c>
      <c r="H452" s="70">
        <f>H453</f>
        <v>0</v>
      </c>
      <c r="I452" s="70">
        <f>I453</f>
        <v>0</v>
      </c>
      <c r="J452" s="1"/>
    </row>
    <row r="453" spans="1:20" hidden="1">
      <c r="A453" s="16" t="s">
        <v>31</v>
      </c>
      <c r="B453" s="15" t="s">
        <v>92</v>
      </c>
      <c r="C453" s="15" t="s">
        <v>25</v>
      </c>
      <c r="D453" s="15" t="s">
        <v>27</v>
      </c>
      <c r="E453" s="15" t="s">
        <v>727</v>
      </c>
      <c r="F453" s="15" t="s">
        <v>32</v>
      </c>
      <c r="G453" s="70">
        <f>'прил 5,'!G682</f>
        <v>0</v>
      </c>
      <c r="H453" s="70">
        <v>0</v>
      </c>
      <c r="I453" s="70">
        <v>0</v>
      </c>
      <c r="J453" s="1"/>
    </row>
    <row r="454" spans="1:20" ht="32.25" hidden="1" customHeight="1">
      <c r="A454" s="16" t="s">
        <v>139</v>
      </c>
      <c r="B454" s="15" t="s">
        <v>92</v>
      </c>
      <c r="C454" s="15" t="s">
        <v>25</v>
      </c>
      <c r="D454" s="15" t="s">
        <v>27</v>
      </c>
      <c r="E454" s="15" t="s">
        <v>685</v>
      </c>
      <c r="F454" s="15"/>
      <c r="G454" s="70">
        <f t="shared" ref="G454:I454" si="128">G455</f>
        <v>0</v>
      </c>
      <c r="H454" s="70">
        <f t="shared" si="128"/>
        <v>0</v>
      </c>
      <c r="I454" s="70">
        <f t="shared" si="128"/>
        <v>0</v>
      </c>
      <c r="J454" s="1"/>
    </row>
    <row r="455" spans="1:20" ht="25.5" hidden="1">
      <c r="A455" s="16" t="s">
        <v>29</v>
      </c>
      <c r="B455" s="15" t="s">
        <v>92</v>
      </c>
      <c r="C455" s="15" t="s">
        <v>25</v>
      </c>
      <c r="D455" s="15" t="s">
        <v>27</v>
      </c>
      <c r="E455" s="15" t="s">
        <v>685</v>
      </c>
      <c r="F455" s="15" t="s">
        <v>30</v>
      </c>
      <c r="G455" s="70">
        <f>G456</f>
        <v>0</v>
      </c>
      <c r="H455" s="70">
        <f>H456</f>
        <v>0</v>
      </c>
      <c r="I455" s="70">
        <f>I456</f>
        <v>0</v>
      </c>
      <c r="J455" s="1"/>
    </row>
    <row r="456" spans="1:20" hidden="1">
      <c r="A456" s="16" t="s">
        <v>31</v>
      </c>
      <c r="B456" s="15" t="s">
        <v>92</v>
      </c>
      <c r="C456" s="15" t="s">
        <v>25</v>
      </c>
      <c r="D456" s="15" t="s">
        <v>27</v>
      </c>
      <c r="E456" s="15" t="s">
        <v>685</v>
      </c>
      <c r="F456" s="15" t="s">
        <v>32</v>
      </c>
      <c r="G456" s="70">
        <f>'прил 5,'!G685</f>
        <v>0</v>
      </c>
      <c r="H456" s="70">
        <f>'прил 5,'!H685</f>
        <v>0</v>
      </c>
      <c r="I456" s="70">
        <f>'прил 5,'!I685</f>
        <v>0</v>
      </c>
      <c r="J456" s="1"/>
    </row>
    <row r="457" spans="1:20" ht="33" hidden="1" customHeight="1">
      <c r="A457" s="16" t="s">
        <v>911</v>
      </c>
      <c r="B457" s="15" t="s">
        <v>92</v>
      </c>
      <c r="C457" s="15" t="s">
        <v>25</v>
      </c>
      <c r="D457" s="15" t="s">
        <v>27</v>
      </c>
      <c r="E457" s="15" t="s">
        <v>910</v>
      </c>
      <c r="F457" s="15"/>
      <c r="G457" s="70">
        <f>G458</f>
        <v>0</v>
      </c>
      <c r="H457" s="70"/>
      <c r="I457" s="70"/>
      <c r="J457" s="176"/>
      <c r="K457" s="184"/>
      <c r="L457" s="184"/>
      <c r="M457" s="184"/>
      <c r="N457" s="184"/>
      <c r="O457" s="184"/>
      <c r="P457" s="184"/>
      <c r="Q457" s="184"/>
      <c r="R457" s="184"/>
      <c r="S457" s="1"/>
      <c r="T457" s="1"/>
    </row>
    <row r="458" spans="1:20" ht="24.75" hidden="1" customHeight="1">
      <c r="A458" s="16" t="s">
        <v>29</v>
      </c>
      <c r="B458" s="15" t="s">
        <v>92</v>
      </c>
      <c r="C458" s="15" t="s">
        <v>25</v>
      </c>
      <c r="D458" s="15" t="s">
        <v>27</v>
      </c>
      <c r="E458" s="15" t="s">
        <v>910</v>
      </c>
      <c r="F458" s="15" t="s">
        <v>30</v>
      </c>
      <c r="G458" s="70">
        <f>G459</f>
        <v>0</v>
      </c>
      <c r="H458" s="70"/>
      <c r="I458" s="70"/>
      <c r="J458" s="176"/>
      <c r="K458" s="184"/>
      <c r="L458" s="184"/>
      <c r="M458" s="184"/>
      <c r="N458" s="184"/>
      <c r="O458" s="184"/>
      <c r="P458" s="184"/>
      <c r="Q458" s="184"/>
      <c r="R458" s="184"/>
      <c r="S458" s="1"/>
      <c r="T458" s="1"/>
    </row>
    <row r="459" spans="1:20" ht="19.5" hidden="1" customHeight="1">
      <c r="A459" s="16" t="s">
        <v>31</v>
      </c>
      <c r="B459" s="15" t="s">
        <v>92</v>
      </c>
      <c r="C459" s="15" t="s">
        <v>25</v>
      </c>
      <c r="D459" s="15" t="s">
        <v>27</v>
      </c>
      <c r="E459" s="15" t="s">
        <v>910</v>
      </c>
      <c r="F459" s="15" t="s">
        <v>32</v>
      </c>
      <c r="G459" s="87"/>
      <c r="H459" s="70"/>
      <c r="I459" s="70"/>
      <c r="J459" s="176"/>
      <c r="K459" s="184"/>
      <c r="L459" s="184"/>
      <c r="M459" s="184"/>
      <c r="N459" s="184"/>
      <c r="O459" s="184"/>
      <c r="P459" s="184"/>
      <c r="Q459" s="184"/>
      <c r="R459" s="184"/>
      <c r="S459" s="1"/>
      <c r="T459" s="1"/>
    </row>
    <row r="460" spans="1:20" ht="16.5" hidden="1" customHeight="1">
      <c r="A460" s="16" t="s">
        <v>1</v>
      </c>
      <c r="B460" s="15" t="s">
        <v>92</v>
      </c>
      <c r="C460" s="15" t="s">
        <v>25</v>
      </c>
      <c r="D460" s="15" t="s">
        <v>27</v>
      </c>
      <c r="E460" s="15" t="s">
        <v>526</v>
      </c>
      <c r="F460" s="15"/>
      <c r="G460" s="70">
        <f t="shared" ref="G460:I460" si="129">G461</f>
        <v>0</v>
      </c>
      <c r="H460" s="70">
        <f t="shared" si="129"/>
        <v>0</v>
      </c>
      <c r="I460" s="70">
        <f t="shared" si="129"/>
        <v>0</v>
      </c>
      <c r="J460" s="1"/>
    </row>
    <row r="461" spans="1:20" ht="24.75" hidden="1" customHeight="1">
      <c r="A461" s="16" t="s">
        <v>29</v>
      </c>
      <c r="B461" s="15" t="s">
        <v>92</v>
      </c>
      <c r="C461" s="15" t="s">
        <v>25</v>
      </c>
      <c r="D461" s="15" t="s">
        <v>27</v>
      </c>
      <c r="E461" s="15" t="s">
        <v>526</v>
      </c>
      <c r="F461" s="15" t="s">
        <v>30</v>
      </c>
      <c r="G461" s="70">
        <f>G462</f>
        <v>0</v>
      </c>
      <c r="H461" s="70">
        <f>H462</f>
        <v>0</v>
      </c>
      <c r="I461" s="70">
        <f>I462</f>
        <v>0</v>
      </c>
      <c r="J461" s="1"/>
    </row>
    <row r="462" spans="1:20" hidden="1">
      <c r="A462" s="16" t="s">
        <v>31</v>
      </c>
      <c r="B462" s="15" t="s">
        <v>92</v>
      </c>
      <c r="C462" s="15" t="s">
        <v>25</v>
      </c>
      <c r="D462" s="15" t="s">
        <v>27</v>
      </c>
      <c r="E462" s="15" t="s">
        <v>526</v>
      </c>
      <c r="F462" s="15" t="s">
        <v>32</v>
      </c>
      <c r="G462" s="70">
        <f>'прил 5,'!G688</f>
        <v>0</v>
      </c>
      <c r="H462" s="70"/>
      <c r="I462" s="70"/>
      <c r="J462" s="1"/>
    </row>
    <row r="463" spans="1:20" ht="33" customHeight="1">
      <c r="A463" s="16" t="s">
        <v>934</v>
      </c>
      <c r="B463" s="15" t="s">
        <v>92</v>
      </c>
      <c r="C463" s="15" t="s">
        <v>25</v>
      </c>
      <c r="D463" s="15" t="s">
        <v>121</v>
      </c>
      <c r="E463" s="15" t="s">
        <v>910</v>
      </c>
      <c r="F463" s="15"/>
      <c r="G463" s="70">
        <f>G464</f>
        <v>105000</v>
      </c>
      <c r="H463" s="70">
        <f t="shared" ref="H463:I464" si="130">H464</f>
        <v>105000</v>
      </c>
      <c r="I463" s="70">
        <f t="shared" si="130"/>
        <v>105000</v>
      </c>
      <c r="J463" s="176"/>
      <c r="K463" s="184"/>
      <c r="L463" s="184"/>
      <c r="M463" s="184"/>
      <c r="N463" s="184"/>
      <c r="O463" s="184"/>
      <c r="P463" s="184"/>
      <c r="Q463" s="184"/>
      <c r="R463" s="184"/>
      <c r="S463" s="1"/>
      <c r="T463" s="1"/>
    </row>
    <row r="464" spans="1:20" ht="24.75" customHeight="1">
      <c r="A464" s="16" t="s">
        <v>35</v>
      </c>
      <c r="B464" s="15" t="s">
        <v>92</v>
      </c>
      <c r="C464" s="15" t="s">
        <v>25</v>
      </c>
      <c r="D464" s="15" t="s">
        <v>121</v>
      </c>
      <c r="E464" s="15" t="s">
        <v>910</v>
      </c>
      <c r="F464" s="15" t="s">
        <v>36</v>
      </c>
      <c r="G464" s="70">
        <f>G465</f>
        <v>105000</v>
      </c>
      <c r="H464" s="70">
        <f t="shared" si="130"/>
        <v>105000</v>
      </c>
      <c r="I464" s="70">
        <f t="shared" si="130"/>
        <v>105000</v>
      </c>
      <c r="J464" s="176"/>
      <c r="K464" s="184"/>
      <c r="L464" s="184"/>
      <c r="M464" s="184"/>
      <c r="N464" s="184"/>
      <c r="O464" s="184"/>
      <c r="P464" s="184"/>
      <c r="Q464" s="184"/>
      <c r="R464" s="184"/>
      <c r="S464" s="1"/>
      <c r="T464" s="1"/>
    </row>
    <row r="465" spans="1:20" ht="32.25" customHeight="1">
      <c r="A465" s="16" t="s">
        <v>37</v>
      </c>
      <c r="B465" s="15" t="s">
        <v>92</v>
      </c>
      <c r="C465" s="15" t="s">
        <v>25</v>
      </c>
      <c r="D465" s="15" t="s">
        <v>121</v>
      </c>
      <c r="E465" s="15" t="s">
        <v>910</v>
      </c>
      <c r="F465" s="15" t="s">
        <v>38</v>
      </c>
      <c r="G465" s="87">
        <f>'прил 5,'!G1083</f>
        <v>105000</v>
      </c>
      <c r="H465" s="87">
        <f>'прил 5,'!H1083</f>
        <v>105000</v>
      </c>
      <c r="I465" s="87">
        <f>'прил 5,'!I1083</f>
        <v>105000</v>
      </c>
      <c r="J465" s="176"/>
      <c r="K465" s="184"/>
      <c r="L465" s="184"/>
      <c r="M465" s="184"/>
      <c r="N465" s="184"/>
      <c r="O465" s="184"/>
      <c r="P465" s="184"/>
      <c r="Q465" s="184"/>
      <c r="R465" s="184"/>
      <c r="S465" s="1"/>
      <c r="T465" s="1"/>
    </row>
    <row r="466" spans="1:20" s="18" customFormat="1" ht="25.5">
      <c r="A466" s="82" t="s">
        <v>1072</v>
      </c>
      <c r="B466" s="148">
        <v>774</v>
      </c>
      <c r="C466" s="84" t="s">
        <v>25</v>
      </c>
      <c r="D466" s="84" t="s">
        <v>18</v>
      </c>
      <c r="E466" s="84" t="s">
        <v>1073</v>
      </c>
      <c r="F466" s="84"/>
      <c r="G466" s="87">
        <f t="shared" ref="G466:I467" si="131">G467</f>
        <v>108000</v>
      </c>
      <c r="H466" s="87">
        <f t="shared" si="131"/>
        <v>0</v>
      </c>
      <c r="I466" s="87">
        <f t="shared" si="131"/>
        <v>0</v>
      </c>
      <c r="J466" s="176"/>
      <c r="K466" s="198"/>
      <c r="L466" s="198"/>
      <c r="M466" s="198"/>
      <c r="N466" s="198"/>
      <c r="O466" s="198"/>
      <c r="P466" s="198"/>
      <c r="Q466" s="213"/>
      <c r="R466" s="213"/>
      <c r="S466" s="17"/>
    </row>
    <row r="467" spans="1:20" s="18" customFormat="1" ht="25.5">
      <c r="A467" s="82" t="s">
        <v>29</v>
      </c>
      <c r="B467" s="148">
        <v>774</v>
      </c>
      <c r="C467" s="84" t="s">
        <v>25</v>
      </c>
      <c r="D467" s="84" t="s">
        <v>18</v>
      </c>
      <c r="E467" s="84" t="s">
        <v>1073</v>
      </c>
      <c r="F467" s="84" t="s">
        <v>30</v>
      </c>
      <c r="G467" s="87">
        <f t="shared" si="131"/>
        <v>108000</v>
      </c>
      <c r="H467" s="87">
        <f t="shared" si="131"/>
        <v>0</v>
      </c>
      <c r="I467" s="87">
        <f t="shared" si="131"/>
        <v>0</v>
      </c>
      <c r="J467" s="176"/>
      <c r="K467" s="198"/>
      <c r="L467" s="198"/>
      <c r="M467" s="198"/>
      <c r="N467" s="198"/>
      <c r="O467" s="198"/>
      <c r="P467" s="198"/>
      <c r="Q467" s="213"/>
      <c r="R467" s="213"/>
      <c r="S467" s="17"/>
    </row>
    <row r="468" spans="1:20" s="18" customFormat="1">
      <c r="A468" s="82" t="s">
        <v>31</v>
      </c>
      <c r="B468" s="148">
        <v>774</v>
      </c>
      <c r="C468" s="84" t="s">
        <v>25</v>
      </c>
      <c r="D468" s="84" t="s">
        <v>18</v>
      </c>
      <c r="E468" s="84" t="s">
        <v>1073</v>
      </c>
      <c r="F468" s="84" t="s">
        <v>32</v>
      </c>
      <c r="G468" s="70">
        <f>'прил 5,'!G582</f>
        <v>108000</v>
      </c>
      <c r="H468" s="87">
        <v>0</v>
      </c>
      <c r="I468" s="87">
        <v>0</v>
      </c>
      <c r="J468" s="176"/>
      <c r="K468" s="198"/>
      <c r="L468" s="198"/>
      <c r="M468" s="198"/>
      <c r="N468" s="198"/>
      <c r="O468" s="198"/>
      <c r="P468" s="198"/>
      <c r="Q468" s="213"/>
      <c r="R468" s="213"/>
      <c r="S468" s="17"/>
    </row>
    <row r="469" spans="1:20" s="18" customFormat="1" ht="57.75" hidden="1" customHeight="1">
      <c r="A469" s="180" t="s">
        <v>988</v>
      </c>
      <c r="B469" s="15" t="s">
        <v>92</v>
      </c>
      <c r="C469" s="15" t="s">
        <v>25</v>
      </c>
      <c r="D469" s="15" t="s">
        <v>121</v>
      </c>
      <c r="E469" s="15" t="s">
        <v>987</v>
      </c>
      <c r="F469" s="15"/>
      <c r="G469" s="70">
        <f t="shared" ref="G469:I470" si="132">G470</f>
        <v>0</v>
      </c>
      <c r="H469" s="70">
        <f t="shared" si="132"/>
        <v>0</v>
      </c>
      <c r="I469" s="70">
        <f t="shared" si="132"/>
        <v>0</v>
      </c>
      <c r="J469" s="176"/>
      <c r="K469" s="198"/>
      <c r="L469" s="198"/>
      <c r="M469" s="198"/>
      <c r="N469" s="198"/>
      <c r="O469" s="198"/>
      <c r="P469" s="198"/>
      <c r="Q469" s="198"/>
      <c r="R469" s="198"/>
    </row>
    <row r="470" spans="1:20" s="18" customFormat="1" hidden="1">
      <c r="A470" s="16" t="s">
        <v>145</v>
      </c>
      <c r="B470" s="15" t="s">
        <v>92</v>
      </c>
      <c r="C470" s="15" t="s">
        <v>25</v>
      </c>
      <c r="D470" s="15" t="s">
        <v>121</v>
      </c>
      <c r="E470" s="15" t="s">
        <v>987</v>
      </c>
      <c r="F470" s="15" t="s">
        <v>146</v>
      </c>
      <c r="G470" s="70">
        <f t="shared" si="132"/>
        <v>0</v>
      </c>
      <c r="H470" s="70">
        <f t="shared" si="132"/>
        <v>0</v>
      </c>
      <c r="I470" s="70">
        <f t="shared" si="132"/>
        <v>0</v>
      </c>
      <c r="J470" s="176"/>
      <c r="K470" s="198"/>
      <c r="L470" s="198"/>
      <c r="M470" s="198"/>
      <c r="N470" s="198"/>
      <c r="O470" s="198"/>
      <c r="P470" s="198"/>
      <c r="Q470" s="198"/>
      <c r="R470" s="198"/>
    </row>
    <row r="471" spans="1:20" s="18" customFormat="1" hidden="1">
      <c r="A471" s="16" t="s">
        <v>880</v>
      </c>
      <c r="B471" s="15" t="s">
        <v>92</v>
      </c>
      <c r="C471" s="15" t="s">
        <v>25</v>
      </c>
      <c r="D471" s="15" t="s">
        <v>121</v>
      </c>
      <c r="E471" s="15" t="s">
        <v>987</v>
      </c>
      <c r="F471" s="15" t="s">
        <v>877</v>
      </c>
      <c r="G471" s="70">
        <f>'прил 5,'!G1086</f>
        <v>0</v>
      </c>
      <c r="H471" s="70"/>
      <c r="I471" s="70"/>
      <c r="J471" s="176"/>
      <c r="K471" s="198"/>
      <c r="L471" s="198"/>
      <c r="M471" s="198"/>
      <c r="N471" s="198"/>
      <c r="O471" s="198"/>
      <c r="P471" s="198"/>
      <c r="Q471" s="198"/>
      <c r="R471" s="198"/>
    </row>
    <row r="472" spans="1:20" s="18" customFormat="1" ht="38.25">
      <c r="A472" s="180" t="s">
        <v>844</v>
      </c>
      <c r="B472" s="15" t="s">
        <v>92</v>
      </c>
      <c r="C472" s="15" t="s">
        <v>25</v>
      </c>
      <c r="D472" s="15" t="s">
        <v>121</v>
      </c>
      <c r="E472" s="15" t="s">
        <v>843</v>
      </c>
      <c r="F472" s="15"/>
      <c r="G472" s="70">
        <f t="shared" ref="G472:I473" si="133">G473</f>
        <v>48276</v>
      </c>
      <c r="H472" s="70">
        <f t="shared" si="133"/>
        <v>48276</v>
      </c>
      <c r="I472" s="70">
        <f t="shared" si="133"/>
        <v>48276</v>
      </c>
      <c r="J472" s="176"/>
      <c r="K472" s="198"/>
      <c r="L472" s="198"/>
      <c r="M472" s="198"/>
      <c r="N472" s="198"/>
      <c r="O472" s="198"/>
      <c r="P472" s="198"/>
      <c r="Q472" s="198"/>
      <c r="R472" s="198"/>
    </row>
    <row r="473" spans="1:20" s="18" customFormat="1">
      <c r="A473" s="16" t="s">
        <v>145</v>
      </c>
      <c r="B473" s="15" t="s">
        <v>92</v>
      </c>
      <c r="C473" s="15" t="s">
        <v>25</v>
      </c>
      <c r="D473" s="15" t="s">
        <v>121</v>
      </c>
      <c r="E473" s="15" t="s">
        <v>843</v>
      </c>
      <c r="F473" s="15" t="s">
        <v>146</v>
      </c>
      <c r="G473" s="70">
        <f t="shared" si="133"/>
        <v>48276</v>
      </c>
      <c r="H473" s="70">
        <f t="shared" si="133"/>
        <v>48276</v>
      </c>
      <c r="I473" s="70">
        <f t="shared" si="133"/>
        <v>48276</v>
      </c>
      <c r="J473" s="176"/>
      <c r="K473" s="198"/>
      <c r="L473" s="198"/>
      <c r="M473" s="198"/>
      <c r="N473" s="198"/>
      <c r="O473" s="198"/>
      <c r="P473" s="198"/>
      <c r="Q473" s="198"/>
      <c r="R473" s="198"/>
    </row>
    <row r="474" spans="1:20" s="18" customFormat="1">
      <c r="A474" s="82" t="s">
        <v>1071</v>
      </c>
      <c r="B474" s="15" t="s">
        <v>92</v>
      </c>
      <c r="C474" s="15" t="s">
        <v>25</v>
      </c>
      <c r="D474" s="15" t="s">
        <v>121</v>
      </c>
      <c r="E474" s="15" t="s">
        <v>843</v>
      </c>
      <c r="F474" s="15" t="s">
        <v>1070</v>
      </c>
      <c r="G474" s="70">
        <f>'прил 5,'!G1089</f>
        <v>48276</v>
      </c>
      <c r="H474" s="70">
        <f>'прил 5,'!H1089</f>
        <v>48276</v>
      </c>
      <c r="I474" s="70">
        <f>'прил 5,'!I1089</f>
        <v>48276</v>
      </c>
      <c r="J474" s="176"/>
      <c r="K474" s="198"/>
      <c r="L474" s="198"/>
      <c r="M474" s="198"/>
      <c r="N474" s="198"/>
      <c r="O474" s="198"/>
      <c r="P474" s="198"/>
      <c r="Q474" s="198"/>
      <c r="R474" s="198"/>
    </row>
    <row r="475" spans="1:20" s="18" customFormat="1" ht="31.5" customHeight="1">
      <c r="A475" s="42" t="s">
        <v>123</v>
      </c>
      <c r="B475" s="15" t="s">
        <v>92</v>
      </c>
      <c r="C475" s="15" t="s">
        <v>25</v>
      </c>
      <c r="D475" s="15" t="s">
        <v>121</v>
      </c>
      <c r="E475" s="15" t="s">
        <v>221</v>
      </c>
      <c r="F475" s="15"/>
      <c r="G475" s="70">
        <f t="shared" ref="G475:I476" si="134">G476</f>
        <v>1068773.6399999999</v>
      </c>
      <c r="H475" s="70">
        <f t="shared" si="134"/>
        <v>568773.6399999999</v>
      </c>
      <c r="I475" s="70">
        <f t="shared" si="134"/>
        <v>568773.6399999999</v>
      </c>
      <c r="J475" s="110">
        <v>40000</v>
      </c>
      <c r="P475" s="17"/>
      <c r="Q475" s="17"/>
      <c r="R475" s="17"/>
      <c r="S475" s="17"/>
      <c r="T475" s="17"/>
    </row>
    <row r="476" spans="1:20" s="18" customFormat="1" ht="25.5">
      <c r="A476" s="16" t="s">
        <v>29</v>
      </c>
      <c r="B476" s="15" t="s">
        <v>92</v>
      </c>
      <c r="C476" s="15" t="s">
        <v>25</v>
      </c>
      <c r="D476" s="15" t="s">
        <v>121</v>
      </c>
      <c r="E476" s="15" t="s">
        <v>221</v>
      </c>
      <c r="F476" s="15" t="s">
        <v>30</v>
      </c>
      <c r="G476" s="70">
        <f t="shared" si="134"/>
        <v>1068773.6399999999</v>
      </c>
      <c r="H476" s="70">
        <f t="shared" si="134"/>
        <v>568773.6399999999</v>
      </c>
      <c r="I476" s="70">
        <f t="shared" si="134"/>
        <v>568773.6399999999</v>
      </c>
      <c r="J476" s="110">
        <v>5480300</v>
      </c>
      <c r="P476" s="17"/>
      <c r="Q476" s="17"/>
      <c r="R476" s="17"/>
      <c r="S476" s="17"/>
      <c r="T476" s="17"/>
    </row>
    <row r="477" spans="1:20">
      <c r="A477" s="16" t="s">
        <v>31</v>
      </c>
      <c r="B477" s="15" t="s">
        <v>92</v>
      </c>
      <c r="C477" s="15" t="s">
        <v>25</v>
      </c>
      <c r="D477" s="15" t="s">
        <v>121</v>
      </c>
      <c r="E477" s="15" t="s">
        <v>221</v>
      </c>
      <c r="F477" s="15" t="s">
        <v>32</v>
      </c>
      <c r="G477" s="70">
        <f>'прил 5,'!G579</f>
        <v>1068773.6399999999</v>
      </c>
      <c r="H477" s="70">
        <f>'прил 5,'!H579</f>
        <v>568773.6399999999</v>
      </c>
      <c r="I477" s="70">
        <f>'прил 5,'!I579</f>
        <v>568773.6399999999</v>
      </c>
      <c r="J477" s="110">
        <v>500000</v>
      </c>
    </row>
    <row r="478" spans="1:20" s="3" customFormat="1" hidden="1">
      <c r="A478" s="16"/>
      <c r="B478" s="14">
        <v>774</v>
      </c>
      <c r="C478" s="15" t="s">
        <v>25</v>
      </c>
      <c r="D478" s="15" t="s">
        <v>27</v>
      </c>
      <c r="E478" s="84"/>
      <c r="F478" s="15"/>
      <c r="G478" s="70">
        <f t="shared" ref="G478:I479" si="135">G479</f>
        <v>0</v>
      </c>
      <c r="H478" s="70">
        <f t="shared" si="135"/>
        <v>0</v>
      </c>
      <c r="I478" s="70">
        <f t="shared" si="135"/>
        <v>0</v>
      </c>
      <c r="J478" s="111"/>
      <c r="P478" s="111"/>
      <c r="Q478" s="111"/>
      <c r="R478" s="111"/>
      <c r="S478" s="111"/>
      <c r="T478" s="111"/>
    </row>
    <row r="479" spans="1:20" s="3" customFormat="1" ht="25.5" hidden="1">
      <c r="A479" s="16" t="s">
        <v>29</v>
      </c>
      <c r="B479" s="14">
        <v>774</v>
      </c>
      <c r="C479" s="15" t="s">
        <v>25</v>
      </c>
      <c r="D479" s="15" t="s">
        <v>27</v>
      </c>
      <c r="E479" s="15" t="s">
        <v>526</v>
      </c>
      <c r="F479" s="15" t="s">
        <v>30</v>
      </c>
      <c r="G479" s="70">
        <f t="shared" si="135"/>
        <v>0</v>
      </c>
      <c r="H479" s="87">
        <f t="shared" si="135"/>
        <v>0</v>
      </c>
      <c r="I479" s="87">
        <f t="shared" si="135"/>
        <v>0</v>
      </c>
      <c r="J479" s="111"/>
      <c r="P479" s="111"/>
      <c r="Q479" s="111"/>
      <c r="R479" s="111"/>
      <c r="S479" s="111"/>
      <c r="T479" s="111"/>
    </row>
    <row r="480" spans="1:20" s="3" customFormat="1" hidden="1">
      <c r="A480" s="16" t="s">
        <v>31</v>
      </c>
      <c r="B480" s="14">
        <v>774</v>
      </c>
      <c r="C480" s="15" t="s">
        <v>25</v>
      </c>
      <c r="D480" s="15" t="s">
        <v>27</v>
      </c>
      <c r="E480" s="15" t="s">
        <v>526</v>
      </c>
      <c r="F480" s="15" t="s">
        <v>32</v>
      </c>
      <c r="G480" s="70">
        <f>'прил 5,'!G712</f>
        <v>0</v>
      </c>
      <c r="H480" s="70">
        <f>'прил 5,'!H712</f>
        <v>0</v>
      </c>
      <c r="I480" s="70">
        <f>'прил 5,'!I712</f>
        <v>0</v>
      </c>
      <c r="J480" s="111"/>
      <c r="P480" s="111"/>
      <c r="Q480" s="111"/>
      <c r="R480" s="111"/>
      <c r="S480" s="111"/>
      <c r="T480" s="111"/>
    </row>
    <row r="481" spans="1:20" s="18" customFormat="1" ht="63.75" hidden="1">
      <c r="A481" s="16" t="s">
        <v>119</v>
      </c>
      <c r="B481" s="15" t="s">
        <v>92</v>
      </c>
      <c r="C481" s="15" t="s">
        <v>25</v>
      </c>
      <c r="D481" s="15" t="s">
        <v>27</v>
      </c>
      <c r="E481" s="15" t="s">
        <v>377</v>
      </c>
      <c r="F481" s="15"/>
      <c r="G481" s="70">
        <f t="shared" ref="G481:I482" si="136">G482</f>
        <v>0</v>
      </c>
      <c r="H481" s="87">
        <f t="shared" si="136"/>
        <v>0</v>
      </c>
      <c r="I481" s="87">
        <f t="shared" si="136"/>
        <v>0</v>
      </c>
      <c r="J481" s="17">
        <v>12965665</v>
      </c>
      <c r="P481" s="17"/>
      <c r="Q481" s="17"/>
      <c r="R481" s="17"/>
      <c r="S481" s="17"/>
      <c r="T481" s="17"/>
    </row>
    <row r="482" spans="1:20" s="18" customFormat="1" ht="25.5" hidden="1">
      <c r="A482" s="16" t="s">
        <v>29</v>
      </c>
      <c r="B482" s="15" t="s">
        <v>92</v>
      </c>
      <c r="C482" s="15" t="s">
        <v>25</v>
      </c>
      <c r="D482" s="15" t="s">
        <v>27</v>
      </c>
      <c r="E482" s="15" t="s">
        <v>377</v>
      </c>
      <c r="F482" s="15" t="s">
        <v>30</v>
      </c>
      <c r="G482" s="70">
        <f t="shared" si="136"/>
        <v>0</v>
      </c>
      <c r="H482" s="87">
        <f t="shared" si="136"/>
        <v>0</v>
      </c>
      <c r="I482" s="87">
        <f t="shared" si="136"/>
        <v>0</v>
      </c>
      <c r="J482" s="17">
        <v>685206</v>
      </c>
      <c r="P482" s="17"/>
      <c r="Q482" s="17"/>
      <c r="R482" s="17"/>
      <c r="S482" s="17"/>
      <c r="T482" s="17"/>
    </row>
    <row r="483" spans="1:20" s="18" customFormat="1" hidden="1">
      <c r="A483" s="16" t="s">
        <v>31</v>
      </c>
      <c r="B483" s="15" t="s">
        <v>92</v>
      </c>
      <c r="C483" s="15" t="s">
        <v>25</v>
      </c>
      <c r="D483" s="15" t="s">
        <v>27</v>
      </c>
      <c r="E483" s="15" t="s">
        <v>377</v>
      </c>
      <c r="F483" s="15" t="s">
        <v>32</v>
      </c>
      <c r="G483" s="70"/>
      <c r="H483" s="87"/>
      <c r="I483" s="87"/>
      <c r="J483" s="17">
        <v>649200</v>
      </c>
      <c r="P483" s="17"/>
      <c r="Q483" s="17"/>
      <c r="R483" s="17"/>
      <c r="S483" s="17"/>
      <c r="T483" s="17"/>
    </row>
    <row r="484" spans="1:20" s="3" customFormat="1" hidden="1">
      <c r="A484" s="16" t="s">
        <v>419</v>
      </c>
      <c r="B484" s="14">
        <v>774</v>
      </c>
      <c r="C484" s="15" t="s">
        <v>25</v>
      </c>
      <c r="D484" s="15" t="s">
        <v>27</v>
      </c>
      <c r="E484" s="15" t="s">
        <v>525</v>
      </c>
      <c r="F484" s="15"/>
      <c r="G484" s="70">
        <f>G485</f>
        <v>1787576</v>
      </c>
      <c r="H484" s="70">
        <f>H485</f>
        <v>0</v>
      </c>
      <c r="I484" s="70">
        <f>I485</f>
        <v>0</v>
      </c>
      <c r="P484" s="111"/>
      <c r="Q484" s="111"/>
      <c r="R484" s="111"/>
      <c r="S484" s="111"/>
      <c r="T484" s="111"/>
    </row>
    <row r="485" spans="1:20" s="3" customFormat="1" hidden="1">
      <c r="A485" s="16" t="s">
        <v>31</v>
      </c>
      <c r="B485" s="14">
        <v>774</v>
      </c>
      <c r="C485" s="15" t="s">
        <v>25</v>
      </c>
      <c r="D485" s="15" t="s">
        <v>27</v>
      </c>
      <c r="E485" s="15" t="s">
        <v>525</v>
      </c>
      <c r="F485" s="15" t="s">
        <v>32</v>
      </c>
      <c r="G485" s="70">
        <f>'прил 5,'!G694</f>
        <v>1787576</v>
      </c>
      <c r="H485" s="70"/>
      <c r="I485" s="70"/>
      <c r="P485" s="111"/>
      <c r="Q485" s="111"/>
      <c r="R485" s="111"/>
      <c r="S485" s="111"/>
      <c r="T485" s="111"/>
    </row>
    <row r="486" spans="1:20" ht="54.75" customHeight="1">
      <c r="A486" s="104" t="s">
        <v>622</v>
      </c>
      <c r="B486" s="15" t="s">
        <v>92</v>
      </c>
      <c r="C486" s="15" t="s">
        <v>25</v>
      </c>
      <c r="D486" s="15" t="s">
        <v>27</v>
      </c>
      <c r="E486" s="15" t="s">
        <v>621</v>
      </c>
      <c r="F486" s="15"/>
      <c r="G486" s="70">
        <f t="shared" ref="G486:I487" si="137">G487</f>
        <v>30405510</v>
      </c>
      <c r="H486" s="70">
        <f t="shared" si="137"/>
        <v>30783990</v>
      </c>
      <c r="I486" s="70">
        <f t="shared" si="137"/>
        <v>30783990</v>
      </c>
      <c r="J486" s="1"/>
    </row>
    <row r="487" spans="1:20" ht="25.5">
      <c r="A487" s="16" t="s">
        <v>29</v>
      </c>
      <c r="B487" s="15" t="s">
        <v>92</v>
      </c>
      <c r="C487" s="15" t="s">
        <v>25</v>
      </c>
      <c r="D487" s="15" t="s">
        <v>27</v>
      </c>
      <c r="E487" s="15" t="s">
        <v>621</v>
      </c>
      <c r="F487" s="15" t="s">
        <v>30</v>
      </c>
      <c r="G487" s="70">
        <f>G488</f>
        <v>30405510</v>
      </c>
      <c r="H487" s="70">
        <f t="shared" si="137"/>
        <v>30783990</v>
      </c>
      <c r="I487" s="70">
        <f t="shared" si="137"/>
        <v>30783990</v>
      </c>
      <c r="J487" s="1"/>
    </row>
    <row r="488" spans="1:20">
      <c r="A488" s="16" t="s">
        <v>31</v>
      </c>
      <c r="B488" s="15" t="s">
        <v>92</v>
      </c>
      <c r="C488" s="15" t="s">
        <v>25</v>
      </c>
      <c r="D488" s="15" t="s">
        <v>27</v>
      </c>
      <c r="E488" s="15" t="s">
        <v>621</v>
      </c>
      <c r="F488" s="15" t="s">
        <v>32</v>
      </c>
      <c r="G488" s="70">
        <f>'прил 5,'!G724</f>
        <v>30405510</v>
      </c>
      <c r="H488" s="70">
        <f>'прил 5,'!H724</f>
        <v>30783990</v>
      </c>
      <c r="I488" s="70">
        <f>'прил 5,'!I724</f>
        <v>30783990</v>
      </c>
      <c r="J488" s="1"/>
    </row>
    <row r="489" spans="1:20" ht="63" hidden="1" customHeight="1">
      <c r="A489" s="16" t="s">
        <v>404</v>
      </c>
      <c r="B489" s="15" t="s">
        <v>92</v>
      </c>
      <c r="C489" s="15" t="s">
        <v>25</v>
      </c>
      <c r="D489" s="15" t="s">
        <v>27</v>
      </c>
      <c r="E489" s="15" t="s">
        <v>743</v>
      </c>
      <c r="F489" s="15"/>
      <c r="G489" s="70">
        <f t="shared" ref="G489:I489" si="138">G490</f>
        <v>0</v>
      </c>
      <c r="H489" s="70">
        <f t="shared" si="138"/>
        <v>0</v>
      </c>
      <c r="I489" s="70">
        <f t="shared" si="138"/>
        <v>0</v>
      </c>
      <c r="J489" s="1"/>
    </row>
    <row r="490" spans="1:20" ht="25.5" hidden="1">
      <c r="A490" s="16" t="s">
        <v>29</v>
      </c>
      <c r="B490" s="15" t="s">
        <v>92</v>
      </c>
      <c r="C490" s="15" t="s">
        <v>25</v>
      </c>
      <c r="D490" s="15" t="s">
        <v>27</v>
      </c>
      <c r="E490" s="15" t="s">
        <v>743</v>
      </c>
      <c r="F490" s="15" t="s">
        <v>30</v>
      </c>
      <c r="G490" s="70">
        <f>G491</f>
        <v>0</v>
      </c>
      <c r="H490" s="70">
        <f>H491</f>
        <v>0</v>
      </c>
      <c r="I490" s="70">
        <f>I491</f>
        <v>0</v>
      </c>
      <c r="J490" s="1"/>
    </row>
    <row r="491" spans="1:20" hidden="1">
      <c r="A491" s="16" t="s">
        <v>31</v>
      </c>
      <c r="B491" s="15" t="s">
        <v>92</v>
      </c>
      <c r="C491" s="15" t="s">
        <v>25</v>
      </c>
      <c r="D491" s="15" t="s">
        <v>27</v>
      </c>
      <c r="E491" s="15" t="s">
        <v>743</v>
      </c>
      <c r="F491" s="15" t="s">
        <v>32</v>
      </c>
      <c r="G491" s="70"/>
      <c r="H491" s="70"/>
      <c r="I491" s="70"/>
      <c r="J491" s="1"/>
    </row>
    <row r="492" spans="1:20" s="28" customFormat="1" ht="54.75" customHeight="1">
      <c r="A492" s="332" t="s">
        <v>151</v>
      </c>
      <c r="B492" s="15" t="s">
        <v>92</v>
      </c>
      <c r="C492" s="15" t="s">
        <v>68</v>
      </c>
      <c r="D492" s="15" t="s">
        <v>53</v>
      </c>
      <c r="E492" s="15" t="s">
        <v>426</v>
      </c>
      <c r="F492" s="39"/>
      <c r="G492" s="70">
        <f t="shared" ref="G492:I493" si="139">G493</f>
        <v>8545600</v>
      </c>
      <c r="H492" s="70">
        <f t="shared" si="139"/>
        <v>8653080</v>
      </c>
      <c r="I492" s="70">
        <f t="shared" si="139"/>
        <v>9990560</v>
      </c>
      <c r="J492" s="109">
        <v>9188400</v>
      </c>
      <c r="P492" s="109"/>
      <c r="Q492" s="109"/>
      <c r="R492" s="109"/>
      <c r="S492" s="109"/>
      <c r="T492" s="109"/>
    </row>
    <row r="493" spans="1:20" s="28" customFormat="1" ht="25.5">
      <c r="A493" s="16" t="s">
        <v>29</v>
      </c>
      <c r="B493" s="15" t="s">
        <v>92</v>
      </c>
      <c r="C493" s="15" t="s">
        <v>68</v>
      </c>
      <c r="D493" s="15" t="s">
        <v>53</v>
      </c>
      <c r="E493" s="15" t="s">
        <v>426</v>
      </c>
      <c r="F493" s="15" t="s">
        <v>30</v>
      </c>
      <c r="G493" s="70">
        <f t="shared" si="139"/>
        <v>8545600</v>
      </c>
      <c r="H493" s="70">
        <f t="shared" si="139"/>
        <v>8653080</v>
      </c>
      <c r="I493" s="70">
        <f t="shared" si="139"/>
        <v>9990560</v>
      </c>
      <c r="J493" s="109">
        <f>SUM(J383:J492)</f>
        <v>951066568</v>
      </c>
      <c r="P493" s="109"/>
      <c r="Q493" s="109"/>
      <c r="R493" s="109"/>
      <c r="S493" s="109"/>
      <c r="T493" s="109"/>
    </row>
    <row r="494" spans="1:20">
      <c r="A494" s="16" t="s">
        <v>31</v>
      </c>
      <c r="B494" s="15" t="s">
        <v>92</v>
      </c>
      <c r="C494" s="15" t="s">
        <v>68</v>
      </c>
      <c r="D494" s="15" t="s">
        <v>53</v>
      </c>
      <c r="E494" s="15" t="s">
        <v>426</v>
      </c>
      <c r="F494" s="15" t="s">
        <v>32</v>
      </c>
      <c r="G494" s="70">
        <f>'прил 5,'!G1126</f>
        <v>8545600</v>
      </c>
      <c r="H494" s="70">
        <f>'прил 5,'!H1126</f>
        <v>8653080</v>
      </c>
      <c r="I494" s="70">
        <f>'прил 5,'!I1126</f>
        <v>9990560</v>
      </c>
    </row>
    <row r="495" spans="1:20" s="28" customFormat="1" ht="54.75" hidden="1" customHeight="1">
      <c r="A495" s="13" t="s">
        <v>565</v>
      </c>
      <c r="B495" s="15" t="s">
        <v>92</v>
      </c>
      <c r="C495" s="15" t="s">
        <v>68</v>
      </c>
      <c r="D495" s="15" t="s">
        <v>53</v>
      </c>
      <c r="E495" s="15" t="s">
        <v>564</v>
      </c>
      <c r="F495" s="39"/>
      <c r="G495" s="70">
        <f t="shared" ref="G495:I496" si="140">G496</f>
        <v>0</v>
      </c>
      <c r="H495" s="70">
        <f t="shared" si="140"/>
        <v>0</v>
      </c>
      <c r="I495" s="70">
        <f t="shared" si="140"/>
        <v>0</v>
      </c>
      <c r="P495" s="109"/>
      <c r="Q495" s="109"/>
      <c r="R495" s="109"/>
      <c r="S495" s="109"/>
      <c r="T495" s="109"/>
    </row>
    <row r="496" spans="1:20" s="28" customFormat="1" ht="33" hidden="1" customHeight="1">
      <c r="A496" s="16" t="s">
        <v>29</v>
      </c>
      <c r="B496" s="15" t="s">
        <v>92</v>
      </c>
      <c r="C496" s="15" t="s">
        <v>68</v>
      </c>
      <c r="D496" s="15" t="s">
        <v>53</v>
      </c>
      <c r="E496" s="15" t="s">
        <v>564</v>
      </c>
      <c r="F496" s="15" t="s">
        <v>30</v>
      </c>
      <c r="G496" s="70">
        <f t="shared" si="140"/>
        <v>0</v>
      </c>
      <c r="H496" s="70">
        <f t="shared" si="140"/>
        <v>0</v>
      </c>
      <c r="I496" s="70">
        <f t="shared" si="140"/>
        <v>0</v>
      </c>
      <c r="P496" s="109"/>
      <c r="Q496" s="109"/>
      <c r="R496" s="109"/>
      <c r="S496" s="109"/>
      <c r="T496" s="109"/>
    </row>
    <row r="497" spans="1:20" hidden="1">
      <c r="A497" s="16" t="s">
        <v>31</v>
      </c>
      <c r="B497" s="15" t="s">
        <v>92</v>
      </c>
      <c r="C497" s="15" t="s">
        <v>68</v>
      </c>
      <c r="D497" s="15" t="s">
        <v>53</v>
      </c>
      <c r="E497" s="15" t="s">
        <v>564</v>
      </c>
      <c r="F497" s="15" t="s">
        <v>32</v>
      </c>
      <c r="G497" s="70"/>
      <c r="H497" s="70">
        <v>0</v>
      </c>
      <c r="I497" s="70">
        <v>0</v>
      </c>
      <c r="J497" s="1"/>
    </row>
    <row r="498" spans="1:20" s="3" customFormat="1" ht="45" hidden="1" customHeight="1">
      <c r="A498" s="16" t="s">
        <v>709</v>
      </c>
      <c r="B498" s="14">
        <v>774</v>
      </c>
      <c r="C498" s="15" t="s">
        <v>25</v>
      </c>
      <c r="D498" s="15" t="s">
        <v>18</v>
      </c>
      <c r="E498" s="15" t="s">
        <v>695</v>
      </c>
      <c r="F498" s="15"/>
      <c r="G498" s="70">
        <f>G499</f>
        <v>0</v>
      </c>
      <c r="H498" s="70">
        <f>H499</f>
        <v>0</v>
      </c>
      <c r="I498" s="70">
        <f>I499</f>
        <v>0</v>
      </c>
      <c r="P498" s="111"/>
      <c r="Q498" s="111"/>
      <c r="R498" s="111"/>
      <c r="S498" s="111"/>
      <c r="T498" s="111"/>
    </row>
    <row r="499" spans="1:20" s="3" customFormat="1" hidden="1">
      <c r="A499" s="16" t="s">
        <v>31</v>
      </c>
      <c r="B499" s="14">
        <v>774</v>
      </c>
      <c r="C499" s="15" t="s">
        <v>25</v>
      </c>
      <c r="D499" s="15" t="s">
        <v>18</v>
      </c>
      <c r="E499" s="15" t="s">
        <v>695</v>
      </c>
      <c r="F499" s="15" t="s">
        <v>32</v>
      </c>
      <c r="G499" s="70">
        <f>'прил 5,'!G587</f>
        <v>0</v>
      </c>
      <c r="H499" s="70">
        <f>'прил 5,'!H587</f>
        <v>0</v>
      </c>
      <c r="I499" s="70">
        <f>'прил 5,'!I587</f>
        <v>0</v>
      </c>
      <c r="P499" s="111"/>
      <c r="Q499" s="111"/>
      <c r="R499" s="111"/>
      <c r="S499" s="111"/>
      <c r="T499" s="111"/>
    </row>
    <row r="500" spans="1:20" s="18" customFormat="1" ht="45.75" hidden="1" customHeight="1">
      <c r="A500" s="42"/>
      <c r="B500" s="15"/>
      <c r="C500" s="15"/>
      <c r="D500" s="15"/>
      <c r="E500" s="15"/>
      <c r="F500" s="15"/>
      <c r="G500" s="70"/>
      <c r="H500" s="70"/>
      <c r="I500" s="70"/>
      <c r="P500" s="17"/>
      <c r="Q500" s="17"/>
      <c r="R500" s="17"/>
      <c r="S500" s="17"/>
      <c r="T500" s="17"/>
    </row>
    <row r="501" spans="1:20" s="18" customFormat="1" hidden="1">
      <c r="A501" s="16"/>
      <c r="B501" s="15"/>
      <c r="C501" s="15"/>
      <c r="D501" s="15"/>
      <c r="E501" s="15"/>
      <c r="F501" s="15"/>
      <c r="G501" s="70"/>
      <c r="H501" s="70"/>
      <c r="I501" s="70"/>
      <c r="P501" s="17"/>
      <c r="Q501" s="17"/>
      <c r="R501" s="17"/>
      <c r="S501" s="17"/>
      <c r="T501" s="17"/>
    </row>
    <row r="502" spans="1:20" hidden="1">
      <c r="A502" s="16"/>
      <c r="B502" s="15"/>
      <c r="C502" s="15"/>
      <c r="D502" s="15"/>
      <c r="E502" s="15"/>
      <c r="F502" s="15"/>
      <c r="G502" s="70"/>
      <c r="H502" s="70"/>
      <c r="I502" s="70"/>
      <c r="J502" s="1"/>
    </row>
    <row r="503" spans="1:20" s="18" customFormat="1" ht="42.75" hidden="1" customHeight="1">
      <c r="A503" s="42"/>
      <c r="B503" s="15"/>
      <c r="C503" s="15"/>
      <c r="D503" s="15"/>
      <c r="E503" s="15"/>
      <c r="F503" s="15"/>
      <c r="G503" s="70"/>
      <c r="H503" s="70"/>
      <c r="I503" s="70"/>
      <c r="P503" s="17"/>
      <c r="Q503" s="17"/>
      <c r="R503" s="17"/>
      <c r="S503" s="17"/>
      <c r="T503" s="17"/>
    </row>
    <row r="504" spans="1:20" s="18" customFormat="1" hidden="1">
      <c r="A504" s="16"/>
      <c r="B504" s="15"/>
      <c r="C504" s="15"/>
      <c r="D504" s="15"/>
      <c r="E504" s="15"/>
      <c r="F504" s="15"/>
      <c r="G504" s="70"/>
      <c r="H504" s="70"/>
      <c r="I504" s="70"/>
      <c r="P504" s="17"/>
      <c r="Q504" s="17"/>
      <c r="R504" s="17"/>
      <c r="S504" s="17"/>
      <c r="T504" s="17"/>
    </row>
    <row r="505" spans="1:20" hidden="1">
      <c r="A505" s="16"/>
      <c r="B505" s="15"/>
      <c r="C505" s="15"/>
      <c r="D505" s="15"/>
      <c r="E505" s="15"/>
      <c r="F505" s="15"/>
      <c r="G505" s="70"/>
      <c r="H505" s="70"/>
      <c r="I505" s="70"/>
      <c r="J505" s="1"/>
    </row>
    <row r="506" spans="1:20" s="3" customFormat="1" ht="42.75" hidden="1" customHeight="1">
      <c r="A506" s="16" t="s">
        <v>708</v>
      </c>
      <c r="B506" s="14">
        <v>774</v>
      </c>
      <c r="C506" s="15" t="s">
        <v>25</v>
      </c>
      <c r="D506" s="15" t="s">
        <v>18</v>
      </c>
      <c r="E506" s="15" t="s">
        <v>695</v>
      </c>
      <c r="F506" s="15"/>
      <c r="G506" s="70"/>
      <c r="H506" s="70">
        <f t="shared" ref="H506:I506" si="141">H507</f>
        <v>0</v>
      </c>
      <c r="I506" s="70">
        <f t="shared" si="141"/>
        <v>0</v>
      </c>
      <c r="P506" s="111"/>
      <c r="Q506" s="111"/>
      <c r="R506" s="111"/>
      <c r="S506" s="111"/>
      <c r="T506" s="111"/>
    </row>
    <row r="507" spans="1:20" s="18" customFormat="1" ht="89.25">
      <c r="A507" s="104" t="s">
        <v>1062</v>
      </c>
      <c r="B507" s="15" t="s">
        <v>92</v>
      </c>
      <c r="C507" s="15" t="s">
        <v>25</v>
      </c>
      <c r="D507" s="15" t="s">
        <v>27</v>
      </c>
      <c r="E507" s="15" t="s">
        <v>640</v>
      </c>
      <c r="F507" s="15"/>
      <c r="G507" s="70">
        <f t="shared" ref="G507:I508" si="142">G508</f>
        <v>64906.84</v>
      </c>
      <c r="H507" s="70">
        <f t="shared" si="142"/>
        <v>0</v>
      </c>
      <c r="I507" s="70">
        <f t="shared" si="142"/>
        <v>0</v>
      </c>
      <c r="P507" s="17"/>
      <c r="Q507" s="17"/>
      <c r="R507" s="17"/>
      <c r="S507" s="17"/>
      <c r="T507" s="17"/>
    </row>
    <row r="508" spans="1:20" s="18" customFormat="1" ht="25.5">
      <c r="A508" s="16" t="s">
        <v>29</v>
      </c>
      <c r="B508" s="15" t="s">
        <v>92</v>
      </c>
      <c r="C508" s="15" t="s">
        <v>25</v>
      </c>
      <c r="D508" s="15" t="s">
        <v>27</v>
      </c>
      <c r="E508" s="15" t="s">
        <v>640</v>
      </c>
      <c r="F508" s="15" t="s">
        <v>30</v>
      </c>
      <c r="G508" s="70">
        <f t="shared" si="142"/>
        <v>64906.84</v>
      </c>
      <c r="H508" s="70">
        <f t="shared" si="142"/>
        <v>0</v>
      </c>
      <c r="I508" s="70">
        <f t="shared" si="142"/>
        <v>0</v>
      </c>
      <c r="P508" s="17"/>
      <c r="Q508" s="17"/>
      <c r="R508" s="17"/>
      <c r="S508" s="17"/>
      <c r="T508" s="17"/>
    </row>
    <row r="509" spans="1:20" s="18" customFormat="1">
      <c r="A509" s="16" t="s">
        <v>31</v>
      </c>
      <c r="B509" s="15" t="s">
        <v>92</v>
      </c>
      <c r="C509" s="15" t="s">
        <v>25</v>
      </c>
      <c r="D509" s="15" t="s">
        <v>27</v>
      </c>
      <c r="E509" s="15" t="s">
        <v>640</v>
      </c>
      <c r="F509" s="15" t="s">
        <v>32</v>
      </c>
      <c r="G509" s="70">
        <f>'прил 5,'!G709</f>
        <v>64906.84</v>
      </c>
      <c r="H509" s="70">
        <f>'прил 5,'!H709</f>
        <v>0</v>
      </c>
      <c r="I509" s="70">
        <f>'прил 5,'!I709</f>
        <v>0</v>
      </c>
      <c r="P509" s="17"/>
      <c r="Q509" s="17"/>
      <c r="R509" s="17"/>
      <c r="S509" s="17"/>
      <c r="T509" s="17"/>
    </row>
    <row r="510" spans="1:20" s="3" customFormat="1" ht="63.75" hidden="1">
      <c r="A510" s="16" t="s">
        <v>855</v>
      </c>
      <c r="B510" s="14">
        <v>774</v>
      </c>
      <c r="C510" s="15" t="s">
        <v>25</v>
      </c>
      <c r="D510" s="15" t="s">
        <v>27</v>
      </c>
      <c r="E510" s="15" t="s">
        <v>744</v>
      </c>
      <c r="F510" s="15"/>
      <c r="G510" s="70">
        <f>G512</f>
        <v>0</v>
      </c>
      <c r="H510" s="70">
        <f t="shared" ref="H510:I510" si="143">H512</f>
        <v>0</v>
      </c>
      <c r="I510" s="70">
        <f t="shared" si="143"/>
        <v>0</v>
      </c>
      <c r="P510" s="111"/>
      <c r="Q510" s="111"/>
      <c r="R510" s="111"/>
      <c r="S510" s="111"/>
      <c r="T510" s="111"/>
    </row>
    <row r="511" spans="1:20" ht="25.5" hidden="1">
      <c r="A511" s="16" t="s">
        <v>29</v>
      </c>
      <c r="B511" s="15" t="s">
        <v>92</v>
      </c>
      <c r="C511" s="15" t="s">
        <v>25</v>
      </c>
      <c r="D511" s="15" t="s">
        <v>27</v>
      </c>
      <c r="E511" s="15" t="s">
        <v>744</v>
      </c>
      <c r="F511" s="15" t="s">
        <v>30</v>
      </c>
      <c r="G511" s="70">
        <f>G512</f>
        <v>0</v>
      </c>
      <c r="H511" s="70">
        <f t="shared" ref="H511:I511" si="144">H512</f>
        <v>0</v>
      </c>
      <c r="I511" s="70">
        <f t="shared" si="144"/>
        <v>0</v>
      </c>
      <c r="J511" s="1"/>
    </row>
    <row r="512" spans="1:20" s="3" customFormat="1" hidden="1">
      <c r="A512" s="16" t="s">
        <v>31</v>
      </c>
      <c r="B512" s="14">
        <v>774</v>
      </c>
      <c r="C512" s="15" t="s">
        <v>25</v>
      </c>
      <c r="D512" s="15" t="s">
        <v>27</v>
      </c>
      <c r="E512" s="15" t="s">
        <v>744</v>
      </c>
      <c r="F512" s="15" t="s">
        <v>32</v>
      </c>
      <c r="G512" s="163"/>
      <c r="H512" s="70"/>
      <c r="I512" s="70"/>
      <c r="P512" s="111"/>
      <c r="Q512" s="111"/>
      <c r="R512" s="111"/>
      <c r="S512" s="111"/>
      <c r="T512" s="111"/>
    </row>
    <row r="513" spans="1:20" s="3" customFormat="1" ht="25.5" hidden="1">
      <c r="A513" s="16" t="s">
        <v>649</v>
      </c>
      <c r="B513" s="14">
        <v>774</v>
      </c>
      <c r="C513" s="15" t="s">
        <v>25</v>
      </c>
      <c r="D513" s="15" t="s">
        <v>69</v>
      </c>
      <c r="E513" s="84" t="s">
        <v>688</v>
      </c>
      <c r="F513" s="15"/>
      <c r="G513" s="70">
        <f t="shared" ref="G513:I514" si="145">G514</f>
        <v>0</v>
      </c>
      <c r="H513" s="70">
        <f t="shared" si="145"/>
        <v>0</v>
      </c>
      <c r="I513" s="70">
        <f t="shared" si="145"/>
        <v>0</v>
      </c>
      <c r="P513" s="111"/>
      <c r="Q513" s="111"/>
      <c r="R513" s="111"/>
      <c r="S513" s="111"/>
      <c r="T513" s="111"/>
    </row>
    <row r="514" spans="1:20" s="3" customFormat="1" ht="25.5" hidden="1">
      <c r="A514" s="16" t="s">
        <v>29</v>
      </c>
      <c r="B514" s="14">
        <v>774</v>
      </c>
      <c r="C514" s="15" t="s">
        <v>25</v>
      </c>
      <c r="D514" s="15" t="s">
        <v>69</v>
      </c>
      <c r="E514" s="84" t="s">
        <v>688</v>
      </c>
      <c r="F514" s="15" t="s">
        <v>30</v>
      </c>
      <c r="G514" s="70">
        <f t="shared" si="145"/>
        <v>0</v>
      </c>
      <c r="H514" s="70">
        <f t="shared" si="145"/>
        <v>0</v>
      </c>
      <c r="I514" s="70">
        <f t="shared" si="145"/>
        <v>0</v>
      </c>
      <c r="P514" s="111"/>
      <c r="Q514" s="111"/>
      <c r="R514" s="111"/>
      <c r="S514" s="111"/>
      <c r="T514" s="111"/>
    </row>
    <row r="515" spans="1:20" s="3" customFormat="1" hidden="1">
      <c r="A515" s="16" t="s">
        <v>31</v>
      </c>
      <c r="B515" s="14">
        <v>774</v>
      </c>
      <c r="C515" s="15" t="s">
        <v>25</v>
      </c>
      <c r="D515" s="15" t="s">
        <v>69</v>
      </c>
      <c r="E515" s="84" t="s">
        <v>688</v>
      </c>
      <c r="F515" s="15" t="s">
        <v>32</v>
      </c>
      <c r="G515" s="70">
        <f>'прил 5,'!G916</f>
        <v>0</v>
      </c>
      <c r="H515" s="70">
        <v>0</v>
      </c>
      <c r="I515" s="70">
        <v>0</v>
      </c>
      <c r="P515" s="111"/>
      <c r="Q515" s="111"/>
      <c r="R515" s="111"/>
      <c r="S515" s="111"/>
      <c r="T515" s="111"/>
    </row>
    <row r="516" spans="1:20" ht="39.75" customHeight="1">
      <c r="A516" s="16" t="s">
        <v>610</v>
      </c>
      <c r="B516" s="14">
        <v>774</v>
      </c>
      <c r="C516" s="15" t="s">
        <v>25</v>
      </c>
      <c r="D516" s="15" t="s">
        <v>69</v>
      </c>
      <c r="E516" s="15" t="s">
        <v>623</v>
      </c>
      <c r="F516" s="15"/>
      <c r="G516" s="70">
        <f>G517+G521</f>
        <v>3823460.43</v>
      </c>
      <c r="H516" s="70">
        <f t="shared" ref="H516:O516" si="146">H517+H521</f>
        <v>3826992.43</v>
      </c>
      <c r="I516" s="70">
        <f t="shared" si="146"/>
        <v>3830912.43</v>
      </c>
      <c r="J516" s="70">
        <f t="shared" si="146"/>
        <v>0</v>
      </c>
      <c r="K516" s="70">
        <f t="shared" si="146"/>
        <v>0</v>
      </c>
      <c r="L516" s="70">
        <f t="shared" si="146"/>
        <v>0</v>
      </c>
      <c r="M516" s="70">
        <f t="shared" si="146"/>
        <v>0</v>
      </c>
      <c r="N516" s="70">
        <f t="shared" si="146"/>
        <v>0</v>
      </c>
      <c r="O516" s="70">
        <f t="shared" si="146"/>
        <v>0</v>
      </c>
    </row>
    <row r="517" spans="1:20" ht="34.5" customHeight="1">
      <c r="A517" s="16" t="s">
        <v>29</v>
      </c>
      <c r="B517" s="14">
        <v>774</v>
      </c>
      <c r="C517" s="15" t="s">
        <v>25</v>
      </c>
      <c r="D517" s="15" t="s">
        <v>69</v>
      </c>
      <c r="E517" s="15" t="s">
        <v>623</v>
      </c>
      <c r="F517" s="15" t="s">
        <v>30</v>
      </c>
      <c r="G517" s="70">
        <f>G518+G519+G520</f>
        <v>3687609.68</v>
      </c>
      <c r="H517" s="70">
        <f t="shared" ref="H517:I517" si="147">H518+H519+H520</f>
        <v>3690258.68</v>
      </c>
      <c r="I517" s="70">
        <f t="shared" si="147"/>
        <v>3693198.68</v>
      </c>
      <c r="J517" s="1"/>
    </row>
    <row r="518" spans="1:20" ht="15" customHeight="1">
      <c r="A518" s="16" t="s">
        <v>31</v>
      </c>
      <c r="B518" s="14">
        <v>774</v>
      </c>
      <c r="C518" s="15" t="s">
        <v>25</v>
      </c>
      <c r="D518" s="15" t="s">
        <v>69</v>
      </c>
      <c r="E518" s="15" t="s">
        <v>623</v>
      </c>
      <c r="F518" s="15" t="s">
        <v>32</v>
      </c>
      <c r="G518" s="70">
        <f>'прил 5,'!G928</f>
        <v>3415908.18</v>
      </c>
      <c r="H518" s="70">
        <f>'прил 5,'!H928</f>
        <v>3416791.18</v>
      </c>
      <c r="I518" s="70">
        <f>'прил 5,'!I928</f>
        <v>3417771.18</v>
      </c>
      <c r="J518" s="1"/>
    </row>
    <row r="519" spans="1:20" ht="15" customHeight="1">
      <c r="A519" s="16" t="s">
        <v>609</v>
      </c>
      <c r="B519" s="14">
        <v>774</v>
      </c>
      <c r="C519" s="15" t="s">
        <v>25</v>
      </c>
      <c r="D519" s="15" t="s">
        <v>69</v>
      </c>
      <c r="E519" s="15" t="s">
        <v>623</v>
      </c>
      <c r="F519" s="15" t="s">
        <v>608</v>
      </c>
      <c r="G519" s="70">
        <f>'прил 5,'!G929</f>
        <v>135850.75</v>
      </c>
      <c r="H519" s="70">
        <f>'прил 5,'!H929</f>
        <v>136733.75</v>
      </c>
      <c r="I519" s="70">
        <f>'прил 5,'!I929</f>
        <v>137713.75</v>
      </c>
      <c r="J519" s="1"/>
    </row>
    <row r="520" spans="1:20" ht="36" customHeight="1">
      <c r="A520" s="16" t="s">
        <v>8</v>
      </c>
      <c r="B520" s="14">
        <v>774</v>
      </c>
      <c r="C520" s="15" t="s">
        <v>25</v>
      </c>
      <c r="D520" s="15" t="s">
        <v>69</v>
      </c>
      <c r="E520" s="15" t="s">
        <v>623</v>
      </c>
      <c r="F520" s="15" t="s">
        <v>7</v>
      </c>
      <c r="G520" s="70">
        <f>'прил 5,'!G930</f>
        <v>135850.75</v>
      </c>
      <c r="H520" s="70">
        <f>'прил 5,'!H930</f>
        <v>136733.75</v>
      </c>
      <c r="I520" s="70">
        <f>'прил 5,'!I930</f>
        <v>137713.75</v>
      </c>
      <c r="J520" s="1"/>
    </row>
    <row r="521" spans="1:20" ht="15" customHeight="1">
      <c r="A521" s="16" t="s">
        <v>62</v>
      </c>
      <c r="B521" s="14">
        <v>774</v>
      </c>
      <c r="C521" s="15" t="s">
        <v>25</v>
      </c>
      <c r="D521" s="15" t="s">
        <v>69</v>
      </c>
      <c r="E521" s="15" t="s">
        <v>623</v>
      </c>
      <c r="F521" s="15" t="s">
        <v>63</v>
      </c>
      <c r="G521" s="70">
        <f>G522</f>
        <v>135850.75</v>
      </c>
      <c r="H521" s="70">
        <f t="shared" ref="H521:I521" si="148">H522</f>
        <v>136733.75</v>
      </c>
      <c r="I521" s="70">
        <f t="shared" si="148"/>
        <v>137713.75</v>
      </c>
      <c r="J521" s="1"/>
    </row>
    <row r="522" spans="1:20" ht="51.75" customHeight="1">
      <c r="A522" s="16" t="s">
        <v>422</v>
      </c>
      <c r="B522" s="14">
        <v>774</v>
      </c>
      <c r="C522" s="15" t="s">
        <v>25</v>
      </c>
      <c r="D522" s="15" t="s">
        <v>69</v>
      </c>
      <c r="E522" s="15" t="s">
        <v>623</v>
      </c>
      <c r="F522" s="15" t="s">
        <v>335</v>
      </c>
      <c r="G522" s="70">
        <f>'прил 5,'!G932</f>
        <v>135850.75</v>
      </c>
      <c r="H522" s="70">
        <f>'прил 5,'!H932</f>
        <v>136733.75</v>
      </c>
      <c r="I522" s="70">
        <f>'прил 5,'!I932</f>
        <v>137713.75</v>
      </c>
      <c r="J522" s="1"/>
    </row>
    <row r="523" spans="1:20" s="3" customFormat="1" ht="78.75" hidden="1" customHeight="1">
      <c r="A523" s="16" t="s">
        <v>706</v>
      </c>
      <c r="B523" s="14">
        <v>774</v>
      </c>
      <c r="C523" s="15" t="s">
        <v>25</v>
      </c>
      <c r="D523" s="15" t="s">
        <v>27</v>
      </c>
      <c r="E523" s="15" t="s">
        <v>677</v>
      </c>
      <c r="F523" s="15"/>
      <c r="G523" s="70">
        <f>G525</f>
        <v>0</v>
      </c>
      <c r="H523" s="70">
        <f>H525</f>
        <v>0</v>
      </c>
      <c r="I523" s="70">
        <f>I525</f>
        <v>0</v>
      </c>
      <c r="P523" s="111"/>
      <c r="Q523" s="111"/>
      <c r="R523" s="111"/>
      <c r="S523" s="111"/>
      <c r="T523" s="111"/>
    </row>
    <row r="524" spans="1:20" ht="25.5" hidden="1">
      <c r="A524" s="16" t="s">
        <v>94</v>
      </c>
      <c r="B524" s="15" t="s">
        <v>92</v>
      </c>
      <c r="C524" s="15" t="s">
        <v>25</v>
      </c>
      <c r="D524" s="15" t="s">
        <v>27</v>
      </c>
      <c r="E524" s="15" t="s">
        <v>677</v>
      </c>
      <c r="F524" s="15" t="s">
        <v>341</v>
      </c>
      <c r="G524" s="70">
        <f>G525</f>
        <v>0</v>
      </c>
      <c r="H524" s="70">
        <f>H525</f>
        <v>0</v>
      </c>
      <c r="I524" s="70">
        <f>I525</f>
        <v>0</v>
      </c>
      <c r="J524" s="1"/>
    </row>
    <row r="525" spans="1:20" s="3" customFormat="1" ht="89.25" hidden="1">
      <c r="A525" s="16" t="s">
        <v>410</v>
      </c>
      <c r="B525" s="14">
        <v>774</v>
      </c>
      <c r="C525" s="15" t="s">
        <v>25</v>
      </c>
      <c r="D525" s="15" t="s">
        <v>27</v>
      </c>
      <c r="E525" s="15" t="s">
        <v>677</v>
      </c>
      <c r="F525" s="15" t="s">
        <v>409</v>
      </c>
      <c r="G525" s="70"/>
      <c r="H525" s="70"/>
      <c r="I525" s="70"/>
      <c r="P525" s="111"/>
      <c r="Q525" s="111"/>
      <c r="R525" s="111"/>
      <c r="S525" s="111"/>
      <c r="T525" s="111"/>
    </row>
    <row r="526" spans="1:20" s="3" customFormat="1" ht="25.5" hidden="1">
      <c r="A526" s="16" t="s">
        <v>679</v>
      </c>
      <c r="B526" s="14">
        <v>774</v>
      </c>
      <c r="C526" s="15" t="s">
        <v>25</v>
      </c>
      <c r="D526" s="15" t="s">
        <v>27</v>
      </c>
      <c r="E526" s="15" t="s">
        <v>678</v>
      </c>
      <c r="F526" s="15"/>
      <c r="G526" s="70">
        <f>G528</f>
        <v>0</v>
      </c>
      <c r="H526" s="70">
        <f>H528</f>
        <v>0</v>
      </c>
      <c r="I526" s="70">
        <f>I528</f>
        <v>0</v>
      </c>
      <c r="P526" s="111"/>
      <c r="Q526" s="111"/>
      <c r="R526" s="111"/>
      <c r="S526" s="111"/>
      <c r="T526" s="111"/>
    </row>
    <row r="527" spans="1:20" ht="25.5" hidden="1">
      <c r="A527" s="16" t="s">
        <v>94</v>
      </c>
      <c r="B527" s="15" t="s">
        <v>92</v>
      </c>
      <c r="C527" s="15" t="s">
        <v>25</v>
      </c>
      <c r="D527" s="15" t="s">
        <v>27</v>
      </c>
      <c r="E527" s="15" t="s">
        <v>678</v>
      </c>
      <c r="F527" s="15" t="s">
        <v>341</v>
      </c>
      <c r="G527" s="70">
        <f>G528</f>
        <v>0</v>
      </c>
      <c r="H527" s="70">
        <f>H528</f>
        <v>0</v>
      </c>
      <c r="I527" s="70">
        <f>I528</f>
        <v>0</v>
      </c>
      <c r="J527" s="1"/>
    </row>
    <row r="528" spans="1:20" s="3" customFormat="1" ht="89.25" hidden="1">
      <c r="A528" s="16" t="s">
        <v>410</v>
      </c>
      <c r="B528" s="14">
        <v>774</v>
      </c>
      <c r="C528" s="15" t="s">
        <v>25</v>
      </c>
      <c r="D528" s="15" t="s">
        <v>27</v>
      </c>
      <c r="E528" s="15" t="s">
        <v>678</v>
      </c>
      <c r="F528" s="15" t="s">
        <v>409</v>
      </c>
      <c r="G528" s="70"/>
      <c r="H528" s="70"/>
      <c r="I528" s="70"/>
      <c r="P528" s="111"/>
      <c r="Q528" s="111"/>
      <c r="R528" s="111"/>
      <c r="S528" s="111"/>
      <c r="T528" s="111"/>
    </row>
    <row r="529" spans="1:20" s="18" customFormat="1" ht="53.25" hidden="1" customHeight="1">
      <c r="A529" s="16" t="s">
        <v>625</v>
      </c>
      <c r="B529" s="15" t="s">
        <v>92</v>
      </c>
      <c r="C529" s="15" t="s">
        <v>25</v>
      </c>
      <c r="D529" s="15" t="s">
        <v>69</v>
      </c>
      <c r="E529" s="15" t="s">
        <v>624</v>
      </c>
      <c r="F529" s="15"/>
      <c r="G529" s="70">
        <f t="shared" ref="G529:I530" si="149">G530</f>
        <v>0</v>
      </c>
      <c r="H529" s="70">
        <f t="shared" si="149"/>
        <v>0</v>
      </c>
      <c r="I529" s="70">
        <f t="shared" si="149"/>
        <v>0</v>
      </c>
      <c r="P529" s="17"/>
      <c r="Q529" s="17"/>
      <c r="R529" s="17"/>
      <c r="S529" s="17"/>
      <c r="T529" s="17"/>
    </row>
    <row r="530" spans="1:20" s="18" customFormat="1" ht="25.5" hidden="1">
      <c r="A530" s="16" t="s">
        <v>29</v>
      </c>
      <c r="B530" s="15" t="s">
        <v>92</v>
      </c>
      <c r="C530" s="15" t="s">
        <v>25</v>
      </c>
      <c r="D530" s="15" t="s">
        <v>69</v>
      </c>
      <c r="E530" s="15" t="s">
        <v>624</v>
      </c>
      <c r="F530" s="15" t="s">
        <v>30</v>
      </c>
      <c r="G530" s="70">
        <f t="shared" si="149"/>
        <v>0</v>
      </c>
      <c r="H530" s="70">
        <f t="shared" si="149"/>
        <v>0</v>
      </c>
      <c r="I530" s="70">
        <f t="shared" si="149"/>
        <v>0</v>
      </c>
      <c r="P530" s="17"/>
      <c r="Q530" s="17"/>
      <c r="R530" s="17"/>
      <c r="S530" s="17"/>
      <c r="T530" s="17"/>
    </row>
    <row r="531" spans="1:20" s="18" customFormat="1" hidden="1">
      <c r="A531" s="16" t="s">
        <v>31</v>
      </c>
      <c r="B531" s="15" t="s">
        <v>92</v>
      </c>
      <c r="C531" s="15" t="s">
        <v>25</v>
      </c>
      <c r="D531" s="15" t="s">
        <v>69</v>
      </c>
      <c r="E531" s="15" t="s">
        <v>624</v>
      </c>
      <c r="F531" s="15" t="s">
        <v>32</v>
      </c>
      <c r="G531" s="70">
        <f>'прил 5,'!G925</f>
        <v>0</v>
      </c>
      <c r="H531" s="70"/>
      <c r="I531" s="70"/>
      <c r="P531" s="17"/>
      <c r="Q531" s="17"/>
      <c r="R531" s="17"/>
      <c r="S531" s="17"/>
      <c r="T531" s="17"/>
    </row>
    <row r="532" spans="1:20" s="3" customFormat="1" ht="52.5" hidden="1" customHeight="1">
      <c r="A532" s="16" t="s">
        <v>404</v>
      </c>
      <c r="B532" s="14">
        <v>774</v>
      </c>
      <c r="C532" s="15" t="s">
        <v>25</v>
      </c>
      <c r="D532" s="15" t="s">
        <v>27</v>
      </c>
      <c r="E532" s="15" t="s">
        <v>588</v>
      </c>
      <c r="F532" s="15"/>
      <c r="G532" s="70">
        <f t="shared" ref="G532:I533" si="150">G533</f>
        <v>0</v>
      </c>
      <c r="H532" s="70">
        <f t="shared" si="150"/>
        <v>0</v>
      </c>
      <c r="I532" s="70">
        <f t="shared" si="150"/>
        <v>0</v>
      </c>
      <c r="P532" s="111"/>
      <c r="Q532" s="111"/>
      <c r="R532" s="111"/>
      <c r="S532" s="111"/>
      <c r="T532" s="111"/>
    </row>
    <row r="533" spans="1:20" s="3" customFormat="1" ht="25.5" hidden="1">
      <c r="A533" s="16" t="s">
        <v>29</v>
      </c>
      <c r="B533" s="14">
        <v>774</v>
      </c>
      <c r="C533" s="15" t="s">
        <v>25</v>
      </c>
      <c r="D533" s="15" t="s">
        <v>27</v>
      </c>
      <c r="E533" s="15" t="s">
        <v>588</v>
      </c>
      <c r="F533" s="15" t="s">
        <v>30</v>
      </c>
      <c r="G533" s="70">
        <f t="shared" si="150"/>
        <v>0</v>
      </c>
      <c r="H533" s="70">
        <f t="shared" si="150"/>
        <v>0</v>
      </c>
      <c r="I533" s="70">
        <f t="shared" si="150"/>
        <v>0</v>
      </c>
      <c r="P533" s="111"/>
      <c r="Q533" s="111"/>
      <c r="R533" s="111"/>
      <c r="S533" s="111"/>
      <c r="T533" s="111"/>
    </row>
    <row r="534" spans="1:20" s="3" customFormat="1" hidden="1">
      <c r="A534" s="16" t="s">
        <v>31</v>
      </c>
      <c r="B534" s="14">
        <v>774</v>
      </c>
      <c r="C534" s="15" t="s">
        <v>25</v>
      </c>
      <c r="D534" s="15" t="s">
        <v>27</v>
      </c>
      <c r="E534" s="15" t="s">
        <v>588</v>
      </c>
      <c r="F534" s="15" t="s">
        <v>32</v>
      </c>
      <c r="G534" s="70">
        <f>'прил 5,'!G715</f>
        <v>0</v>
      </c>
      <c r="H534" s="70">
        <v>0</v>
      </c>
      <c r="I534" s="70">
        <v>0</v>
      </c>
      <c r="P534" s="111"/>
      <c r="Q534" s="111"/>
      <c r="R534" s="111"/>
      <c r="S534" s="111"/>
      <c r="T534" s="111"/>
    </row>
    <row r="535" spans="1:20" s="28" customFormat="1" ht="61.5" hidden="1" customHeight="1">
      <c r="A535" s="13" t="s">
        <v>629</v>
      </c>
      <c r="B535" s="15" t="s">
        <v>92</v>
      </c>
      <c r="C535" s="15" t="s">
        <v>68</v>
      </c>
      <c r="D535" s="15" t="s">
        <v>53</v>
      </c>
      <c r="E535" s="15" t="s">
        <v>628</v>
      </c>
      <c r="F535" s="39"/>
      <c r="G535" s="70">
        <f t="shared" ref="G535:I536" si="151">G536</f>
        <v>0</v>
      </c>
      <c r="H535" s="70">
        <f t="shared" si="151"/>
        <v>0</v>
      </c>
      <c r="I535" s="70">
        <f t="shared" si="151"/>
        <v>0</v>
      </c>
      <c r="P535" s="109"/>
      <c r="Q535" s="109"/>
      <c r="R535" s="109"/>
      <c r="S535" s="109"/>
      <c r="T535" s="109"/>
    </row>
    <row r="536" spans="1:20" s="28" customFormat="1" ht="25.5" hidden="1">
      <c r="A536" s="16" t="s">
        <v>29</v>
      </c>
      <c r="B536" s="15" t="s">
        <v>92</v>
      </c>
      <c r="C536" s="15" t="s">
        <v>68</v>
      </c>
      <c r="D536" s="15" t="s">
        <v>53</v>
      </c>
      <c r="E536" s="15" t="s">
        <v>628</v>
      </c>
      <c r="F536" s="15" t="s">
        <v>30</v>
      </c>
      <c r="G536" s="70">
        <f t="shared" si="151"/>
        <v>0</v>
      </c>
      <c r="H536" s="70">
        <f t="shared" si="151"/>
        <v>0</v>
      </c>
      <c r="I536" s="70">
        <f t="shared" si="151"/>
        <v>0</v>
      </c>
      <c r="P536" s="109"/>
      <c r="Q536" s="109"/>
      <c r="R536" s="109"/>
      <c r="S536" s="109"/>
      <c r="T536" s="109"/>
    </row>
    <row r="537" spans="1:20" hidden="1">
      <c r="A537" s="16" t="s">
        <v>31</v>
      </c>
      <c r="B537" s="15" t="s">
        <v>92</v>
      </c>
      <c r="C537" s="15" t="s">
        <v>68</v>
      </c>
      <c r="D537" s="15" t="s">
        <v>53</v>
      </c>
      <c r="E537" s="15" t="s">
        <v>628</v>
      </c>
      <c r="F537" s="15" t="s">
        <v>32</v>
      </c>
      <c r="G537" s="70">
        <f>'прил 5,'!G1130</f>
        <v>0</v>
      </c>
      <c r="H537" s="70">
        <f>'прил 5,'!H1130</f>
        <v>0</v>
      </c>
      <c r="I537" s="70">
        <f>'прил 5,'!I1130</f>
        <v>0</v>
      </c>
      <c r="J537" s="1"/>
    </row>
    <row r="538" spans="1:20" s="28" customFormat="1" ht="61.5" customHeight="1">
      <c r="A538" s="104" t="s">
        <v>664</v>
      </c>
      <c r="B538" s="15" t="s">
        <v>92</v>
      </c>
      <c r="C538" s="15" t="s">
        <v>68</v>
      </c>
      <c r="D538" s="15" t="s">
        <v>53</v>
      </c>
      <c r="E538" s="15" t="s">
        <v>663</v>
      </c>
      <c r="F538" s="39"/>
      <c r="G538" s="70">
        <f t="shared" ref="G538:I539" si="152">G539</f>
        <v>17889187.91</v>
      </c>
      <c r="H538" s="70">
        <f t="shared" si="152"/>
        <v>17320824.710000001</v>
      </c>
      <c r="I538" s="70">
        <f t="shared" si="152"/>
        <v>16645447.01</v>
      </c>
      <c r="P538" s="109"/>
      <c r="Q538" s="109"/>
      <c r="R538" s="109"/>
      <c r="S538" s="109"/>
      <c r="T538" s="109"/>
    </row>
    <row r="539" spans="1:20" s="28" customFormat="1" ht="25.5">
      <c r="A539" s="16" t="s">
        <v>29</v>
      </c>
      <c r="B539" s="15" t="s">
        <v>92</v>
      </c>
      <c r="C539" s="15" t="s">
        <v>68</v>
      </c>
      <c r="D539" s="15" t="s">
        <v>53</v>
      </c>
      <c r="E539" s="15" t="s">
        <v>663</v>
      </c>
      <c r="F539" s="15" t="s">
        <v>30</v>
      </c>
      <c r="G539" s="70">
        <f t="shared" si="152"/>
        <v>17889187.91</v>
      </c>
      <c r="H539" s="70">
        <f t="shared" si="152"/>
        <v>17320824.710000001</v>
      </c>
      <c r="I539" s="70">
        <f t="shared" si="152"/>
        <v>16645447.01</v>
      </c>
      <c r="P539" s="109"/>
      <c r="Q539" s="109"/>
      <c r="R539" s="109"/>
      <c r="S539" s="109"/>
      <c r="T539" s="109"/>
    </row>
    <row r="540" spans="1:20">
      <c r="A540" s="16" t="s">
        <v>31</v>
      </c>
      <c r="B540" s="15" t="s">
        <v>92</v>
      </c>
      <c r="C540" s="15" t="s">
        <v>68</v>
      </c>
      <c r="D540" s="15" t="s">
        <v>53</v>
      </c>
      <c r="E540" s="15" t="s">
        <v>663</v>
      </c>
      <c r="F540" s="15" t="s">
        <v>32</v>
      </c>
      <c r="G540" s="70">
        <f>'прил 5,'!G1133</f>
        <v>17889187.91</v>
      </c>
      <c r="H540" s="70">
        <f>'прил 5,'!H1133</f>
        <v>17320824.710000001</v>
      </c>
      <c r="I540" s="70">
        <f>'прил 5,'!I1133</f>
        <v>16645447.01</v>
      </c>
      <c r="J540" s="1"/>
    </row>
    <row r="541" spans="1:20" s="3" customFormat="1" hidden="1">
      <c r="A541" s="16" t="s">
        <v>851</v>
      </c>
      <c r="B541" s="14">
        <v>774</v>
      </c>
      <c r="C541" s="15" t="s">
        <v>25</v>
      </c>
      <c r="D541" s="15" t="s">
        <v>27</v>
      </c>
      <c r="E541" s="84" t="s">
        <v>894</v>
      </c>
      <c r="F541" s="15"/>
      <c r="G541" s="70">
        <f t="shared" ref="G541:I542" si="153">G542</f>
        <v>0</v>
      </c>
      <c r="H541" s="70">
        <f t="shared" si="153"/>
        <v>0</v>
      </c>
      <c r="I541" s="70">
        <f t="shared" si="153"/>
        <v>0</v>
      </c>
      <c r="P541" s="111"/>
      <c r="Q541" s="111"/>
      <c r="R541" s="111"/>
      <c r="S541" s="111"/>
      <c r="T541" s="111"/>
    </row>
    <row r="542" spans="1:20" s="3" customFormat="1" ht="25.5" hidden="1">
      <c r="A542" s="16" t="s">
        <v>29</v>
      </c>
      <c r="B542" s="14">
        <v>774</v>
      </c>
      <c r="C542" s="15" t="s">
        <v>25</v>
      </c>
      <c r="D542" s="15" t="s">
        <v>27</v>
      </c>
      <c r="E542" s="84" t="s">
        <v>894</v>
      </c>
      <c r="F542" s="15" t="s">
        <v>30</v>
      </c>
      <c r="G542" s="70">
        <f t="shared" si="153"/>
        <v>0</v>
      </c>
      <c r="H542" s="70">
        <f t="shared" si="153"/>
        <v>0</v>
      </c>
      <c r="I542" s="70">
        <f t="shared" si="153"/>
        <v>0</v>
      </c>
      <c r="P542" s="111"/>
      <c r="Q542" s="111"/>
      <c r="R542" s="111"/>
      <c r="S542" s="111"/>
      <c r="T542" s="111"/>
    </row>
    <row r="543" spans="1:20" s="3" customFormat="1" hidden="1">
      <c r="A543" s="82" t="s">
        <v>31</v>
      </c>
      <c r="B543" s="14">
        <v>774</v>
      </c>
      <c r="C543" s="15" t="s">
        <v>25</v>
      </c>
      <c r="D543" s="15" t="s">
        <v>27</v>
      </c>
      <c r="E543" s="84" t="s">
        <v>894</v>
      </c>
      <c r="F543" s="15" t="s">
        <v>32</v>
      </c>
      <c r="G543" s="70">
        <f>'прил 5,'!G727</f>
        <v>0</v>
      </c>
      <c r="H543" s="70">
        <f>'прил 5,'!H727</f>
        <v>0</v>
      </c>
      <c r="I543" s="70">
        <f>'прил 5,'!I727</f>
        <v>0</v>
      </c>
      <c r="P543" s="111"/>
      <c r="Q543" s="111"/>
      <c r="R543" s="111"/>
      <c r="S543" s="111"/>
      <c r="T543" s="111"/>
    </row>
    <row r="544" spans="1:20" ht="46.5" hidden="1" customHeight="1">
      <c r="A544" s="16" t="s">
        <v>687</v>
      </c>
      <c r="B544" s="15" t="s">
        <v>92</v>
      </c>
      <c r="C544" s="15" t="s">
        <v>25</v>
      </c>
      <c r="D544" s="15" t="s">
        <v>27</v>
      </c>
      <c r="E544" s="15" t="s">
        <v>686</v>
      </c>
      <c r="F544" s="15"/>
      <c r="G544" s="70">
        <f t="shared" ref="G544:I544" si="154">G545</f>
        <v>0</v>
      </c>
      <c r="H544" s="70">
        <f t="shared" si="154"/>
        <v>0</v>
      </c>
      <c r="I544" s="70">
        <f t="shared" si="154"/>
        <v>0</v>
      </c>
      <c r="J544" s="1"/>
    </row>
    <row r="545" spans="1:20" ht="39.75" hidden="1" customHeight="1">
      <c r="A545" s="16" t="s">
        <v>94</v>
      </c>
      <c r="B545" s="15" t="s">
        <v>92</v>
      </c>
      <c r="C545" s="15" t="s">
        <v>25</v>
      </c>
      <c r="D545" s="15" t="s">
        <v>27</v>
      </c>
      <c r="E545" s="15" t="s">
        <v>686</v>
      </c>
      <c r="F545" s="15" t="s">
        <v>30</v>
      </c>
      <c r="G545" s="70">
        <f>G546</f>
        <v>0</v>
      </c>
      <c r="H545" s="70">
        <f>H546</f>
        <v>0</v>
      </c>
      <c r="I545" s="70">
        <f>I546</f>
        <v>0</v>
      </c>
      <c r="J545" s="1"/>
    </row>
    <row r="546" spans="1:20" ht="46.5" hidden="1" customHeight="1">
      <c r="A546" s="16" t="s">
        <v>410</v>
      </c>
      <c r="B546" s="15" t="s">
        <v>92</v>
      </c>
      <c r="C546" s="15" t="s">
        <v>25</v>
      </c>
      <c r="D546" s="15" t="s">
        <v>27</v>
      </c>
      <c r="E546" s="15" t="s">
        <v>686</v>
      </c>
      <c r="F546" s="15" t="s">
        <v>32</v>
      </c>
      <c r="G546" s="70">
        <f>'прил 5,'!G730</f>
        <v>0</v>
      </c>
      <c r="H546" s="70">
        <v>0</v>
      </c>
      <c r="I546" s="70">
        <v>0</v>
      </c>
      <c r="J546" s="1"/>
    </row>
    <row r="547" spans="1:20" ht="57" hidden="1" customHeight="1">
      <c r="A547" s="16" t="s">
        <v>662</v>
      </c>
      <c r="B547" s="15" t="s">
        <v>92</v>
      </c>
      <c r="C547" s="15" t="s">
        <v>25</v>
      </c>
      <c r="D547" s="15" t="s">
        <v>27</v>
      </c>
      <c r="E547" s="15" t="s">
        <v>661</v>
      </c>
      <c r="F547" s="15"/>
      <c r="G547" s="70">
        <f t="shared" ref="G547:I547" si="155">G548</f>
        <v>0</v>
      </c>
      <c r="H547" s="70">
        <f t="shared" si="155"/>
        <v>0</v>
      </c>
      <c r="I547" s="70">
        <f t="shared" si="155"/>
        <v>0</v>
      </c>
      <c r="J547" s="1"/>
    </row>
    <row r="548" spans="1:20" ht="25.5" hidden="1">
      <c r="A548" s="16" t="s">
        <v>94</v>
      </c>
      <c r="B548" s="15" t="s">
        <v>92</v>
      </c>
      <c r="C548" s="15" t="s">
        <v>25</v>
      </c>
      <c r="D548" s="15" t="s">
        <v>27</v>
      </c>
      <c r="E548" s="15" t="s">
        <v>661</v>
      </c>
      <c r="F548" s="15" t="s">
        <v>341</v>
      </c>
      <c r="G548" s="70">
        <f>G549</f>
        <v>0</v>
      </c>
      <c r="H548" s="70">
        <f>H549</f>
        <v>0</v>
      </c>
      <c r="I548" s="70">
        <f>I549</f>
        <v>0</v>
      </c>
      <c r="J548" s="1"/>
    </row>
    <row r="549" spans="1:20" ht="89.25" hidden="1">
      <c r="A549" s="16" t="s">
        <v>410</v>
      </c>
      <c r="B549" s="15" t="s">
        <v>92</v>
      </c>
      <c r="C549" s="15" t="s">
        <v>25</v>
      </c>
      <c r="D549" s="15" t="s">
        <v>27</v>
      </c>
      <c r="E549" s="15" t="s">
        <v>661</v>
      </c>
      <c r="F549" s="15" t="s">
        <v>409</v>
      </c>
      <c r="G549" s="70"/>
      <c r="H549" s="70"/>
      <c r="I549" s="70"/>
      <c r="J549" s="1"/>
    </row>
    <row r="550" spans="1:20" s="18" customFormat="1" ht="38.25" hidden="1">
      <c r="A550" s="80" t="s">
        <v>844</v>
      </c>
      <c r="B550" s="15" t="s">
        <v>92</v>
      </c>
      <c r="C550" s="15" t="s">
        <v>25</v>
      </c>
      <c r="D550" s="15" t="s">
        <v>27</v>
      </c>
      <c r="E550" s="15" t="s">
        <v>843</v>
      </c>
      <c r="F550" s="15"/>
      <c r="G550" s="70">
        <f t="shared" ref="G550:I551" si="156">G551</f>
        <v>0</v>
      </c>
      <c r="H550" s="70">
        <f t="shared" si="156"/>
        <v>0</v>
      </c>
      <c r="I550" s="70">
        <f t="shared" si="156"/>
        <v>0</v>
      </c>
      <c r="P550" s="17"/>
      <c r="Q550" s="17"/>
      <c r="R550" s="17"/>
      <c r="S550" s="17"/>
      <c r="T550" s="17"/>
    </row>
    <row r="551" spans="1:20" s="18" customFormat="1" ht="25.5" hidden="1">
      <c r="A551" s="16" t="s">
        <v>35</v>
      </c>
      <c r="B551" s="15" t="s">
        <v>92</v>
      </c>
      <c r="C551" s="15" t="s">
        <v>25</v>
      </c>
      <c r="D551" s="15" t="s">
        <v>27</v>
      </c>
      <c r="E551" s="15" t="s">
        <v>843</v>
      </c>
      <c r="F551" s="15" t="s">
        <v>36</v>
      </c>
      <c r="G551" s="70">
        <f t="shared" si="156"/>
        <v>0</v>
      </c>
      <c r="H551" s="70">
        <f t="shared" si="156"/>
        <v>0</v>
      </c>
      <c r="I551" s="70">
        <f t="shared" si="156"/>
        <v>0</v>
      </c>
      <c r="P551" s="17"/>
      <c r="Q551" s="17"/>
      <c r="R551" s="17"/>
      <c r="S551" s="17"/>
      <c r="T551" s="17"/>
    </row>
    <row r="552" spans="1:20" s="18" customFormat="1" ht="25.5" hidden="1">
      <c r="A552" s="16" t="s">
        <v>37</v>
      </c>
      <c r="B552" s="15" t="s">
        <v>92</v>
      </c>
      <c r="C552" s="15" t="s">
        <v>25</v>
      </c>
      <c r="D552" s="15" t="s">
        <v>27</v>
      </c>
      <c r="E552" s="15" t="s">
        <v>843</v>
      </c>
      <c r="F552" s="15" t="s">
        <v>38</v>
      </c>
      <c r="G552" s="70"/>
      <c r="H552" s="70">
        <f>'прил 5,'!H1079</f>
        <v>0</v>
      </c>
      <c r="I552" s="70">
        <f>'прил 5,'!I1079</f>
        <v>0</v>
      </c>
      <c r="P552" s="17"/>
      <c r="Q552" s="17"/>
      <c r="R552" s="17"/>
      <c r="S552" s="17"/>
      <c r="T552" s="17"/>
    </row>
    <row r="553" spans="1:20" ht="32.25" customHeight="1">
      <c r="A553" s="82" t="s">
        <v>419</v>
      </c>
      <c r="B553" s="84" t="s">
        <v>92</v>
      </c>
      <c r="C553" s="84" t="s">
        <v>25</v>
      </c>
      <c r="D553" s="84" t="s">
        <v>27</v>
      </c>
      <c r="E553" s="84" t="s">
        <v>525</v>
      </c>
      <c r="F553" s="84"/>
      <c r="G553" s="87">
        <f t="shared" ref="G553:I553" si="157">G554</f>
        <v>206212</v>
      </c>
      <c r="H553" s="87">
        <f t="shared" si="157"/>
        <v>0</v>
      </c>
      <c r="I553" s="87">
        <f t="shared" si="157"/>
        <v>0</v>
      </c>
      <c r="J553" s="176"/>
      <c r="K553" s="184"/>
      <c r="L553" s="184"/>
      <c r="M553" s="184"/>
      <c r="N553" s="184"/>
      <c r="O553" s="184"/>
      <c r="P553" s="184"/>
      <c r="Q553" s="184"/>
      <c r="R553" s="184"/>
      <c r="S553" s="1"/>
      <c r="T553" s="1"/>
    </row>
    <row r="554" spans="1:20" ht="25.5">
      <c r="A554" s="82" t="s">
        <v>29</v>
      </c>
      <c r="B554" s="84" t="s">
        <v>92</v>
      </c>
      <c r="C554" s="84" t="s">
        <v>25</v>
      </c>
      <c r="D554" s="84" t="s">
        <v>27</v>
      </c>
      <c r="E554" s="84" t="s">
        <v>525</v>
      </c>
      <c r="F554" s="84" t="s">
        <v>30</v>
      </c>
      <c r="G554" s="87">
        <f>G555</f>
        <v>206212</v>
      </c>
      <c r="H554" s="87">
        <f>H555</f>
        <v>0</v>
      </c>
      <c r="I554" s="87">
        <f>I555</f>
        <v>0</v>
      </c>
      <c r="J554" s="176"/>
      <c r="K554" s="184"/>
      <c r="L554" s="184"/>
      <c r="M554" s="184"/>
      <c r="N554" s="184"/>
      <c r="O554" s="184"/>
      <c r="P554" s="184"/>
      <c r="Q554" s="184"/>
      <c r="R554" s="184"/>
      <c r="S554" s="1"/>
      <c r="T554" s="1"/>
    </row>
    <row r="555" spans="1:20">
      <c r="A555" s="82" t="s">
        <v>31</v>
      </c>
      <c r="B555" s="84" t="s">
        <v>92</v>
      </c>
      <c r="C555" s="84" t="s">
        <v>25</v>
      </c>
      <c r="D555" s="84" t="s">
        <v>27</v>
      </c>
      <c r="E555" s="84" t="s">
        <v>525</v>
      </c>
      <c r="F555" s="84" t="s">
        <v>32</v>
      </c>
      <c r="G555" s="70">
        <f>'прил 5,'!G691</f>
        <v>206212</v>
      </c>
      <c r="H555" s="70">
        <f>'прил 5,'!H691</f>
        <v>0</v>
      </c>
      <c r="I555" s="70">
        <f>'прил 5,'!I691</f>
        <v>0</v>
      </c>
      <c r="J555" s="176"/>
      <c r="K555" s="184"/>
      <c r="L555" s="184"/>
      <c r="M555" s="184"/>
      <c r="N555" s="184"/>
      <c r="O555" s="184"/>
      <c r="P555" s="184"/>
      <c r="Q555" s="184"/>
      <c r="R555" s="184"/>
      <c r="S555" s="1"/>
      <c r="T555" s="1"/>
    </row>
    <row r="556" spans="1:20" ht="42" customHeight="1">
      <c r="A556" s="82" t="s">
        <v>1205</v>
      </c>
      <c r="B556" s="14">
        <v>774</v>
      </c>
      <c r="C556" s="15" t="s">
        <v>25</v>
      </c>
      <c r="D556" s="15" t="s">
        <v>27</v>
      </c>
      <c r="E556" s="15" t="s">
        <v>213</v>
      </c>
      <c r="F556" s="15"/>
      <c r="G556" s="8">
        <f>G567+G588+G598+G643+G654+G657+G599+G604+G607+G646+G557+G590+G574+G649+G577+G580+G608+G614+G568+G571+G593+G560+G611+G617+G620+G563+G623+G626+G629+G632+G635+G640+G660+G583</f>
        <v>30901932.609999999</v>
      </c>
      <c r="H556" s="8">
        <f t="shared" ref="H556:I556" si="158">H567+H588+H598+H643+H654+H657+H599+H604+H607+H646+H557+H590+H574+H649+H577+H580+H608+H614+H568+H571+H593+H560+H611+H617+H620+H563+H623+H626+H629+H632+H635+H640+H660</f>
        <v>5137323.6100000003</v>
      </c>
      <c r="I556" s="8">
        <f t="shared" si="158"/>
        <v>5137323.6100000003</v>
      </c>
      <c r="J556" s="1"/>
    </row>
    <row r="557" spans="1:20" ht="31.5" hidden="1" customHeight="1">
      <c r="A557" s="16" t="s">
        <v>908</v>
      </c>
      <c r="B557" s="15" t="s">
        <v>92</v>
      </c>
      <c r="C557" s="15" t="s">
        <v>25</v>
      </c>
      <c r="D557" s="15" t="s">
        <v>27</v>
      </c>
      <c r="E557" s="15" t="s">
        <v>907</v>
      </c>
      <c r="F557" s="15"/>
      <c r="G557" s="70">
        <f t="shared" ref="G557:I558" si="159">G558</f>
        <v>0</v>
      </c>
      <c r="H557" s="70">
        <f t="shared" si="159"/>
        <v>0</v>
      </c>
      <c r="I557" s="70">
        <f t="shared" si="159"/>
        <v>0</v>
      </c>
      <c r="J557" s="1"/>
    </row>
    <row r="558" spans="1:20" ht="25.5" hidden="1">
      <c r="A558" s="16" t="s">
        <v>29</v>
      </c>
      <c r="B558" s="15" t="s">
        <v>92</v>
      </c>
      <c r="C558" s="15" t="s">
        <v>25</v>
      </c>
      <c r="D558" s="15" t="s">
        <v>27</v>
      </c>
      <c r="E558" s="15" t="s">
        <v>907</v>
      </c>
      <c r="F558" s="15" t="s">
        <v>30</v>
      </c>
      <c r="G558" s="70">
        <f t="shared" si="159"/>
        <v>0</v>
      </c>
      <c r="H558" s="70">
        <f t="shared" si="159"/>
        <v>0</v>
      </c>
      <c r="I558" s="70">
        <f t="shared" si="159"/>
        <v>0</v>
      </c>
      <c r="J558" s="1"/>
    </row>
    <row r="559" spans="1:20" hidden="1">
      <c r="A559" s="16" t="s">
        <v>31</v>
      </c>
      <c r="B559" s="15" t="s">
        <v>92</v>
      </c>
      <c r="C559" s="15" t="s">
        <v>25</v>
      </c>
      <c r="D559" s="15" t="s">
        <v>27</v>
      </c>
      <c r="E559" s="15" t="s">
        <v>907</v>
      </c>
      <c r="F559" s="15" t="s">
        <v>32</v>
      </c>
      <c r="G559" s="70">
        <f>'прил 5,'!G737</f>
        <v>0</v>
      </c>
      <c r="H559" s="70">
        <f>'прил 5,'!H737</f>
        <v>0</v>
      </c>
      <c r="I559" s="70">
        <f>'прил 5,'!I737</f>
        <v>0</v>
      </c>
      <c r="J559" s="1"/>
    </row>
    <row r="560" spans="1:20" ht="59.25" hidden="1" customHeight="1">
      <c r="A560" s="104" t="s">
        <v>1001</v>
      </c>
      <c r="B560" s="15" t="s">
        <v>92</v>
      </c>
      <c r="C560" s="15" t="s">
        <v>25</v>
      </c>
      <c r="D560" s="15" t="s">
        <v>27</v>
      </c>
      <c r="E560" s="15" t="s">
        <v>1000</v>
      </c>
      <c r="F560" s="15"/>
      <c r="G560" s="70">
        <f t="shared" ref="G560:I561" si="160">G561</f>
        <v>0</v>
      </c>
      <c r="H560" s="70">
        <f t="shared" si="160"/>
        <v>0</v>
      </c>
      <c r="I560" s="70">
        <f t="shared" si="160"/>
        <v>0</v>
      </c>
      <c r="J560" s="176"/>
      <c r="K560" s="184"/>
      <c r="L560" s="184"/>
      <c r="M560" s="184"/>
      <c r="N560" s="184"/>
      <c r="O560" s="184"/>
      <c r="P560" s="184"/>
      <c r="Q560" s="184"/>
      <c r="R560" s="184"/>
      <c r="S560" s="1"/>
      <c r="T560" s="1"/>
    </row>
    <row r="561" spans="1:20" ht="25.5" hidden="1">
      <c r="A561" s="16" t="s">
        <v>29</v>
      </c>
      <c r="B561" s="15" t="s">
        <v>92</v>
      </c>
      <c r="C561" s="15" t="s">
        <v>25</v>
      </c>
      <c r="D561" s="15" t="s">
        <v>27</v>
      </c>
      <c r="E561" s="15" t="s">
        <v>1000</v>
      </c>
      <c r="F561" s="15" t="s">
        <v>30</v>
      </c>
      <c r="G561" s="70">
        <f t="shared" si="160"/>
        <v>0</v>
      </c>
      <c r="H561" s="70">
        <f t="shared" si="160"/>
        <v>0</v>
      </c>
      <c r="I561" s="70">
        <f t="shared" si="160"/>
        <v>0</v>
      </c>
      <c r="J561" s="176"/>
      <c r="K561" s="184"/>
      <c r="L561" s="184"/>
      <c r="M561" s="184"/>
      <c r="N561" s="184"/>
      <c r="O561" s="184"/>
      <c r="P561" s="184"/>
      <c r="Q561" s="184"/>
      <c r="R561" s="184"/>
      <c r="S561" s="1"/>
      <c r="T561" s="1"/>
    </row>
    <row r="562" spans="1:20" hidden="1">
      <c r="A562" s="16" t="s">
        <v>31</v>
      </c>
      <c r="B562" s="15" t="s">
        <v>92</v>
      </c>
      <c r="C562" s="15" t="s">
        <v>25</v>
      </c>
      <c r="D562" s="15" t="s">
        <v>27</v>
      </c>
      <c r="E562" s="15" t="s">
        <v>1000</v>
      </c>
      <c r="F562" s="15" t="s">
        <v>32</v>
      </c>
      <c r="G562" s="70">
        <f>'прил 5,'!G740</f>
        <v>0</v>
      </c>
      <c r="H562" s="70">
        <f>'прил 5,'!H740</f>
        <v>0</v>
      </c>
      <c r="I562" s="70">
        <f>'прил 5,'!I740</f>
        <v>0</v>
      </c>
      <c r="J562" s="176"/>
      <c r="K562" s="184"/>
      <c r="L562" s="184"/>
      <c r="M562" s="184"/>
      <c r="N562" s="184"/>
      <c r="O562" s="184"/>
      <c r="P562" s="184"/>
      <c r="Q562" s="184"/>
      <c r="R562" s="184"/>
      <c r="S562" s="1"/>
      <c r="T562" s="1"/>
    </row>
    <row r="563" spans="1:20" ht="59.25" hidden="1" customHeight="1">
      <c r="A563" s="82" t="s">
        <v>1024</v>
      </c>
      <c r="B563" s="84" t="s">
        <v>92</v>
      </c>
      <c r="C563" s="84" t="s">
        <v>25</v>
      </c>
      <c r="D563" s="84" t="s">
        <v>27</v>
      </c>
      <c r="E563" s="84" t="s">
        <v>1023</v>
      </c>
      <c r="F563" s="84"/>
      <c r="G563" s="87">
        <f t="shared" ref="G563:I564" si="161">G564</f>
        <v>0</v>
      </c>
      <c r="H563" s="87">
        <f t="shared" si="161"/>
        <v>0</v>
      </c>
      <c r="I563" s="87">
        <f t="shared" si="161"/>
        <v>0</v>
      </c>
      <c r="J563" s="176"/>
      <c r="K563" s="184"/>
      <c r="L563" s="184"/>
      <c r="M563" s="184"/>
      <c r="N563" s="184"/>
      <c r="O563" s="184"/>
      <c r="P563" s="184"/>
      <c r="Q563" s="184"/>
      <c r="R563" s="184"/>
      <c r="S563" s="1"/>
      <c r="T563" s="1"/>
    </row>
    <row r="564" spans="1:20" ht="25.5" hidden="1">
      <c r="A564" s="82" t="s">
        <v>29</v>
      </c>
      <c r="B564" s="84" t="s">
        <v>92</v>
      </c>
      <c r="C564" s="84" t="s">
        <v>25</v>
      </c>
      <c r="D564" s="84" t="s">
        <v>27</v>
      </c>
      <c r="E564" s="84" t="s">
        <v>1023</v>
      </c>
      <c r="F564" s="84" t="s">
        <v>30</v>
      </c>
      <c r="G564" s="87">
        <f t="shared" si="161"/>
        <v>0</v>
      </c>
      <c r="H564" s="87">
        <f t="shared" si="161"/>
        <v>0</v>
      </c>
      <c r="I564" s="87">
        <f t="shared" si="161"/>
        <v>0</v>
      </c>
      <c r="J564" s="176"/>
      <c r="K564" s="184"/>
      <c r="L564" s="184"/>
      <c r="M564" s="184"/>
      <c r="N564" s="184"/>
      <c r="O564" s="184"/>
      <c r="P564" s="184"/>
      <c r="Q564" s="184"/>
      <c r="R564" s="184"/>
      <c r="S564" s="1"/>
      <c r="T564" s="1"/>
    </row>
    <row r="565" spans="1:20" hidden="1">
      <c r="A565" s="82" t="s">
        <v>31</v>
      </c>
      <c r="B565" s="84" t="s">
        <v>92</v>
      </c>
      <c r="C565" s="84" t="s">
        <v>25</v>
      </c>
      <c r="D565" s="84" t="s">
        <v>27</v>
      </c>
      <c r="E565" s="84" t="s">
        <v>1023</v>
      </c>
      <c r="F565" s="84" t="s">
        <v>32</v>
      </c>
      <c r="G565" s="87">
        <f>'прил 5,'!G743</f>
        <v>0</v>
      </c>
      <c r="H565" s="87">
        <v>0</v>
      </c>
      <c r="I565" s="87">
        <v>0</v>
      </c>
      <c r="J565" s="176"/>
      <c r="K565" s="184"/>
      <c r="L565" s="184"/>
      <c r="M565" s="184"/>
      <c r="N565" s="184"/>
      <c r="O565" s="184"/>
      <c r="P565" s="184"/>
      <c r="Q565" s="184"/>
      <c r="R565" s="184"/>
      <c r="S565" s="1"/>
      <c r="T565" s="1"/>
    </row>
    <row r="566" spans="1:20" s="3" customFormat="1" ht="44.25" customHeight="1">
      <c r="A566" s="16" t="s">
        <v>787</v>
      </c>
      <c r="B566" s="14">
        <v>774</v>
      </c>
      <c r="C566" s="15" t="s">
        <v>25</v>
      </c>
      <c r="D566" s="15" t="s">
        <v>18</v>
      </c>
      <c r="E566" s="15" t="s">
        <v>432</v>
      </c>
      <c r="F566" s="15"/>
      <c r="G566" s="70">
        <f>G567</f>
        <v>2100000</v>
      </c>
      <c r="H566" s="70">
        <f t="shared" ref="H566:I566" si="162">H567</f>
        <v>2100000</v>
      </c>
      <c r="I566" s="70">
        <f t="shared" si="162"/>
        <v>2100000</v>
      </c>
      <c r="J566" s="111"/>
      <c r="P566" s="111"/>
      <c r="Q566" s="111"/>
      <c r="R566" s="111"/>
      <c r="S566" s="111"/>
      <c r="T566" s="111"/>
    </row>
    <row r="567" spans="1:20" s="3" customFormat="1">
      <c r="A567" s="16" t="s">
        <v>31</v>
      </c>
      <c r="B567" s="14">
        <v>774</v>
      </c>
      <c r="C567" s="15" t="s">
        <v>25</v>
      </c>
      <c r="D567" s="15" t="s">
        <v>18</v>
      </c>
      <c r="E567" s="15" t="s">
        <v>432</v>
      </c>
      <c r="F567" s="15" t="s">
        <v>32</v>
      </c>
      <c r="G567" s="70">
        <f>'прил 5,'!G626+'прил 5,'!G746</f>
        <v>2100000</v>
      </c>
      <c r="H567" s="70">
        <f>'прил 5,'!H626+'прил 5,'!H746</f>
        <v>2100000</v>
      </c>
      <c r="I567" s="70">
        <f>'прил 5,'!I626+'прил 5,'!I746</f>
        <v>2100000</v>
      </c>
      <c r="J567" s="111"/>
      <c r="P567" s="111"/>
      <c r="Q567" s="111"/>
      <c r="R567" s="111"/>
      <c r="S567" s="111"/>
      <c r="T567" s="111"/>
    </row>
    <row r="568" spans="1:20" s="3" customFormat="1" ht="38.25" hidden="1">
      <c r="A568" s="16" t="s">
        <v>863</v>
      </c>
      <c r="B568" s="14">
        <v>774</v>
      </c>
      <c r="C568" s="15" t="s">
        <v>25</v>
      </c>
      <c r="D568" s="15" t="s">
        <v>18</v>
      </c>
      <c r="E568" s="15" t="s">
        <v>862</v>
      </c>
      <c r="F568" s="15"/>
      <c r="G568" s="70">
        <f>G569</f>
        <v>0</v>
      </c>
      <c r="H568" s="70">
        <f t="shared" ref="H568:I569" si="163">H569</f>
        <v>0</v>
      </c>
      <c r="I568" s="70">
        <f t="shared" si="163"/>
        <v>0</v>
      </c>
      <c r="J568" s="175"/>
    </row>
    <row r="569" spans="1:20" s="3" customFormat="1" ht="33" hidden="1" customHeight="1">
      <c r="A569" s="16" t="s">
        <v>29</v>
      </c>
      <c r="B569" s="14">
        <v>774</v>
      </c>
      <c r="C569" s="15" t="s">
        <v>25</v>
      </c>
      <c r="D569" s="15" t="s">
        <v>18</v>
      </c>
      <c r="E569" s="15" t="s">
        <v>862</v>
      </c>
      <c r="F569" s="15" t="s">
        <v>30</v>
      </c>
      <c r="G569" s="70">
        <f>G570</f>
        <v>0</v>
      </c>
      <c r="H569" s="70">
        <f t="shared" si="163"/>
        <v>0</v>
      </c>
      <c r="I569" s="70">
        <f t="shared" si="163"/>
        <v>0</v>
      </c>
      <c r="J569" s="175"/>
    </row>
    <row r="570" spans="1:20" s="3" customFormat="1" hidden="1">
      <c r="A570" s="16" t="s">
        <v>31</v>
      </c>
      <c r="B570" s="14">
        <v>774</v>
      </c>
      <c r="C570" s="15" t="s">
        <v>25</v>
      </c>
      <c r="D570" s="15" t="s">
        <v>18</v>
      </c>
      <c r="E570" s="15" t="s">
        <v>862</v>
      </c>
      <c r="F570" s="15" t="s">
        <v>32</v>
      </c>
      <c r="G570" s="70">
        <f>'прил 5,'!G749</f>
        <v>0</v>
      </c>
      <c r="H570" s="70">
        <f>'прил 5,'!H749</f>
        <v>0</v>
      </c>
      <c r="I570" s="70">
        <f>'прил 5,'!I749</f>
        <v>0</v>
      </c>
      <c r="J570" s="175"/>
    </row>
    <row r="571" spans="1:20" s="3" customFormat="1" ht="38.25" hidden="1">
      <c r="A571" s="16" t="s">
        <v>865</v>
      </c>
      <c r="B571" s="14">
        <v>774</v>
      </c>
      <c r="C571" s="15" t="s">
        <v>25</v>
      </c>
      <c r="D571" s="15" t="s">
        <v>18</v>
      </c>
      <c r="E571" s="15" t="s">
        <v>864</v>
      </c>
      <c r="F571" s="15"/>
      <c r="G571" s="70">
        <f>G572</f>
        <v>0</v>
      </c>
      <c r="H571" s="70">
        <f t="shared" ref="H571:I572" si="164">H572</f>
        <v>0</v>
      </c>
      <c r="I571" s="70">
        <f t="shared" si="164"/>
        <v>0</v>
      </c>
      <c r="J571" s="175"/>
    </row>
    <row r="572" spans="1:20" s="3" customFormat="1" ht="33" hidden="1" customHeight="1">
      <c r="A572" s="16" t="s">
        <v>29</v>
      </c>
      <c r="B572" s="14">
        <v>774</v>
      </c>
      <c r="C572" s="15" t="s">
        <v>25</v>
      </c>
      <c r="D572" s="15" t="s">
        <v>18</v>
      </c>
      <c r="E572" s="15" t="s">
        <v>864</v>
      </c>
      <c r="F572" s="15" t="s">
        <v>30</v>
      </c>
      <c r="G572" s="70">
        <f>G573</f>
        <v>0</v>
      </c>
      <c r="H572" s="70">
        <f t="shared" si="164"/>
        <v>0</v>
      </c>
      <c r="I572" s="70">
        <f t="shared" si="164"/>
        <v>0</v>
      </c>
      <c r="J572" s="175"/>
    </row>
    <row r="573" spans="1:20" s="3" customFormat="1" hidden="1">
      <c r="A573" s="16" t="s">
        <v>31</v>
      </c>
      <c r="B573" s="14">
        <v>774</v>
      </c>
      <c r="C573" s="15" t="s">
        <v>25</v>
      </c>
      <c r="D573" s="15" t="s">
        <v>18</v>
      </c>
      <c r="E573" s="15" t="s">
        <v>864</v>
      </c>
      <c r="F573" s="15" t="s">
        <v>32</v>
      </c>
      <c r="G573" s="70">
        <f>'прил 5,'!G752</f>
        <v>0</v>
      </c>
      <c r="H573" s="70">
        <f>'прил 5,'!H752</f>
        <v>0</v>
      </c>
      <c r="I573" s="70">
        <f>'прил 5,'!I752</f>
        <v>0</v>
      </c>
      <c r="J573" s="175"/>
    </row>
    <row r="574" spans="1:20" s="3" customFormat="1" ht="38.25" hidden="1">
      <c r="A574" s="16" t="s">
        <v>788</v>
      </c>
      <c r="B574" s="14">
        <v>774</v>
      </c>
      <c r="C574" s="15" t="s">
        <v>25</v>
      </c>
      <c r="D574" s="15" t="s">
        <v>27</v>
      </c>
      <c r="E574" s="84" t="s">
        <v>737</v>
      </c>
      <c r="F574" s="15"/>
      <c r="G574" s="70">
        <f t="shared" ref="G574:I575" si="165">G575</f>
        <v>0</v>
      </c>
      <c r="H574" s="70">
        <f t="shared" si="165"/>
        <v>0</v>
      </c>
      <c r="I574" s="70">
        <f t="shared" si="165"/>
        <v>0</v>
      </c>
      <c r="P574" s="111"/>
      <c r="Q574" s="111"/>
      <c r="R574" s="111"/>
      <c r="S574" s="111"/>
      <c r="T574" s="111"/>
    </row>
    <row r="575" spans="1:20" s="3" customFormat="1" ht="25.5" hidden="1">
      <c r="A575" s="16" t="s">
        <v>29</v>
      </c>
      <c r="B575" s="14">
        <v>774</v>
      </c>
      <c r="C575" s="15" t="s">
        <v>25</v>
      </c>
      <c r="D575" s="15" t="s">
        <v>27</v>
      </c>
      <c r="E575" s="84" t="s">
        <v>737</v>
      </c>
      <c r="F575" s="15" t="s">
        <v>30</v>
      </c>
      <c r="G575" s="70">
        <f t="shared" si="165"/>
        <v>0</v>
      </c>
      <c r="H575" s="70">
        <f t="shared" si="165"/>
        <v>0</v>
      </c>
      <c r="I575" s="70">
        <f t="shared" si="165"/>
        <v>0</v>
      </c>
      <c r="P575" s="111"/>
      <c r="Q575" s="111"/>
      <c r="R575" s="111"/>
      <c r="S575" s="111"/>
      <c r="T575" s="111"/>
    </row>
    <row r="576" spans="1:20" s="3" customFormat="1" hidden="1">
      <c r="A576" s="82" t="s">
        <v>31</v>
      </c>
      <c r="B576" s="14">
        <v>774</v>
      </c>
      <c r="C576" s="15" t="s">
        <v>25</v>
      </c>
      <c r="D576" s="15" t="s">
        <v>27</v>
      </c>
      <c r="E576" s="84" t="s">
        <v>737</v>
      </c>
      <c r="F576" s="15" t="s">
        <v>32</v>
      </c>
      <c r="G576" s="70">
        <f>'прил 5,'!G755</f>
        <v>0</v>
      </c>
      <c r="H576" s="70"/>
      <c r="I576" s="70"/>
      <c r="P576" s="111"/>
      <c r="Q576" s="111"/>
      <c r="R576" s="111"/>
      <c r="S576" s="111"/>
      <c r="T576" s="111"/>
    </row>
    <row r="577" spans="1:20" s="3" customFormat="1">
      <c r="A577" s="16" t="s">
        <v>848</v>
      </c>
      <c r="B577" s="14">
        <v>774</v>
      </c>
      <c r="C577" s="15" t="s">
        <v>25</v>
      </c>
      <c r="D577" s="15" t="s">
        <v>27</v>
      </c>
      <c r="E577" s="84" t="s">
        <v>847</v>
      </c>
      <c r="F577" s="15"/>
      <c r="G577" s="70">
        <f t="shared" ref="G577:I578" si="166">G578</f>
        <v>337451</v>
      </c>
      <c r="H577" s="70">
        <f t="shared" si="166"/>
        <v>0</v>
      </c>
      <c r="I577" s="70">
        <f t="shared" si="166"/>
        <v>0</v>
      </c>
      <c r="P577" s="111"/>
      <c r="Q577" s="111"/>
      <c r="R577" s="111"/>
      <c r="S577" s="111"/>
      <c r="T577" s="111"/>
    </row>
    <row r="578" spans="1:20" s="3" customFormat="1" ht="25.5">
      <c r="A578" s="16" t="s">
        <v>29</v>
      </c>
      <c r="B578" s="14">
        <v>774</v>
      </c>
      <c r="C578" s="15" t="s">
        <v>25</v>
      </c>
      <c r="D578" s="15" t="s">
        <v>27</v>
      </c>
      <c r="E578" s="84" t="s">
        <v>847</v>
      </c>
      <c r="F578" s="15" t="s">
        <v>30</v>
      </c>
      <c r="G578" s="70">
        <f t="shared" si="166"/>
        <v>337451</v>
      </c>
      <c r="H578" s="70">
        <f t="shared" si="166"/>
        <v>0</v>
      </c>
      <c r="I578" s="70">
        <f t="shared" si="166"/>
        <v>0</v>
      </c>
      <c r="P578" s="111"/>
      <c r="Q578" s="111"/>
      <c r="R578" s="111"/>
      <c r="S578" s="111"/>
      <c r="T578" s="111"/>
    </row>
    <row r="579" spans="1:20" s="3" customFormat="1">
      <c r="A579" s="82" t="s">
        <v>31</v>
      </c>
      <c r="B579" s="14">
        <v>774</v>
      </c>
      <c r="C579" s="15" t="s">
        <v>25</v>
      </c>
      <c r="D579" s="15" t="s">
        <v>27</v>
      </c>
      <c r="E579" s="84" t="s">
        <v>847</v>
      </c>
      <c r="F579" s="15" t="s">
        <v>32</v>
      </c>
      <c r="G579" s="70">
        <f>'прил 5,'!G758</f>
        <v>337451</v>
      </c>
      <c r="H579" s="70">
        <f>'прил 5,'!H758</f>
        <v>0</v>
      </c>
      <c r="I579" s="70">
        <f>'прил 5,'!I758</f>
        <v>0</v>
      </c>
      <c r="P579" s="111"/>
      <c r="Q579" s="111"/>
      <c r="R579" s="111"/>
      <c r="S579" s="111"/>
      <c r="T579" s="111"/>
    </row>
    <row r="580" spans="1:20" s="3" customFormat="1">
      <c r="A580" s="16" t="s">
        <v>850</v>
      </c>
      <c r="B580" s="14">
        <v>774</v>
      </c>
      <c r="C580" s="15" t="s">
        <v>25</v>
      </c>
      <c r="D580" s="15" t="s">
        <v>27</v>
      </c>
      <c r="E580" s="84" t="s">
        <v>849</v>
      </c>
      <c r="F580" s="15"/>
      <c r="G580" s="70">
        <f t="shared" ref="G580:I581" si="167">G581</f>
        <v>0</v>
      </c>
      <c r="H580" s="70">
        <f t="shared" si="167"/>
        <v>250000</v>
      </c>
      <c r="I580" s="70">
        <f t="shared" si="167"/>
        <v>250000</v>
      </c>
      <c r="P580" s="111"/>
      <c r="Q580" s="111"/>
      <c r="R580" s="111"/>
      <c r="S580" s="111"/>
      <c r="T580" s="111"/>
    </row>
    <row r="581" spans="1:20" s="3" customFormat="1" ht="25.5">
      <c r="A581" s="16" t="s">
        <v>29</v>
      </c>
      <c r="B581" s="14">
        <v>774</v>
      </c>
      <c r="C581" s="15" t="s">
        <v>25</v>
      </c>
      <c r="D581" s="15" t="s">
        <v>27</v>
      </c>
      <c r="E581" s="84" t="s">
        <v>849</v>
      </c>
      <c r="F581" s="15" t="s">
        <v>30</v>
      </c>
      <c r="G581" s="70">
        <f t="shared" si="167"/>
        <v>0</v>
      </c>
      <c r="H581" s="70">
        <f t="shared" si="167"/>
        <v>250000</v>
      </c>
      <c r="I581" s="70">
        <f t="shared" si="167"/>
        <v>250000</v>
      </c>
      <c r="P581" s="111"/>
      <c r="Q581" s="111"/>
      <c r="R581" s="111"/>
      <c r="S581" s="111"/>
      <c r="T581" s="111"/>
    </row>
    <row r="582" spans="1:20" s="3" customFormat="1">
      <c r="A582" s="82" t="s">
        <v>31</v>
      </c>
      <c r="B582" s="14">
        <v>774</v>
      </c>
      <c r="C582" s="15" t="s">
        <v>25</v>
      </c>
      <c r="D582" s="15" t="s">
        <v>27</v>
      </c>
      <c r="E582" s="84" t="s">
        <v>849</v>
      </c>
      <c r="F582" s="15" t="s">
        <v>32</v>
      </c>
      <c r="G582" s="70">
        <f>'прил 5,'!G761+'прил 5,'!G643</f>
        <v>0</v>
      </c>
      <c r="H582" s="70">
        <f>'прил 5,'!H761+'прил 5,'!H643</f>
        <v>250000</v>
      </c>
      <c r="I582" s="70">
        <f>'прил 5,'!I761+'прил 5,'!I643</f>
        <v>250000</v>
      </c>
      <c r="P582" s="111"/>
      <c r="Q582" s="111"/>
      <c r="R582" s="111"/>
      <c r="S582" s="111"/>
      <c r="T582" s="111"/>
    </row>
    <row r="583" spans="1:20" s="3" customFormat="1" ht="25.5" customHeight="1">
      <c r="A583" s="82" t="s">
        <v>1234</v>
      </c>
      <c r="B583" s="148">
        <v>774</v>
      </c>
      <c r="C583" s="84" t="s">
        <v>25</v>
      </c>
      <c r="D583" s="84" t="s">
        <v>27</v>
      </c>
      <c r="E583" s="84" t="s">
        <v>1233</v>
      </c>
      <c r="F583" s="84"/>
      <c r="G583" s="70">
        <f t="shared" ref="G583:I584" si="168">G584</f>
        <v>3533296.84</v>
      </c>
      <c r="H583" s="87">
        <f t="shared" si="168"/>
        <v>0</v>
      </c>
      <c r="I583" s="87">
        <f t="shared" si="168"/>
        <v>0</v>
      </c>
      <c r="J583" s="176"/>
      <c r="K583" s="197"/>
      <c r="L583" s="197"/>
      <c r="M583" s="197"/>
      <c r="N583" s="197"/>
      <c r="O583" s="197"/>
      <c r="P583" s="197"/>
      <c r="Q583" s="197"/>
      <c r="R583" s="197"/>
    </row>
    <row r="584" spans="1:20" s="3" customFormat="1" ht="25.5">
      <c r="A584" s="82" t="s">
        <v>29</v>
      </c>
      <c r="B584" s="148">
        <v>774</v>
      </c>
      <c r="C584" s="84" t="s">
        <v>25</v>
      </c>
      <c r="D584" s="84" t="s">
        <v>27</v>
      </c>
      <c r="E584" s="84" t="s">
        <v>1233</v>
      </c>
      <c r="F584" s="84" t="s">
        <v>30</v>
      </c>
      <c r="G584" s="70">
        <f t="shared" si="168"/>
        <v>3533296.84</v>
      </c>
      <c r="H584" s="87">
        <f t="shared" si="168"/>
        <v>0</v>
      </c>
      <c r="I584" s="87">
        <f t="shared" si="168"/>
        <v>0</v>
      </c>
      <c r="J584" s="176"/>
      <c r="K584" s="197"/>
      <c r="L584" s="197"/>
      <c r="M584" s="197"/>
      <c r="N584" s="197"/>
      <c r="O584" s="197"/>
      <c r="P584" s="197"/>
      <c r="Q584" s="197"/>
      <c r="R584" s="197"/>
    </row>
    <row r="585" spans="1:20" s="3" customFormat="1">
      <c r="A585" s="82" t="s">
        <v>31</v>
      </c>
      <c r="B585" s="148">
        <v>774</v>
      </c>
      <c r="C585" s="84" t="s">
        <v>25</v>
      </c>
      <c r="D585" s="84" t="s">
        <v>27</v>
      </c>
      <c r="E585" s="84" t="s">
        <v>1233</v>
      </c>
      <c r="F585" s="84" t="s">
        <v>32</v>
      </c>
      <c r="G585" s="70">
        <f>'прил 5,'!G764</f>
        <v>3533296.84</v>
      </c>
      <c r="H585" s="87">
        <v>0</v>
      </c>
      <c r="I585" s="87">
        <v>0</v>
      </c>
      <c r="J585" s="176"/>
      <c r="K585" s="197"/>
      <c r="L585" s="197"/>
      <c r="M585" s="197"/>
      <c r="N585" s="197"/>
      <c r="O585" s="197"/>
      <c r="P585" s="197"/>
      <c r="Q585" s="197"/>
      <c r="R585" s="197"/>
    </row>
    <row r="586" spans="1:20" s="3" customFormat="1" ht="25.5">
      <c r="A586" s="16" t="s">
        <v>996</v>
      </c>
      <c r="B586" s="14">
        <v>774</v>
      </c>
      <c r="C586" s="15" t="s">
        <v>25</v>
      </c>
      <c r="D586" s="15" t="s">
        <v>27</v>
      </c>
      <c r="E586" s="15" t="s">
        <v>214</v>
      </c>
      <c r="F586" s="15"/>
      <c r="G586" s="70">
        <f t="shared" ref="G586:I587" si="169">G587</f>
        <v>1500000</v>
      </c>
      <c r="H586" s="70">
        <f t="shared" si="169"/>
        <v>0</v>
      </c>
      <c r="I586" s="70">
        <f t="shared" si="169"/>
        <v>0</v>
      </c>
      <c r="J586" s="111"/>
      <c r="P586" s="111"/>
      <c r="Q586" s="111"/>
      <c r="R586" s="111"/>
      <c r="S586" s="111"/>
      <c r="T586" s="111"/>
    </row>
    <row r="587" spans="1:20" s="3" customFormat="1" ht="25.5">
      <c r="A587" s="16" t="s">
        <v>29</v>
      </c>
      <c r="B587" s="14">
        <v>774</v>
      </c>
      <c r="C587" s="15" t="s">
        <v>25</v>
      </c>
      <c r="D587" s="15" t="s">
        <v>27</v>
      </c>
      <c r="E587" s="15" t="s">
        <v>214</v>
      </c>
      <c r="F587" s="15" t="s">
        <v>30</v>
      </c>
      <c r="G587" s="70">
        <f t="shared" si="169"/>
        <v>1500000</v>
      </c>
      <c r="H587" s="70">
        <f t="shared" si="169"/>
        <v>0</v>
      </c>
      <c r="I587" s="70">
        <f t="shared" si="169"/>
        <v>0</v>
      </c>
      <c r="J587" s="111"/>
      <c r="P587" s="111"/>
      <c r="Q587" s="111"/>
      <c r="R587" s="111"/>
      <c r="S587" s="111"/>
      <c r="T587" s="111"/>
    </row>
    <row r="588" spans="1:20" s="3" customFormat="1">
      <c r="A588" s="16" t="s">
        <v>31</v>
      </c>
      <c r="B588" s="14">
        <v>774</v>
      </c>
      <c r="C588" s="15" t="s">
        <v>25</v>
      </c>
      <c r="D588" s="15" t="s">
        <v>27</v>
      </c>
      <c r="E588" s="15" t="s">
        <v>214</v>
      </c>
      <c r="F588" s="15" t="s">
        <v>32</v>
      </c>
      <c r="G588" s="70">
        <f>'прил 5,'!G767+'прил 5,'!G600+'прил 5,'!G942</f>
        <v>1500000</v>
      </c>
      <c r="H588" s="70">
        <f>'прил 5,'!H767</f>
        <v>0</v>
      </c>
      <c r="I588" s="70">
        <f>'прил 5,'!I767</f>
        <v>0</v>
      </c>
      <c r="J588" s="111"/>
      <c r="P588" s="111"/>
      <c r="Q588" s="111"/>
      <c r="R588" s="111"/>
      <c r="S588" s="111"/>
      <c r="T588" s="111"/>
    </row>
    <row r="589" spans="1:20" s="3" customFormat="1" hidden="1">
      <c r="A589" s="16" t="s">
        <v>34</v>
      </c>
      <c r="B589" s="14">
        <v>774</v>
      </c>
      <c r="C589" s="15" t="s">
        <v>25</v>
      </c>
      <c r="D589" s="15" t="s">
        <v>27</v>
      </c>
      <c r="E589" s="15" t="s">
        <v>214</v>
      </c>
      <c r="F589" s="15" t="s">
        <v>51</v>
      </c>
      <c r="G589" s="70"/>
      <c r="H589" s="87"/>
      <c r="I589" s="87"/>
      <c r="J589" s="111"/>
      <c r="P589" s="111"/>
      <c r="Q589" s="111"/>
      <c r="R589" s="111"/>
      <c r="S589" s="111"/>
      <c r="T589" s="111"/>
    </row>
    <row r="590" spans="1:20" s="3" customFormat="1" ht="25.5" hidden="1">
      <c r="A590" s="16" t="s">
        <v>649</v>
      </c>
      <c r="B590" s="14">
        <v>774</v>
      </c>
      <c r="C590" s="15" t="s">
        <v>25</v>
      </c>
      <c r="D590" s="15" t="s">
        <v>69</v>
      </c>
      <c r="E590" s="84" t="s">
        <v>694</v>
      </c>
      <c r="F590" s="15"/>
      <c r="G590" s="70">
        <f t="shared" ref="G590:I591" si="170">G591</f>
        <v>0</v>
      </c>
      <c r="H590" s="70">
        <f t="shared" si="170"/>
        <v>0</v>
      </c>
      <c r="I590" s="70">
        <f t="shared" si="170"/>
        <v>0</v>
      </c>
      <c r="P590" s="111"/>
      <c r="Q590" s="111"/>
      <c r="R590" s="111"/>
      <c r="S590" s="111"/>
      <c r="T590" s="111"/>
    </row>
    <row r="591" spans="1:20" s="3" customFormat="1" ht="25.5" hidden="1">
      <c r="A591" s="16" t="s">
        <v>29</v>
      </c>
      <c r="B591" s="14">
        <v>774</v>
      </c>
      <c r="C591" s="15" t="s">
        <v>25</v>
      </c>
      <c r="D591" s="15" t="s">
        <v>69</v>
      </c>
      <c r="E591" s="84" t="s">
        <v>694</v>
      </c>
      <c r="F591" s="15" t="s">
        <v>30</v>
      </c>
      <c r="G591" s="70">
        <f t="shared" si="170"/>
        <v>0</v>
      </c>
      <c r="H591" s="70">
        <f t="shared" si="170"/>
        <v>0</v>
      </c>
      <c r="I591" s="70">
        <f t="shared" si="170"/>
        <v>0</v>
      </c>
      <c r="P591" s="111"/>
      <c r="Q591" s="111"/>
      <c r="R591" s="111"/>
      <c r="S591" s="111"/>
      <c r="T591" s="111"/>
    </row>
    <row r="592" spans="1:20" s="3" customFormat="1" hidden="1">
      <c r="A592" s="16" t="s">
        <v>31</v>
      </c>
      <c r="B592" s="14">
        <v>774</v>
      </c>
      <c r="C592" s="15" t="s">
        <v>25</v>
      </c>
      <c r="D592" s="15" t="s">
        <v>69</v>
      </c>
      <c r="E592" s="84" t="s">
        <v>694</v>
      </c>
      <c r="F592" s="15" t="s">
        <v>32</v>
      </c>
      <c r="G592" s="70">
        <f>'прил 5,'!G957</f>
        <v>0</v>
      </c>
      <c r="H592" s="70"/>
      <c r="I592" s="70"/>
      <c r="P592" s="111"/>
      <c r="Q592" s="111"/>
      <c r="R592" s="111"/>
      <c r="S592" s="111"/>
      <c r="T592" s="111"/>
    </row>
    <row r="593" spans="1:20" s="3" customFormat="1" ht="25.5">
      <c r="A593" s="16" t="s">
        <v>956</v>
      </c>
      <c r="B593" s="14">
        <v>774</v>
      </c>
      <c r="C593" s="15" t="s">
        <v>25</v>
      </c>
      <c r="D593" s="15" t="s">
        <v>27</v>
      </c>
      <c r="E593" s="84" t="s">
        <v>954</v>
      </c>
      <c r="F593" s="15"/>
      <c r="G593" s="70">
        <f t="shared" ref="G593:I594" si="171">G594</f>
        <v>450000</v>
      </c>
      <c r="H593" s="70">
        <f t="shared" si="171"/>
        <v>60000</v>
      </c>
      <c r="I593" s="70">
        <f t="shared" si="171"/>
        <v>60000</v>
      </c>
      <c r="J593" s="176"/>
      <c r="K593" s="197"/>
      <c r="L593" s="197"/>
      <c r="M593" s="197"/>
      <c r="N593" s="197"/>
      <c r="O593" s="197"/>
      <c r="P593" s="197"/>
      <c r="Q593" s="197"/>
      <c r="R593" s="197"/>
    </row>
    <row r="594" spans="1:20" s="3" customFormat="1" ht="25.5">
      <c r="A594" s="16" t="s">
        <v>29</v>
      </c>
      <c r="B594" s="14">
        <v>774</v>
      </c>
      <c r="C594" s="15" t="s">
        <v>25</v>
      </c>
      <c r="D594" s="15" t="s">
        <v>27</v>
      </c>
      <c r="E594" s="84" t="s">
        <v>954</v>
      </c>
      <c r="F594" s="15" t="s">
        <v>30</v>
      </c>
      <c r="G594" s="70">
        <f t="shared" si="171"/>
        <v>450000</v>
      </c>
      <c r="H594" s="70">
        <f t="shared" si="171"/>
        <v>60000</v>
      </c>
      <c r="I594" s="70">
        <f t="shared" si="171"/>
        <v>60000</v>
      </c>
      <c r="J594" s="176"/>
      <c r="K594" s="197"/>
      <c r="L594" s="197"/>
      <c r="M594" s="197"/>
      <c r="N594" s="197"/>
      <c r="O594" s="197"/>
      <c r="P594" s="197"/>
      <c r="Q594" s="197"/>
      <c r="R594" s="197"/>
    </row>
    <row r="595" spans="1:20" s="3" customFormat="1">
      <c r="A595" s="82" t="s">
        <v>31</v>
      </c>
      <c r="B595" s="14">
        <v>774</v>
      </c>
      <c r="C595" s="15" t="s">
        <v>25</v>
      </c>
      <c r="D595" s="15" t="s">
        <v>27</v>
      </c>
      <c r="E595" s="84" t="s">
        <v>954</v>
      </c>
      <c r="F595" s="15" t="s">
        <v>32</v>
      </c>
      <c r="G595" s="70">
        <f>'прил 5,'!G770+'прил 5,'!G945+'прил 5,'!G603</f>
        <v>450000</v>
      </c>
      <c r="H595" s="70">
        <f>'прил 5,'!H770+'прил 5,'!H945+'прил 5,'!H603</f>
        <v>60000</v>
      </c>
      <c r="I595" s="70">
        <f>'прил 5,'!I770+'прил 5,'!I945+'прил 5,'!I603</f>
        <v>60000</v>
      </c>
      <c r="J595" s="176"/>
      <c r="K595" s="197"/>
      <c r="L595" s="197"/>
      <c r="M595" s="197"/>
      <c r="N595" s="197"/>
      <c r="O595" s="197"/>
      <c r="P595" s="197"/>
      <c r="Q595" s="197"/>
      <c r="R595" s="197"/>
    </row>
    <row r="596" spans="1:20" s="3" customFormat="1" ht="25.5">
      <c r="A596" s="16" t="s">
        <v>289</v>
      </c>
      <c r="B596" s="14">
        <v>774</v>
      </c>
      <c r="C596" s="15" t="s">
        <v>25</v>
      </c>
      <c r="D596" s="15" t="s">
        <v>27</v>
      </c>
      <c r="E596" s="15" t="s">
        <v>288</v>
      </c>
      <c r="F596" s="15"/>
      <c r="G596" s="70">
        <f t="shared" ref="G596:I597" si="172">G597</f>
        <v>2236920.77</v>
      </c>
      <c r="H596" s="70">
        <f t="shared" si="172"/>
        <v>2727323.6100000003</v>
      </c>
      <c r="I596" s="70">
        <f t="shared" si="172"/>
        <v>2727323.6100000003</v>
      </c>
      <c r="J596" s="111"/>
      <c r="P596" s="111"/>
      <c r="Q596" s="111"/>
      <c r="R596" s="111"/>
      <c r="S596" s="111"/>
      <c r="T596" s="111"/>
    </row>
    <row r="597" spans="1:20" s="3" customFormat="1" ht="25.5">
      <c r="A597" s="16" t="s">
        <v>29</v>
      </c>
      <c r="B597" s="14">
        <v>774</v>
      </c>
      <c r="C597" s="15" t="s">
        <v>25</v>
      </c>
      <c r="D597" s="15" t="s">
        <v>27</v>
      </c>
      <c r="E597" s="15" t="s">
        <v>288</v>
      </c>
      <c r="F597" s="15" t="s">
        <v>30</v>
      </c>
      <c r="G597" s="70">
        <f t="shared" si="172"/>
        <v>2236920.77</v>
      </c>
      <c r="H597" s="70">
        <f t="shared" si="172"/>
        <v>2727323.6100000003</v>
      </c>
      <c r="I597" s="70">
        <f t="shared" si="172"/>
        <v>2727323.6100000003</v>
      </c>
      <c r="J597" s="111"/>
      <c r="P597" s="111"/>
      <c r="Q597" s="111"/>
      <c r="R597" s="111"/>
      <c r="S597" s="111"/>
      <c r="T597" s="111"/>
    </row>
    <row r="598" spans="1:20" s="3" customFormat="1">
      <c r="A598" s="16" t="s">
        <v>31</v>
      </c>
      <c r="B598" s="14">
        <v>774</v>
      </c>
      <c r="C598" s="15" t="s">
        <v>25</v>
      </c>
      <c r="D598" s="15" t="s">
        <v>27</v>
      </c>
      <c r="E598" s="15" t="s">
        <v>288</v>
      </c>
      <c r="F598" s="15" t="s">
        <v>32</v>
      </c>
      <c r="G598" s="70">
        <f>'прил 5,'!G609+'прил 5,'!G773+'прил 5,'!G954+'прил 5,'!G948</f>
        <v>2236920.77</v>
      </c>
      <c r="H598" s="70">
        <f>'прил 5,'!H609+'прил 5,'!H773+'прил 5,'!H954+'прил 5,'!H948</f>
        <v>2727323.6100000003</v>
      </c>
      <c r="I598" s="70">
        <f>'прил 5,'!I609+'прил 5,'!I773+'прил 5,'!I954+'прил 5,'!I948</f>
        <v>2727323.6100000003</v>
      </c>
      <c r="J598" s="111"/>
      <c r="P598" s="111"/>
      <c r="Q598" s="111"/>
      <c r="R598" s="111"/>
      <c r="S598" s="111"/>
      <c r="T598" s="111"/>
    </row>
    <row r="599" spans="1:20" s="3" customFormat="1" ht="46.5" hidden="1" customHeight="1">
      <c r="A599" s="16" t="s">
        <v>715</v>
      </c>
      <c r="B599" s="14">
        <v>774</v>
      </c>
      <c r="C599" s="15" t="s">
        <v>25</v>
      </c>
      <c r="D599" s="15" t="s">
        <v>27</v>
      </c>
      <c r="E599" s="84" t="s">
        <v>702</v>
      </c>
      <c r="F599" s="15"/>
      <c r="G599" s="70">
        <f t="shared" ref="G599:I600" si="173">G600</f>
        <v>0</v>
      </c>
      <c r="H599" s="70">
        <f t="shared" si="173"/>
        <v>0</v>
      </c>
      <c r="I599" s="70">
        <f t="shared" si="173"/>
        <v>0</v>
      </c>
      <c r="P599" s="111"/>
      <c r="Q599" s="111"/>
      <c r="R599" s="111"/>
      <c r="S599" s="111"/>
      <c r="T599" s="111"/>
    </row>
    <row r="600" spans="1:20" s="3" customFormat="1" ht="25.5" hidden="1">
      <c r="A600" s="16" t="s">
        <v>29</v>
      </c>
      <c r="B600" s="14">
        <v>774</v>
      </c>
      <c r="C600" s="15" t="s">
        <v>25</v>
      </c>
      <c r="D600" s="15" t="s">
        <v>27</v>
      </c>
      <c r="E600" s="15" t="s">
        <v>702</v>
      </c>
      <c r="F600" s="15" t="s">
        <v>30</v>
      </c>
      <c r="G600" s="70">
        <f t="shared" si="173"/>
        <v>0</v>
      </c>
      <c r="H600" s="70">
        <f t="shared" si="173"/>
        <v>0</v>
      </c>
      <c r="I600" s="70">
        <f t="shared" si="173"/>
        <v>0</v>
      </c>
      <c r="P600" s="111"/>
      <c r="Q600" s="111"/>
      <c r="R600" s="111"/>
      <c r="S600" s="111"/>
      <c r="T600" s="111"/>
    </row>
    <row r="601" spans="1:20" s="3" customFormat="1" hidden="1">
      <c r="A601" s="16" t="s">
        <v>31</v>
      </c>
      <c r="B601" s="14">
        <v>774</v>
      </c>
      <c r="C601" s="15" t="s">
        <v>25</v>
      </c>
      <c r="D601" s="15" t="s">
        <v>27</v>
      </c>
      <c r="E601" s="15" t="s">
        <v>702</v>
      </c>
      <c r="F601" s="15" t="s">
        <v>32</v>
      </c>
      <c r="G601" s="70">
        <f>'прил 5,'!G623</f>
        <v>0</v>
      </c>
      <c r="H601" s="70">
        <f>'прил 5,'!H779</f>
        <v>0</v>
      </c>
      <c r="I601" s="70">
        <f>'прил 5,'!I779</f>
        <v>0</v>
      </c>
      <c r="P601" s="111"/>
      <c r="Q601" s="111"/>
      <c r="R601" s="111"/>
      <c r="S601" s="111"/>
      <c r="T601" s="111"/>
    </row>
    <row r="602" spans="1:20" s="3" customFormat="1" ht="49.5" hidden="1" customHeight="1">
      <c r="A602" s="16" t="s">
        <v>918</v>
      </c>
      <c r="B602" s="14">
        <v>774</v>
      </c>
      <c r="C602" s="15" t="s">
        <v>25</v>
      </c>
      <c r="D602" s="15" t="s">
        <v>27</v>
      </c>
      <c r="E602" s="84" t="s">
        <v>705</v>
      </c>
      <c r="F602" s="84"/>
      <c r="G602" s="87">
        <f t="shared" ref="G602:I606" si="174">G603</f>
        <v>0</v>
      </c>
      <c r="H602" s="87">
        <f t="shared" si="174"/>
        <v>0</v>
      </c>
      <c r="I602" s="87">
        <f t="shared" si="174"/>
        <v>0</v>
      </c>
      <c r="P602" s="111"/>
      <c r="Q602" s="111"/>
      <c r="R602" s="111"/>
      <c r="S602" s="111"/>
      <c r="T602" s="111"/>
    </row>
    <row r="603" spans="1:20" s="3" customFormat="1" ht="25.5" hidden="1">
      <c r="A603" s="16" t="s">
        <v>29</v>
      </c>
      <c r="B603" s="14">
        <v>774</v>
      </c>
      <c r="C603" s="15" t="s">
        <v>25</v>
      </c>
      <c r="D603" s="15" t="s">
        <v>27</v>
      </c>
      <c r="E603" s="84" t="s">
        <v>705</v>
      </c>
      <c r="F603" s="84" t="s">
        <v>30</v>
      </c>
      <c r="G603" s="87">
        <f t="shared" si="174"/>
        <v>0</v>
      </c>
      <c r="H603" s="87">
        <f t="shared" si="174"/>
        <v>0</v>
      </c>
      <c r="I603" s="87">
        <f t="shared" si="174"/>
        <v>0</v>
      </c>
      <c r="P603" s="111"/>
      <c r="Q603" s="111"/>
      <c r="R603" s="111"/>
      <c r="S603" s="111"/>
      <c r="T603" s="111"/>
    </row>
    <row r="604" spans="1:20" s="3" customFormat="1" hidden="1">
      <c r="A604" s="16" t="s">
        <v>31</v>
      </c>
      <c r="B604" s="14">
        <v>774</v>
      </c>
      <c r="C604" s="15" t="s">
        <v>25</v>
      </c>
      <c r="D604" s="15" t="s">
        <v>27</v>
      </c>
      <c r="E604" s="84" t="s">
        <v>705</v>
      </c>
      <c r="F604" s="84" t="s">
        <v>32</v>
      </c>
      <c r="G604" s="87">
        <f>'прил 5,'!G782+'прил 5,'!G606</f>
        <v>0</v>
      </c>
      <c r="H604" s="87">
        <f>'прил 5,'!H782+'прил 5,'!H606</f>
        <v>0</v>
      </c>
      <c r="I604" s="87">
        <f>'прил 5,'!I782+'прил 5,'!I606</f>
        <v>0</v>
      </c>
      <c r="P604" s="111"/>
      <c r="Q604" s="111"/>
      <c r="R604" s="111"/>
      <c r="S604" s="111"/>
      <c r="T604" s="111"/>
    </row>
    <row r="605" spans="1:20" s="3" customFormat="1" ht="38.25" hidden="1">
      <c r="A605" s="16" t="s">
        <v>614</v>
      </c>
      <c r="B605" s="14">
        <v>774</v>
      </c>
      <c r="C605" s="15" t="s">
        <v>25</v>
      </c>
      <c r="D605" s="15" t="s">
        <v>27</v>
      </c>
      <c r="E605" s="84" t="s">
        <v>613</v>
      </c>
      <c r="F605" s="84"/>
      <c r="G605" s="87">
        <f t="shared" si="174"/>
        <v>0</v>
      </c>
      <c r="H605" s="70">
        <f t="shared" si="174"/>
        <v>0</v>
      </c>
      <c r="I605" s="70">
        <f t="shared" si="174"/>
        <v>0</v>
      </c>
      <c r="P605" s="111"/>
      <c r="Q605" s="111"/>
      <c r="R605" s="111"/>
      <c r="S605" s="111"/>
      <c r="T605" s="111"/>
    </row>
    <row r="606" spans="1:20" s="3" customFormat="1" ht="25.5" hidden="1">
      <c r="A606" s="16" t="s">
        <v>29</v>
      </c>
      <c r="B606" s="14">
        <v>774</v>
      </c>
      <c r="C606" s="15" t="s">
        <v>25</v>
      </c>
      <c r="D606" s="15" t="s">
        <v>27</v>
      </c>
      <c r="E606" s="84" t="s">
        <v>613</v>
      </c>
      <c r="F606" s="84" t="s">
        <v>30</v>
      </c>
      <c r="G606" s="87">
        <f t="shared" si="174"/>
        <v>0</v>
      </c>
      <c r="H606" s="70">
        <f t="shared" si="174"/>
        <v>0</v>
      </c>
      <c r="I606" s="70">
        <f t="shared" si="174"/>
        <v>0</v>
      </c>
      <c r="P606" s="111"/>
      <c r="Q606" s="111"/>
      <c r="R606" s="111"/>
      <c r="S606" s="111"/>
      <c r="T606" s="111"/>
    </row>
    <row r="607" spans="1:20" s="3" customFormat="1" hidden="1">
      <c r="A607" s="16" t="s">
        <v>31</v>
      </c>
      <c r="B607" s="14">
        <v>774</v>
      </c>
      <c r="C607" s="15" t="s">
        <v>25</v>
      </c>
      <c r="D607" s="15" t="s">
        <v>27</v>
      </c>
      <c r="E607" s="84" t="s">
        <v>613</v>
      </c>
      <c r="F607" s="84" t="s">
        <v>32</v>
      </c>
      <c r="G607" s="87">
        <f>'прил 5,'!G785</f>
        <v>0</v>
      </c>
      <c r="H607" s="70"/>
      <c r="I607" s="70"/>
      <c r="P607" s="111"/>
      <c r="Q607" s="111"/>
      <c r="R607" s="111"/>
      <c r="S607" s="111"/>
      <c r="T607" s="111"/>
    </row>
    <row r="608" spans="1:20" s="3" customFormat="1" ht="49.5" hidden="1" customHeight="1">
      <c r="A608" s="16" t="s">
        <v>874</v>
      </c>
      <c r="B608" s="14">
        <v>774</v>
      </c>
      <c r="C608" s="15" t="s">
        <v>25</v>
      </c>
      <c r="D608" s="15" t="s">
        <v>27</v>
      </c>
      <c r="E608" s="84" t="s">
        <v>861</v>
      </c>
      <c r="F608" s="15"/>
      <c r="G608" s="70">
        <f t="shared" ref="G608:I609" si="175">G609</f>
        <v>0</v>
      </c>
      <c r="H608" s="70">
        <f t="shared" si="175"/>
        <v>0</v>
      </c>
      <c r="I608" s="70">
        <f t="shared" si="175"/>
        <v>0</v>
      </c>
      <c r="J608" s="175"/>
    </row>
    <row r="609" spans="1:18" s="3" customFormat="1" ht="25.5" hidden="1">
      <c r="A609" s="16" t="s">
        <v>29</v>
      </c>
      <c r="B609" s="14">
        <v>774</v>
      </c>
      <c r="C609" s="15" t="s">
        <v>25</v>
      </c>
      <c r="D609" s="15" t="s">
        <v>27</v>
      </c>
      <c r="E609" s="84" t="s">
        <v>861</v>
      </c>
      <c r="F609" s="15" t="s">
        <v>30</v>
      </c>
      <c r="G609" s="70">
        <f t="shared" si="175"/>
        <v>0</v>
      </c>
      <c r="H609" s="70">
        <f t="shared" si="175"/>
        <v>0</v>
      </c>
      <c r="I609" s="70">
        <f t="shared" si="175"/>
        <v>0</v>
      </c>
      <c r="J609" s="175"/>
    </row>
    <row r="610" spans="1:18" s="3" customFormat="1" hidden="1">
      <c r="A610" s="16" t="s">
        <v>31</v>
      </c>
      <c r="B610" s="14">
        <v>774</v>
      </c>
      <c r="C610" s="15" t="s">
        <v>25</v>
      </c>
      <c r="D610" s="15" t="s">
        <v>27</v>
      </c>
      <c r="E610" s="84" t="s">
        <v>861</v>
      </c>
      <c r="F610" s="15" t="s">
        <v>32</v>
      </c>
      <c r="G610" s="70">
        <f>'прил 5,'!G788</f>
        <v>0</v>
      </c>
      <c r="H610" s="70">
        <v>0</v>
      </c>
      <c r="I610" s="70">
        <v>0</v>
      </c>
      <c r="J610" s="175"/>
    </row>
    <row r="611" spans="1:18" s="3" customFormat="1" ht="49.5" hidden="1" customHeight="1">
      <c r="A611" s="16" t="s">
        <v>1003</v>
      </c>
      <c r="B611" s="14">
        <v>774</v>
      </c>
      <c r="C611" s="15" t="s">
        <v>25</v>
      </c>
      <c r="D611" s="15" t="s">
        <v>27</v>
      </c>
      <c r="E611" s="84" t="s">
        <v>1002</v>
      </c>
      <c r="F611" s="15"/>
      <c r="G611" s="70">
        <f t="shared" ref="G611:I612" si="176">G612</f>
        <v>0</v>
      </c>
      <c r="H611" s="70">
        <f t="shared" si="176"/>
        <v>0</v>
      </c>
      <c r="I611" s="70">
        <f t="shared" si="176"/>
        <v>0</v>
      </c>
      <c r="J611" s="176"/>
      <c r="K611" s="197"/>
      <c r="L611" s="197"/>
      <c r="M611" s="197"/>
      <c r="N611" s="197"/>
      <c r="O611" s="197"/>
      <c r="P611" s="197"/>
      <c r="Q611" s="197"/>
      <c r="R611" s="197"/>
    </row>
    <row r="612" spans="1:18" s="3" customFormat="1" ht="25.5" hidden="1">
      <c r="A612" s="16" t="s">
        <v>29</v>
      </c>
      <c r="B612" s="14">
        <v>774</v>
      </c>
      <c r="C612" s="15" t="s">
        <v>25</v>
      </c>
      <c r="D612" s="15" t="s">
        <v>27</v>
      </c>
      <c r="E612" s="84" t="s">
        <v>1002</v>
      </c>
      <c r="F612" s="15" t="s">
        <v>30</v>
      </c>
      <c r="G612" s="70">
        <f t="shared" si="176"/>
        <v>0</v>
      </c>
      <c r="H612" s="70">
        <f t="shared" si="176"/>
        <v>0</v>
      </c>
      <c r="I612" s="70">
        <f t="shared" si="176"/>
        <v>0</v>
      </c>
      <c r="J612" s="176"/>
      <c r="K612" s="197"/>
      <c r="L612" s="197"/>
      <c r="M612" s="197"/>
      <c r="N612" s="197"/>
      <c r="O612" s="197"/>
      <c r="P612" s="197"/>
      <c r="Q612" s="197"/>
      <c r="R612" s="197"/>
    </row>
    <row r="613" spans="1:18" s="3" customFormat="1" hidden="1">
      <c r="A613" s="16" t="s">
        <v>31</v>
      </c>
      <c r="B613" s="14">
        <v>774</v>
      </c>
      <c r="C613" s="15" t="s">
        <v>25</v>
      </c>
      <c r="D613" s="15" t="s">
        <v>27</v>
      </c>
      <c r="E613" s="84" t="s">
        <v>1002</v>
      </c>
      <c r="F613" s="15" t="s">
        <v>32</v>
      </c>
      <c r="G613" s="70">
        <f>'прил 5,'!G809</f>
        <v>0</v>
      </c>
      <c r="H613" s="70">
        <f>'прил 5,'!H809</f>
        <v>0</v>
      </c>
      <c r="I613" s="70">
        <f>'прил 5,'!I809</f>
        <v>0</v>
      </c>
      <c r="J613" s="176"/>
      <c r="K613" s="197"/>
      <c r="L613" s="197"/>
      <c r="M613" s="197"/>
      <c r="N613" s="197"/>
      <c r="O613" s="197"/>
      <c r="P613" s="197"/>
      <c r="Q613" s="197"/>
      <c r="R613" s="197"/>
    </row>
    <row r="614" spans="1:18" s="3" customFormat="1" ht="49.5" customHeight="1">
      <c r="A614" s="82" t="s">
        <v>1088</v>
      </c>
      <c r="B614" s="14">
        <v>774</v>
      </c>
      <c r="C614" s="15" t="s">
        <v>25</v>
      </c>
      <c r="D614" s="15" t="s">
        <v>27</v>
      </c>
      <c r="E614" s="84" t="s">
        <v>1089</v>
      </c>
      <c r="F614" s="15"/>
      <c r="G614" s="70">
        <f t="shared" ref="G614:I615" si="177">G615</f>
        <v>2981864</v>
      </c>
      <c r="H614" s="70">
        <f t="shared" si="177"/>
        <v>0</v>
      </c>
      <c r="I614" s="70">
        <f t="shared" si="177"/>
        <v>0</v>
      </c>
      <c r="J614" s="175"/>
    </row>
    <row r="615" spans="1:18" s="3" customFormat="1" ht="25.5">
      <c r="A615" s="16" t="s">
        <v>29</v>
      </c>
      <c r="B615" s="14">
        <v>774</v>
      </c>
      <c r="C615" s="15" t="s">
        <v>25</v>
      </c>
      <c r="D615" s="15" t="s">
        <v>27</v>
      </c>
      <c r="E615" s="84" t="s">
        <v>1089</v>
      </c>
      <c r="F615" s="15" t="s">
        <v>30</v>
      </c>
      <c r="G615" s="70">
        <f t="shared" si="177"/>
        <v>2981864</v>
      </c>
      <c r="H615" s="70">
        <f t="shared" si="177"/>
        <v>0</v>
      </c>
      <c r="I615" s="70">
        <f t="shared" si="177"/>
        <v>0</v>
      </c>
      <c r="J615" s="175"/>
    </row>
    <row r="616" spans="1:18" s="3" customFormat="1">
      <c r="A616" s="16" t="s">
        <v>31</v>
      </c>
      <c r="B616" s="14">
        <v>774</v>
      </c>
      <c r="C616" s="15" t="s">
        <v>25</v>
      </c>
      <c r="D616" s="15" t="s">
        <v>27</v>
      </c>
      <c r="E616" s="84" t="s">
        <v>1089</v>
      </c>
      <c r="F616" s="15" t="s">
        <v>32</v>
      </c>
      <c r="G616" s="70">
        <f>'прил 5,'!G812</f>
        <v>2981864</v>
      </c>
      <c r="H616" s="70">
        <f>'прил 5,'!H812</f>
        <v>0</v>
      </c>
      <c r="I616" s="70">
        <f>'прил 5,'!I812</f>
        <v>0</v>
      </c>
      <c r="J616" s="175"/>
    </row>
    <row r="617" spans="1:18" s="3" customFormat="1" ht="49.5" hidden="1" customHeight="1">
      <c r="A617" s="16" t="s">
        <v>1009</v>
      </c>
      <c r="B617" s="14">
        <v>774</v>
      </c>
      <c r="C617" s="15" t="s">
        <v>25</v>
      </c>
      <c r="D617" s="15" t="s">
        <v>27</v>
      </c>
      <c r="E617" s="84" t="s">
        <v>1008</v>
      </c>
      <c r="F617" s="15"/>
      <c r="G617" s="70">
        <f t="shared" ref="G617:I618" si="178">G618</f>
        <v>0</v>
      </c>
      <c r="H617" s="70">
        <f t="shared" si="178"/>
        <v>0</v>
      </c>
      <c r="I617" s="70">
        <f t="shared" si="178"/>
        <v>0</v>
      </c>
      <c r="J617" s="176"/>
      <c r="K617" s="197"/>
      <c r="L617" s="197"/>
      <c r="M617" s="197"/>
      <c r="N617" s="197"/>
      <c r="O617" s="197"/>
      <c r="P617" s="197"/>
      <c r="Q617" s="197"/>
      <c r="R617" s="197"/>
    </row>
    <row r="618" spans="1:18" s="3" customFormat="1" ht="25.5" hidden="1">
      <c r="A618" s="16" t="s">
        <v>29</v>
      </c>
      <c r="B618" s="14">
        <v>774</v>
      </c>
      <c r="C618" s="15" t="s">
        <v>25</v>
      </c>
      <c r="D618" s="15" t="s">
        <v>27</v>
      </c>
      <c r="E618" s="84" t="s">
        <v>1008</v>
      </c>
      <c r="F618" s="15" t="s">
        <v>30</v>
      </c>
      <c r="G618" s="70">
        <f t="shared" si="178"/>
        <v>0</v>
      </c>
      <c r="H618" s="70">
        <f t="shared" si="178"/>
        <v>0</v>
      </c>
      <c r="I618" s="70">
        <f t="shared" si="178"/>
        <v>0</v>
      </c>
      <c r="J618" s="176"/>
      <c r="K618" s="197"/>
      <c r="L618" s="197"/>
      <c r="M618" s="197"/>
      <c r="N618" s="197"/>
      <c r="O618" s="197"/>
      <c r="P618" s="197"/>
      <c r="Q618" s="197"/>
      <c r="R618" s="197"/>
    </row>
    <row r="619" spans="1:18" s="3" customFormat="1" hidden="1">
      <c r="A619" s="16" t="s">
        <v>31</v>
      </c>
      <c r="B619" s="14">
        <v>774</v>
      </c>
      <c r="C619" s="15" t="s">
        <v>25</v>
      </c>
      <c r="D619" s="15" t="s">
        <v>27</v>
      </c>
      <c r="E619" s="84" t="s">
        <v>1008</v>
      </c>
      <c r="F619" s="15" t="s">
        <v>32</v>
      </c>
      <c r="G619" s="70">
        <f>'прил 5,'!G815</f>
        <v>0</v>
      </c>
      <c r="H619" s="70">
        <v>0</v>
      </c>
      <c r="I619" s="70">
        <v>0</v>
      </c>
      <c r="J619" s="176"/>
      <c r="K619" s="197"/>
      <c r="L619" s="197"/>
      <c r="M619" s="197"/>
      <c r="N619" s="197"/>
      <c r="O619" s="197"/>
      <c r="P619" s="197"/>
      <c r="Q619" s="197"/>
      <c r="R619" s="197"/>
    </row>
    <row r="620" spans="1:18" s="3" customFormat="1" ht="49.5" hidden="1" customHeight="1">
      <c r="A620" s="16" t="s">
        <v>1013</v>
      </c>
      <c r="B620" s="14">
        <v>774</v>
      </c>
      <c r="C620" s="15" t="s">
        <v>25</v>
      </c>
      <c r="D620" s="15" t="s">
        <v>27</v>
      </c>
      <c r="E620" s="84" t="s">
        <v>1012</v>
      </c>
      <c r="F620" s="15"/>
      <c r="G620" s="70">
        <f t="shared" ref="G620:I621" si="179">G621</f>
        <v>0</v>
      </c>
      <c r="H620" s="70">
        <f t="shared" si="179"/>
        <v>0</v>
      </c>
      <c r="I620" s="70">
        <f t="shared" si="179"/>
        <v>0</v>
      </c>
      <c r="J620" s="176"/>
      <c r="K620" s="197"/>
      <c r="L620" s="197"/>
      <c r="M620" s="197"/>
      <c r="N620" s="197"/>
      <c r="O620" s="197"/>
      <c r="P620" s="197"/>
      <c r="Q620" s="197"/>
      <c r="R620" s="197"/>
    </row>
    <row r="621" spans="1:18" s="3" customFormat="1" ht="25.5" hidden="1">
      <c r="A621" s="16" t="s">
        <v>29</v>
      </c>
      <c r="B621" s="14">
        <v>774</v>
      </c>
      <c r="C621" s="15" t="s">
        <v>25</v>
      </c>
      <c r="D621" s="15" t="s">
        <v>27</v>
      </c>
      <c r="E621" s="84" t="s">
        <v>1012</v>
      </c>
      <c r="F621" s="15" t="s">
        <v>30</v>
      </c>
      <c r="G621" s="70">
        <f t="shared" si="179"/>
        <v>0</v>
      </c>
      <c r="H621" s="70">
        <f t="shared" si="179"/>
        <v>0</v>
      </c>
      <c r="I621" s="70">
        <f t="shared" si="179"/>
        <v>0</v>
      </c>
      <c r="J621" s="176"/>
      <c r="K621" s="197"/>
      <c r="L621" s="197"/>
      <c r="M621" s="197"/>
      <c r="N621" s="197"/>
      <c r="O621" s="197"/>
      <c r="P621" s="197"/>
      <c r="Q621" s="197"/>
      <c r="R621" s="197"/>
    </row>
    <row r="622" spans="1:18" s="3" customFormat="1" hidden="1">
      <c r="A622" s="16" t="s">
        <v>31</v>
      </c>
      <c r="B622" s="14">
        <v>774</v>
      </c>
      <c r="C622" s="15" t="s">
        <v>25</v>
      </c>
      <c r="D622" s="15" t="s">
        <v>27</v>
      </c>
      <c r="E622" s="84" t="s">
        <v>1012</v>
      </c>
      <c r="F622" s="15" t="s">
        <v>32</v>
      </c>
      <c r="G622" s="70">
        <f>'прил 5,'!G818</f>
        <v>0</v>
      </c>
      <c r="H622" s="70">
        <v>0</v>
      </c>
      <c r="I622" s="70">
        <v>0</v>
      </c>
      <c r="J622" s="176"/>
      <c r="K622" s="197"/>
      <c r="L622" s="197"/>
      <c r="M622" s="197"/>
      <c r="N622" s="197"/>
      <c r="O622" s="197"/>
      <c r="P622" s="197"/>
      <c r="Q622" s="197"/>
      <c r="R622" s="197"/>
    </row>
    <row r="623" spans="1:18" s="150" customFormat="1" ht="61.5" hidden="1" customHeight="1">
      <c r="A623" s="82" t="s">
        <v>1034</v>
      </c>
      <c r="B623" s="148">
        <v>774</v>
      </c>
      <c r="C623" s="84" t="s">
        <v>25</v>
      </c>
      <c r="D623" s="84" t="s">
        <v>27</v>
      </c>
      <c r="E623" s="84" t="s">
        <v>1029</v>
      </c>
      <c r="F623" s="84"/>
      <c r="G623" s="87">
        <f t="shared" ref="G623:I636" si="180">G624</f>
        <v>0</v>
      </c>
      <c r="H623" s="87">
        <f t="shared" si="180"/>
        <v>0</v>
      </c>
      <c r="I623" s="87">
        <f t="shared" si="180"/>
        <v>0</v>
      </c>
      <c r="J623" s="176"/>
      <c r="K623" s="197"/>
      <c r="L623" s="197"/>
      <c r="M623" s="197"/>
      <c r="N623" s="197"/>
      <c r="O623" s="197"/>
      <c r="P623" s="197"/>
      <c r="Q623" s="197"/>
      <c r="R623" s="197"/>
    </row>
    <row r="624" spans="1:18" s="3" customFormat="1" ht="25.5" hidden="1">
      <c r="A624" s="82" t="s">
        <v>29</v>
      </c>
      <c r="B624" s="148">
        <v>774</v>
      </c>
      <c r="C624" s="84" t="s">
        <v>25</v>
      </c>
      <c r="D624" s="84" t="s">
        <v>27</v>
      </c>
      <c r="E624" s="84" t="s">
        <v>1029</v>
      </c>
      <c r="F624" s="84" t="s">
        <v>30</v>
      </c>
      <c r="G624" s="87">
        <f t="shared" si="180"/>
        <v>0</v>
      </c>
      <c r="H624" s="87">
        <f t="shared" si="180"/>
        <v>0</v>
      </c>
      <c r="I624" s="87">
        <f t="shared" si="180"/>
        <v>0</v>
      </c>
      <c r="J624" s="176"/>
      <c r="K624" s="197"/>
      <c r="L624" s="197"/>
      <c r="M624" s="197"/>
      <c r="N624" s="197"/>
      <c r="O624" s="197"/>
      <c r="P624" s="197"/>
      <c r="Q624" s="197"/>
      <c r="R624" s="197"/>
    </row>
    <row r="625" spans="1:18" s="3" customFormat="1" hidden="1">
      <c r="A625" s="82" t="s">
        <v>31</v>
      </c>
      <c r="B625" s="148">
        <v>774</v>
      </c>
      <c r="C625" s="84" t="s">
        <v>25</v>
      </c>
      <c r="D625" s="84" t="s">
        <v>27</v>
      </c>
      <c r="E625" s="84" t="s">
        <v>1029</v>
      </c>
      <c r="F625" s="84" t="s">
        <v>32</v>
      </c>
      <c r="G625" s="87">
        <f>'прил 5,'!G791</f>
        <v>0</v>
      </c>
      <c r="H625" s="87">
        <f>'прил 5,'!H791</f>
        <v>0</v>
      </c>
      <c r="I625" s="87">
        <f>'прил 5,'!I791</f>
        <v>0</v>
      </c>
      <c r="J625" s="87">
        <f>'прил 5,'!J791</f>
        <v>0</v>
      </c>
      <c r="K625" s="87">
        <f>'прил 5,'!K791</f>
        <v>0</v>
      </c>
      <c r="L625" s="87">
        <f>'прил 5,'!L791</f>
        <v>0</v>
      </c>
      <c r="M625" s="87">
        <f>'прил 5,'!M791</f>
        <v>0</v>
      </c>
      <c r="N625" s="87">
        <f>'прил 5,'!N791</f>
        <v>0</v>
      </c>
      <c r="O625" s="87">
        <f>'прил 5,'!O791</f>
        <v>0</v>
      </c>
      <c r="P625" s="197"/>
      <c r="Q625" s="197"/>
      <c r="R625" s="197"/>
    </row>
    <row r="626" spans="1:18" s="3" customFormat="1" ht="37.5" hidden="1" customHeight="1">
      <c r="A626" s="82" t="s">
        <v>1052</v>
      </c>
      <c r="B626" s="148">
        <v>774</v>
      </c>
      <c r="C626" s="84" t="s">
        <v>25</v>
      </c>
      <c r="D626" s="84" t="s">
        <v>27</v>
      </c>
      <c r="E626" s="84" t="s">
        <v>1030</v>
      </c>
      <c r="F626" s="84"/>
      <c r="G626" s="87">
        <f t="shared" si="180"/>
        <v>0</v>
      </c>
      <c r="H626" s="87">
        <f t="shared" si="180"/>
        <v>0</v>
      </c>
      <c r="I626" s="87">
        <f t="shared" si="180"/>
        <v>0</v>
      </c>
      <c r="J626" s="176"/>
      <c r="K626" s="197"/>
      <c r="L626" s="197"/>
      <c r="M626" s="197"/>
      <c r="N626" s="197"/>
      <c r="O626" s="197"/>
      <c r="P626" s="197"/>
      <c r="Q626" s="197"/>
      <c r="R626" s="197"/>
    </row>
    <row r="627" spans="1:18" s="3" customFormat="1" ht="25.5" hidden="1">
      <c r="A627" s="82" t="s">
        <v>29</v>
      </c>
      <c r="B627" s="148">
        <v>774</v>
      </c>
      <c r="C627" s="84" t="s">
        <v>25</v>
      </c>
      <c r="D627" s="84" t="s">
        <v>27</v>
      </c>
      <c r="E627" s="84" t="s">
        <v>1030</v>
      </c>
      <c r="F627" s="84" t="s">
        <v>30</v>
      </c>
      <c r="G627" s="87">
        <f t="shared" si="180"/>
        <v>0</v>
      </c>
      <c r="H627" s="87">
        <f t="shared" si="180"/>
        <v>0</v>
      </c>
      <c r="I627" s="87">
        <f t="shared" si="180"/>
        <v>0</v>
      </c>
      <c r="J627" s="176"/>
      <c r="K627" s="197"/>
      <c r="L627" s="197"/>
      <c r="M627" s="197"/>
      <c r="N627" s="197"/>
      <c r="O627" s="197"/>
      <c r="P627" s="197"/>
      <c r="Q627" s="197"/>
      <c r="R627" s="197"/>
    </row>
    <row r="628" spans="1:18" s="3" customFormat="1" hidden="1">
      <c r="A628" s="82" t="s">
        <v>31</v>
      </c>
      <c r="B628" s="148">
        <v>774</v>
      </c>
      <c r="C628" s="84" t="s">
        <v>25</v>
      </c>
      <c r="D628" s="84" t="s">
        <v>27</v>
      </c>
      <c r="E628" s="84" t="s">
        <v>1030</v>
      </c>
      <c r="F628" s="84" t="s">
        <v>32</v>
      </c>
      <c r="G628" s="87">
        <f>'прил 5,'!G794</f>
        <v>0</v>
      </c>
      <c r="H628" s="87">
        <f>'прил 5,'!H794</f>
        <v>0</v>
      </c>
      <c r="I628" s="87">
        <f>'прил 5,'!I794</f>
        <v>0</v>
      </c>
      <c r="J628" s="176"/>
      <c r="K628" s="197"/>
      <c r="L628" s="197"/>
      <c r="M628" s="197"/>
      <c r="N628" s="197"/>
      <c r="O628" s="197"/>
      <c r="P628" s="197"/>
      <c r="Q628" s="197"/>
      <c r="R628" s="197"/>
    </row>
    <row r="629" spans="1:18" s="3" customFormat="1" ht="36" hidden="1" customHeight="1">
      <c r="A629" s="82" t="s">
        <v>1035</v>
      </c>
      <c r="B629" s="148">
        <v>774</v>
      </c>
      <c r="C629" s="84" t="s">
        <v>25</v>
      </c>
      <c r="D629" s="84" t="s">
        <v>27</v>
      </c>
      <c r="E629" s="84" t="s">
        <v>1031</v>
      </c>
      <c r="F629" s="84"/>
      <c r="G629" s="87">
        <f t="shared" si="180"/>
        <v>0</v>
      </c>
      <c r="H629" s="87">
        <f t="shared" si="180"/>
        <v>0</v>
      </c>
      <c r="I629" s="87">
        <f t="shared" si="180"/>
        <v>0</v>
      </c>
      <c r="J629" s="176"/>
      <c r="K629" s="197"/>
      <c r="L629" s="197"/>
      <c r="M629" s="197"/>
      <c r="N629" s="197"/>
      <c r="O629" s="197"/>
      <c r="P629" s="197"/>
      <c r="Q629" s="197"/>
      <c r="R629" s="197"/>
    </row>
    <row r="630" spans="1:18" s="3" customFormat="1" ht="25.5" hidden="1">
      <c r="A630" s="82" t="s">
        <v>29</v>
      </c>
      <c r="B630" s="148">
        <v>774</v>
      </c>
      <c r="C630" s="84" t="s">
        <v>25</v>
      </c>
      <c r="D630" s="84" t="s">
        <v>27</v>
      </c>
      <c r="E630" s="84" t="s">
        <v>1031</v>
      </c>
      <c r="F630" s="84" t="s">
        <v>30</v>
      </c>
      <c r="G630" s="87">
        <f t="shared" si="180"/>
        <v>0</v>
      </c>
      <c r="H630" s="87">
        <f t="shared" si="180"/>
        <v>0</v>
      </c>
      <c r="I630" s="87">
        <f t="shared" si="180"/>
        <v>0</v>
      </c>
      <c r="J630" s="176"/>
      <c r="K630" s="197"/>
      <c r="L630" s="197"/>
      <c r="M630" s="197"/>
      <c r="N630" s="197"/>
      <c r="O630" s="197"/>
      <c r="P630" s="197"/>
      <c r="Q630" s="197"/>
      <c r="R630" s="197"/>
    </row>
    <row r="631" spans="1:18" s="3" customFormat="1" hidden="1">
      <c r="A631" s="82" t="s">
        <v>31</v>
      </c>
      <c r="B631" s="148">
        <v>774</v>
      </c>
      <c r="C631" s="84" t="s">
        <v>25</v>
      </c>
      <c r="D631" s="84" t="s">
        <v>27</v>
      </c>
      <c r="E631" s="84" t="s">
        <v>1031</v>
      </c>
      <c r="F631" s="84" t="s">
        <v>32</v>
      </c>
      <c r="G631" s="87">
        <f>'прил 5,'!G797</f>
        <v>0</v>
      </c>
      <c r="H631" s="87">
        <f>'прил 5,'!H797</f>
        <v>0</v>
      </c>
      <c r="I631" s="87">
        <f>'прил 5,'!I797</f>
        <v>0</v>
      </c>
      <c r="J631" s="176"/>
      <c r="K631" s="197"/>
      <c r="L631" s="197"/>
      <c r="M631" s="197"/>
      <c r="N631" s="197"/>
      <c r="O631" s="197"/>
      <c r="P631" s="197"/>
      <c r="Q631" s="197"/>
      <c r="R631" s="197"/>
    </row>
    <row r="632" spans="1:18" s="3" customFormat="1" ht="49.5" hidden="1" customHeight="1">
      <c r="A632" s="82" t="s">
        <v>1037</v>
      </c>
      <c r="B632" s="148">
        <v>774</v>
      </c>
      <c r="C632" s="84" t="s">
        <v>25</v>
      </c>
      <c r="D632" s="84" t="s">
        <v>27</v>
      </c>
      <c r="E632" s="84" t="s">
        <v>1032</v>
      </c>
      <c r="F632" s="84"/>
      <c r="G632" s="87">
        <f t="shared" si="180"/>
        <v>0</v>
      </c>
      <c r="H632" s="87">
        <f t="shared" si="180"/>
        <v>0</v>
      </c>
      <c r="I632" s="87">
        <f t="shared" si="180"/>
        <v>0</v>
      </c>
      <c r="J632" s="176"/>
      <c r="K632" s="197"/>
      <c r="L632" s="197"/>
      <c r="M632" s="197"/>
      <c r="N632" s="197"/>
      <c r="O632" s="197"/>
      <c r="P632" s="197"/>
      <c r="Q632" s="197"/>
      <c r="R632" s="197"/>
    </row>
    <row r="633" spans="1:18" s="3" customFormat="1" ht="25.5" hidden="1">
      <c r="A633" s="82" t="s">
        <v>29</v>
      </c>
      <c r="B633" s="148">
        <v>774</v>
      </c>
      <c r="C633" s="84" t="s">
        <v>25</v>
      </c>
      <c r="D633" s="84" t="s">
        <v>27</v>
      </c>
      <c r="E633" s="84" t="s">
        <v>1032</v>
      </c>
      <c r="F633" s="84" t="s">
        <v>30</v>
      </c>
      <c r="G633" s="87">
        <f t="shared" si="180"/>
        <v>0</v>
      </c>
      <c r="H633" s="87">
        <f t="shared" si="180"/>
        <v>0</v>
      </c>
      <c r="I633" s="87">
        <f t="shared" si="180"/>
        <v>0</v>
      </c>
      <c r="J633" s="176"/>
      <c r="K633" s="197"/>
      <c r="L633" s="197"/>
      <c r="M633" s="197"/>
      <c r="N633" s="197"/>
      <c r="O633" s="197"/>
      <c r="P633" s="197"/>
      <c r="Q633" s="197"/>
      <c r="R633" s="197"/>
    </row>
    <row r="634" spans="1:18" s="3" customFormat="1" hidden="1">
      <c r="A634" s="82" t="s">
        <v>31</v>
      </c>
      <c r="B634" s="148">
        <v>774</v>
      </c>
      <c r="C634" s="84" t="s">
        <v>25</v>
      </c>
      <c r="D634" s="84" t="s">
        <v>27</v>
      </c>
      <c r="E634" s="84" t="s">
        <v>1032</v>
      </c>
      <c r="F634" s="84" t="s">
        <v>32</v>
      </c>
      <c r="G634" s="87">
        <f>'прил 5,'!G800</f>
        <v>0</v>
      </c>
      <c r="H634" s="87">
        <f>'прил 5,'!H800</f>
        <v>0</v>
      </c>
      <c r="I634" s="87">
        <f>'прил 5,'!I800</f>
        <v>0</v>
      </c>
      <c r="J634" s="176"/>
      <c r="K634" s="197"/>
      <c r="L634" s="197"/>
      <c r="M634" s="197"/>
      <c r="N634" s="197"/>
      <c r="O634" s="197"/>
      <c r="P634" s="197"/>
      <c r="Q634" s="197"/>
      <c r="R634" s="197"/>
    </row>
    <row r="635" spans="1:18" s="3" customFormat="1" ht="39.75" hidden="1" customHeight="1">
      <c r="A635" s="82" t="s">
        <v>1036</v>
      </c>
      <c r="B635" s="148">
        <v>774</v>
      </c>
      <c r="C635" s="84" t="s">
        <v>25</v>
      </c>
      <c r="D635" s="84" t="s">
        <v>27</v>
      </c>
      <c r="E635" s="84" t="s">
        <v>1033</v>
      </c>
      <c r="F635" s="84"/>
      <c r="G635" s="87">
        <f t="shared" si="180"/>
        <v>0</v>
      </c>
      <c r="H635" s="87">
        <f t="shared" si="180"/>
        <v>0</v>
      </c>
      <c r="I635" s="87">
        <f t="shared" si="180"/>
        <v>0</v>
      </c>
      <c r="J635" s="176"/>
      <c r="K635" s="197"/>
      <c r="L635" s="197"/>
      <c r="M635" s="197"/>
      <c r="N635" s="197"/>
      <c r="O635" s="197"/>
      <c r="P635" s="197"/>
      <c r="Q635" s="197"/>
      <c r="R635" s="197"/>
    </row>
    <row r="636" spans="1:18" s="3" customFormat="1" ht="25.5" hidden="1">
      <c r="A636" s="82" t="s">
        <v>29</v>
      </c>
      <c r="B636" s="148">
        <v>774</v>
      </c>
      <c r="C636" s="84" t="s">
        <v>25</v>
      </c>
      <c r="D636" s="84" t="s">
        <v>27</v>
      </c>
      <c r="E636" s="84" t="s">
        <v>1033</v>
      </c>
      <c r="F636" s="84" t="s">
        <v>30</v>
      </c>
      <c r="G636" s="87">
        <f t="shared" si="180"/>
        <v>0</v>
      </c>
      <c r="H636" s="87">
        <f t="shared" si="180"/>
        <v>0</v>
      </c>
      <c r="I636" s="87">
        <f t="shared" si="180"/>
        <v>0</v>
      </c>
      <c r="J636" s="176"/>
      <c r="K636" s="197"/>
      <c r="L636" s="197"/>
      <c r="M636" s="197"/>
      <c r="N636" s="197"/>
      <c r="O636" s="197"/>
      <c r="P636" s="197"/>
      <c r="Q636" s="197"/>
      <c r="R636" s="197"/>
    </row>
    <row r="637" spans="1:18" s="3" customFormat="1" hidden="1">
      <c r="A637" s="82" t="s">
        <v>31</v>
      </c>
      <c r="B637" s="148">
        <v>774</v>
      </c>
      <c r="C637" s="84" t="s">
        <v>25</v>
      </c>
      <c r="D637" s="84" t="s">
        <v>27</v>
      </c>
      <c r="E637" s="84" t="s">
        <v>1033</v>
      </c>
      <c r="F637" s="84" t="s">
        <v>32</v>
      </c>
      <c r="G637" s="87">
        <f>'прил 5,'!G803</f>
        <v>0</v>
      </c>
      <c r="H637" s="87">
        <f>'прил 5,'!H803</f>
        <v>0</v>
      </c>
      <c r="I637" s="87">
        <f>'прил 5,'!I803</f>
        <v>0</v>
      </c>
      <c r="J637" s="176"/>
      <c r="K637" s="197"/>
      <c r="L637" s="197"/>
      <c r="M637" s="197"/>
      <c r="N637" s="197"/>
      <c r="O637" s="197"/>
      <c r="P637" s="197"/>
      <c r="Q637" s="197"/>
      <c r="R637" s="197"/>
    </row>
    <row r="638" spans="1:18" s="3" customFormat="1" ht="38.25" hidden="1" customHeight="1">
      <c r="A638" s="82" t="s">
        <v>1049</v>
      </c>
      <c r="B638" s="148">
        <v>774</v>
      </c>
      <c r="C638" s="84" t="s">
        <v>25</v>
      </c>
      <c r="D638" s="84" t="s">
        <v>27</v>
      </c>
      <c r="E638" s="84" t="s">
        <v>1045</v>
      </c>
      <c r="F638" s="84"/>
      <c r="G638" s="87">
        <f t="shared" ref="G638:I639" si="181">G639</f>
        <v>0</v>
      </c>
      <c r="H638" s="87">
        <f t="shared" si="181"/>
        <v>0</v>
      </c>
      <c r="I638" s="87">
        <f t="shared" si="181"/>
        <v>0</v>
      </c>
      <c r="J638" s="176"/>
      <c r="K638" s="197"/>
      <c r="L638" s="197"/>
      <c r="M638" s="197"/>
      <c r="N638" s="197"/>
      <c r="O638" s="197"/>
      <c r="P638" s="197"/>
      <c r="Q638" s="197"/>
      <c r="R638" s="197"/>
    </row>
    <row r="639" spans="1:18" s="3" customFormat="1" ht="25.5" hidden="1">
      <c r="A639" s="82" t="s">
        <v>29</v>
      </c>
      <c r="B639" s="148">
        <v>774</v>
      </c>
      <c r="C639" s="84" t="s">
        <v>25</v>
      </c>
      <c r="D639" s="84" t="s">
        <v>27</v>
      </c>
      <c r="E639" s="84" t="s">
        <v>1045</v>
      </c>
      <c r="F639" s="84" t="s">
        <v>30</v>
      </c>
      <c r="G639" s="87">
        <f t="shared" si="181"/>
        <v>0</v>
      </c>
      <c r="H639" s="87">
        <f t="shared" si="181"/>
        <v>0</v>
      </c>
      <c r="I639" s="87">
        <f t="shared" si="181"/>
        <v>0</v>
      </c>
      <c r="J639" s="176"/>
      <c r="K639" s="197"/>
      <c r="L639" s="197"/>
      <c r="M639" s="197"/>
      <c r="N639" s="197"/>
      <c r="O639" s="197"/>
      <c r="P639" s="197"/>
      <c r="Q639" s="197"/>
      <c r="R639" s="197"/>
    </row>
    <row r="640" spans="1:18" s="3" customFormat="1" hidden="1">
      <c r="A640" s="82" t="s">
        <v>31</v>
      </c>
      <c r="B640" s="148">
        <v>774</v>
      </c>
      <c r="C640" s="84" t="s">
        <v>25</v>
      </c>
      <c r="D640" s="84" t="s">
        <v>27</v>
      </c>
      <c r="E640" s="84" t="s">
        <v>1045</v>
      </c>
      <c r="F640" s="84" t="s">
        <v>32</v>
      </c>
      <c r="G640" s="87">
        <f>'прил 5,'!G806</f>
        <v>0</v>
      </c>
      <c r="H640" s="87">
        <v>0</v>
      </c>
      <c r="I640" s="87">
        <v>0</v>
      </c>
      <c r="J640" s="176"/>
      <c r="K640" s="197"/>
      <c r="L640" s="197"/>
      <c r="M640" s="197"/>
      <c r="N640" s="197"/>
      <c r="O640" s="197"/>
      <c r="P640" s="197"/>
      <c r="Q640" s="197"/>
      <c r="R640" s="197"/>
    </row>
    <row r="641" spans="1:20" ht="38.25" hidden="1">
      <c r="A641" s="16" t="s">
        <v>403</v>
      </c>
      <c r="B641" s="14">
        <v>774</v>
      </c>
      <c r="C641" s="15" t="s">
        <v>25</v>
      </c>
      <c r="D641" s="15" t="s">
        <v>27</v>
      </c>
      <c r="E641" s="84" t="s">
        <v>794</v>
      </c>
      <c r="F641" s="84"/>
      <c r="G641" s="85">
        <f t="shared" ref="G641:I642" si="182">G642</f>
        <v>0</v>
      </c>
      <c r="H641" s="85">
        <f t="shared" si="182"/>
        <v>0</v>
      </c>
      <c r="I641" s="85">
        <f t="shared" si="182"/>
        <v>0</v>
      </c>
    </row>
    <row r="642" spans="1:20" ht="25.5" hidden="1">
      <c r="A642" s="16" t="s">
        <v>29</v>
      </c>
      <c r="B642" s="14">
        <v>774</v>
      </c>
      <c r="C642" s="15" t="s">
        <v>25</v>
      </c>
      <c r="D642" s="15" t="s">
        <v>27</v>
      </c>
      <c r="E642" s="84" t="s">
        <v>794</v>
      </c>
      <c r="F642" s="84" t="s">
        <v>30</v>
      </c>
      <c r="G642" s="85">
        <f t="shared" si="182"/>
        <v>0</v>
      </c>
      <c r="H642" s="85">
        <f t="shared" si="182"/>
        <v>0</v>
      </c>
      <c r="I642" s="85">
        <f t="shared" si="182"/>
        <v>0</v>
      </c>
    </row>
    <row r="643" spans="1:20" hidden="1">
      <c r="A643" s="16" t="s">
        <v>31</v>
      </c>
      <c r="B643" s="14">
        <v>774</v>
      </c>
      <c r="C643" s="15" t="s">
        <v>25</v>
      </c>
      <c r="D643" s="15" t="s">
        <v>27</v>
      </c>
      <c r="E643" s="84" t="s">
        <v>794</v>
      </c>
      <c r="F643" s="84" t="s">
        <v>32</v>
      </c>
      <c r="G643" s="85">
        <f>'прил 5,'!G821</f>
        <v>0</v>
      </c>
      <c r="H643" s="85">
        <f>'прил 5,'!H821</f>
        <v>0</v>
      </c>
      <c r="I643" s="85">
        <f>'прил 5,'!I821</f>
        <v>0</v>
      </c>
    </row>
    <row r="644" spans="1:20" hidden="1">
      <c r="A644" s="16" t="s">
        <v>701</v>
      </c>
      <c r="B644" s="14">
        <v>774</v>
      </c>
      <c r="C644" s="15" t="s">
        <v>25</v>
      </c>
      <c r="D644" s="15" t="s">
        <v>27</v>
      </c>
      <c r="E644" s="84" t="s">
        <v>895</v>
      </c>
      <c r="F644" s="84"/>
      <c r="G644" s="85">
        <f>G645</f>
        <v>0</v>
      </c>
      <c r="H644" s="8">
        <f t="shared" ref="G644:I645" si="183">H645</f>
        <v>0</v>
      </c>
      <c r="I644" s="8">
        <f t="shared" si="183"/>
        <v>0</v>
      </c>
      <c r="J644" s="1"/>
    </row>
    <row r="645" spans="1:20" ht="25.5" hidden="1">
      <c r="A645" s="16" t="s">
        <v>29</v>
      </c>
      <c r="B645" s="14">
        <v>774</v>
      </c>
      <c r="C645" s="15" t="s">
        <v>25</v>
      </c>
      <c r="D645" s="15" t="s">
        <v>27</v>
      </c>
      <c r="E645" s="84" t="s">
        <v>895</v>
      </c>
      <c r="F645" s="84" t="s">
        <v>30</v>
      </c>
      <c r="G645" s="85">
        <f t="shared" si="183"/>
        <v>0</v>
      </c>
      <c r="H645" s="8">
        <f t="shared" si="183"/>
        <v>0</v>
      </c>
      <c r="I645" s="8">
        <f t="shared" si="183"/>
        <v>0</v>
      </c>
      <c r="J645" s="1"/>
    </row>
    <row r="646" spans="1:20" hidden="1">
      <c r="A646" s="16" t="s">
        <v>31</v>
      </c>
      <c r="B646" s="14">
        <v>774</v>
      </c>
      <c r="C646" s="15" t="s">
        <v>25</v>
      </c>
      <c r="D646" s="15" t="s">
        <v>27</v>
      </c>
      <c r="E646" s="84" t="s">
        <v>895</v>
      </c>
      <c r="F646" s="84" t="s">
        <v>32</v>
      </c>
      <c r="G646" s="85">
        <f>'прил 5,'!G824</f>
        <v>0</v>
      </c>
      <c r="H646" s="8">
        <f>'прил 5,'!H824</f>
        <v>0</v>
      </c>
      <c r="I646" s="8">
        <v>0</v>
      </c>
      <c r="J646" s="1"/>
    </row>
    <row r="647" spans="1:20" s="3" customFormat="1" hidden="1">
      <c r="A647" s="16" t="s">
        <v>419</v>
      </c>
      <c r="B647" s="14">
        <v>774</v>
      </c>
      <c r="C647" s="15" t="s">
        <v>25</v>
      </c>
      <c r="D647" s="15" t="s">
        <v>18</v>
      </c>
      <c r="E647" s="84" t="s">
        <v>418</v>
      </c>
      <c r="F647" s="84"/>
      <c r="G647" s="87">
        <f>G648</f>
        <v>0</v>
      </c>
      <c r="H647" s="70">
        <f>H648</f>
        <v>0</v>
      </c>
      <c r="I647" s="70">
        <f>I648</f>
        <v>0</v>
      </c>
      <c r="J647" s="111"/>
      <c r="P647" s="111"/>
      <c r="Q647" s="111"/>
      <c r="R647" s="111"/>
      <c r="S647" s="111"/>
      <c r="T647" s="111"/>
    </row>
    <row r="648" spans="1:20" s="3" customFormat="1" hidden="1">
      <c r="A648" s="16" t="s">
        <v>31</v>
      </c>
      <c r="B648" s="14">
        <v>774</v>
      </c>
      <c r="C648" s="15" t="s">
        <v>25</v>
      </c>
      <c r="D648" s="15" t="s">
        <v>18</v>
      </c>
      <c r="E648" s="84" t="s">
        <v>418</v>
      </c>
      <c r="F648" s="84" t="s">
        <v>32</v>
      </c>
      <c r="G648" s="87"/>
      <c r="H648" s="70">
        <f>'прил 5,'!H587</f>
        <v>0</v>
      </c>
      <c r="I648" s="70">
        <f>'прил 5,'!I587</f>
        <v>0</v>
      </c>
      <c r="J648" s="111"/>
      <c r="P648" s="111"/>
      <c r="Q648" s="111"/>
      <c r="R648" s="111"/>
      <c r="S648" s="111"/>
      <c r="T648" s="111"/>
    </row>
    <row r="649" spans="1:20" ht="25.5" hidden="1" customHeight="1">
      <c r="A649" s="16" t="s">
        <v>742</v>
      </c>
      <c r="B649" s="14">
        <v>774</v>
      </c>
      <c r="C649" s="15" t="s">
        <v>25</v>
      </c>
      <c r="D649" s="15" t="s">
        <v>18</v>
      </c>
      <c r="E649" s="15" t="s">
        <v>741</v>
      </c>
      <c r="F649" s="14"/>
      <c r="G649" s="70">
        <f t="shared" ref="G649:I650" si="184">G650</f>
        <v>0</v>
      </c>
      <c r="H649" s="70">
        <f t="shared" si="184"/>
        <v>0</v>
      </c>
      <c r="I649" s="70">
        <f t="shared" si="184"/>
        <v>0</v>
      </c>
      <c r="J649" s="1"/>
    </row>
    <row r="650" spans="1:20" ht="25.5" hidden="1" customHeight="1">
      <c r="A650" s="16" t="s">
        <v>29</v>
      </c>
      <c r="B650" s="14">
        <v>774</v>
      </c>
      <c r="C650" s="15" t="s">
        <v>25</v>
      </c>
      <c r="D650" s="15" t="s">
        <v>18</v>
      </c>
      <c r="E650" s="15" t="s">
        <v>741</v>
      </c>
      <c r="F650" s="15" t="s">
        <v>30</v>
      </c>
      <c r="G650" s="70">
        <f t="shared" si="184"/>
        <v>0</v>
      </c>
      <c r="H650" s="70">
        <f t="shared" si="184"/>
        <v>0</v>
      </c>
      <c r="I650" s="70">
        <f t="shared" si="184"/>
        <v>0</v>
      </c>
      <c r="J650" s="1"/>
    </row>
    <row r="651" spans="1:20" ht="25.5" hidden="1" customHeight="1">
      <c r="A651" s="16" t="s">
        <v>31</v>
      </c>
      <c r="B651" s="14">
        <v>774</v>
      </c>
      <c r="C651" s="15" t="s">
        <v>25</v>
      </c>
      <c r="D651" s="15" t="s">
        <v>18</v>
      </c>
      <c r="E651" s="15" t="s">
        <v>741</v>
      </c>
      <c r="F651" s="15" t="s">
        <v>32</v>
      </c>
      <c r="G651" s="70"/>
      <c r="H651" s="70"/>
      <c r="I651" s="70"/>
      <c r="J651" s="1"/>
    </row>
    <row r="652" spans="1:20" s="3" customFormat="1" ht="38.25" hidden="1" customHeight="1">
      <c r="A652" s="16" t="s">
        <v>697</v>
      </c>
      <c r="B652" s="14">
        <v>774</v>
      </c>
      <c r="C652" s="15" t="s">
        <v>25</v>
      </c>
      <c r="D652" s="15" t="s">
        <v>27</v>
      </c>
      <c r="E652" s="84" t="s">
        <v>696</v>
      </c>
      <c r="F652" s="84"/>
      <c r="G652" s="87">
        <f t="shared" ref="G652:I653" si="185">G653</f>
        <v>0</v>
      </c>
      <c r="H652" s="70">
        <f t="shared" si="185"/>
        <v>0</v>
      </c>
      <c r="I652" s="70">
        <f t="shared" si="185"/>
        <v>0</v>
      </c>
      <c r="P652" s="111"/>
      <c r="Q652" s="111"/>
      <c r="R652" s="111"/>
      <c r="S652" s="111"/>
      <c r="T652" s="111"/>
    </row>
    <row r="653" spans="1:20" s="3" customFormat="1" ht="25.5" hidden="1">
      <c r="A653" s="16" t="s">
        <v>29</v>
      </c>
      <c r="B653" s="14">
        <v>774</v>
      </c>
      <c r="C653" s="15" t="s">
        <v>25</v>
      </c>
      <c r="D653" s="15" t="s">
        <v>27</v>
      </c>
      <c r="E653" s="84" t="s">
        <v>696</v>
      </c>
      <c r="F653" s="84" t="s">
        <v>30</v>
      </c>
      <c r="G653" s="87">
        <f t="shared" si="185"/>
        <v>0</v>
      </c>
      <c r="H653" s="70">
        <f t="shared" si="185"/>
        <v>0</v>
      </c>
      <c r="I653" s="70">
        <f t="shared" si="185"/>
        <v>0</v>
      </c>
      <c r="P653" s="111"/>
      <c r="Q653" s="111"/>
      <c r="R653" s="111"/>
      <c r="S653" s="111"/>
      <c r="T653" s="111"/>
    </row>
    <row r="654" spans="1:20" s="3" customFormat="1" hidden="1">
      <c r="A654" s="16" t="s">
        <v>31</v>
      </c>
      <c r="B654" s="14">
        <v>774</v>
      </c>
      <c r="C654" s="15" t="s">
        <v>25</v>
      </c>
      <c r="D654" s="15" t="s">
        <v>27</v>
      </c>
      <c r="E654" s="84" t="s">
        <v>696</v>
      </c>
      <c r="F654" s="84" t="s">
        <v>32</v>
      </c>
      <c r="G654" s="87">
        <f>'прил 5,'!G776</f>
        <v>0</v>
      </c>
      <c r="H654" s="70">
        <v>0</v>
      </c>
      <c r="I654" s="70">
        <v>0</v>
      </c>
      <c r="P654" s="111"/>
      <c r="Q654" s="111"/>
      <c r="R654" s="111"/>
      <c r="S654" s="111"/>
      <c r="T654" s="111"/>
    </row>
    <row r="655" spans="1:20" s="3" customFormat="1" ht="33.75" hidden="1" customHeight="1">
      <c r="A655" s="16" t="s">
        <v>698</v>
      </c>
      <c r="B655" s="14">
        <v>774</v>
      </c>
      <c r="C655" s="15" t="s">
        <v>25</v>
      </c>
      <c r="D655" s="15" t="s">
        <v>18</v>
      </c>
      <c r="E655" s="15" t="s">
        <v>700</v>
      </c>
      <c r="F655" s="15"/>
      <c r="G655" s="70">
        <f>G656</f>
        <v>0</v>
      </c>
      <c r="H655" s="70">
        <f>H657</f>
        <v>0</v>
      </c>
      <c r="I655" s="70">
        <f>I657</f>
        <v>0</v>
      </c>
      <c r="P655" s="111"/>
      <c r="Q655" s="111"/>
      <c r="R655" s="111"/>
      <c r="S655" s="111"/>
      <c r="T655" s="111"/>
    </row>
    <row r="656" spans="1:20" s="3" customFormat="1" ht="33.75" hidden="1" customHeight="1">
      <c r="A656" s="16" t="s">
        <v>29</v>
      </c>
      <c r="B656" s="14"/>
      <c r="C656" s="15"/>
      <c r="D656" s="15"/>
      <c r="E656" s="15" t="s">
        <v>700</v>
      </c>
      <c r="F656" s="15" t="s">
        <v>30</v>
      </c>
      <c r="G656" s="70">
        <f>G657</f>
        <v>0</v>
      </c>
      <c r="H656" s="70"/>
      <c r="I656" s="70"/>
      <c r="P656" s="111"/>
      <c r="Q656" s="111"/>
      <c r="R656" s="111"/>
      <c r="S656" s="111"/>
      <c r="T656" s="111"/>
    </row>
    <row r="657" spans="1:20" s="3" customFormat="1" hidden="1">
      <c r="A657" s="16" t="s">
        <v>31</v>
      </c>
      <c r="B657" s="14">
        <v>774</v>
      </c>
      <c r="C657" s="15" t="s">
        <v>25</v>
      </c>
      <c r="D657" s="15" t="s">
        <v>18</v>
      </c>
      <c r="E657" s="15" t="s">
        <v>700</v>
      </c>
      <c r="F657" s="15" t="s">
        <v>32</v>
      </c>
      <c r="G657" s="70">
        <f>'прил 5,'!G632</f>
        <v>0</v>
      </c>
      <c r="H657" s="70">
        <v>0</v>
      </c>
      <c r="I657" s="70">
        <v>0</v>
      </c>
      <c r="P657" s="111"/>
      <c r="Q657" s="111"/>
      <c r="R657" s="111"/>
      <c r="S657" s="111"/>
      <c r="T657" s="111"/>
    </row>
    <row r="658" spans="1:20" s="3" customFormat="1" ht="25.5">
      <c r="A658" s="82" t="s">
        <v>1075</v>
      </c>
      <c r="B658" s="148">
        <v>774</v>
      </c>
      <c r="C658" s="84" t="s">
        <v>25</v>
      </c>
      <c r="D658" s="84" t="s">
        <v>27</v>
      </c>
      <c r="E658" s="84" t="s">
        <v>1076</v>
      </c>
      <c r="F658" s="84"/>
      <c r="G658" s="87">
        <f t="shared" ref="G658:I659" si="186">G659</f>
        <v>17762400</v>
      </c>
      <c r="H658" s="87">
        <f t="shared" si="186"/>
        <v>0</v>
      </c>
      <c r="I658" s="87">
        <f t="shared" si="186"/>
        <v>0</v>
      </c>
      <c r="J658" s="176"/>
      <c r="K658" s="197"/>
      <c r="L658" s="197"/>
      <c r="M658" s="197"/>
      <c r="N658" s="197"/>
      <c r="O658" s="197"/>
      <c r="P658" s="197"/>
      <c r="Q658" s="197"/>
      <c r="R658" s="197"/>
    </row>
    <row r="659" spans="1:20" s="3" customFormat="1" ht="25.5">
      <c r="A659" s="82" t="s">
        <v>29</v>
      </c>
      <c r="B659" s="148">
        <v>774</v>
      </c>
      <c r="C659" s="84" t="s">
        <v>25</v>
      </c>
      <c r="D659" s="84" t="s">
        <v>27</v>
      </c>
      <c r="E659" s="84" t="s">
        <v>1076</v>
      </c>
      <c r="F659" s="84" t="s">
        <v>30</v>
      </c>
      <c r="G659" s="87">
        <f t="shared" si="186"/>
        <v>17762400</v>
      </c>
      <c r="H659" s="87">
        <f t="shared" si="186"/>
        <v>0</v>
      </c>
      <c r="I659" s="87">
        <f t="shared" si="186"/>
        <v>0</v>
      </c>
      <c r="J659" s="176"/>
      <c r="K659" s="197"/>
      <c r="L659" s="197"/>
      <c r="M659" s="197"/>
      <c r="N659" s="197"/>
      <c r="O659" s="197"/>
      <c r="P659" s="197"/>
      <c r="Q659" s="197"/>
      <c r="R659" s="197"/>
    </row>
    <row r="660" spans="1:20" s="3" customFormat="1">
      <c r="A660" s="82" t="s">
        <v>31</v>
      </c>
      <c r="B660" s="148">
        <v>774</v>
      </c>
      <c r="C660" s="84" t="s">
        <v>25</v>
      </c>
      <c r="D660" s="84" t="s">
        <v>27</v>
      </c>
      <c r="E660" s="84" t="s">
        <v>1076</v>
      </c>
      <c r="F660" s="84" t="s">
        <v>32</v>
      </c>
      <c r="G660" s="87">
        <f>'прил 5,'!G827+'прил 5,'!G646</f>
        <v>17762400</v>
      </c>
      <c r="H660" s="87">
        <f>'прил 5,'!H827</f>
        <v>0</v>
      </c>
      <c r="I660" s="87">
        <f>'прил 5,'!I827</f>
        <v>0</v>
      </c>
      <c r="J660" s="176"/>
      <c r="K660" s="197"/>
      <c r="L660" s="197"/>
      <c r="M660" s="197"/>
      <c r="N660" s="197"/>
      <c r="O660" s="197"/>
      <c r="P660" s="197"/>
      <c r="Q660" s="197"/>
      <c r="R660" s="197"/>
    </row>
    <row r="661" spans="1:20" s="18" customFormat="1" ht="21.75" customHeight="1">
      <c r="A661" s="13" t="s">
        <v>117</v>
      </c>
      <c r="B661" s="15" t="s">
        <v>50</v>
      </c>
      <c r="C661" s="15" t="s">
        <v>25</v>
      </c>
      <c r="D661" s="15" t="s">
        <v>25</v>
      </c>
      <c r="E661" s="15" t="s">
        <v>185</v>
      </c>
      <c r="F661" s="15"/>
      <c r="G661" s="70">
        <f>G664+G684+G687+G688+G665+G668+G691+G696+G701+G706+G709+G671+G712</f>
        <v>6471604.9199999999</v>
      </c>
      <c r="H661" s="70">
        <f t="shared" ref="H661:I661" si="187">H664+H684+H687+H688+H665+H668+H691+H696+H701+H706+H709+H671+H712</f>
        <v>5670475.4000000004</v>
      </c>
      <c r="I661" s="70">
        <f t="shared" si="187"/>
        <v>5877303.2400000002</v>
      </c>
      <c r="J661" s="17"/>
      <c r="P661" s="17"/>
      <c r="Q661" s="17"/>
      <c r="R661" s="17"/>
      <c r="S661" s="17"/>
      <c r="T661" s="17"/>
    </row>
    <row r="662" spans="1:20" s="18" customFormat="1" ht="72.75" customHeight="1">
      <c r="A662" s="104" t="s">
        <v>1055</v>
      </c>
      <c r="B662" s="15" t="s">
        <v>92</v>
      </c>
      <c r="C662" s="15" t="s">
        <v>25</v>
      </c>
      <c r="D662" s="15" t="s">
        <v>25</v>
      </c>
      <c r="E662" s="15" t="s">
        <v>186</v>
      </c>
      <c r="F662" s="15"/>
      <c r="G662" s="70">
        <f t="shared" ref="G662:I663" si="188">G663</f>
        <v>4971604.92</v>
      </c>
      <c r="H662" s="70">
        <f t="shared" si="188"/>
        <v>5170475.4000000004</v>
      </c>
      <c r="I662" s="70">
        <f t="shared" si="188"/>
        <v>5377303.2400000002</v>
      </c>
      <c r="J662" s="17"/>
      <c r="P662" s="17"/>
      <c r="Q662" s="17"/>
      <c r="R662" s="17"/>
      <c r="S662" s="17"/>
      <c r="T662" s="17"/>
    </row>
    <row r="663" spans="1:20" s="18" customFormat="1" ht="33" customHeight="1">
      <c r="A663" s="16" t="s">
        <v>29</v>
      </c>
      <c r="B663" s="15" t="s">
        <v>92</v>
      </c>
      <c r="C663" s="15" t="s">
        <v>25</v>
      </c>
      <c r="D663" s="15" t="s">
        <v>25</v>
      </c>
      <c r="E663" s="15" t="s">
        <v>186</v>
      </c>
      <c r="F663" s="15" t="s">
        <v>30</v>
      </c>
      <c r="G663" s="70">
        <f t="shared" si="188"/>
        <v>4971604.92</v>
      </c>
      <c r="H663" s="70">
        <f t="shared" si="188"/>
        <v>5170475.4000000004</v>
      </c>
      <c r="I663" s="70">
        <f t="shared" si="188"/>
        <v>5377303.2400000002</v>
      </c>
      <c r="J663" s="17"/>
      <c r="P663" s="17"/>
      <c r="Q663" s="17"/>
      <c r="R663" s="17"/>
      <c r="S663" s="17"/>
      <c r="T663" s="17"/>
    </row>
    <row r="664" spans="1:20" s="18" customFormat="1">
      <c r="A664" s="16" t="s">
        <v>31</v>
      </c>
      <c r="B664" s="15" t="s">
        <v>92</v>
      </c>
      <c r="C664" s="15" t="s">
        <v>25</v>
      </c>
      <c r="D664" s="15" t="s">
        <v>25</v>
      </c>
      <c r="E664" s="15" t="s">
        <v>186</v>
      </c>
      <c r="F664" s="15" t="s">
        <v>32</v>
      </c>
      <c r="G664" s="70">
        <f>'прил 5,'!G1025+'прил 5,'!G112</f>
        <v>4971604.92</v>
      </c>
      <c r="H664" s="70">
        <f>'прил 5,'!H1025+'прил 5,'!H112</f>
        <v>5170475.4000000004</v>
      </c>
      <c r="I664" s="70">
        <f>'прил 5,'!I1025+'прил 5,'!I112</f>
        <v>5377303.2400000002</v>
      </c>
      <c r="J664" s="17"/>
      <c r="P664" s="17"/>
      <c r="Q664" s="17"/>
      <c r="R664" s="17"/>
      <c r="S664" s="17"/>
      <c r="T664" s="17"/>
    </row>
    <row r="665" spans="1:20" s="18" customFormat="1" ht="25.5" hidden="1">
      <c r="A665" s="16" t="s">
        <v>627</v>
      </c>
      <c r="B665" s="15" t="s">
        <v>92</v>
      </c>
      <c r="C665" s="15" t="s">
        <v>25</v>
      </c>
      <c r="D665" s="15" t="s">
        <v>25</v>
      </c>
      <c r="E665" s="15" t="s">
        <v>626</v>
      </c>
      <c r="F665" s="15"/>
      <c r="G665" s="70">
        <f>G666</f>
        <v>0</v>
      </c>
      <c r="H665" s="70">
        <f>H666</f>
        <v>0</v>
      </c>
      <c r="I665" s="70">
        <f>I666</f>
        <v>0</v>
      </c>
      <c r="P665" s="17"/>
      <c r="Q665" s="17"/>
      <c r="R665" s="17"/>
      <c r="S665" s="17"/>
      <c r="T665" s="17"/>
    </row>
    <row r="666" spans="1:20" s="18" customFormat="1" ht="25.5" hidden="1">
      <c r="A666" s="16" t="s">
        <v>29</v>
      </c>
      <c r="B666" s="15" t="s">
        <v>92</v>
      </c>
      <c r="C666" s="15" t="s">
        <v>25</v>
      </c>
      <c r="D666" s="15" t="s">
        <v>25</v>
      </c>
      <c r="E666" s="15" t="s">
        <v>626</v>
      </c>
      <c r="F666" s="15" t="s">
        <v>30</v>
      </c>
      <c r="G666" s="70">
        <f>G667</f>
        <v>0</v>
      </c>
      <c r="H666" s="70"/>
      <c r="I666" s="70"/>
      <c r="P666" s="17"/>
      <c r="Q666" s="17"/>
      <c r="R666" s="17"/>
      <c r="S666" s="17"/>
      <c r="T666" s="17"/>
    </row>
    <row r="667" spans="1:20" s="18" customFormat="1" hidden="1">
      <c r="A667" s="16" t="s">
        <v>31</v>
      </c>
      <c r="B667" s="15" t="s">
        <v>92</v>
      </c>
      <c r="C667" s="15" t="s">
        <v>25</v>
      </c>
      <c r="D667" s="15" t="s">
        <v>25</v>
      </c>
      <c r="E667" s="15" t="s">
        <v>626</v>
      </c>
      <c r="F667" s="15" t="s">
        <v>32</v>
      </c>
      <c r="G667" s="70">
        <f>'прил 5,'!G1031</f>
        <v>0</v>
      </c>
      <c r="H667" s="70">
        <f>H668</f>
        <v>0</v>
      </c>
      <c r="I667" s="70">
        <f>I668</f>
        <v>0</v>
      </c>
      <c r="P667" s="17"/>
      <c r="Q667" s="17"/>
      <c r="R667" s="17"/>
      <c r="S667" s="17"/>
      <c r="T667" s="17"/>
    </row>
    <row r="668" spans="1:20" s="3" customFormat="1" ht="25.5" hidden="1">
      <c r="A668" s="16" t="s">
        <v>293</v>
      </c>
      <c r="B668" s="14">
        <v>774</v>
      </c>
      <c r="C668" s="15" t="s">
        <v>25</v>
      </c>
      <c r="D668" s="15" t="s">
        <v>25</v>
      </c>
      <c r="E668" s="15" t="s">
        <v>561</v>
      </c>
      <c r="F668" s="15"/>
      <c r="G668" s="70">
        <f t="shared" ref="G668:I669" si="189">G669</f>
        <v>0</v>
      </c>
      <c r="H668" s="70">
        <f t="shared" si="189"/>
        <v>0</v>
      </c>
      <c r="I668" s="70">
        <f t="shared" si="189"/>
        <v>0</v>
      </c>
      <c r="J668" s="176"/>
      <c r="K668" s="197"/>
      <c r="L668" s="197"/>
      <c r="M668" s="197"/>
      <c r="N668" s="197"/>
      <c r="O668" s="197"/>
      <c r="P668" s="197"/>
      <c r="Q668" s="197"/>
      <c r="R668" s="197"/>
    </row>
    <row r="669" spans="1:20" s="3" customFormat="1" ht="25.5" hidden="1">
      <c r="A669" s="16" t="s">
        <v>29</v>
      </c>
      <c r="B669" s="14">
        <v>774</v>
      </c>
      <c r="C669" s="15" t="s">
        <v>25</v>
      </c>
      <c r="D669" s="15" t="s">
        <v>25</v>
      </c>
      <c r="E669" s="15" t="s">
        <v>561</v>
      </c>
      <c r="F669" s="15" t="s">
        <v>30</v>
      </c>
      <c r="G669" s="70">
        <f t="shared" si="189"/>
        <v>0</v>
      </c>
      <c r="H669" s="70">
        <f t="shared" si="189"/>
        <v>0</v>
      </c>
      <c r="I669" s="70">
        <f t="shared" si="189"/>
        <v>0</v>
      </c>
      <c r="J669" s="176"/>
      <c r="K669" s="197"/>
      <c r="L669" s="197"/>
      <c r="M669" s="197"/>
      <c r="N669" s="197"/>
      <c r="O669" s="197"/>
      <c r="P669" s="197"/>
      <c r="Q669" s="197"/>
      <c r="R669" s="197"/>
    </row>
    <row r="670" spans="1:20" s="3" customFormat="1" hidden="1">
      <c r="A670" s="16" t="s">
        <v>31</v>
      </c>
      <c r="B670" s="14">
        <v>774</v>
      </c>
      <c r="C670" s="15" t="s">
        <v>25</v>
      </c>
      <c r="D670" s="15" t="s">
        <v>25</v>
      </c>
      <c r="E670" s="15" t="s">
        <v>561</v>
      </c>
      <c r="F670" s="15" t="s">
        <v>32</v>
      </c>
      <c r="G670" s="70"/>
      <c r="H670" s="70">
        <v>0</v>
      </c>
      <c r="I670" s="70">
        <v>0</v>
      </c>
      <c r="J670" s="176"/>
      <c r="K670" s="197"/>
      <c r="L670" s="197"/>
      <c r="M670" s="197"/>
      <c r="N670" s="197"/>
      <c r="O670" s="197"/>
      <c r="P670" s="197"/>
      <c r="Q670" s="197"/>
      <c r="R670" s="197"/>
    </row>
    <row r="671" spans="1:20" s="3" customFormat="1" ht="51" hidden="1">
      <c r="A671" s="16" t="s">
        <v>415</v>
      </c>
      <c r="B671" s="14">
        <v>774</v>
      </c>
      <c r="C671" s="15" t="s">
        <v>25</v>
      </c>
      <c r="D671" s="15" t="s">
        <v>25</v>
      </c>
      <c r="E671" s="15" t="s">
        <v>414</v>
      </c>
      <c r="F671" s="15"/>
      <c r="G671" s="70">
        <f t="shared" ref="G671:I672" si="190">G672</f>
        <v>0</v>
      </c>
      <c r="H671" s="70">
        <f t="shared" si="190"/>
        <v>0</v>
      </c>
      <c r="I671" s="70">
        <f t="shared" si="190"/>
        <v>0</v>
      </c>
      <c r="J671" s="176"/>
      <c r="K671" s="197"/>
      <c r="L671" s="197"/>
      <c r="M671" s="197"/>
      <c r="N671" s="197"/>
      <c r="O671" s="197"/>
      <c r="P671" s="197"/>
      <c r="Q671" s="197"/>
      <c r="R671" s="197"/>
    </row>
    <row r="672" spans="1:20" s="3" customFormat="1" ht="25.5" hidden="1">
      <c r="A672" s="16" t="s">
        <v>29</v>
      </c>
      <c r="B672" s="14">
        <v>774</v>
      </c>
      <c r="C672" s="15" t="s">
        <v>25</v>
      </c>
      <c r="D672" s="15" t="s">
        <v>25</v>
      </c>
      <c r="E672" s="15" t="s">
        <v>414</v>
      </c>
      <c r="F672" s="15" t="s">
        <v>30</v>
      </c>
      <c r="G672" s="70">
        <f t="shared" si="190"/>
        <v>0</v>
      </c>
      <c r="H672" s="70">
        <f t="shared" si="190"/>
        <v>0</v>
      </c>
      <c r="I672" s="70">
        <f t="shared" si="190"/>
        <v>0</v>
      </c>
      <c r="J672" s="176"/>
      <c r="K672" s="197"/>
      <c r="L672" s="197"/>
      <c r="M672" s="197"/>
      <c r="N672" s="197"/>
      <c r="O672" s="197"/>
      <c r="P672" s="197"/>
      <c r="Q672" s="197"/>
      <c r="R672" s="197"/>
    </row>
    <row r="673" spans="1:20" s="3" customFormat="1" hidden="1">
      <c r="A673" s="16" t="s">
        <v>31</v>
      </c>
      <c r="B673" s="14">
        <v>774</v>
      </c>
      <c r="C673" s="15" t="s">
        <v>25</v>
      </c>
      <c r="D673" s="15" t="s">
        <v>25</v>
      </c>
      <c r="E673" s="15" t="s">
        <v>414</v>
      </c>
      <c r="F673" s="15" t="s">
        <v>32</v>
      </c>
      <c r="G673" s="70">
        <f>'прил 5,'!G1041</f>
        <v>0</v>
      </c>
      <c r="H673" s="70">
        <f>'прил 5,'!H1041</f>
        <v>0</v>
      </c>
      <c r="I673" s="70">
        <f>'прил 5,'!I1041</f>
        <v>0</v>
      </c>
      <c r="J673" s="176"/>
      <c r="K673" s="197"/>
      <c r="L673" s="197"/>
      <c r="M673" s="197"/>
      <c r="N673" s="197"/>
      <c r="O673" s="197"/>
      <c r="P673" s="197"/>
      <c r="Q673" s="197"/>
      <c r="R673" s="197"/>
    </row>
    <row r="674" spans="1:20" s="18" customFormat="1" ht="75" customHeight="1">
      <c r="A674" s="13" t="s">
        <v>127</v>
      </c>
      <c r="B674" s="15" t="s">
        <v>92</v>
      </c>
      <c r="C674" s="15" t="s">
        <v>25</v>
      </c>
      <c r="D674" s="15" t="s">
        <v>25</v>
      </c>
      <c r="E674" s="15" t="s">
        <v>187</v>
      </c>
      <c r="F674" s="15"/>
      <c r="G674" s="70">
        <f>G675+G681+G677+G680+G683</f>
        <v>500000</v>
      </c>
      <c r="H674" s="70">
        <f t="shared" ref="H674:I674" si="191">H675+H681+H677+H680+H683</f>
        <v>500000</v>
      </c>
      <c r="I674" s="70">
        <f t="shared" si="191"/>
        <v>500000</v>
      </c>
      <c r="J674" s="17"/>
      <c r="P674" s="17"/>
      <c r="Q674" s="17"/>
      <c r="R674" s="17"/>
      <c r="S674" s="17"/>
      <c r="T674" s="17"/>
    </row>
    <row r="675" spans="1:20" s="18" customFormat="1" ht="25.5" hidden="1">
      <c r="A675" s="16" t="s">
        <v>35</v>
      </c>
      <c r="B675" s="15" t="s">
        <v>92</v>
      </c>
      <c r="C675" s="15" t="s">
        <v>25</v>
      </c>
      <c r="D675" s="15" t="s">
        <v>25</v>
      </c>
      <c r="E675" s="15" t="s">
        <v>187</v>
      </c>
      <c r="F675" s="15" t="s">
        <v>36</v>
      </c>
      <c r="G675" s="70">
        <f>G676</f>
        <v>0</v>
      </c>
      <c r="H675" s="87">
        <f>H676</f>
        <v>0</v>
      </c>
      <c r="I675" s="87">
        <f>I676</f>
        <v>0</v>
      </c>
      <c r="J675" s="17"/>
      <c r="P675" s="17"/>
      <c r="Q675" s="17"/>
      <c r="R675" s="17"/>
      <c r="S675" s="17"/>
      <c r="T675" s="17"/>
    </row>
    <row r="676" spans="1:20" s="18" customFormat="1" ht="25.5" hidden="1">
      <c r="A676" s="16" t="s">
        <v>37</v>
      </c>
      <c r="B676" s="15" t="s">
        <v>92</v>
      </c>
      <c r="C676" s="15" t="s">
        <v>25</v>
      </c>
      <c r="D676" s="15" t="s">
        <v>25</v>
      </c>
      <c r="E676" s="15" t="s">
        <v>187</v>
      </c>
      <c r="F676" s="15" t="s">
        <v>38</v>
      </c>
      <c r="G676" s="70">
        <f>'прил 5,'!G1030</f>
        <v>0</v>
      </c>
      <c r="H676" s="87">
        <f>'прил 5,'!AH1030</f>
        <v>0</v>
      </c>
      <c r="I676" s="87">
        <f>'прил 5,'!AI1030</f>
        <v>0</v>
      </c>
      <c r="J676" s="17"/>
      <c r="P676" s="17"/>
      <c r="Q676" s="17"/>
      <c r="R676" s="17"/>
      <c r="S676" s="17"/>
      <c r="T676" s="17"/>
    </row>
    <row r="677" spans="1:20" s="18" customFormat="1" ht="14.25" hidden="1" customHeight="1">
      <c r="A677" s="16" t="s">
        <v>145</v>
      </c>
      <c r="B677" s="15" t="s">
        <v>92</v>
      </c>
      <c r="C677" s="15" t="s">
        <v>25</v>
      </c>
      <c r="D677" s="15" t="s">
        <v>25</v>
      </c>
      <c r="E677" s="15" t="s">
        <v>187</v>
      </c>
      <c r="F677" s="15" t="s">
        <v>146</v>
      </c>
      <c r="G677" s="70">
        <f>G678</f>
        <v>0</v>
      </c>
      <c r="H677" s="87">
        <f>H678</f>
        <v>0</v>
      </c>
      <c r="I677" s="87">
        <f>I678</f>
        <v>0</v>
      </c>
      <c r="J677" s="17"/>
      <c r="P677" s="17"/>
      <c r="Q677" s="17"/>
      <c r="R677" s="17"/>
      <c r="S677" s="17"/>
      <c r="T677" s="17"/>
    </row>
    <row r="678" spans="1:20" s="18" customFormat="1" ht="27" hidden="1" customHeight="1">
      <c r="A678" s="16" t="s">
        <v>147</v>
      </c>
      <c r="B678" s="15" t="s">
        <v>92</v>
      </c>
      <c r="C678" s="15" t="s">
        <v>25</v>
      </c>
      <c r="D678" s="15" t="s">
        <v>25</v>
      </c>
      <c r="E678" s="15" t="s">
        <v>187</v>
      </c>
      <c r="F678" s="15" t="s">
        <v>148</v>
      </c>
      <c r="G678" s="70"/>
      <c r="H678" s="87"/>
      <c r="I678" s="87"/>
      <c r="J678" s="17"/>
      <c r="P678" s="17"/>
      <c r="Q678" s="17"/>
      <c r="R678" s="17"/>
      <c r="S678" s="17"/>
      <c r="T678" s="17"/>
    </row>
    <row r="679" spans="1:20" s="18" customFormat="1" hidden="1">
      <c r="A679" s="16" t="s">
        <v>145</v>
      </c>
      <c r="B679" s="15" t="s">
        <v>92</v>
      </c>
      <c r="C679" s="15" t="s">
        <v>25</v>
      </c>
      <c r="D679" s="15" t="s">
        <v>25</v>
      </c>
      <c r="E679" s="15" t="s">
        <v>187</v>
      </c>
      <c r="F679" s="15" t="s">
        <v>146</v>
      </c>
      <c r="G679" s="70">
        <f>G680</f>
        <v>0</v>
      </c>
      <c r="H679" s="87">
        <f>H680</f>
        <v>0</v>
      </c>
      <c r="I679" s="87">
        <f>I680</f>
        <v>0</v>
      </c>
      <c r="J679" s="17"/>
      <c r="P679" s="17"/>
      <c r="Q679" s="17"/>
      <c r="R679" s="17"/>
      <c r="S679" s="17"/>
      <c r="T679" s="17"/>
    </row>
    <row r="680" spans="1:20" s="18" customFormat="1" ht="25.5" hidden="1">
      <c r="A680" s="16" t="s">
        <v>147</v>
      </c>
      <c r="B680" s="15" t="s">
        <v>92</v>
      </c>
      <c r="C680" s="15" t="s">
        <v>25</v>
      </c>
      <c r="D680" s="15" t="s">
        <v>25</v>
      </c>
      <c r="E680" s="15" t="s">
        <v>187</v>
      </c>
      <c r="F680" s="15" t="s">
        <v>148</v>
      </c>
      <c r="G680" s="70">
        <f>'прил 5,'!G1032</f>
        <v>0</v>
      </c>
      <c r="H680" s="87">
        <f>'прил 5,'!AH1032</f>
        <v>0</v>
      </c>
      <c r="I680" s="87">
        <f>'прил 5,'!AI1032</f>
        <v>0</v>
      </c>
      <c r="J680" s="17"/>
      <c r="P680" s="17"/>
      <c r="Q680" s="17"/>
      <c r="R680" s="17"/>
      <c r="S680" s="17"/>
      <c r="T680" s="17"/>
    </row>
    <row r="681" spans="1:20" s="18" customFormat="1" ht="25.5" hidden="1">
      <c r="A681" s="16" t="s">
        <v>29</v>
      </c>
      <c r="B681" s="15" t="s">
        <v>92</v>
      </c>
      <c r="C681" s="15" t="s">
        <v>25</v>
      </c>
      <c r="D681" s="15" t="s">
        <v>25</v>
      </c>
      <c r="E681" s="15" t="s">
        <v>187</v>
      </c>
      <c r="F681" s="15" t="s">
        <v>30</v>
      </c>
      <c r="G681" s="70">
        <f>G682</f>
        <v>0</v>
      </c>
      <c r="H681" s="87">
        <f>H682</f>
        <v>0</v>
      </c>
      <c r="I681" s="87">
        <f>I682</f>
        <v>0</v>
      </c>
      <c r="J681" s="17"/>
      <c r="P681" s="17"/>
      <c r="Q681" s="17"/>
      <c r="R681" s="17"/>
      <c r="S681" s="17"/>
      <c r="T681" s="17"/>
    </row>
    <row r="682" spans="1:20" s="18" customFormat="1" hidden="1">
      <c r="A682" s="16" t="s">
        <v>31</v>
      </c>
      <c r="B682" s="15" t="s">
        <v>92</v>
      </c>
      <c r="C682" s="15" t="s">
        <v>25</v>
      </c>
      <c r="D682" s="15" t="s">
        <v>25</v>
      </c>
      <c r="E682" s="15" t="s">
        <v>187</v>
      </c>
      <c r="F682" s="15" t="s">
        <v>32</v>
      </c>
      <c r="G682" s="70">
        <f>'прил 5,'!G1034</f>
        <v>0</v>
      </c>
      <c r="H682" s="87">
        <f>'прил 5,'!AH1034</f>
        <v>0</v>
      </c>
      <c r="I682" s="87">
        <f>'прил 5,'!AI1034</f>
        <v>0</v>
      </c>
      <c r="J682" s="17"/>
      <c r="P682" s="17"/>
      <c r="Q682" s="17"/>
      <c r="R682" s="17"/>
      <c r="S682" s="17"/>
      <c r="T682" s="17"/>
    </row>
    <row r="683" spans="1:20" s="18" customFormat="1" ht="25.5">
      <c r="A683" s="16" t="s">
        <v>29</v>
      </c>
      <c r="B683" s="15" t="s">
        <v>92</v>
      </c>
      <c r="C683" s="15" t="s">
        <v>25</v>
      </c>
      <c r="D683" s="15" t="s">
        <v>25</v>
      </c>
      <c r="E683" s="15" t="s">
        <v>187</v>
      </c>
      <c r="F683" s="15" t="s">
        <v>30</v>
      </c>
      <c r="G683" s="70">
        <f>G684</f>
        <v>500000</v>
      </c>
      <c r="H683" s="70">
        <f t="shared" ref="H683:I683" si="192">H684</f>
        <v>500000</v>
      </c>
      <c r="I683" s="70">
        <f t="shared" si="192"/>
        <v>500000</v>
      </c>
      <c r="J683" s="17"/>
      <c r="P683" s="17"/>
      <c r="Q683" s="17"/>
      <c r="R683" s="17"/>
      <c r="S683" s="17"/>
      <c r="T683" s="17"/>
    </row>
    <row r="684" spans="1:20" s="18" customFormat="1">
      <c r="A684" s="16" t="s">
        <v>31</v>
      </c>
      <c r="B684" s="15" t="s">
        <v>92</v>
      </c>
      <c r="C684" s="15" t="s">
        <v>25</v>
      </c>
      <c r="D684" s="15" t="s">
        <v>25</v>
      </c>
      <c r="E684" s="15" t="s">
        <v>187</v>
      </c>
      <c r="F684" s="15" t="s">
        <v>32</v>
      </c>
      <c r="G684" s="70">
        <f>'прил 5,'!G1028+'прил 5,'!G115</f>
        <v>500000</v>
      </c>
      <c r="H684" s="70">
        <f>'прил 5,'!H1028+'прил 5,'!H115</f>
        <v>500000</v>
      </c>
      <c r="I684" s="70">
        <f>'прил 5,'!I1028+'прил 5,'!I115</f>
        <v>500000</v>
      </c>
      <c r="J684" s="17"/>
      <c r="P684" s="17"/>
      <c r="Q684" s="17"/>
      <c r="R684" s="17"/>
      <c r="S684" s="17"/>
      <c r="T684" s="17"/>
    </row>
    <row r="685" spans="1:20" s="3" customFormat="1" ht="38.25" hidden="1">
      <c r="A685" s="144" t="s">
        <v>507</v>
      </c>
      <c r="B685" s="14">
        <v>774</v>
      </c>
      <c r="C685" s="15" t="s">
        <v>25</v>
      </c>
      <c r="D685" s="15" t="s">
        <v>25</v>
      </c>
      <c r="E685" s="15" t="s">
        <v>540</v>
      </c>
      <c r="F685" s="15"/>
      <c r="G685" s="70">
        <f t="shared" ref="G685:I686" si="193">G686</f>
        <v>0</v>
      </c>
      <c r="H685" s="70">
        <f t="shared" si="193"/>
        <v>0</v>
      </c>
      <c r="I685" s="70">
        <f t="shared" si="193"/>
        <v>0</v>
      </c>
      <c r="P685" s="111"/>
      <c r="Q685" s="111"/>
      <c r="R685" s="111"/>
      <c r="S685" s="111"/>
      <c r="T685" s="111"/>
    </row>
    <row r="686" spans="1:20" s="3" customFormat="1" ht="25.5" hidden="1">
      <c r="A686" s="16" t="s">
        <v>29</v>
      </c>
      <c r="B686" s="14">
        <v>774</v>
      </c>
      <c r="C686" s="15" t="s">
        <v>25</v>
      </c>
      <c r="D686" s="15" t="s">
        <v>25</v>
      </c>
      <c r="E686" s="15" t="s">
        <v>540</v>
      </c>
      <c r="F686" s="15" t="s">
        <v>30</v>
      </c>
      <c r="G686" s="70">
        <f t="shared" si="193"/>
        <v>0</v>
      </c>
      <c r="H686" s="70">
        <f t="shared" si="193"/>
        <v>0</v>
      </c>
      <c r="I686" s="70">
        <f t="shared" si="193"/>
        <v>0</v>
      </c>
      <c r="P686" s="111"/>
      <c r="Q686" s="111"/>
      <c r="R686" s="111"/>
      <c r="S686" s="111"/>
      <c r="T686" s="111"/>
    </row>
    <row r="687" spans="1:20" s="3" customFormat="1" hidden="1">
      <c r="A687" s="16" t="s">
        <v>31</v>
      </c>
      <c r="B687" s="14">
        <v>774</v>
      </c>
      <c r="C687" s="15" t="s">
        <v>25</v>
      </c>
      <c r="D687" s="15" t="s">
        <v>25</v>
      </c>
      <c r="E687" s="15" t="s">
        <v>540</v>
      </c>
      <c r="F687" s="15" t="s">
        <v>32</v>
      </c>
      <c r="G687" s="70"/>
      <c r="H687" s="70">
        <v>0</v>
      </c>
      <c r="I687" s="70">
        <v>0</v>
      </c>
      <c r="P687" s="111"/>
      <c r="Q687" s="111"/>
      <c r="R687" s="111"/>
      <c r="S687" s="111"/>
      <c r="T687" s="111"/>
    </row>
    <row r="688" spans="1:20" s="3" customFormat="1" ht="25.5" hidden="1">
      <c r="A688" s="16" t="s">
        <v>293</v>
      </c>
      <c r="B688" s="14">
        <v>774</v>
      </c>
      <c r="C688" s="15" t="s">
        <v>25</v>
      </c>
      <c r="D688" s="15" t="s">
        <v>25</v>
      </c>
      <c r="E688" s="15" t="s">
        <v>561</v>
      </c>
      <c r="F688" s="15"/>
      <c r="G688" s="70">
        <f t="shared" ref="G688:I689" si="194">G689</f>
        <v>0</v>
      </c>
      <c r="H688" s="70">
        <f t="shared" si="194"/>
        <v>0</v>
      </c>
      <c r="I688" s="70">
        <f t="shared" si="194"/>
        <v>0</v>
      </c>
      <c r="P688" s="111"/>
      <c r="Q688" s="111"/>
      <c r="R688" s="111"/>
      <c r="S688" s="111"/>
      <c r="T688" s="111"/>
    </row>
    <row r="689" spans="1:20" s="3" customFormat="1" ht="25.5" hidden="1">
      <c r="A689" s="16" t="s">
        <v>29</v>
      </c>
      <c r="B689" s="14">
        <v>774</v>
      </c>
      <c r="C689" s="15" t="s">
        <v>25</v>
      </c>
      <c r="D689" s="15" t="s">
        <v>25</v>
      </c>
      <c r="E689" s="15" t="s">
        <v>561</v>
      </c>
      <c r="F689" s="15" t="s">
        <v>30</v>
      </c>
      <c r="G689" s="70">
        <f t="shared" si="194"/>
        <v>0</v>
      </c>
      <c r="H689" s="70">
        <f t="shared" si="194"/>
        <v>0</v>
      </c>
      <c r="I689" s="70">
        <f t="shared" si="194"/>
        <v>0</v>
      </c>
      <c r="P689" s="111"/>
      <c r="Q689" s="111"/>
      <c r="R689" s="111"/>
      <c r="S689" s="111"/>
      <c r="T689" s="111"/>
    </row>
    <row r="690" spans="1:20" s="3" customFormat="1" hidden="1">
      <c r="A690" s="16" t="s">
        <v>31</v>
      </c>
      <c r="B690" s="14">
        <v>774</v>
      </c>
      <c r="C690" s="15" t="s">
        <v>25</v>
      </c>
      <c r="D690" s="15" t="s">
        <v>25</v>
      </c>
      <c r="E690" s="15" t="s">
        <v>561</v>
      </c>
      <c r="F690" s="15" t="s">
        <v>32</v>
      </c>
      <c r="G690" s="70"/>
      <c r="H690" s="70">
        <v>0</v>
      </c>
      <c r="I690" s="70">
        <v>0</v>
      </c>
      <c r="P690" s="111"/>
      <c r="Q690" s="111"/>
      <c r="R690" s="111"/>
      <c r="S690" s="111"/>
      <c r="T690" s="111"/>
    </row>
    <row r="691" spans="1:20" s="18" customFormat="1" ht="52.5" hidden="1" customHeight="1">
      <c r="A691" s="135" t="s">
        <v>732</v>
      </c>
      <c r="B691" s="15" t="s">
        <v>92</v>
      </c>
      <c r="C691" s="15" t="s">
        <v>25</v>
      </c>
      <c r="D691" s="15" t="s">
        <v>25</v>
      </c>
      <c r="E691" s="15" t="s">
        <v>731</v>
      </c>
      <c r="F691" s="15"/>
      <c r="G691" s="70">
        <f>G692+G694</f>
        <v>0</v>
      </c>
      <c r="H691" s="70">
        <f>H692+H694</f>
        <v>0</v>
      </c>
      <c r="I691" s="70">
        <f>I692+I694</f>
        <v>0</v>
      </c>
      <c r="P691" s="17"/>
      <c r="Q691" s="17"/>
      <c r="R691" s="17"/>
      <c r="S691" s="17"/>
      <c r="T691" s="17"/>
    </row>
    <row r="692" spans="1:20" s="18" customFormat="1" ht="25.5" hidden="1">
      <c r="A692" s="82" t="s">
        <v>35</v>
      </c>
      <c r="B692" s="15" t="s">
        <v>92</v>
      </c>
      <c r="C692" s="15" t="s">
        <v>25</v>
      </c>
      <c r="D692" s="15" t="s">
        <v>25</v>
      </c>
      <c r="E692" s="15" t="s">
        <v>133</v>
      </c>
      <c r="F692" s="15" t="s">
        <v>36</v>
      </c>
      <c r="G692" s="70">
        <f>G693</f>
        <v>0</v>
      </c>
      <c r="H692" s="70">
        <f>H693</f>
        <v>0</v>
      </c>
      <c r="I692" s="70">
        <f>I693</f>
        <v>0</v>
      </c>
      <c r="P692" s="17"/>
      <c r="Q692" s="17"/>
      <c r="R692" s="17"/>
      <c r="S692" s="17"/>
      <c r="T692" s="17"/>
    </row>
    <row r="693" spans="1:20" s="18" customFormat="1" ht="25.5" hidden="1">
      <c r="A693" s="82" t="s">
        <v>37</v>
      </c>
      <c r="B693" s="15" t="s">
        <v>92</v>
      </c>
      <c r="C693" s="15" t="s">
        <v>25</v>
      </c>
      <c r="D693" s="15" t="s">
        <v>25</v>
      </c>
      <c r="E693" s="15" t="s">
        <v>133</v>
      </c>
      <c r="F693" s="15" t="s">
        <v>38</v>
      </c>
      <c r="G693" s="70"/>
      <c r="H693" s="70"/>
      <c r="I693" s="70"/>
      <c r="P693" s="17"/>
      <c r="Q693" s="17"/>
      <c r="R693" s="17"/>
      <c r="S693" s="17"/>
      <c r="T693" s="17"/>
    </row>
    <row r="694" spans="1:20" s="18" customFormat="1" hidden="1">
      <c r="A694" s="82" t="s">
        <v>62</v>
      </c>
      <c r="B694" s="15" t="s">
        <v>92</v>
      </c>
      <c r="C694" s="15" t="s">
        <v>25</v>
      </c>
      <c r="D694" s="15" t="s">
        <v>25</v>
      </c>
      <c r="E694" s="15" t="s">
        <v>731</v>
      </c>
      <c r="F694" s="15" t="s">
        <v>63</v>
      </c>
      <c r="G694" s="70">
        <f>G695</f>
        <v>0</v>
      </c>
      <c r="H694" s="70">
        <f>H695</f>
        <v>0</v>
      </c>
      <c r="I694" s="70">
        <f>I695</f>
        <v>0</v>
      </c>
      <c r="P694" s="17"/>
      <c r="Q694" s="17"/>
      <c r="R694" s="17"/>
      <c r="S694" s="17"/>
      <c r="T694" s="17"/>
    </row>
    <row r="695" spans="1:20" s="18" customFormat="1" ht="13.5" hidden="1" customHeight="1">
      <c r="A695" s="82" t="s">
        <v>175</v>
      </c>
      <c r="B695" s="15" t="s">
        <v>92</v>
      </c>
      <c r="C695" s="15" t="s">
        <v>25</v>
      </c>
      <c r="D695" s="15" t="s">
        <v>25</v>
      </c>
      <c r="E695" s="15" t="s">
        <v>731</v>
      </c>
      <c r="F695" s="15" t="s">
        <v>176</v>
      </c>
      <c r="G695" s="70">
        <f>'прил 5,'!G1046</f>
        <v>0</v>
      </c>
      <c r="H695" s="70"/>
      <c r="I695" s="70"/>
      <c r="P695" s="17"/>
      <c r="Q695" s="17"/>
      <c r="R695" s="17"/>
      <c r="S695" s="17"/>
      <c r="T695" s="17"/>
    </row>
    <row r="696" spans="1:20" s="18" customFormat="1" ht="38.25" hidden="1" customHeight="1">
      <c r="A696" s="135" t="s">
        <v>734</v>
      </c>
      <c r="B696" s="15" t="s">
        <v>92</v>
      </c>
      <c r="C696" s="15" t="s">
        <v>25</v>
      </c>
      <c r="D696" s="15" t="s">
        <v>25</v>
      </c>
      <c r="E696" s="15" t="s">
        <v>733</v>
      </c>
      <c r="F696" s="15"/>
      <c r="G696" s="70">
        <f>G697+G699</f>
        <v>0</v>
      </c>
      <c r="H696" s="70">
        <f>H697+H699</f>
        <v>0</v>
      </c>
      <c r="I696" s="70">
        <f>I697+I699</f>
        <v>0</v>
      </c>
      <c r="P696" s="17"/>
      <c r="Q696" s="17"/>
      <c r="R696" s="17"/>
      <c r="S696" s="17"/>
      <c r="T696" s="17"/>
    </row>
    <row r="697" spans="1:20" s="18" customFormat="1" ht="25.5" hidden="1">
      <c r="A697" s="82" t="s">
        <v>35</v>
      </c>
      <c r="B697" s="15" t="s">
        <v>92</v>
      </c>
      <c r="C697" s="15" t="s">
        <v>25</v>
      </c>
      <c r="D697" s="15" t="s">
        <v>25</v>
      </c>
      <c r="E697" s="15" t="s">
        <v>133</v>
      </c>
      <c r="F697" s="15" t="s">
        <v>36</v>
      </c>
      <c r="G697" s="70">
        <f>G698</f>
        <v>0</v>
      </c>
      <c r="H697" s="70">
        <f>H698</f>
        <v>0</v>
      </c>
      <c r="I697" s="70">
        <f>I698</f>
        <v>0</v>
      </c>
      <c r="P697" s="17"/>
      <c r="Q697" s="17"/>
      <c r="R697" s="17"/>
      <c r="S697" s="17"/>
      <c r="T697" s="17"/>
    </row>
    <row r="698" spans="1:20" s="18" customFormat="1" ht="25.5" hidden="1">
      <c r="A698" s="82" t="s">
        <v>37</v>
      </c>
      <c r="B698" s="15" t="s">
        <v>92</v>
      </c>
      <c r="C698" s="15" t="s">
        <v>25</v>
      </c>
      <c r="D698" s="15" t="s">
        <v>25</v>
      </c>
      <c r="E698" s="15" t="s">
        <v>133</v>
      </c>
      <c r="F698" s="15" t="s">
        <v>38</v>
      </c>
      <c r="G698" s="70"/>
      <c r="H698" s="70"/>
      <c r="I698" s="70"/>
      <c r="P698" s="17"/>
      <c r="Q698" s="17"/>
      <c r="R698" s="17"/>
      <c r="S698" s="17"/>
      <c r="T698" s="17"/>
    </row>
    <row r="699" spans="1:20" s="18" customFormat="1" ht="25.5" hidden="1">
      <c r="A699" s="16" t="s">
        <v>29</v>
      </c>
      <c r="B699" s="15" t="s">
        <v>92</v>
      </c>
      <c r="C699" s="15" t="s">
        <v>25</v>
      </c>
      <c r="D699" s="15" t="s">
        <v>25</v>
      </c>
      <c r="E699" s="15" t="s">
        <v>733</v>
      </c>
      <c r="F699" s="15" t="s">
        <v>30</v>
      </c>
      <c r="G699" s="70">
        <f>G700</f>
        <v>0</v>
      </c>
      <c r="H699" s="70">
        <f>H700</f>
        <v>0</v>
      </c>
      <c r="I699" s="70">
        <f>I700</f>
        <v>0</v>
      </c>
      <c r="P699" s="17"/>
      <c r="Q699" s="17"/>
      <c r="R699" s="17"/>
      <c r="S699" s="17"/>
      <c r="T699" s="17"/>
    </row>
    <row r="700" spans="1:20" s="18" customFormat="1" ht="13.5" hidden="1" customHeight="1">
      <c r="A700" s="16" t="s">
        <v>31</v>
      </c>
      <c r="B700" s="15" t="s">
        <v>92</v>
      </c>
      <c r="C700" s="15" t="s">
        <v>25</v>
      </c>
      <c r="D700" s="15" t="s">
        <v>25</v>
      </c>
      <c r="E700" s="15" t="s">
        <v>733</v>
      </c>
      <c r="F700" s="15" t="s">
        <v>32</v>
      </c>
      <c r="G700" s="70">
        <f>'прил 5,'!G1054</f>
        <v>0</v>
      </c>
      <c r="H700" s="70"/>
      <c r="I700" s="70"/>
      <c r="P700" s="17"/>
      <c r="Q700" s="17"/>
      <c r="R700" s="17"/>
      <c r="S700" s="17"/>
      <c r="T700" s="17"/>
    </row>
    <row r="701" spans="1:20" s="18" customFormat="1" ht="56.25" hidden="1" customHeight="1">
      <c r="A701" s="135" t="s">
        <v>736</v>
      </c>
      <c r="B701" s="15" t="s">
        <v>92</v>
      </c>
      <c r="C701" s="15" t="s">
        <v>25</v>
      </c>
      <c r="D701" s="15" t="s">
        <v>25</v>
      </c>
      <c r="E701" s="15" t="s">
        <v>735</v>
      </c>
      <c r="F701" s="15"/>
      <c r="G701" s="70">
        <f>G702+G704</f>
        <v>0</v>
      </c>
      <c r="H701" s="70">
        <f>H702+H704</f>
        <v>0</v>
      </c>
      <c r="I701" s="70">
        <f>I702+I704</f>
        <v>0</v>
      </c>
      <c r="P701" s="17"/>
      <c r="Q701" s="17"/>
      <c r="R701" s="17"/>
      <c r="S701" s="17"/>
      <c r="T701" s="17"/>
    </row>
    <row r="702" spans="1:20" s="18" customFormat="1" ht="25.5" hidden="1">
      <c r="A702" s="82" t="s">
        <v>35</v>
      </c>
      <c r="B702" s="15" t="s">
        <v>92</v>
      </c>
      <c r="C702" s="15" t="s">
        <v>25</v>
      </c>
      <c r="D702" s="15" t="s">
        <v>25</v>
      </c>
      <c r="E702" s="15" t="s">
        <v>133</v>
      </c>
      <c r="F702" s="15" t="s">
        <v>36</v>
      </c>
      <c r="G702" s="70">
        <f>G703</f>
        <v>0</v>
      </c>
      <c r="H702" s="70">
        <f>H703</f>
        <v>0</v>
      </c>
      <c r="I702" s="70">
        <f>I703</f>
        <v>0</v>
      </c>
      <c r="P702" s="17"/>
      <c r="Q702" s="17"/>
      <c r="R702" s="17"/>
      <c r="S702" s="17"/>
      <c r="T702" s="17"/>
    </row>
    <row r="703" spans="1:20" s="18" customFormat="1" ht="25.5" hidden="1">
      <c r="A703" s="82" t="s">
        <v>37</v>
      </c>
      <c r="B703" s="15" t="s">
        <v>92</v>
      </c>
      <c r="C703" s="15" t="s">
        <v>25</v>
      </c>
      <c r="D703" s="15" t="s">
        <v>25</v>
      </c>
      <c r="E703" s="15" t="s">
        <v>133</v>
      </c>
      <c r="F703" s="15" t="s">
        <v>38</v>
      </c>
      <c r="G703" s="70"/>
      <c r="H703" s="70"/>
      <c r="I703" s="70"/>
      <c r="P703" s="17"/>
      <c r="Q703" s="17"/>
      <c r="R703" s="17"/>
      <c r="S703" s="17"/>
      <c r="T703" s="17"/>
    </row>
    <row r="704" spans="1:20" s="18" customFormat="1" hidden="1">
      <c r="A704" s="82" t="s">
        <v>62</v>
      </c>
      <c r="B704" s="15" t="s">
        <v>92</v>
      </c>
      <c r="C704" s="15" t="s">
        <v>25</v>
      </c>
      <c r="D704" s="15" t="s">
        <v>25</v>
      </c>
      <c r="E704" s="15" t="s">
        <v>735</v>
      </c>
      <c r="F704" s="15" t="s">
        <v>63</v>
      </c>
      <c r="G704" s="70">
        <f>G705</f>
        <v>0</v>
      </c>
      <c r="H704" s="70">
        <f>H705</f>
        <v>0</v>
      </c>
      <c r="I704" s="70">
        <f>I705</f>
        <v>0</v>
      </c>
      <c r="P704" s="17"/>
      <c r="Q704" s="17"/>
      <c r="R704" s="17"/>
      <c r="S704" s="17"/>
      <c r="T704" s="17"/>
    </row>
    <row r="705" spans="1:20" s="18" customFormat="1" ht="13.5" hidden="1" customHeight="1">
      <c r="A705" s="82" t="s">
        <v>175</v>
      </c>
      <c r="B705" s="15" t="s">
        <v>92</v>
      </c>
      <c r="C705" s="15" t="s">
        <v>25</v>
      </c>
      <c r="D705" s="15" t="s">
        <v>25</v>
      </c>
      <c r="E705" s="15" t="s">
        <v>735</v>
      </c>
      <c r="F705" s="15" t="s">
        <v>176</v>
      </c>
      <c r="G705" s="70">
        <f>'прил 5,'!G1059</f>
        <v>0</v>
      </c>
      <c r="H705" s="70"/>
      <c r="I705" s="70"/>
      <c r="P705" s="17"/>
      <c r="Q705" s="17"/>
      <c r="R705" s="17"/>
      <c r="S705" s="17"/>
      <c r="T705" s="17"/>
    </row>
    <row r="706" spans="1:20" s="18" customFormat="1" ht="61.5" hidden="1" customHeight="1">
      <c r="A706" s="135" t="s">
        <v>415</v>
      </c>
      <c r="B706" s="15" t="s">
        <v>92</v>
      </c>
      <c r="C706" s="15" t="s">
        <v>25</v>
      </c>
      <c r="D706" s="15" t="s">
        <v>25</v>
      </c>
      <c r="E706" s="15" t="s">
        <v>414</v>
      </c>
      <c r="F706" s="15"/>
      <c r="G706" s="70">
        <f>G707</f>
        <v>0</v>
      </c>
      <c r="H706" s="70">
        <f t="shared" ref="H706:I706" si="195">H707</f>
        <v>0</v>
      </c>
      <c r="I706" s="70">
        <f t="shared" si="195"/>
        <v>0</v>
      </c>
      <c r="P706" s="17"/>
      <c r="Q706" s="17"/>
      <c r="R706" s="17"/>
      <c r="S706" s="17"/>
      <c r="T706" s="17"/>
    </row>
    <row r="707" spans="1:20" s="18" customFormat="1" ht="25.5" hidden="1">
      <c r="A707" s="16" t="s">
        <v>29</v>
      </c>
      <c r="B707" s="15" t="s">
        <v>92</v>
      </c>
      <c r="C707" s="15" t="s">
        <v>25</v>
      </c>
      <c r="D707" s="15" t="s">
        <v>25</v>
      </c>
      <c r="E707" s="15" t="s">
        <v>414</v>
      </c>
      <c r="F707" s="15" t="s">
        <v>30</v>
      </c>
      <c r="G707" s="70">
        <f>G708</f>
        <v>0</v>
      </c>
      <c r="H707" s="70">
        <f>H708</f>
        <v>0</v>
      </c>
      <c r="I707" s="70">
        <f>I708</f>
        <v>0</v>
      </c>
      <c r="P707" s="17"/>
      <c r="Q707" s="17"/>
      <c r="R707" s="17"/>
      <c r="S707" s="17"/>
      <c r="T707" s="17"/>
    </row>
    <row r="708" spans="1:20" s="18" customFormat="1" hidden="1">
      <c r="A708" s="16" t="s">
        <v>31</v>
      </c>
      <c r="B708" s="15" t="s">
        <v>92</v>
      </c>
      <c r="C708" s="15" t="s">
        <v>25</v>
      </c>
      <c r="D708" s="15" t="s">
        <v>25</v>
      </c>
      <c r="E708" s="15" t="s">
        <v>414</v>
      </c>
      <c r="F708" s="15" t="s">
        <v>32</v>
      </c>
      <c r="G708" s="70"/>
      <c r="H708" s="70"/>
      <c r="I708" s="70"/>
      <c r="P708" s="17"/>
      <c r="Q708" s="17"/>
      <c r="R708" s="17"/>
      <c r="S708" s="17"/>
      <c r="T708" s="17"/>
    </row>
    <row r="709" spans="1:20" s="18" customFormat="1" ht="61.5" hidden="1" customHeight="1">
      <c r="A709" s="135" t="s">
        <v>879</v>
      </c>
      <c r="B709" s="15" t="s">
        <v>92</v>
      </c>
      <c r="C709" s="15" t="s">
        <v>25</v>
      </c>
      <c r="D709" s="15" t="s">
        <v>25</v>
      </c>
      <c r="E709" s="15" t="s">
        <v>878</v>
      </c>
      <c r="F709" s="15"/>
      <c r="G709" s="70">
        <f>G710</f>
        <v>0</v>
      </c>
      <c r="H709" s="70">
        <f t="shared" ref="H709:I709" si="196">H710</f>
        <v>0</v>
      </c>
      <c r="I709" s="70">
        <f t="shared" si="196"/>
        <v>0</v>
      </c>
      <c r="J709" s="175"/>
    </row>
    <row r="710" spans="1:20" s="18" customFormat="1" hidden="1">
      <c r="A710" s="82" t="s">
        <v>62</v>
      </c>
      <c r="B710" s="15" t="s">
        <v>92</v>
      </c>
      <c r="C710" s="15" t="s">
        <v>25</v>
      </c>
      <c r="D710" s="15" t="s">
        <v>25</v>
      </c>
      <c r="E710" s="15" t="s">
        <v>878</v>
      </c>
      <c r="F710" s="15" t="s">
        <v>63</v>
      </c>
      <c r="G710" s="70">
        <f>G711</f>
        <v>0</v>
      </c>
      <c r="H710" s="70">
        <f>H711</f>
        <v>0</v>
      </c>
      <c r="I710" s="70">
        <f>I711</f>
        <v>0</v>
      </c>
      <c r="J710" s="175"/>
    </row>
    <row r="711" spans="1:20" s="18" customFormat="1" hidden="1">
      <c r="A711" s="82" t="s">
        <v>175</v>
      </c>
      <c r="B711" s="15" t="s">
        <v>92</v>
      </c>
      <c r="C711" s="15" t="s">
        <v>25</v>
      </c>
      <c r="D711" s="15" t="s">
        <v>25</v>
      </c>
      <c r="E711" s="15" t="s">
        <v>878</v>
      </c>
      <c r="F711" s="15" t="s">
        <v>176</v>
      </c>
      <c r="G711" s="70">
        <f>'прил 5,'!G1068</f>
        <v>0</v>
      </c>
      <c r="H711" s="70">
        <v>0</v>
      </c>
      <c r="I711" s="70">
        <v>0</v>
      </c>
      <c r="J711" s="175"/>
    </row>
    <row r="712" spans="1:20" s="3" customFormat="1" ht="25.5">
      <c r="A712" s="82" t="s">
        <v>1075</v>
      </c>
      <c r="B712" s="148">
        <v>774</v>
      </c>
      <c r="C712" s="84" t="s">
        <v>25</v>
      </c>
      <c r="D712" s="84" t="s">
        <v>25</v>
      </c>
      <c r="E712" s="84" t="s">
        <v>1074</v>
      </c>
      <c r="F712" s="84"/>
      <c r="G712" s="87">
        <f t="shared" ref="G712:I713" si="197">G713</f>
        <v>1000000</v>
      </c>
      <c r="H712" s="87">
        <f t="shared" si="197"/>
        <v>0</v>
      </c>
      <c r="I712" s="87">
        <f t="shared" si="197"/>
        <v>0</v>
      </c>
      <c r="J712" s="176"/>
      <c r="K712" s="197"/>
      <c r="L712" s="197"/>
      <c r="M712" s="197"/>
      <c r="N712" s="197"/>
      <c r="O712" s="197"/>
      <c r="P712" s="197"/>
      <c r="Q712" s="197"/>
      <c r="R712" s="197"/>
    </row>
    <row r="713" spans="1:20" s="3" customFormat="1" ht="25.5">
      <c r="A713" s="82" t="s">
        <v>29</v>
      </c>
      <c r="B713" s="148">
        <v>774</v>
      </c>
      <c r="C713" s="84" t="s">
        <v>25</v>
      </c>
      <c r="D713" s="84" t="s">
        <v>25</v>
      </c>
      <c r="E713" s="84" t="s">
        <v>1074</v>
      </c>
      <c r="F713" s="84" t="s">
        <v>30</v>
      </c>
      <c r="G713" s="87">
        <f t="shared" si="197"/>
        <v>1000000</v>
      </c>
      <c r="H713" s="87">
        <f t="shared" si="197"/>
        <v>0</v>
      </c>
      <c r="I713" s="87">
        <f t="shared" si="197"/>
        <v>0</v>
      </c>
      <c r="J713" s="176"/>
      <c r="K713" s="197"/>
      <c r="L713" s="197"/>
      <c r="M713" s="197"/>
      <c r="N713" s="197"/>
      <c r="O713" s="197"/>
      <c r="P713" s="197"/>
      <c r="Q713" s="197"/>
      <c r="R713" s="197"/>
    </row>
    <row r="714" spans="1:20" s="3" customFormat="1">
      <c r="A714" s="82" t="s">
        <v>31</v>
      </c>
      <c r="B714" s="148">
        <v>774</v>
      </c>
      <c r="C714" s="84" t="s">
        <v>25</v>
      </c>
      <c r="D714" s="84" t="s">
        <v>25</v>
      </c>
      <c r="E714" s="84" t="s">
        <v>1074</v>
      </c>
      <c r="F714" s="84" t="s">
        <v>32</v>
      </c>
      <c r="G714" s="87">
        <f>'прил 5,'!G1062</f>
        <v>1000000</v>
      </c>
      <c r="H714" s="87">
        <f>'прил 5,'!H1062</f>
        <v>0</v>
      </c>
      <c r="I714" s="87">
        <f>'прил 5,'!I1062</f>
        <v>0</v>
      </c>
      <c r="J714" s="176"/>
      <c r="K714" s="197"/>
      <c r="L714" s="197"/>
      <c r="M714" s="197"/>
      <c r="N714" s="197"/>
      <c r="O714" s="197"/>
      <c r="P714" s="197"/>
      <c r="Q714" s="197"/>
      <c r="R714" s="197"/>
    </row>
    <row r="715" spans="1:20" s="3" customFormat="1" ht="29.25" customHeight="1">
      <c r="A715" s="16" t="s">
        <v>138</v>
      </c>
      <c r="B715" s="14">
        <v>774</v>
      </c>
      <c r="C715" s="15" t="s">
        <v>25</v>
      </c>
      <c r="D715" s="15" t="s">
        <v>27</v>
      </c>
      <c r="E715" s="15" t="s">
        <v>219</v>
      </c>
      <c r="F715" s="15"/>
      <c r="G715" s="70">
        <f>G716</f>
        <v>1466702.1</v>
      </c>
      <c r="H715" s="70">
        <f t="shared" ref="H715:I715" si="198">H716</f>
        <v>1466702.1</v>
      </c>
      <c r="I715" s="70">
        <f t="shared" si="198"/>
        <v>1466702.1</v>
      </c>
      <c r="J715" s="111"/>
      <c r="P715" s="111"/>
      <c r="Q715" s="111"/>
      <c r="R715" s="111"/>
      <c r="S715" s="111"/>
      <c r="T715" s="111"/>
    </row>
    <row r="716" spans="1:20" s="3" customFormat="1" ht="32.25" customHeight="1">
      <c r="A716" s="16" t="s">
        <v>139</v>
      </c>
      <c r="B716" s="14">
        <v>774</v>
      </c>
      <c r="C716" s="15" t="s">
        <v>25</v>
      </c>
      <c r="D716" s="15" t="s">
        <v>27</v>
      </c>
      <c r="E716" s="15" t="s">
        <v>220</v>
      </c>
      <c r="F716" s="15"/>
      <c r="G716" s="87">
        <f>G717</f>
        <v>1466702.1</v>
      </c>
      <c r="H716" s="87">
        <f t="shared" ref="H716:I716" si="199">H717</f>
        <v>1466702.1</v>
      </c>
      <c r="I716" s="87">
        <f t="shared" si="199"/>
        <v>1466702.1</v>
      </c>
      <c r="J716" s="111"/>
      <c r="P716" s="111"/>
      <c r="Q716" s="111"/>
      <c r="R716" s="111"/>
      <c r="S716" s="111"/>
      <c r="T716" s="111"/>
    </row>
    <row r="717" spans="1:20" s="18" customFormat="1" ht="25.5">
      <c r="A717" s="16" t="s">
        <v>29</v>
      </c>
      <c r="B717" s="15" t="s">
        <v>92</v>
      </c>
      <c r="C717" s="15" t="s">
        <v>25</v>
      </c>
      <c r="D717" s="15" t="s">
        <v>27</v>
      </c>
      <c r="E717" s="15" t="s">
        <v>220</v>
      </c>
      <c r="F717" s="15" t="s">
        <v>30</v>
      </c>
      <c r="G717" s="87">
        <f>G718</f>
        <v>1466702.1</v>
      </c>
      <c r="H717" s="87">
        <f t="shared" ref="H717:O717" si="200">H718</f>
        <v>1466702.1</v>
      </c>
      <c r="I717" s="87">
        <f t="shared" si="200"/>
        <v>1466702.1</v>
      </c>
      <c r="J717" s="87">
        <f t="shared" si="200"/>
        <v>0</v>
      </c>
      <c r="K717" s="87">
        <f t="shared" si="200"/>
        <v>0</v>
      </c>
      <c r="L717" s="87">
        <f t="shared" si="200"/>
        <v>0</v>
      </c>
      <c r="M717" s="87">
        <f t="shared" si="200"/>
        <v>0</v>
      </c>
      <c r="N717" s="87">
        <f t="shared" si="200"/>
        <v>0</v>
      </c>
      <c r="O717" s="87">
        <f t="shared" si="200"/>
        <v>0</v>
      </c>
      <c r="P717" s="17"/>
      <c r="Q717" s="17"/>
      <c r="R717" s="17"/>
      <c r="S717" s="17"/>
      <c r="T717" s="17"/>
    </row>
    <row r="718" spans="1:20" s="18" customFormat="1">
      <c r="A718" s="16" t="s">
        <v>31</v>
      </c>
      <c r="B718" s="15" t="s">
        <v>92</v>
      </c>
      <c r="C718" s="15" t="s">
        <v>25</v>
      </c>
      <c r="D718" s="15" t="s">
        <v>27</v>
      </c>
      <c r="E718" s="15" t="s">
        <v>220</v>
      </c>
      <c r="F718" s="15" t="s">
        <v>32</v>
      </c>
      <c r="G718" s="87">
        <f>'прил 5,'!G831+'прил 5,'!G961</f>
        <v>1466702.1</v>
      </c>
      <c r="H718" s="87">
        <f>'прил 5,'!H831+'прил 5,'!H961</f>
        <v>1466702.1</v>
      </c>
      <c r="I718" s="87">
        <f>'прил 5,'!I831+'прил 5,'!I961</f>
        <v>1466702.1</v>
      </c>
      <c r="J718" s="17"/>
      <c r="P718" s="17"/>
      <c r="Q718" s="17"/>
      <c r="R718" s="17"/>
      <c r="S718" s="17"/>
      <c r="T718" s="17"/>
    </row>
    <row r="719" spans="1:20" s="18" customFormat="1" ht="32.25" customHeight="1">
      <c r="A719" s="16" t="s">
        <v>140</v>
      </c>
      <c r="B719" s="15" t="s">
        <v>92</v>
      </c>
      <c r="C719" s="15" t="s">
        <v>25</v>
      </c>
      <c r="D719" s="15" t="s">
        <v>121</v>
      </c>
      <c r="E719" s="15" t="s">
        <v>222</v>
      </c>
      <c r="F719" s="15"/>
      <c r="G719" s="70">
        <f>G720+G736</f>
        <v>19001218.359999999</v>
      </c>
      <c r="H719" s="70">
        <f>H720+H736</f>
        <v>19734258.759999998</v>
      </c>
      <c r="I719" s="70">
        <f>I720+I736</f>
        <v>20496620.77</v>
      </c>
      <c r="J719" s="17"/>
      <c r="P719" s="17"/>
      <c r="Q719" s="17"/>
      <c r="R719" s="17"/>
      <c r="S719" s="17"/>
      <c r="T719" s="17"/>
    </row>
    <row r="720" spans="1:20" s="18" customFormat="1" ht="25.5">
      <c r="A720" s="16" t="s">
        <v>75</v>
      </c>
      <c r="B720" s="15" t="s">
        <v>92</v>
      </c>
      <c r="C720" s="15" t="s">
        <v>25</v>
      </c>
      <c r="D720" s="15" t="s">
        <v>121</v>
      </c>
      <c r="E720" s="15" t="s">
        <v>223</v>
      </c>
      <c r="F720" s="15"/>
      <c r="G720" s="87">
        <f>G721+G723+G725</f>
        <v>19001218.359999999</v>
      </c>
      <c r="H720" s="87">
        <f t="shared" ref="H720:I720" si="201">H721+H723+H725</f>
        <v>19734258.759999998</v>
      </c>
      <c r="I720" s="87">
        <f t="shared" si="201"/>
        <v>20496620.77</v>
      </c>
      <c r="J720" s="17"/>
      <c r="P720" s="17"/>
      <c r="Q720" s="17"/>
      <c r="R720" s="17"/>
      <c r="S720" s="17"/>
      <c r="T720" s="17"/>
    </row>
    <row r="721" spans="1:20" ht="51">
      <c r="A721" s="16" t="s">
        <v>54</v>
      </c>
      <c r="B721" s="15" t="s">
        <v>92</v>
      </c>
      <c r="C721" s="15" t="s">
        <v>25</v>
      </c>
      <c r="D721" s="15" t="s">
        <v>121</v>
      </c>
      <c r="E721" s="15" t="s">
        <v>223</v>
      </c>
      <c r="F721" s="15" t="s">
        <v>57</v>
      </c>
      <c r="G721" s="87">
        <f>G722</f>
        <v>18548140</v>
      </c>
      <c r="H721" s="87">
        <f t="shared" ref="H721:I721" si="202">H722</f>
        <v>19281180.399999999</v>
      </c>
      <c r="I721" s="87">
        <f t="shared" si="202"/>
        <v>20043542.41</v>
      </c>
    </row>
    <row r="722" spans="1:20" ht="25.5">
      <c r="A722" s="16" t="s">
        <v>55</v>
      </c>
      <c r="B722" s="15" t="s">
        <v>92</v>
      </c>
      <c r="C722" s="15" t="s">
        <v>25</v>
      </c>
      <c r="D722" s="15" t="s">
        <v>121</v>
      </c>
      <c r="E722" s="15" t="s">
        <v>223</v>
      </c>
      <c r="F722" s="15" t="s">
        <v>58</v>
      </c>
      <c r="G722" s="70">
        <f>'прил 5,'!G1093</f>
        <v>18548140</v>
      </c>
      <c r="H722" s="70">
        <f>'прил 5,'!H1093</f>
        <v>19281180.399999999</v>
      </c>
      <c r="I722" s="70">
        <f>'прил 5,'!I1093</f>
        <v>20043542.41</v>
      </c>
    </row>
    <row r="723" spans="1:20" ht="25.5">
      <c r="A723" s="16" t="s">
        <v>35</v>
      </c>
      <c r="B723" s="15" t="s">
        <v>92</v>
      </c>
      <c r="C723" s="15" t="s">
        <v>25</v>
      </c>
      <c r="D723" s="15" t="s">
        <v>121</v>
      </c>
      <c r="E723" s="15" t="s">
        <v>223</v>
      </c>
      <c r="F723" s="15" t="s">
        <v>36</v>
      </c>
      <c r="G723" s="70">
        <f>G724</f>
        <v>453078.36</v>
      </c>
      <c r="H723" s="70">
        <f t="shared" ref="H723:I723" si="203">H724</f>
        <v>453078.36</v>
      </c>
      <c r="I723" s="70">
        <f t="shared" si="203"/>
        <v>453078.36</v>
      </c>
    </row>
    <row r="724" spans="1:20" ht="25.5">
      <c r="A724" s="16" t="s">
        <v>37</v>
      </c>
      <c r="B724" s="15" t="s">
        <v>92</v>
      </c>
      <c r="C724" s="15" t="s">
        <v>25</v>
      </c>
      <c r="D724" s="15" t="s">
        <v>121</v>
      </c>
      <c r="E724" s="15" t="s">
        <v>223</v>
      </c>
      <c r="F724" s="15" t="s">
        <v>38</v>
      </c>
      <c r="G724" s="70">
        <f>'прил 5,'!G1095</f>
        <v>453078.36</v>
      </c>
      <c r="H724" s="70">
        <f>'прил 5,'!H1095</f>
        <v>453078.36</v>
      </c>
      <c r="I724" s="70">
        <f>'прил 5,'!I1095</f>
        <v>453078.36</v>
      </c>
    </row>
    <row r="725" spans="1:20" hidden="1">
      <c r="A725" s="144" t="s">
        <v>62</v>
      </c>
      <c r="B725" s="15" t="s">
        <v>92</v>
      </c>
      <c r="C725" s="15" t="s">
        <v>25</v>
      </c>
      <c r="D725" s="15" t="s">
        <v>121</v>
      </c>
      <c r="E725" s="15" t="s">
        <v>223</v>
      </c>
      <c r="F725" s="15" t="s">
        <v>63</v>
      </c>
      <c r="G725" s="27">
        <f>G727+G726</f>
        <v>0</v>
      </c>
      <c r="H725" s="27">
        <f>H727</f>
        <v>0</v>
      </c>
      <c r="I725" s="27">
        <f>I727</f>
        <v>0</v>
      </c>
      <c r="J725" s="1"/>
    </row>
    <row r="726" spans="1:20" hidden="1">
      <c r="A726" s="16" t="s">
        <v>322</v>
      </c>
      <c r="B726" s="15" t="s">
        <v>92</v>
      </c>
      <c r="C726" s="15" t="s">
        <v>25</v>
      </c>
      <c r="D726" s="15" t="s">
        <v>121</v>
      </c>
      <c r="E726" s="15" t="s">
        <v>223</v>
      </c>
      <c r="F726" s="15" t="s">
        <v>321</v>
      </c>
      <c r="G726" s="27"/>
      <c r="H726" s="27">
        <v>0</v>
      </c>
      <c r="I726" s="27">
        <v>0</v>
      </c>
      <c r="J726" s="1"/>
    </row>
    <row r="727" spans="1:20" hidden="1">
      <c r="A727" s="16" t="s">
        <v>65</v>
      </c>
      <c r="B727" s="15" t="s">
        <v>92</v>
      </c>
      <c r="C727" s="15" t="s">
        <v>25</v>
      </c>
      <c r="D727" s="15" t="s">
        <v>121</v>
      </c>
      <c r="E727" s="15" t="s">
        <v>223</v>
      </c>
      <c r="F727" s="15" t="s">
        <v>66</v>
      </c>
      <c r="G727" s="27"/>
      <c r="H727" s="27">
        <v>0</v>
      </c>
      <c r="I727" s="27">
        <v>0</v>
      </c>
      <c r="J727" s="1"/>
    </row>
    <row r="728" spans="1:20" s="108" customFormat="1" ht="54" hidden="1" customHeight="1">
      <c r="A728" s="107" t="s">
        <v>453</v>
      </c>
      <c r="B728" s="86">
        <v>795</v>
      </c>
      <c r="C728" s="105" t="s">
        <v>168</v>
      </c>
      <c r="D728" s="105" t="s">
        <v>69</v>
      </c>
      <c r="E728" s="105" t="s">
        <v>136</v>
      </c>
      <c r="F728" s="105"/>
      <c r="G728" s="106">
        <f>G732+G729</f>
        <v>0</v>
      </c>
      <c r="H728" s="106">
        <f t="shared" ref="H728:I728" si="204">H732+H729</f>
        <v>0</v>
      </c>
      <c r="I728" s="106">
        <f t="shared" si="204"/>
        <v>0</v>
      </c>
      <c r="J728" s="114">
        <v>634136</v>
      </c>
      <c r="P728" s="114"/>
      <c r="Q728" s="114"/>
      <c r="R728" s="114"/>
      <c r="S728" s="114"/>
      <c r="T728" s="114"/>
    </row>
    <row r="729" spans="1:20" s="22" customFormat="1" ht="36" hidden="1" customHeight="1">
      <c r="A729" s="16" t="s">
        <v>619</v>
      </c>
      <c r="B729" s="14">
        <v>795</v>
      </c>
      <c r="C729" s="15" t="s">
        <v>168</v>
      </c>
      <c r="D729" s="15" t="s">
        <v>69</v>
      </c>
      <c r="E729" s="15" t="s">
        <v>620</v>
      </c>
      <c r="F729" s="36"/>
      <c r="G729" s="70">
        <f>G730</f>
        <v>0</v>
      </c>
      <c r="H729" s="70">
        <f t="shared" ref="H729:I730" si="205">H730</f>
        <v>0</v>
      </c>
      <c r="I729" s="70">
        <f t="shared" si="205"/>
        <v>0</v>
      </c>
      <c r="P729" s="21"/>
      <c r="Q729" s="21"/>
      <c r="R729" s="21"/>
      <c r="S729" s="21"/>
      <c r="T729" s="21"/>
    </row>
    <row r="730" spans="1:20" s="22" customFormat="1" ht="24" hidden="1" customHeight="1">
      <c r="A730" s="16" t="s">
        <v>153</v>
      </c>
      <c r="B730" s="14">
        <v>795</v>
      </c>
      <c r="C730" s="15" t="s">
        <v>168</v>
      </c>
      <c r="D730" s="15" t="s">
        <v>69</v>
      </c>
      <c r="E730" s="15" t="s">
        <v>620</v>
      </c>
      <c r="F730" s="15" t="s">
        <v>154</v>
      </c>
      <c r="G730" s="70">
        <f>G731</f>
        <v>0</v>
      </c>
      <c r="H730" s="70">
        <f t="shared" si="205"/>
        <v>0</v>
      </c>
      <c r="I730" s="70">
        <f t="shared" si="205"/>
        <v>0</v>
      </c>
      <c r="P730" s="21"/>
      <c r="Q730" s="21"/>
      <c r="R730" s="21"/>
      <c r="S730" s="21"/>
      <c r="T730" s="21"/>
    </row>
    <row r="731" spans="1:20" s="22" customFormat="1" ht="24" hidden="1" customHeight="1">
      <c r="A731" s="16" t="s">
        <v>173</v>
      </c>
      <c r="B731" s="14">
        <v>795</v>
      </c>
      <c r="C731" s="15" t="s">
        <v>168</v>
      </c>
      <c r="D731" s="15" t="s">
        <v>69</v>
      </c>
      <c r="E731" s="15" t="s">
        <v>620</v>
      </c>
      <c r="F731" s="15" t="s">
        <v>174</v>
      </c>
      <c r="G731" s="70">
        <v>0</v>
      </c>
      <c r="H731" s="70">
        <v>0</v>
      </c>
      <c r="I731" s="70">
        <v>0</v>
      </c>
      <c r="P731" s="21"/>
      <c r="Q731" s="21"/>
      <c r="R731" s="21"/>
      <c r="S731" s="21"/>
      <c r="T731" s="21"/>
    </row>
    <row r="732" spans="1:20" ht="51.75" hidden="1" customHeight="1">
      <c r="A732" s="16" t="s">
        <v>393</v>
      </c>
      <c r="B732" s="49">
        <v>795</v>
      </c>
      <c r="C732" s="15" t="s">
        <v>168</v>
      </c>
      <c r="D732" s="15" t="s">
        <v>69</v>
      </c>
      <c r="E732" s="15" t="s">
        <v>392</v>
      </c>
      <c r="F732" s="15"/>
      <c r="G732" s="87">
        <f t="shared" ref="G732:I732" si="206">G733</f>
        <v>0</v>
      </c>
      <c r="H732" s="87">
        <f t="shared" si="206"/>
        <v>0</v>
      </c>
      <c r="I732" s="87">
        <f t="shared" si="206"/>
        <v>0</v>
      </c>
    </row>
    <row r="733" spans="1:20" ht="30.75" hidden="1" customHeight="1">
      <c r="A733" s="16" t="s">
        <v>153</v>
      </c>
      <c r="B733" s="14">
        <v>793</v>
      </c>
      <c r="C733" s="15" t="s">
        <v>68</v>
      </c>
      <c r="D733" s="15" t="s">
        <v>69</v>
      </c>
      <c r="E733" s="15" t="s">
        <v>392</v>
      </c>
      <c r="F733" s="15" t="s">
        <v>154</v>
      </c>
      <c r="G733" s="70">
        <f>G734</f>
        <v>0</v>
      </c>
      <c r="H733" s="70">
        <f t="shared" ref="H733:I733" si="207">H734</f>
        <v>0</v>
      </c>
      <c r="I733" s="70">
        <f t="shared" si="207"/>
        <v>0</v>
      </c>
    </row>
    <row r="734" spans="1:20" ht="30.75" hidden="1" customHeight="1">
      <c r="A734" s="16" t="s">
        <v>173</v>
      </c>
      <c r="B734" s="14">
        <v>793</v>
      </c>
      <c r="C734" s="15" t="s">
        <v>68</v>
      </c>
      <c r="D734" s="15" t="s">
        <v>69</v>
      </c>
      <c r="E734" s="15" t="s">
        <v>392</v>
      </c>
      <c r="F734" s="15" t="s">
        <v>174</v>
      </c>
      <c r="G734" s="70">
        <f>'прил 5,'!G2303</f>
        <v>0</v>
      </c>
      <c r="H734" s="70">
        <f>'прил 5,'!H2303</f>
        <v>0</v>
      </c>
      <c r="I734" s="70">
        <f>'прил 5,'!I2303</f>
        <v>0</v>
      </c>
    </row>
    <row r="735" spans="1:20" s="18" customFormat="1" ht="38.25" hidden="1">
      <c r="A735" s="180" t="s">
        <v>844</v>
      </c>
      <c r="B735" s="15" t="s">
        <v>92</v>
      </c>
      <c r="C735" s="15" t="s">
        <v>25</v>
      </c>
      <c r="D735" s="15" t="s">
        <v>121</v>
      </c>
      <c r="E735" s="15" t="s">
        <v>876</v>
      </c>
      <c r="F735" s="15"/>
      <c r="G735" s="70">
        <f t="shared" ref="G735:I735" si="208">G736</f>
        <v>0</v>
      </c>
      <c r="H735" s="70">
        <f t="shared" si="208"/>
        <v>0</v>
      </c>
      <c r="I735" s="70">
        <f t="shared" si="208"/>
        <v>0</v>
      </c>
      <c r="J735" s="175"/>
    </row>
    <row r="736" spans="1:20" s="18" customFormat="1" ht="38.25" hidden="1">
      <c r="A736" s="80" t="s">
        <v>844</v>
      </c>
      <c r="B736" s="15" t="s">
        <v>92</v>
      </c>
      <c r="C736" s="15" t="s">
        <v>25</v>
      </c>
      <c r="D736" s="15" t="s">
        <v>121</v>
      </c>
      <c r="E736" s="15" t="s">
        <v>875</v>
      </c>
      <c r="F736" s="15"/>
      <c r="G736" s="70">
        <f t="shared" ref="G736:I737" si="209">G737</f>
        <v>0</v>
      </c>
      <c r="H736" s="70">
        <f t="shared" si="209"/>
        <v>0</v>
      </c>
      <c r="I736" s="70">
        <f t="shared" si="209"/>
        <v>0</v>
      </c>
      <c r="J736" s="175"/>
    </row>
    <row r="737" spans="1:20" s="18" customFormat="1" hidden="1">
      <c r="A737" s="16" t="s">
        <v>145</v>
      </c>
      <c r="B737" s="15" t="s">
        <v>92</v>
      </c>
      <c r="C737" s="15" t="s">
        <v>25</v>
      </c>
      <c r="D737" s="15" t="s">
        <v>121</v>
      </c>
      <c r="E737" s="15" t="s">
        <v>875</v>
      </c>
      <c r="F737" s="15" t="s">
        <v>146</v>
      </c>
      <c r="G737" s="70">
        <f t="shared" si="209"/>
        <v>0</v>
      </c>
      <c r="H737" s="70">
        <f t="shared" si="209"/>
        <v>0</v>
      </c>
      <c r="I737" s="70">
        <f t="shared" si="209"/>
        <v>0</v>
      </c>
      <c r="J737" s="175"/>
    </row>
    <row r="738" spans="1:20" s="18" customFormat="1" hidden="1">
      <c r="A738" s="16" t="s">
        <v>880</v>
      </c>
      <c r="B738" s="15" t="s">
        <v>92</v>
      </c>
      <c r="C738" s="15" t="s">
        <v>25</v>
      </c>
      <c r="D738" s="15" t="s">
        <v>121</v>
      </c>
      <c r="E738" s="15" t="s">
        <v>875</v>
      </c>
      <c r="F738" s="15" t="s">
        <v>877</v>
      </c>
      <c r="G738" s="70">
        <f>'прил 5,'!G1108</f>
        <v>0</v>
      </c>
      <c r="H738" s="70">
        <f>'прил 5,'!H1108</f>
        <v>0</v>
      </c>
      <c r="I738" s="70">
        <f>'прил 5,'!I1108</f>
        <v>0</v>
      </c>
      <c r="J738" s="175"/>
    </row>
    <row r="739" spans="1:20" ht="33" hidden="1" customHeight="1">
      <c r="A739" s="16" t="s">
        <v>934</v>
      </c>
      <c r="B739" s="15" t="s">
        <v>92</v>
      </c>
      <c r="C739" s="15" t="s">
        <v>25</v>
      </c>
      <c r="D739" s="15" t="s">
        <v>121</v>
      </c>
      <c r="E739" s="15" t="s">
        <v>917</v>
      </c>
      <c r="F739" s="15"/>
      <c r="G739" s="70">
        <f>G740</f>
        <v>0</v>
      </c>
      <c r="H739" s="70">
        <f t="shared" ref="H739:I739" si="210">H740</f>
        <v>0</v>
      </c>
      <c r="I739" s="70">
        <f t="shared" si="210"/>
        <v>0</v>
      </c>
      <c r="J739" s="176"/>
      <c r="K739" s="184"/>
      <c r="L739" s="184"/>
      <c r="M739" s="184"/>
      <c r="N739" s="184"/>
      <c r="O739" s="184"/>
      <c r="P739" s="184"/>
      <c r="Q739" s="184"/>
      <c r="R739" s="184"/>
      <c r="S739" s="1"/>
      <c r="T739" s="1"/>
    </row>
    <row r="740" spans="1:20" ht="24.75" hidden="1" customHeight="1">
      <c r="A740" s="16" t="s">
        <v>35</v>
      </c>
      <c r="B740" s="15" t="s">
        <v>92</v>
      </c>
      <c r="C740" s="15" t="s">
        <v>25</v>
      </c>
      <c r="D740" s="15" t="s">
        <v>121</v>
      </c>
      <c r="E740" s="15" t="s">
        <v>917</v>
      </c>
      <c r="F740" s="15" t="s">
        <v>36</v>
      </c>
      <c r="G740" s="70">
        <f>G741</f>
        <v>0</v>
      </c>
      <c r="H740" s="70">
        <f t="shared" ref="H740:I740" si="211">H741</f>
        <v>0</v>
      </c>
      <c r="I740" s="70">
        <f t="shared" si="211"/>
        <v>0</v>
      </c>
      <c r="J740" s="176"/>
      <c r="K740" s="184"/>
      <c r="L740" s="184"/>
      <c r="M740" s="184"/>
      <c r="N740" s="184"/>
      <c r="O740" s="184"/>
      <c r="P740" s="184"/>
      <c r="Q740" s="184"/>
      <c r="R740" s="184"/>
      <c r="S740" s="1"/>
      <c r="T740" s="1"/>
    </row>
    <row r="741" spans="1:20" ht="42.75" hidden="1" customHeight="1">
      <c r="A741" s="16" t="s">
        <v>37</v>
      </c>
      <c r="B741" s="15" t="s">
        <v>92</v>
      </c>
      <c r="C741" s="15" t="s">
        <v>25</v>
      </c>
      <c r="D741" s="15" t="s">
        <v>121</v>
      </c>
      <c r="E741" s="15" t="s">
        <v>917</v>
      </c>
      <c r="F741" s="15" t="s">
        <v>38</v>
      </c>
      <c r="G741" s="87">
        <f>'прил 5,'!G1111</f>
        <v>0</v>
      </c>
      <c r="H741" s="70">
        <v>0</v>
      </c>
      <c r="I741" s="70">
        <v>0</v>
      </c>
      <c r="J741" s="176"/>
      <c r="K741" s="184"/>
      <c r="L741" s="184"/>
      <c r="M741" s="184"/>
      <c r="N741" s="184"/>
      <c r="O741" s="184"/>
      <c r="P741" s="184"/>
      <c r="Q741" s="184"/>
      <c r="R741" s="184"/>
      <c r="S741" s="1"/>
      <c r="T741" s="1"/>
    </row>
    <row r="742" spans="1:20" s="32" customFormat="1" ht="29.25" customHeight="1">
      <c r="A742" s="351" t="s">
        <v>1146</v>
      </c>
      <c r="B742" s="35">
        <v>757</v>
      </c>
      <c r="C742" s="36" t="s">
        <v>43</v>
      </c>
      <c r="D742" s="36" t="s">
        <v>53</v>
      </c>
      <c r="E742" s="36" t="s">
        <v>197</v>
      </c>
      <c r="F742" s="36"/>
      <c r="G742" s="71">
        <f>G743+G748+G751+G759+G755</f>
        <v>161100</v>
      </c>
      <c r="H742" s="71">
        <f t="shared" ref="H742:I742" si="212">H743+H748+H751+H759</f>
        <v>161100</v>
      </c>
      <c r="I742" s="71">
        <f t="shared" si="212"/>
        <v>161100</v>
      </c>
      <c r="J742" s="31"/>
      <c r="P742" s="31"/>
      <c r="Q742" s="31"/>
      <c r="R742" s="31"/>
      <c r="S742" s="31"/>
      <c r="T742" s="31"/>
    </row>
    <row r="743" spans="1:20" s="32" customFormat="1" ht="27.75" customHeight="1">
      <c r="A743" s="30" t="s">
        <v>1203</v>
      </c>
      <c r="B743" s="14">
        <v>757</v>
      </c>
      <c r="C743" s="15" t="s">
        <v>43</v>
      </c>
      <c r="D743" s="15" t="s">
        <v>18</v>
      </c>
      <c r="E743" s="15" t="s">
        <v>198</v>
      </c>
      <c r="F743" s="15"/>
      <c r="G743" s="87">
        <f>G746+G744</f>
        <v>161100</v>
      </c>
      <c r="H743" s="87">
        <f t="shared" ref="H743:I743" si="213">H746+H744</f>
        <v>161100</v>
      </c>
      <c r="I743" s="87">
        <f t="shared" si="213"/>
        <v>161100</v>
      </c>
      <c r="J743" s="31"/>
      <c r="P743" s="31"/>
      <c r="Q743" s="31"/>
      <c r="R743" s="31"/>
      <c r="S743" s="31"/>
      <c r="T743" s="31"/>
    </row>
    <row r="744" spans="1:20" ht="29.25" hidden="1" customHeight="1">
      <c r="A744" s="16" t="s">
        <v>35</v>
      </c>
      <c r="B744" s="14">
        <v>757</v>
      </c>
      <c r="C744" s="15" t="s">
        <v>53</v>
      </c>
      <c r="D744" s="15" t="s">
        <v>87</v>
      </c>
      <c r="E744" s="15" t="s">
        <v>198</v>
      </c>
      <c r="F744" s="84" t="s">
        <v>36</v>
      </c>
      <c r="G744" s="87">
        <f>G745</f>
        <v>0</v>
      </c>
      <c r="H744" s="70">
        <f t="shared" ref="H744:I744" si="214">H745</f>
        <v>0</v>
      </c>
      <c r="I744" s="70">
        <f t="shared" si="214"/>
        <v>0</v>
      </c>
      <c r="J744" s="1"/>
    </row>
    <row r="745" spans="1:20" ht="38.25" hidden="1" customHeight="1">
      <c r="A745" s="16" t="s">
        <v>37</v>
      </c>
      <c r="B745" s="14">
        <v>757</v>
      </c>
      <c r="C745" s="15" t="s">
        <v>53</v>
      </c>
      <c r="D745" s="15" t="s">
        <v>87</v>
      </c>
      <c r="E745" s="15" t="s">
        <v>198</v>
      </c>
      <c r="F745" s="84" t="s">
        <v>38</v>
      </c>
      <c r="G745" s="8">
        <f>'прил 5,'!G14</f>
        <v>0</v>
      </c>
      <c r="H745" s="8">
        <f>'прил 5,'!H14</f>
        <v>0</v>
      </c>
      <c r="I745" s="8">
        <f>'прил 5,'!I14</f>
        <v>0</v>
      </c>
      <c r="J745" s="1"/>
    </row>
    <row r="746" spans="1:20" ht="32.25" customHeight="1">
      <c r="A746" s="16" t="s">
        <v>29</v>
      </c>
      <c r="B746" s="14">
        <v>757</v>
      </c>
      <c r="C746" s="15" t="s">
        <v>43</v>
      </c>
      <c r="D746" s="15" t="s">
        <v>18</v>
      </c>
      <c r="E746" s="15" t="s">
        <v>198</v>
      </c>
      <c r="F746" s="15" t="s">
        <v>30</v>
      </c>
      <c r="G746" s="85">
        <f t="shared" ref="G746:I746" si="215">G747</f>
        <v>161100</v>
      </c>
      <c r="H746" s="85">
        <f t="shared" si="215"/>
        <v>161100</v>
      </c>
      <c r="I746" s="85">
        <f t="shared" si="215"/>
        <v>161100</v>
      </c>
    </row>
    <row r="747" spans="1:20">
      <c r="A747" s="16" t="s">
        <v>31</v>
      </c>
      <c r="B747" s="14">
        <v>757</v>
      </c>
      <c r="C747" s="15" t="s">
        <v>43</v>
      </c>
      <c r="D747" s="15" t="s">
        <v>18</v>
      </c>
      <c r="E747" s="15" t="s">
        <v>198</v>
      </c>
      <c r="F747" s="15" t="s">
        <v>32</v>
      </c>
      <c r="G747" s="85">
        <f>'прил 5,'!G16</f>
        <v>161100</v>
      </c>
      <c r="H747" s="85">
        <f>'прил 5,'!H16</f>
        <v>161100</v>
      </c>
      <c r="I747" s="85">
        <f>'прил 5,'!I16</f>
        <v>161100</v>
      </c>
      <c r="J747" s="2">
        <v>50000</v>
      </c>
    </row>
    <row r="748" spans="1:20" ht="15" hidden="1" customHeight="1">
      <c r="A748" s="144" t="s">
        <v>477</v>
      </c>
      <c r="B748" s="14">
        <v>757</v>
      </c>
      <c r="C748" s="15" t="s">
        <v>53</v>
      </c>
      <c r="D748" s="15" t="s">
        <v>87</v>
      </c>
      <c r="E748" s="84" t="s">
        <v>476</v>
      </c>
      <c r="F748" s="84"/>
      <c r="G748" s="87">
        <f>G749</f>
        <v>0</v>
      </c>
      <c r="H748" s="87">
        <f t="shared" ref="H748:I749" si="216">H749</f>
        <v>0</v>
      </c>
      <c r="I748" s="87">
        <f t="shared" si="216"/>
        <v>0</v>
      </c>
      <c r="J748" s="1"/>
    </row>
    <row r="749" spans="1:20" ht="27.75" hidden="1" customHeight="1">
      <c r="A749" s="16" t="s">
        <v>35</v>
      </c>
      <c r="B749" s="14">
        <v>757</v>
      </c>
      <c r="C749" s="15" t="s">
        <v>53</v>
      </c>
      <c r="D749" s="15" t="s">
        <v>87</v>
      </c>
      <c r="E749" s="84" t="s">
        <v>476</v>
      </c>
      <c r="F749" s="84" t="s">
        <v>36</v>
      </c>
      <c r="G749" s="87">
        <f>G750</f>
        <v>0</v>
      </c>
      <c r="H749" s="87">
        <f t="shared" si="216"/>
        <v>0</v>
      </c>
      <c r="I749" s="87">
        <f t="shared" si="216"/>
        <v>0</v>
      </c>
      <c r="J749" s="1"/>
    </row>
    <row r="750" spans="1:20" ht="30.75" hidden="1" customHeight="1">
      <c r="A750" s="16" t="s">
        <v>37</v>
      </c>
      <c r="B750" s="14">
        <v>757</v>
      </c>
      <c r="C750" s="15" t="s">
        <v>53</v>
      </c>
      <c r="D750" s="15" t="s">
        <v>87</v>
      </c>
      <c r="E750" s="84" t="s">
        <v>476</v>
      </c>
      <c r="F750" s="84" t="s">
        <v>38</v>
      </c>
      <c r="G750" s="87">
        <f>'прил 5,'!G19</f>
        <v>0</v>
      </c>
      <c r="H750" s="87">
        <v>0</v>
      </c>
      <c r="I750" s="87">
        <v>0</v>
      </c>
      <c r="J750" s="1"/>
    </row>
    <row r="751" spans="1:20" s="18" customFormat="1" ht="32.25" hidden="1" customHeight="1">
      <c r="A751" s="16" t="s">
        <v>111</v>
      </c>
      <c r="B751" s="49">
        <v>795</v>
      </c>
      <c r="C751" s="15" t="s">
        <v>53</v>
      </c>
      <c r="D751" s="15" t="s">
        <v>121</v>
      </c>
      <c r="E751" s="15" t="s">
        <v>197</v>
      </c>
      <c r="F751" s="15"/>
      <c r="G751" s="70">
        <f t="shared" ref="G751:I753" si="217">G752</f>
        <v>0</v>
      </c>
      <c r="H751" s="70">
        <f t="shared" si="217"/>
        <v>0</v>
      </c>
      <c r="I751" s="70">
        <f t="shared" si="217"/>
        <v>0</v>
      </c>
      <c r="P751" s="17"/>
      <c r="Q751" s="17"/>
      <c r="R751" s="17"/>
      <c r="S751" s="17"/>
      <c r="T751" s="17"/>
    </row>
    <row r="752" spans="1:20" s="18" customFormat="1" ht="62.25" hidden="1" customHeight="1">
      <c r="A752" s="16" t="s">
        <v>759</v>
      </c>
      <c r="B752" s="49">
        <v>795</v>
      </c>
      <c r="C752" s="15" t="s">
        <v>53</v>
      </c>
      <c r="D752" s="15" t="s">
        <v>121</v>
      </c>
      <c r="E752" s="15" t="s">
        <v>408</v>
      </c>
      <c r="F752" s="15"/>
      <c r="G752" s="70">
        <f t="shared" si="217"/>
        <v>0</v>
      </c>
      <c r="H752" s="70">
        <f t="shared" si="217"/>
        <v>0</v>
      </c>
      <c r="I752" s="70">
        <f t="shared" si="217"/>
        <v>0</v>
      </c>
      <c r="P752" s="17"/>
      <c r="Q752" s="17"/>
      <c r="R752" s="17"/>
      <c r="S752" s="17"/>
      <c r="T752" s="17"/>
    </row>
    <row r="753" spans="1:20" s="18" customFormat="1" ht="39" hidden="1" customHeight="1">
      <c r="A753" s="16" t="s">
        <v>94</v>
      </c>
      <c r="B753" s="49">
        <v>795</v>
      </c>
      <c r="C753" s="15" t="s">
        <v>53</v>
      </c>
      <c r="D753" s="15" t="s">
        <v>121</v>
      </c>
      <c r="E753" s="15" t="s">
        <v>408</v>
      </c>
      <c r="F753" s="15" t="s">
        <v>341</v>
      </c>
      <c r="G753" s="70">
        <f t="shared" si="217"/>
        <v>0</v>
      </c>
      <c r="H753" s="70">
        <f t="shared" si="217"/>
        <v>0</v>
      </c>
      <c r="I753" s="70">
        <f t="shared" si="217"/>
        <v>0</v>
      </c>
      <c r="P753" s="17"/>
      <c r="Q753" s="17"/>
      <c r="R753" s="17"/>
      <c r="S753" s="17"/>
      <c r="T753" s="17"/>
    </row>
    <row r="754" spans="1:20" s="18" customFormat="1" ht="15.75" hidden="1" customHeight="1">
      <c r="A754" s="16" t="s">
        <v>342</v>
      </c>
      <c r="B754" s="49">
        <v>795</v>
      </c>
      <c r="C754" s="15" t="s">
        <v>53</v>
      </c>
      <c r="D754" s="15" t="s">
        <v>121</v>
      </c>
      <c r="E754" s="15" t="s">
        <v>408</v>
      </c>
      <c r="F754" s="15" t="s">
        <v>343</v>
      </c>
      <c r="G754" s="70">
        <f>'прил 5,'!G2152</f>
        <v>0</v>
      </c>
      <c r="H754" s="70">
        <v>0</v>
      </c>
      <c r="I754" s="70">
        <v>0</v>
      </c>
      <c r="P754" s="17"/>
      <c r="Q754" s="17"/>
      <c r="R754" s="17"/>
      <c r="S754" s="17"/>
      <c r="T754" s="17"/>
    </row>
    <row r="755" spans="1:20" s="18" customFormat="1" ht="70.5" hidden="1" customHeight="1">
      <c r="A755" s="16" t="s">
        <v>759</v>
      </c>
      <c r="B755" s="14">
        <v>793</v>
      </c>
      <c r="C755" s="15" t="s">
        <v>53</v>
      </c>
      <c r="D755" s="15" t="s">
        <v>121</v>
      </c>
      <c r="E755" s="15" t="s">
        <v>408</v>
      </c>
      <c r="F755" s="15"/>
      <c r="G755" s="70">
        <f t="shared" ref="G755:I756" si="218">G756</f>
        <v>0</v>
      </c>
      <c r="H755" s="70">
        <f t="shared" si="218"/>
        <v>0</v>
      </c>
      <c r="I755" s="70">
        <f t="shared" si="218"/>
        <v>0</v>
      </c>
      <c r="J755" s="176"/>
      <c r="K755" s="198"/>
      <c r="L755" s="198"/>
      <c r="M755" s="198"/>
      <c r="N755" s="198"/>
      <c r="O755" s="198"/>
      <c r="P755" s="198"/>
      <c r="Q755" s="198"/>
      <c r="R755" s="198"/>
    </row>
    <row r="756" spans="1:20" s="18" customFormat="1" ht="39" hidden="1" customHeight="1">
      <c r="A756" s="16" t="s">
        <v>94</v>
      </c>
      <c r="B756" s="14">
        <v>793</v>
      </c>
      <c r="C756" s="15" t="s">
        <v>53</v>
      </c>
      <c r="D756" s="15" t="s">
        <v>121</v>
      </c>
      <c r="E756" s="15" t="s">
        <v>408</v>
      </c>
      <c r="F756" s="15" t="s">
        <v>341</v>
      </c>
      <c r="G756" s="70">
        <f t="shared" si="218"/>
        <v>0</v>
      </c>
      <c r="H756" s="70">
        <f t="shared" si="218"/>
        <v>0</v>
      </c>
      <c r="I756" s="70">
        <f t="shared" si="218"/>
        <v>0</v>
      </c>
      <c r="J756" s="176"/>
      <c r="K756" s="198"/>
      <c r="L756" s="198"/>
      <c r="M756" s="198"/>
      <c r="N756" s="198"/>
      <c r="O756" s="198"/>
      <c r="P756" s="198"/>
      <c r="Q756" s="198"/>
      <c r="R756" s="198"/>
    </row>
    <row r="757" spans="1:20" s="18" customFormat="1" ht="15.75" hidden="1" customHeight="1">
      <c r="A757" s="16" t="s">
        <v>342</v>
      </c>
      <c r="B757" s="14">
        <v>793</v>
      </c>
      <c r="C757" s="15" t="s">
        <v>53</v>
      </c>
      <c r="D757" s="15" t="s">
        <v>121</v>
      </c>
      <c r="E757" s="15" t="s">
        <v>408</v>
      </c>
      <c r="F757" s="15" t="s">
        <v>343</v>
      </c>
      <c r="G757" s="70">
        <f>'прил 5,'!G1599</f>
        <v>0</v>
      </c>
      <c r="H757" s="70">
        <f>'прил 5,'!H1599</f>
        <v>0</v>
      </c>
      <c r="I757" s="70">
        <f>'прил 5,'!I1599</f>
        <v>0</v>
      </c>
      <c r="J757" s="176"/>
      <c r="K757" s="198"/>
      <c r="L757" s="198"/>
      <c r="M757" s="198"/>
      <c r="N757" s="198"/>
      <c r="O757" s="198"/>
      <c r="P757" s="198"/>
      <c r="Q757" s="198"/>
      <c r="R757" s="198"/>
    </row>
    <row r="758" spans="1:20" s="18" customFormat="1" ht="32.25" hidden="1" customHeight="1">
      <c r="A758" s="16" t="s">
        <v>902</v>
      </c>
      <c r="B758" s="14">
        <v>793</v>
      </c>
      <c r="C758" s="15" t="s">
        <v>53</v>
      </c>
      <c r="D758" s="15" t="s">
        <v>121</v>
      </c>
      <c r="E758" s="15" t="s">
        <v>901</v>
      </c>
      <c r="F758" s="15"/>
      <c r="G758" s="70">
        <f>G759</f>
        <v>0</v>
      </c>
      <c r="H758" s="70">
        <f t="shared" ref="H758:I758" si="219">H759</f>
        <v>0</v>
      </c>
      <c r="I758" s="70">
        <f t="shared" si="219"/>
        <v>0</v>
      </c>
      <c r="J758" s="176"/>
      <c r="K758" s="198"/>
      <c r="L758" s="198"/>
      <c r="M758" s="198"/>
      <c r="N758" s="198"/>
      <c r="O758" s="198"/>
      <c r="P758" s="198"/>
      <c r="Q758" s="198"/>
      <c r="R758" s="198"/>
    </row>
    <row r="759" spans="1:20" s="18" customFormat="1" ht="87" hidden="1" customHeight="1">
      <c r="A759" s="16" t="s">
        <v>903</v>
      </c>
      <c r="B759" s="49">
        <v>795</v>
      </c>
      <c r="C759" s="15" t="s">
        <v>53</v>
      </c>
      <c r="D759" s="15" t="s">
        <v>121</v>
      </c>
      <c r="E759" s="15" t="s">
        <v>904</v>
      </c>
      <c r="F759" s="15"/>
      <c r="G759" s="70">
        <f t="shared" ref="G759:I760" si="220">G760</f>
        <v>0</v>
      </c>
      <c r="H759" s="70">
        <f t="shared" si="220"/>
        <v>0</v>
      </c>
      <c r="I759" s="70">
        <f t="shared" si="220"/>
        <v>0</v>
      </c>
      <c r="P759" s="17"/>
      <c r="Q759" s="17"/>
      <c r="R759" s="17"/>
      <c r="S759" s="17"/>
      <c r="T759" s="17"/>
    </row>
    <row r="760" spans="1:20" s="18" customFormat="1" ht="39" hidden="1" customHeight="1">
      <c r="A760" s="16" t="s">
        <v>94</v>
      </c>
      <c r="B760" s="49">
        <v>795</v>
      </c>
      <c r="C760" s="15" t="s">
        <v>53</v>
      </c>
      <c r="D760" s="15" t="s">
        <v>121</v>
      </c>
      <c r="E760" s="15" t="s">
        <v>904</v>
      </c>
      <c r="F760" s="15" t="s">
        <v>341</v>
      </c>
      <c r="G760" s="70">
        <f t="shared" si="220"/>
        <v>0</v>
      </c>
      <c r="H760" s="70">
        <f t="shared" si="220"/>
        <v>0</v>
      </c>
      <c r="I760" s="70">
        <f t="shared" si="220"/>
        <v>0</v>
      </c>
      <c r="P760" s="17"/>
      <c r="Q760" s="17"/>
      <c r="R760" s="17"/>
      <c r="S760" s="17"/>
      <c r="T760" s="17"/>
    </row>
    <row r="761" spans="1:20" s="18" customFormat="1" ht="15.75" hidden="1" customHeight="1">
      <c r="A761" s="16" t="s">
        <v>342</v>
      </c>
      <c r="B761" s="49">
        <v>795</v>
      </c>
      <c r="C761" s="15" t="s">
        <v>53</v>
      </c>
      <c r="D761" s="15" t="s">
        <v>121</v>
      </c>
      <c r="E761" s="15" t="s">
        <v>904</v>
      </c>
      <c r="F761" s="15" t="s">
        <v>343</v>
      </c>
      <c r="G761" s="70">
        <f>'прил 5,'!G1603</f>
        <v>0</v>
      </c>
      <c r="H761" s="70">
        <f>'прил 5,'!H1603</f>
        <v>0</v>
      </c>
      <c r="I761" s="70">
        <f>'прил 5,'!I1603</f>
        <v>0</v>
      </c>
      <c r="P761" s="17"/>
      <c r="Q761" s="17"/>
      <c r="R761" s="17"/>
      <c r="S761" s="17"/>
      <c r="T761" s="17"/>
    </row>
    <row r="762" spans="1:20" s="22" customFormat="1" ht="54" customHeight="1">
      <c r="A762" s="107" t="s">
        <v>1147</v>
      </c>
      <c r="B762" s="19">
        <v>795</v>
      </c>
      <c r="C762" s="36" t="s">
        <v>158</v>
      </c>
      <c r="D762" s="36" t="s">
        <v>168</v>
      </c>
      <c r="E762" s="36" t="s">
        <v>257</v>
      </c>
      <c r="F762" s="36"/>
      <c r="G762" s="71">
        <f>G766+G775+G779+G782+G791+G794+G797+G800+G805+G808+G814+G812+G799+G811+G817+G767+G820+G786+G823+G783+G770+G826</f>
        <v>3461630</v>
      </c>
      <c r="H762" s="71">
        <f t="shared" ref="H762:I762" si="221">H766+H775+H779+H782+H791+H794+H797+H800+H805+H808+H814+H812+H799+H811+H817+H767+H820</f>
        <v>25000</v>
      </c>
      <c r="I762" s="71">
        <f t="shared" si="221"/>
        <v>25000</v>
      </c>
      <c r="J762" s="21">
        <v>300000</v>
      </c>
      <c r="P762" s="21">
        <f>G775+G779+G782+G785+G829</f>
        <v>3461630</v>
      </c>
      <c r="Q762" s="21"/>
      <c r="R762" s="21"/>
      <c r="S762" s="21"/>
      <c r="T762" s="21"/>
    </row>
    <row r="763" spans="1:20" s="3" customFormat="1" ht="38.25" hidden="1" customHeight="1">
      <c r="A763" s="16" t="s">
        <v>508</v>
      </c>
      <c r="B763" s="49">
        <v>795</v>
      </c>
      <c r="C763" s="15" t="s">
        <v>158</v>
      </c>
      <c r="D763" s="15" t="s">
        <v>168</v>
      </c>
      <c r="E763" s="15" t="s">
        <v>509</v>
      </c>
      <c r="F763" s="15"/>
      <c r="G763" s="70">
        <f>G765</f>
        <v>0</v>
      </c>
      <c r="H763" s="25">
        <v>0</v>
      </c>
      <c r="I763" s="25">
        <v>0</v>
      </c>
      <c r="P763" s="111"/>
      <c r="Q763" s="111"/>
      <c r="R763" s="111"/>
      <c r="S763" s="111"/>
      <c r="T763" s="111"/>
    </row>
    <row r="764" spans="1:20" s="3" customFormat="1" ht="38.25" hidden="1" customHeight="1">
      <c r="A764" s="16"/>
      <c r="B764" s="49"/>
      <c r="C764" s="15"/>
      <c r="D764" s="15"/>
      <c r="E764" s="15"/>
      <c r="F764" s="15"/>
      <c r="G764" s="70"/>
      <c r="H764" s="117"/>
      <c r="I764" s="118"/>
      <c r="P764" s="111"/>
      <c r="Q764" s="111"/>
      <c r="R764" s="111"/>
      <c r="S764" s="111"/>
      <c r="T764" s="111"/>
    </row>
    <row r="765" spans="1:20" s="3" customFormat="1" ht="38.25" hidden="1" customHeight="1">
      <c r="A765" s="16" t="s">
        <v>35</v>
      </c>
      <c r="B765" s="49">
        <v>795</v>
      </c>
      <c r="C765" s="15" t="s">
        <v>158</v>
      </c>
      <c r="D765" s="15" t="s">
        <v>168</v>
      </c>
      <c r="E765" s="15" t="s">
        <v>509</v>
      </c>
      <c r="F765" s="15" t="s">
        <v>36</v>
      </c>
      <c r="G765" s="70">
        <f>G766</f>
        <v>0</v>
      </c>
      <c r="H765" s="25">
        <v>0</v>
      </c>
      <c r="I765" s="25">
        <v>0</v>
      </c>
      <c r="P765" s="111"/>
      <c r="Q765" s="111"/>
      <c r="R765" s="111"/>
      <c r="S765" s="111"/>
      <c r="T765" s="111"/>
    </row>
    <row r="766" spans="1:20" s="3" customFormat="1" ht="38.25" hidden="1" customHeight="1">
      <c r="A766" s="16" t="s">
        <v>37</v>
      </c>
      <c r="B766" s="49">
        <v>795</v>
      </c>
      <c r="C766" s="15" t="s">
        <v>158</v>
      </c>
      <c r="D766" s="15" t="s">
        <v>168</v>
      </c>
      <c r="E766" s="15" t="s">
        <v>509</v>
      </c>
      <c r="F766" s="15" t="s">
        <v>38</v>
      </c>
      <c r="G766" s="70">
        <f>'прил 5,'!G2337</f>
        <v>0</v>
      </c>
      <c r="H766" s="25">
        <v>0</v>
      </c>
      <c r="I766" s="25">
        <v>0</v>
      </c>
      <c r="P766" s="111"/>
      <c r="Q766" s="111"/>
      <c r="R766" s="111"/>
      <c r="S766" s="111"/>
      <c r="T766" s="111"/>
    </row>
    <row r="767" spans="1:20" s="3" customFormat="1" ht="38.25" hidden="1" customHeight="1">
      <c r="A767" s="16" t="s">
        <v>726</v>
      </c>
      <c r="B767" s="49">
        <v>795</v>
      </c>
      <c r="C767" s="15" t="s">
        <v>158</v>
      </c>
      <c r="D767" s="15" t="s">
        <v>168</v>
      </c>
      <c r="E767" s="15" t="s">
        <v>725</v>
      </c>
      <c r="F767" s="15"/>
      <c r="G767" s="70">
        <f t="shared" ref="G767:I768" si="222">G768</f>
        <v>0</v>
      </c>
      <c r="H767" s="70">
        <f t="shared" si="222"/>
        <v>0</v>
      </c>
      <c r="I767" s="70">
        <f t="shared" si="222"/>
        <v>0</v>
      </c>
      <c r="P767" s="111"/>
      <c r="Q767" s="111"/>
      <c r="R767" s="111"/>
      <c r="S767" s="111"/>
      <c r="T767" s="111"/>
    </row>
    <row r="768" spans="1:20" s="3" customFormat="1" ht="38.25" hidden="1" customHeight="1">
      <c r="A768" s="16" t="s">
        <v>35</v>
      </c>
      <c r="B768" s="49">
        <v>795</v>
      </c>
      <c r="C768" s="15" t="s">
        <v>158</v>
      </c>
      <c r="D768" s="15" t="s">
        <v>168</v>
      </c>
      <c r="E768" s="15" t="s">
        <v>725</v>
      </c>
      <c r="F768" s="15" t="s">
        <v>36</v>
      </c>
      <c r="G768" s="70">
        <f t="shared" si="222"/>
        <v>0</v>
      </c>
      <c r="H768" s="70">
        <f t="shared" si="222"/>
        <v>0</v>
      </c>
      <c r="I768" s="70">
        <f t="shared" si="222"/>
        <v>0</v>
      </c>
      <c r="P768" s="111"/>
      <c r="Q768" s="111"/>
      <c r="R768" s="111"/>
      <c r="S768" s="111"/>
      <c r="T768" s="111"/>
    </row>
    <row r="769" spans="1:20" s="3" customFormat="1" ht="38.25" hidden="1" customHeight="1">
      <c r="A769" s="16" t="s">
        <v>37</v>
      </c>
      <c r="B769" s="49">
        <v>795</v>
      </c>
      <c r="C769" s="15" t="s">
        <v>158</v>
      </c>
      <c r="D769" s="15" t="s">
        <v>168</v>
      </c>
      <c r="E769" s="15" t="s">
        <v>725</v>
      </c>
      <c r="F769" s="15" t="s">
        <v>38</v>
      </c>
      <c r="G769" s="70">
        <f>'прил 5,'!G2340</f>
        <v>0</v>
      </c>
      <c r="H769" s="70"/>
      <c r="I769" s="70"/>
      <c r="P769" s="111"/>
      <c r="Q769" s="111"/>
      <c r="R769" s="111"/>
      <c r="S769" s="111"/>
      <c r="T769" s="111"/>
    </row>
    <row r="770" spans="1:20" s="3" customFormat="1" ht="46.5" hidden="1" customHeight="1">
      <c r="A770" s="82" t="s">
        <v>1028</v>
      </c>
      <c r="B770" s="83">
        <v>793</v>
      </c>
      <c r="C770" s="84" t="s">
        <v>158</v>
      </c>
      <c r="D770" s="84" t="s">
        <v>168</v>
      </c>
      <c r="E770" s="84" t="s">
        <v>1027</v>
      </c>
      <c r="F770" s="84"/>
      <c r="G770" s="87">
        <f t="shared" ref="G770:I771" si="223">G771</f>
        <v>0</v>
      </c>
      <c r="H770" s="87">
        <f t="shared" si="223"/>
        <v>0</v>
      </c>
      <c r="I770" s="87">
        <f t="shared" si="223"/>
        <v>0</v>
      </c>
      <c r="J770" s="176"/>
      <c r="K770" s="197"/>
      <c r="L770" s="197"/>
      <c r="M770" s="197"/>
      <c r="N770" s="197"/>
      <c r="O770" s="197"/>
      <c r="P770" s="197"/>
      <c r="Q770" s="197"/>
      <c r="R770" s="197"/>
    </row>
    <row r="771" spans="1:20" s="3" customFormat="1" ht="38.25" hidden="1" customHeight="1">
      <c r="A771" s="82" t="s">
        <v>35</v>
      </c>
      <c r="B771" s="83">
        <v>793</v>
      </c>
      <c r="C771" s="84" t="s">
        <v>158</v>
      </c>
      <c r="D771" s="84" t="s">
        <v>168</v>
      </c>
      <c r="E771" s="84" t="s">
        <v>1027</v>
      </c>
      <c r="F771" s="84" t="s">
        <v>36</v>
      </c>
      <c r="G771" s="87">
        <f t="shared" si="223"/>
        <v>0</v>
      </c>
      <c r="H771" s="87">
        <f t="shared" si="223"/>
        <v>0</v>
      </c>
      <c r="I771" s="87">
        <f t="shared" si="223"/>
        <v>0</v>
      </c>
      <c r="J771" s="176"/>
      <c r="K771" s="197"/>
      <c r="L771" s="197"/>
      <c r="M771" s="197"/>
      <c r="N771" s="197"/>
      <c r="O771" s="197"/>
      <c r="P771" s="197"/>
      <c r="Q771" s="197"/>
      <c r="R771" s="197"/>
    </row>
    <row r="772" spans="1:20" s="3" customFormat="1" ht="38.25" hidden="1" customHeight="1">
      <c r="A772" s="82" t="s">
        <v>37</v>
      </c>
      <c r="B772" s="83">
        <v>793</v>
      </c>
      <c r="C772" s="84" t="s">
        <v>158</v>
      </c>
      <c r="D772" s="84" t="s">
        <v>168</v>
      </c>
      <c r="E772" s="84" t="s">
        <v>1027</v>
      </c>
      <c r="F772" s="84" t="s">
        <v>38</v>
      </c>
      <c r="G772" s="87">
        <f>'прил 5,'!G1891</f>
        <v>0</v>
      </c>
      <c r="H772" s="87"/>
      <c r="I772" s="87"/>
      <c r="J772" s="176"/>
      <c r="K772" s="197"/>
      <c r="L772" s="197"/>
      <c r="M772" s="197"/>
      <c r="N772" s="197"/>
      <c r="O772" s="197"/>
      <c r="P772" s="197"/>
      <c r="Q772" s="197"/>
      <c r="R772" s="197"/>
    </row>
    <row r="773" spans="1:20" s="3" customFormat="1" ht="24.75" customHeight="1">
      <c r="A773" s="16" t="s">
        <v>126</v>
      </c>
      <c r="B773" s="49">
        <v>795</v>
      </c>
      <c r="C773" s="15" t="s">
        <v>158</v>
      </c>
      <c r="D773" s="15" t="s">
        <v>168</v>
      </c>
      <c r="E773" s="15" t="s">
        <v>280</v>
      </c>
      <c r="F773" s="15"/>
      <c r="G773" s="70">
        <f>G775</f>
        <v>25000</v>
      </c>
      <c r="H773" s="87">
        <f>H775</f>
        <v>25000</v>
      </c>
      <c r="I773" s="87">
        <f>I775</f>
        <v>25000</v>
      </c>
      <c r="J773" s="111">
        <v>700000</v>
      </c>
      <c r="P773" s="111"/>
      <c r="Q773" s="111"/>
      <c r="R773" s="111"/>
      <c r="S773" s="111"/>
      <c r="T773" s="111"/>
    </row>
    <row r="774" spans="1:20" s="3" customFormat="1" ht="28.5" customHeight="1">
      <c r="A774" s="16" t="s">
        <v>35</v>
      </c>
      <c r="B774" s="49">
        <v>795</v>
      </c>
      <c r="C774" s="15" t="s">
        <v>158</v>
      </c>
      <c r="D774" s="15" t="s">
        <v>168</v>
      </c>
      <c r="E774" s="15" t="s">
        <v>280</v>
      </c>
      <c r="F774" s="15" t="s">
        <v>36</v>
      </c>
      <c r="G774" s="70">
        <f>G775</f>
        <v>25000</v>
      </c>
      <c r="H774" s="87">
        <f>H775</f>
        <v>25000</v>
      </c>
      <c r="I774" s="87">
        <f>I775</f>
        <v>25000</v>
      </c>
      <c r="J774" s="111">
        <v>30000</v>
      </c>
      <c r="P774" s="111">
        <f>P762-G829</f>
        <v>3461630</v>
      </c>
      <c r="Q774" s="111"/>
      <c r="R774" s="111"/>
      <c r="S774" s="111"/>
      <c r="T774" s="111"/>
    </row>
    <row r="775" spans="1:20" s="3" customFormat="1" ht="29.25" customHeight="1">
      <c r="A775" s="16" t="s">
        <v>37</v>
      </c>
      <c r="B775" s="49">
        <v>795</v>
      </c>
      <c r="C775" s="15" t="s">
        <v>158</v>
      </c>
      <c r="D775" s="15" t="s">
        <v>168</v>
      </c>
      <c r="E775" s="15" t="s">
        <v>280</v>
      </c>
      <c r="F775" s="15" t="s">
        <v>38</v>
      </c>
      <c r="G775" s="70">
        <f>'прил 5,'!G1903</f>
        <v>25000</v>
      </c>
      <c r="H775" s="70">
        <f>'прил 5,'!H1903</f>
        <v>25000</v>
      </c>
      <c r="I775" s="70">
        <f>'прил 5,'!I1903</f>
        <v>25000</v>
      </c>
      <c r="J775" s="111">
        <f>SUM(J762:J774)</f>
        <v>1030000</v>
      </c>
      <c r="P775" s="111"/>
      <c r="Q775" s="111"/>
      <c r="R775" s="111"/>
      <c r="S775" s="111"/>
      <c r="T775" s="111"/>
    </row>
    <row r="776" spans="1:20" s="3" customFormat="1" ht="38.25" customHeight="1">
      <c r="A776" s="16" t="s">
        <v>464</v>
      </c>
      <c r="B776" s="49">
        <v>795</v>
      </c>
      <c r="C776" s="15" t="s">
        <v>158</v>
      </c>
      <c r="D776" s="15" t="s">
        <v>168</v>
      </c>
      <c r="E776" s="15" t="s">
        <v>366</v>
      </c>
      <c r="F776" s="15"/>
      <c r="G776" s="70">
        <f>G778</f>
        <v>500000</v>
      </c>
      <c r="H776" s="87">
        <f>H778</f>
        <v>0</v>
      </c>
      <c r="I776" s="87">
        <f>I778</f>
        <v>0</v>
      </c>
      <c r="J776" s="111"/>
      <c r="P776" s="111"/>
      <c r="Q776" s="111"/>
      <c r="R776" s="111"/>
      <c r="S776" s="111"/>
      <c r="T776" s="111"/>
    </row>
    <row r="777" spans="1:20" s="3" customFormat="1" ht="38.25" hidden="1" customHeight="1">
      <c r="A777" s="16"/>
      <c r="B777" s="49"/>
      <c r="C777" s="15"/>
      <c r="D777" s="15"/>
      <c r="E777" s="15"/>
      <c r="F777" s="15"/>
      <c r="G777" s="70"/>
      <c r="H777" s="87"/>
      <c r="I777" s="87"/>
      <c r="J777" s="111"/>
      <c r="P777" s="111"/>
      <c r="Q777" s="111"/>
      <c r="R777" s="111"/>
      <c r="S777" s="111"/>
      <c r="T777" s="111"/>
    </row>
    <row r="778" spans="1:20" s="3" customFormat="1" ht="38.25" customHeight="1">
      <c r="A778" s="16" t="s">
        <v>35</v>
      </c>
      <c r="B778" s="49">
        <v>795</v>
      </c>
      <c r="C778" s="15" t="s">
        <v>158</v>
      </c>
      <c r="D778" s="15" t="s">
        <v>168</v>
      </c>
      <c r="E778" s="15" t="s">
        <v>366</v>
      </c>
      <c r="F778" s="15" t="s">
        <v>36</v>
      </c>
      <c r="G778" s="70">
        <f>G779</f>
        <v>500000</v>
      </c>
      <c r="H778" s="87">
        <f>H779</f>
        <v>0</v>
      </c>
      <c r="I778" s="87">
        <f>I779</f>
        <v>0</v>
      </c>
      <c r="J778" s="111"/>
      <c r="P778" s="111"/>
      <c r="Q778" s="111"/>
      <c r="R778" s="111"/>
      <c r="S778" s="111"/>
      <c r="T778" s="111"/>
    </row>
    <row r="779" spans="1:20" s="3" customFormat="1" ht="38.25" customHeight="1">
      <c r="A779" s="16" t="s">
        <v>37</v>
      </c>
      <c r="B779" s="49">
        <v>795</v>
      </c>
      <c r="C779" s="15" t="s">
        <v>158</v>
      </c>
      <c r="D779" s="15" t="s">
        <v>168</v>
      </c>
      <c r="E779" s="15" t="s">
        <v>366</v>
      </c>
      <c r="F779" s="15" t="s">
        <v>38</v>
      </c>
      <c r="G779" s="70">
        <f>'прил 5,'!G1894</f>
        <v>500000</v>
      </c>
      <c r="H779" s="70">
        <f>'прил 5,'!H1894</f>
        <v>0</v>
      </c>
      <c r="I779" s="70">
        <f>'прил 5,'!I1894</f>
        <v>0</v>
      </c>
      <c r="J779" s="111"/>
      <c r="P779" s="111"/>
      <c r="Q779" s="111"/>
      <c r="R779" s="111"/>
      <c r="S779" s="111"/>
      <c r="T779" s="111"/>
    </row>
    <row r="780" spans="1:20" s="3" customFormat="1" ht="38.25" customHeight="1">
      <c r="A780" s="50" t="s">
        <v>532</v>
      </c>
      <c r="B780" s="49">
        <v>795</v>
      </c>
      <c r="C780" s="15" t="s">
        <v>158</v>
      </c>
      <c r="D780" s="15" t="s">
        <v>168</v>
      </c>
      <c r="E780" s="15" t="s">
        <v>1232</v>
      </c>
      <c r="F780" s="15"/>
      <c r="G780" s="70">
        <f t="shared" ref="G780:I781" si="224">G781</f>
        <v>936630</v>
      </c>
      <c r="H780" s="87">
        <f t="shared" si="224"/>
        <v>0</v>
      </c>
      <c r="I780" s="87">
        <f t="shared" si="224"/>
        <v>0</v>
      </c>
      <c r="J780" s="111"/>
      <c r="P780" s="111"/>
      <c r="Q780" s="111"/>
      <c r="R780" s="111"/>
      <c r="S780" s="111"/>
      <c r="T780" s="111"/>
    </row>
    <row r="781" spans="1:20" s="3" customFormat="1" ht="38.25" customHeight="1">
      <c r="A781" s="16" t="s">
        <v>35</v>
      </c>
      <c r="B781" s="49">
        <v>795</v>
      </c>
      <c r="C781" s="15" t="s">
        <v>158</v>
      </c>
      <c r="D781" s="15" t="s">
        <v>168</v>
      </c>
      <c r="E781" s="15" t="s">
        <v>1232</v>
      </c>
      <c r="F781" s="15" t="s">
        <v>36</v>
      </c>
      <c r="G781" s="70">
        <f t="shared" si="224"/>
        <v>936630</v>
      </c>
      <c r="H781" s="87">
        <f t="shared" si="224"/>
        <v>0</v>
      </c>
      <c r="I781" s="87">
        <f t="shared" si="224"/>
        <v>0</v>
      </c>
      <c r="J781" s="111"/>
      <c r="P781" s="111"/>
      <c r="Q781" s="111"/>
      <c r="R781" s="111"/>
      <c r="S781" s="111"/>
      <c r="T781" s="111"/>
    </row>
    <row r="782" spans="1:20" s="3" customFormat="1" ht="38.25" customHeight="1">
      <c r="A782" s="16" t="s">
        <v>37</v>
      </c>
      <c r="B782" s="49">
        <v>795</v>
      </c>
      <c r="C782" s="15" t="s">
        <v>158</v>
      </c>
      <c r="D782" s="15" t="s">
        <v>168</v>
      </c>
      <c r="E782" s="15" t="s">
        <v>1232</v>
      </c>
      <c r="F782" s="15" t="s">
        <v>38</v>
      </c>
      <c r="G782" s="70">
        <f>'прил 5,'!G1897</f>
        <v>936630</v>
      </c>
      <c r="H782" s="70">
        <f>'прил 5,'!H1897</f>
        <v>0</v>
      </c>
      <c r="I782" s="70">
        <f>'прил 5,'!I1897</f>
        <v>0</v>
      </c>
      <c r="J782" s="111"/>
      <c r="P782" s="111"/>
      <c r="Q782" s="111"/>
      <c r="R782" s="111"/>
      <c r="S782" s="111"/>
      <c r="T782" s="111"/>
    </row>
    <row r="783" spans="1:20" s="3" customFormat="1" ht="38.25" customHeight="1">
      <c r="A783" s="16" t="s">
        <v>1011</v>
      </c>
      <c r="B783" s="49">
        <v>793</v>
      </c>
      <c r="C783" s="15" t="s">
        <v>158</v>
      </c>
      <c r="D783" s="15" t="s">
        <v>168</v>
      </c>
      <c r="E783" s="15" t="s">
        <v>1010</v>
      </c>
      <c r="F783" s="15"/>
      <c r="G783" s="70">
        <f t="shared" ref="G783:I784" si="225">G784</f>
        <v>2000000</v>
      </c>
      <c r="H783" s="70">
        <f t="shared" si="225"/>
        <v>0</v>
      </c>
      <c r="I783" s="70">
        <f t="shared" si="225"/>
        <v>0</v>
      </c>
      <c r="J783" s="176"/>
      <c r="K783" s="197"/>
      <c r="L783" s="197"/>
      <c r="M783" s="197"/>
      <c r="N783" s="197"/>
      <c r="O783" s="197"/>
      <c r="P783" s="197"/>
      <c r="Q783" s="197"/>
      <c r="R783" s="197"/>
    </row>
    <row r="784" spans="1:20" s="3" customFormat="1" ht="38.25" customHeight="1">
      <c r="A784" s="16" t="s">
        <v>35</v>
      </c>
      <c r="B784" s="49">
        <v>793</v>
      </c>
      <c r="C784" s="15" t="s">
        <v>158</v>
      </c>
      <c r="D784" s="15" t="s">
        <v>168</v>
      </c>
      <c r="E784" s="15" t="s">
        <v>1010</v>
      </c>
      <c r="F784" s="15" t="s">
        <v>36</v>
      </c>
      <c r="G784" s="70">
        <f t="shared" si="225"/>
        <v>2000000</v>
      </c>
      <c r="H784" s="70">
        <f t="shared" si="225"/>
        <v>0</v>
      </c>
      <c r="I784" s="70">
        <f t="shared" si="225"/>
        <v>0</v>
      </c>
      <c r="J784" s="176"/>
      <c r="K784" s="197"/>
      <c r="L784" s="197"/>
      <c r="M784" s="197"/>
      <c r="N784" s="197"/>
      <c r="O784" s="197"/>
      <c r="P784" s="197"/>
      <c r="Q784" s="197"/>
      <c r="R784" s="197"/>
    </row>
    <row r="785" spans="1:20" s="3" customFormat="1" ht="39.75" customHeight="1">
      <c r="A785" s="16" t="s">
        <v>37</v>
      </c>
      <c r="B785" s="49">
        <v>793</v>
      </c>
      <c r="C785" s="15" t="s">
        <v>158</v>
      </c>
      <c r="D785" s="15" t="s">
        <v>168</v>
      </c>
      <c r="E785" s="15" t="s">
        <v>1010</v>
      </c>
      <c r="F785" s="15" t="s">
        <v>38</v>
      </c>
      <c r="G785" s="70">
        <f>'прил 5,'!G1900</f>
        <v>2000000</v>
      </c>
      <c r="H785" s="70">
        <v>0</v>
      </c>
      <c r="I785" s="70">
        <v>0</v>
      </c>
      <c r="J785" s="176"/>
      <c r="K785" s="197"/>
      <c r="L785" s="197"/>
      <c r="M785" s="197"/>
      <c r="N785" s="197"/>
      <c r="O785" s="197"/>
      <c r="P785" s="197"/>
      <c r="Q785" s="197"/>
      <c r="R785" s="197"/>
    </row>
    <row r="786" spans="1:20" s="3" customFormat="1" ht="129.75" hidden="1" customHeight="1">
      <c r="A786" s="16" t="s">
        <v>963</v>
      </c>
      <c r="B786" s="49">
        <v>793</v>
      </c>
      <c r="C786" s="15" t="s">
        <v>158</v>
      </c>
      <c r="D786" s="15" t="s">
        <v>168</v>
      </c>
      <c r="E786" s="15" t="s">
        <v>962</v>
      </c>
      <c r="F786" s="15"/>
      <c r="G786" s="70">
        <f>G787</f>
        <v>0</v>
      </c>
      <c r="H786" s="70">
        <f t="shared" ref="H786:I787" si="226">H787</f>
        <v>0</v>
      </c>
      <c r="I786" s="70">
        <f t="shared" si="226"/>
        <v>0</v>
      </c>
      <c r="J786" s="177"/>
      <c r="K786" s="197"/>
      <c r="L786" s="197"/>
      <c r="M786" s="197"/>
      <c r="N786" s="197"/>
      <c r="O786" s="197"/>
      <c r="P786" s="197"/>
      <c r="Q786" s="197"/>
      <c r="R786" s="197"/>
    </row>
    <row r="787" spans="1:20" s="3" customFormat="1" ht="38.25" hidden="1" customHeight="1">
      <c r="A787" s="16" t="s">
        <v>35</v>
      </c>
      <c r="B787" s="49">
        <v>793</v>
      </c>
      <c r="C787" s="15" t="s">
        <v>158</v>
      </c>
      <c r="D787" s="15" t="s">
        <v>168</v>
      </c>
      <c r="E787" s="15" t="s">
        <v>962</v>
      </c>
      <c r="F787" s="15" t="s">
        <v>154</v>
      </c>
      <c r="G787" s="70">
        <f>G788</f>
        <v>0</v>
      </c>
      <c r="H787" s="70">
        <f t="shared" si="226"/>
        <v>0</v>
      </c>
      <c r="I787" s="70">
        <f t="shared" si="226"/>
        <v>0</v>
      </c>
      <c r="J787" s="177"/>
      <c r="K787" s="197"/>
      <c r="L787" s="197"/>
      <c r="M787" s="197"/>
      <c r="N787" s="197"/>
      <c r="O787" s="197"/>
      <c r="P787" s="197"/>
      <c r="Q787" s="197"/>
      <c r="R787" s="197"/>
    </row>
    <row r="788" spans="1:20" s="3" customFormat="1" ht="38.25" hidden="1" customHeight="1">
      <c r="A788" s="16" t="s">
        <v>37</v>
      </c>
      <c r="B788" s="49">
        <v>793</v>
      </c>
      <c r="C788" s="15" t="s">
        <v>158</v>
      </c>
      <c r="D788" s="15" t="s">
        <v>168</v>
      </c>
      <c r="E788" s="15" t="s">
        <v>962</v>
      </c>
      <c r="F788" s="15" t="s">
        <v>174</v>
      </c>
      <c r="G788" s="70"/>
      <c r="H788" s="70"/>
      <c r="I788" s="70"/>
      <c r="J788" s="176"/>
      <c r="K788" s="197"/>
      <c r="L788" s="197"/>
      <c r="M788" s="197"/>
      <c r="N788" s="197"/>
      <c r="O788" s="197"/>
      <c r="P788" s="197"/>
      <c r="Q788" s="197"/>
      <c r="R788" s="197"/>
    </row>
    <row r="789" spans="1:20" s="3" customFormat="1" ht="38.25" hidden="1" customHeight="1">
      <c r="A789" s="16" t="s">
        <v>508</v>
      </c>
      <c r="B789" s="49">
        <v>795</v>
      </c>
      <c r="C789" s="15" t="s">
        <v>158</v>
      </c>
      <c r="D789" s="15" t="s">
        <v>168</v>
      </c>
      <c r="E789" s="15" t="s">
        <v>509</v>
      </c>
      <c r="F789" s="15"/>
      <c r="G789" s="70">
        <f>G790</f>
        <v>0</v>
      </c>
      <c r="H789" s="70">
        <f t="shared" ref="H789:I790" si="227">H790</f>
        <v>0</v>
      </c>
      <c r="I789" s="70">
        <f t="shared" si="227"/>
        <v>0</v>
      </c>
      <c r="J789" s="111"/>
      <c r="P789" s="111"/>
      <c r="Q789" s="111"/>
      <c r="R789" s="111"/>
      <c r="S789" s="111"/>
      <c r="T789" s="111"/>
    </row>
    <row r="790" spans="1:20" s="3" customFormat="1" ht="38.25" hidden="1" customHeight="1">
      <c r="A790" s="16" t="s">
        <v>35</v>
      </c>
      <c r="B790" s="49">
        <v>795</v>
      </c>
      <c r="C790" s="15" t="s">
        <v>158</v>
      </c>
      <c r="D790" s="15" t="s">
        <v>168</v>
      </c>
      <c r="E790" s="15" t="s">
        <v>509</v>
      </c>
      <c r="F790" s="15" t="s">
        <v>36</v>
      </c>
      <c r="G790" s="70">
        <f>G791</f>
        <v>0</v>
      </c>
      <c r="H790" s="70">
        <f t="shared" si="227"/>
        <v>0</v>
      </c>
      <c r="I790" s="70">
        <f t="shared" si="227"/>
        <v>0</v>
      </c>
      <c r="J790" s="111"/>
      <c r="P790" s="111"/>
      <c r="Q790" s="111"/>
      <c r="R790" s="111"/>
      <c r="S790" s="111"/>
      <c r="T790" s="111"/>
    </row>
    <row r="791" spans="1:20" s="3" customFormat="1" ht="38.25" hidden="1" customHeight="1">
      <c r="A791" s="16" t="s">
        <v>37</v>
      </c>
      <c r="B791" s="49">
        <v>795</v>
      </c>
      <c r="C791" s="15" t="s">
        <v>158</v>
      </c>
      <c r="D791" s="15" t="s">
        <v>168</v>
      </c>
      <c r="E791" s="15" t="s">
        <v>509</v>
      </c>
      <c r="F791" s="15" t="s">
        <v>38</v>
      </c>
      <c r="G791" s="70">
        <f>'прил 5,'!G1888+'прил 5,'!G2480</f>
        <v>0</v>
      </c>
      <c r="H791" s="70">
        <f>'прил 5,'!H1888</f>
        <v>0</v>
      </c>
      <c r="I791" s="70">
        <f>'прил 5,'!I1888</f>
        <v>0</v>
      </c>
      <c r="J791" s="111"/>
      <c r="P791" s="111"/>
      <c r="Q791" s="111"/>
      <c r="R791" s="111"/>
      <c r="S791" s="111"/>
      <c r="T791" s="111"/>
    </row>
    <row r="792" spans="1:20" s="3" customFormat="1" ht="38.25" hidden="1" customHeight="1">
      <c r="A792" s="16" t="s">
        <v>446</v>
      </c>
      <c r="B792" s="49">
        <v>795</v>
      </c>
      <c r="C792" s="15" t="s">
        <v>158</v>
      </c>
      <c r="D792" s="15" t="s">
        <v>168</v>
      </c>
      <c r="E792" s="15" t="s">
        <v>447</v>
      </c>
      <c r="F792" s="15"/>
      <c r="G792" s="70">
        <f>G793</f>
        <v>0</v>
      </c>
      <c r="H792" s="70">
        <f t="shared" ref="H792:I793" si="228">H793</f>
        <v>0</v>
      </c>
      <c r="I792" s="70">
        <f t="shared" si="228"/>
        <v>0</v>
      </c>
      <c r="J792" s="111"/>
      <c r="P792" s="111"/>
      <c r="Q792" s="111"/>
      <c r="R792" s="111"/>
      <c r="S792" s="111"/>
      <c r="T792" s="111"/>
    </row>
    <row r="793" spans="1:20" s="3" customFormat="1" ht="38.25" hidden="1" customHeight="1">
      <c r="A793" s="16" t="s">
        <v>35</v>
      </c>
      <c r="B793" s="49">
        <v>795</v>
      </c>
      <c r="C793" s="15" t="s">
        <v>158</v>
      </c>
      <c r="D793" s="15" t="s">
        <v>168</v>
      </c>
      <c r="E793" s="15" t="s">
        <v>447</v>
      </c>
      <c r="F793" s="15" t="s">
        <v>36</v>
      </c>
      <c r="G793" s="70">
        <f>G794</f>
        <v>0</v>
      </c>
      <c r="H793" s="70">
        <f t="shared" si="228"/>
        <v>0</v>
      </c>
      <c r="I793" s="70">
        <f t="shared" si="228"/>
        <v>0</v>
      </c>
      <c r="J793" s="111"/>
      <c r="P793" s="111"/>
      <c r="Q793" s="111"/>
      <c r="R793" s="111"/>
      <c r="S793" s="111"/>
      <c r="T793" s="111"/>
    </row>
    <row r="794" spans="1:20" s="3" customFormat="1" ht="38.25" hidden="1" customHeight="1">
      <c r="A794" s="16" t="s">
        <v>37</v>
      </c>
      <c r="B794" s="49">
        <v>795</v>
      </c>
      <c r="C794" s="15" t="s">
        <v>158</v>
      </c>
      <c r="D794" s="15" t="s">
        <v>168</v>
      </c>
      <c r="E794" s="15" t="s">
        <v>447</v>
      </c>
      <c r="F794" s="15" t="s">
        <v>38</v>
      </c>
      <c r="G794" s="70">
        <f>'прил 5,'!G2362</f>
        <v>0</v>
      </c>
      <c r="H794" s="70">
        <f>'прил 5,'!H2367</f>
        <v>0</v>
      </c>
      <c r="I794" s="70">
        <f>'прил 5,'!I2367</f>
        <v>0</v>
      </c>
      <c r="J794" s="111"/>
      <c r="P794" s="111"/>
      <c r="Q794" s="111"/>
      <c r="R794" s="111"/>
      <c r="S794" s="111"/>
      <c r="T794" s="111"/>
    </row>
    <row r="795" spans="1:20" s="3" customFormat="1" ht="38.25" hidden="1" customHeight="1">
      <c r="A795" s="16" t="s">
        <v>508</v>
      </c>
      <c r="B795" s="49">
        <v>795</v>
      </c>
      <c r="C795" s="15" t="s">
        <v>158</v>
      </c>
      <c r="D795" s="15" t="s">
        <v>168</v>
      </c>
      <c r="E795" s="15" t="s">
        <v>537</v>
      </c>
      <c r="F795" s="15"/>
      <c r="G795" s="70">
        <f>G796+G798</f>
        <v>0</v>
      </c>
      <c r="H795" s="70">
        <f t="shared" ref="H795:I796" si="229">H796</f>
        <v>0</v>
      </c>
      <c r="I795" s="70">
        <f t="shared" si="229"/>
        <v>0</v>
      </c>
      <c r="P795" s="111"/>
      <c r="Q795" s="111"/>
      <c r="R795" s="111"/>
      <c r="S795" s="111"/>
      <c r="T795" s="111"/>
    </row>
    <row r="796" spans="1:20" s="3" customFormat="1" ht="38.25" hidden="1" customHeight="1">
      <c r="A796" s="16" t="s">
        <v>35</v>
      </c>
      <c r="B796" s="49">
        <v>795</v>
      </c>
      <c r="C796" s="15" t="s">
        <v>158</v>
      </c>
      <c r="D796" s="15" t="s">
        <v>168</v>
      </c>
      <c r="E796" s="15" t="s">
        <v>537</v>
      </c>
      <c r="F796" s="15" t="s">
        <v>36</v>
      </c>
      <c r="G796" s="70">
        <f>G797</f>
        <v>0</v>
      </c>
      <c r="H796" s="70">
        <f t="shared" si="229"/>
        <v>0</v>
      </c>
      <c r="I796" s="70">
        <f t="shared" si="229"/>
        <v>0</v>
      </c>
      <c r="P796" s="111"/>
      <c r="Q796" s="111"/>
      <c r="R796" s="111"/>
      <c r="S796" s="111"/>
      <c r="T796" s="111"/>
    </row>
    <row r="797" spans="1:20" s="3" customFormat="1" ht="38.25" hidden="1" customHeight="1">
      <c r="A797" s="16" t="s">
        <v>37</v>
      </c>
      <c r="B797" s="49">
        <v>795</v>
      </c>
      <c r="C797" s="15" t="s">
        <v>158</v>
      </c>
      <c r="D797" s="15" t="s">
        <v>168</v>
      </c>
      <c r="E797" s="15" t="s">
        <v>537</v>
      </c>
      <c r="F797" s="15" t="s">
        <v>38</v>
      </c>
      <c r="G797" s="70">
        <f>'прил 5,'!G2355</f>
        <v>0</v>
      </c>
      <c r="H797" s="70">
        <v>0</v>
      </c>
      <c r="I797" s="70">
        <v>0</v>
      </c>
      <c r="P797" s="111"/>
      <c r="Q797" s="111"/>
      <c r="R797" s="111"/>
      <c r="S797" s="111"/>
      <c r="T797" s="111"/>
    </row>
    <row r="798" spans="1:20" s="3" customFormat="1" ht="24.75" hidden="1" customHeight="1">
      <c r="A798" s="16" t="s">
        <v>153</v>
      </c>
      <c r="B798" s="49">
        <v>795</v>
      </c>
      <c r="C798" s="15" t="s">
        <v>158</v>
      </c>
      <c r="D798" s="15" t="s">
        <v>168</v>
      </c>
      <c r="E798" s="15" t="s">
        <v>537</v>
      </c>
      <c r="F798" s="15" t="s">
        <v>154</v>
      </c>
      <c r="G798" s="70">
        <f>G799</f>
        <v>0</v>
      </c>
      <c r="H798" s="70">
        <v>0</v>
      </c>
      <c r="I798" s="70">
        <v>0</v>
      </c>
      <c r="P798" s="111"/>
      <c r="Q798" s="111"/>
      <c r="R798" s="111"/>
      <c r="S798" s="111"/>
      <c r="T798" s="111"/>
    </row>
    <row r="799" spans="1:20" s="3" customFormat="1" ht="21.75" hidden="1" customHeight="1">
      <c r="A799" s="16" t="s">
        <v>165</v>
      </c>
      <c r="B799" s="49">
        <v>795</v>
      </c>
      <c r="C799" s="15" t="s">
        <v>158</v>
      </c>
      <c r="D799" s="15" t="s">
        <v>168</v>
      </c>
      <c r="E799" s="15" t="s">
        <v>537</v>
      </c>
      <c r="F799" s="15" t="s">
        <v>166</v>
      </c>
      <c r="G799" s="70">
        <f>'прил 5,'!G2357</f>
        <v>0</v>
      </c>
      <c r="H799" s="70">
        <v>0</v>
      </c>
      <c r="I799" s="70">
        <v>0</v>
      </c>
      <c r="P799" s="111"/>
      <c r="Q799" s="111"/>
      <c r="R799" s="111"/>
      <c r="S799" s="111"/>
      <c r="T799" s="111"/>
    </row>
    <row r="800" spans="1:20" s="3" customFormat="1" ht="38.25" hidden="1" customHeight="1">
      <c r="A800" s="16" t="s">
        <v>539</v>
      </c>
      <c r="B800" s="49">
        <v>795</v>
      </c>
      <c r="C800" s="15" t="s">
        <v>158</v>
      </c>
      <c r="D800" s="15" t="s">
        <v>168</v>
      </c>
      <c r="E800" s="15" t="s">
        <v>538</v>
      </c>
      <c r="F800" s="15"/>
      <c r="G800" s="70">
        <f>G801</f>
        <v>0</v>
      </c>
      <c r="H800" s="70">
        <f t="shared" ref="H800:I801" si="230">H801</f>
        <v>0</v>
      </c>
      <c r="I800" s="70">
        <f t="shared" si="230"/>
        <v>0</v>
      </c>
      <c r="P800" s="111"/>
      <c r="Q800" s="111"/>
      <c r="R800" s="111"/>
      <c r="S800" s="111"/>
      <c r="T800" s="111"/>
    </row>
    <row r="801" spans="1:20" s="3" customFormat="1" ht="38.25" hidden="1" customHeight="1">
      <c r="A801" s="16" t="s">
        <v>35</v>
      </c>
      <c r="B801" s="49">
        <v>795</v>
      </c>
      <c r="C801" s="15" t="s">
        <v>158</v>
      </c>
      <c r="D801" s="15" t="s">
        <v>168</v>
      </c>
      <c r="E801" s="15" t="s">
        <v>538</v>
      </c>
      <c r="F801" s="15" t="s">
        <v>36</v>
      </c>
      <c r="G801" s="70">
        <f>G802</f>
        <v>0</v>
      </c>
      <c r="H801" s="70">
        <f t="shared" si="230"/>
        <v>0</v>
      </c>
      <c r="I801" s="70">
        <f t="shared" si="230"/>
        <v>0</v>
      </c>
      <c r="P801" s="111"/>
      <c r="Q801" s="111"/>
      <c r="R801" s="111"/>
      <c r="S801" s="111"/>
      <c r="T801" s="111"/>
    </row>
    <row r="802" spans="1:20" s="3" customFormat="1" ht="38.25" hidden="1" customHeight="1">
      <c r="A802" s="16" t="s">
        <v>37</v>
      </c>
      <c r="B802" s="49">
        <v>795</v>
      </c>
      <c r="C802" s="15" t="s">
        <v>158</v>
      </c>
      <c r="D802" s="15" t="s">
        <v>168</v>
      </c>
      <c r="E802" s="15" t="s">
        <v>538</v>
      </c>
      <c r="F802" s="15" t="s">
        <v>38</v>
      </c>
      <c r="G802" s="70">
        <f>'прил 5,'!G2360</f>
        <v>0</v>
      </c>
      <c r="H802" s="70">
        <v>0</v>
      </c>
      <c r="I802" s="70">
        <v>0</v>
      </c>
      <c r="P802" s="111"/>
      <c r="Q802" s="111"/>
      <c r="R802" s="111"/>
      <c r="S802" s="111"/>
      <c r="T802" s="111"/>
    </row>
    <row r="803" spans="1:20" s="3" customFormat="1" ht="38.25" hidden="1" customHeight="1">
      <c r="A803" s="16" t="s">
        <v>536</v>
      </c>
      <c r="B803" s="49">
        <v>795</v>
      </c>
      <c r="C803" s="15" t="s">
        <v>158</v>
      </c>
      <c r="D803" s="15" t="s">
        <v>168</v>
      </c>
      <c r="E803" s="15" t="s">
        <v>535</v>
      </c>
      <c r="F803" s="15"/>
      <c r="G803" s="70">
        <f>G804</f>
        <v>0</v>
      </c>
      <c r="H803" s="70">
        <f t="shared" ref="H803:I804" si="231">H804</f>
        <v>0</v>
      </c>
      <c r="I803" s="70">
        <f t="shared" si="231"/>
        <v>0</v>
      </c>
      <c r="P803" s="111"/>
      <c r="Q803" s="111"/>
      <c r="R803" s="111"/>
      <c r="S803" s="111"/>
      <c r="T803" s="111"/>
    </row>
    <row r="804" spans="1:20" s="3" customFormat="1" ht="38.25" hidden="1" customHeight="1">
      <c r="A804" s="16" t="s">
        <v>35</v>
      </c>
      <c r="B804" s="49">
        <v>795</v>
      </c>
      <c r="C804" s="15" t="s">
        <v>158</v>
      </c>
      <c r="D804" s="15" t="s">
        <v>168</v>
      </c>
      <c r="E804" s="15" t="s">
        <v>535</v>
      </c>
      <c r="F804" s="15" t="s">
        <v>36</v>
      </c>
      <c r="G804" s="70">
        <f>G805</f>
        <v>0</v>
      </c>
      <c r="H804" s="70">
        <f t="shared" si="231"/>
        <v>0</v>
      </c>
      <c r="I804" s="70">
        <f t="shared" si="231"/>
        <v>0</v>
      </c>
      <c r="P804" s="111"/>
      <c r="Q804" s="111"/>
      <c r="R804" s="111"/>
      <c r="S804" s="111"/>
      <c r="T804" s="111"/>
    </row>
    <row r="805" spans="1:20" s="3" customFormat="1" ht="38.25" hidden="1" customHeight="1">
      <c r="A805" s="16" t="s">
        <v>37</v>
      </c>
      <c r="B805" s="49">
        <v>795</v>
      </c>
      <c r="C805" s="15" t="s">
        <v>158</v>
      </c>
      <c r="D805" s="15" t="s">
        <v>168</v>
      </c>
      <c r="E805" s="15" t="s">
        <v>535</v>
      </c>
      <c r="F805" s="15" t="s">
        <v>38</v>
      </c>
      <c r="G805" s="70">
        <f>'прил 5,'!G2366</f>
        <v>0</v>
      </c>
      <c r="H805" s="70">
        <v>0</v>
      </c>
      <c r="I805" s="70">
        <v>0</v>
      </c>
      <c r="P805" s="111"/>
      <c r="Q805" s="111"/>
      <c r="R805" s="111"/>
      <c r="S805" s="111"/>
      <c r="T805" s="111"/>
    </row>
    <row r="806" spans="1:20" s="3" customFormat="1" ht="38.25" hidden="1" customHeight="1">
      <c r="A806" s="16" t="s">
        <v>534</v>
      </c>
      <c r="B806" s="49">
        <v>795</v>
      </c>
      <c r="C806" s="15" t="s">
        <v>158</v>
      </c>
      <c r="D806" s="15" t="s">
        <v>168</v>
      </c>
      <c r="E806" s="15" t="s">
        <v>533</v>
      </c>
      <c r="F806" s="15"/>
      <c r="G806" s="70">
        <f>G807</f>
        <v>0</v>
      </c>
      <c r="H806" s="70">
        <f t="shared" ref="H806:I807" si="232">H807</f>
        <v>0</v>
      </c>
      <c r="I806" s="70">
        <f t="shared" si="232"/>
        <v>0</v>
      </c>
      <c r="P806" s="111"/>
      <c r="Q806" s="111"/>
      <c r="R806" s="111"/>
      <c r="S806" s="111"/>
      <c r="T806" s="111"/>
    </row>
    <row r="807" spans="1:20" s="3" customFormat="1" ht="38.25" hidden="1" customHeight="1">
      <c r="A807" s="16" t="s">
        <v>35</v>
      </c>
      <c r="B807" s="49">
        <v>795</v>
      </c>
      <c r="C807" s="15" t="s">
        <v>158</v>
      </c>
      <c r="D807" s="15" t="s">
        <v>168</v>
      </c>
      <c r="E807" s="15" t="s">
        <v>533</v>
      </c>
      <c r="F807" s="15" t="s">
        <v>36</v>
      </c>
      <c r="G807" s="70">
        <f>G808</f>
        <v>0</v>
      </c>
      <c r="H807" s="70">
        <f t="shared" si="232"/>
        <v>0</v>
      </c>
      <c r="I807" s="70">
        <f t="shared" si="232"/>
        <v>0</v>
      </c>
      <c r="P807" s="111"/>
      <c r="Q807" s="111"/>
      <c r="R807" s="111"/>
      <c r="S807" s="111"/>
      <c r="T807" s="111"/>
    </row>
    <row r="808" spans="1:20" s="3" customFormat="1" ht="38.25" hidden="1" customHeight="1">
      <c r="A808" s="16" t="s">
        <v>37</v>
      </c>
      <c r="B808" s="49">
        <v>795</v>
      </c>
      <c r="C808" s="15" t="s">
        <v>158</v>
      </c>
      <c r="D808" s="15" t="s">
        <v>168</v>
      </c>
      <c r="E808" s="15" t="s">
        <v>533</v>
      </c>
      <c r="F808" s="15" t="s">
        <v>38</v>
      </c>
      <c r="G808" s="70">
        <f>'прил 5,'!G2369</f>
        <v>0</v>
      </c>
      <c r="H808" s="70">
        <v>0</v>
      </c>
      <c r="I808" s="70">
        <v>0</v>
      </c>
      <c r="P808" s="111"/>
      <c r="Q808" s="111"/>
      <c r="R808" s="111"/>
      <c r="S808" s="111"/>
      <c r="T808" s="111"/>
    </row>
    <row r="809" spans="1:20" s="3" customFormat="1" ht="38.25" hidden="1" customHeight="1">
      <c r="A809" s="16" t="s">
        <v>532</v>
      </c>
      <c r="B809" s="49">
        <v>795</v>
      </c>
      <c r="C809" s="15" t="s">
        <v>158</v>
      </c>
      <c r="D809" s="15" t="s">
        <v>168</v>
      </c>
      <c r="E809" s="15" t="s">
        <v>531</v>
      </c>
      <c r="F809" s="15"/>
      <c r="G809" s="70">
        <f>G810</f>
        <v>0</v>
      </c>
      <c r="H809" s="70">
        <f t="shared" ref="H809:I809" si="233">H810</f>
        <v>0</v>
      </c>
      <c r="I809" s="70">
        <f t="shared" si="233"/>
        <v>0</v>
      </c>
      <c r="P809" s="111"/>
      <c r="Q809" s="111"/>
      <c r="R809" s="111"/>
      <c r="S809" s="111"/>
      <c r="T809" s="111"/>
    </row>
    <row r="810" spans="1:20" s="3" customFormat="1" ht="23.25" hidden="1" customHeight="1">
      <c r="A810" s="16" t="s">
        <v>153</v>
      </c>
      <c r="B810" s="49">
        <v>795</v>
      </c>
      <c r="C810" s="15" t="s">
        <v>158</v>
      </c>
      <c r="D810" s="15" t="s">
        <v>168</v>
      </c>
      <c r="E810" s="15" t="s">
        <v>531</v>
      </c>
      <c r="F810" s="15" t="s">
        <v>154</v>
      </c>
      <c r="G810" s="70">
        <f>G811</f>
        <v>0</v>
      </c>
      <c r="H810" s="70">
        <f t="shared" ref="H810:I810" si="234">H811</f>
        <v>0</v>
      </c>
      <c r="I810" s="70">
        <f t="shared" si="234"/>
        <v>0</v>
      </c>
      <c r="P810" s="111"/>
      <c r="Q810" s="111"/>
      <c r="R810" s="111"/>
      <c r="S810" s="111"/>
      <c r="T810" s="111"/>
    </row>
    <row r="811" spans="1:20" s="3" customFormat="1" ht="21.75" hidden="1" customHeight="1">
      <c r="A811" s="16" t="s">
        <v>165</v>
      </c>
      <c r="B811" s="49">
        <v>795</v>
      </c>
      <c r="C811" s="15" t="s">
        <v>158</v>
      </c>
      <c r="D811" s="15" t="s">
        <v>168</v>
      </c>
      <c r="E811" s="15" t="s">
        <v>531</v>
      </c>
      <c r="F811" s="15" t="s">
        <v>166</v>
      </c>
      <c r="G811" s="70"/>
      <c r="H811" s="70">
        <v>0</v>
      </c>
      <c r="I811" s="70">
        <v>0</v>
      </c>
      <c r="P811" s="111"/>
      <c r="Q811" s="111"/>
      <c r="R811" s="111"/>
      <c r="S811" s="111"/>
      <c r="T811" s="111"/>
    </row>
    <row r="812" spans="1:20" s="3" customFormat="1" ht="38.25" hidden="1" customHeight="1">
      <c r="A812" s="16" t="s">
        <v>530</v>
      </c>
      <c r="B812" s="49">
        <v>795</v>
      </c>
      <c r="C812" s="15" t="s">
        <v>158</v>
      </c>
      <c r="D812" s="15" t="s">
        <v>168</v>
      </c>
      <c r="E812" s="15" t="s">
        <v>529</v>
      </c>
      <c r="F812" s="15"/>
      <c r="G812" s="70">
        <f>G813+G815</f>
        <v>0</v>
      </c>
      <c r="H812" s="70">
        <f t="shared" ref="H812:I813" si="235">H813</f>
        <v>0</v>
      </c>
      <c r="I812" s="70">
        <f t="shared" si="235"/>
        <v>0</v>
      </c>
      <c r="P812" s="111"/>
      <c r="Q812" s="111"/>
      <c r="R812" s="111"/>
      <c r="S812" s="111"/>
      <c r="T812" s="111"/>
    </row>
    <row r="813" spans="1:20" s="3" customFormat="1" ht="38.25" hidden="1" customHeight="1">
      <c r="A813" s="16" t="s">
        <v>35</v>
      </c>
      <c r="B813" s="49">
        <v>795</v>
      </c>
      <c r="C813" s="15" t="s">
        <v>158</v>
      </c>
      <c r="D813" s="15" t="s">
        <v>168</v>
      </c>
      <c r="E813" s="15" t="s">
        <v>529</v>
      </c>
      <c r="F813" s="15" t="s">
        <v>36</v>
      </c>
      <c r="G813" s="70">
        <f>G814</f>
        <v>0</v>
      </c>
      <c r="H813" s="70">
        <f t="shared" si="235"/>
        <v>0</v>
      </c>
      <c r="I813" s="70">
        <f t="shared" si="235"/>
        <v>0</v>
      </c>
      <c r="P813" s="111"/>
      <c r="Q813" s="111"/>
      <c r="R813" s="111"/>
      <c r="S813" s="111"/>
      <c r="T813" s="111"/>
    </row>
    <row r="814" spans="1:20" s="3" customFormat="1" ht="38.25" hidden="1" customHeight="1">
      <c r="A814" s="16" t="s">
        <v>37</v>
      </c>
      <c r="B814" s="49">
        <v>795</v>
      </c>
      <c r="C814" s="15" t="s">
        <v>158</v>
      </c>
      <c r="D814" s="15" t="s">
        <v>168</v>
      </c>
      <c r="E814" s="15" t="s">
        <v>529</v>
      </c>
      <c r="F814" s="15" t="s">
        <v>38</v>
      </c>
      <c r="G814" s="70"/>
      <c r="H814" s="70">
        <v>0</v>
      </c>
      <c r="I814" s="70">
        <v>0</v>
      </c>
      <c r="P814" s="111"/>
      <c r="Q814" s="111"/>
      <c r="R814" s="111"/>
      <c r="S814" s="111"/>
      <c r="T814" s="111"/>
    </row>
    <row r="815" spans="1:20" s="3" customFormat="1" ht="26.25" hidden="1" customHeight="1">
      <c r="A815" s="16" t="s">
        <v>153</v>
      </c>
      <c r="B815" s="49">
        <v>795</v>
      </c>
      <c r="C815" s="15" t="s">
        <v>158</v>
      </c>
      <c r="D815" s="15" t="s">
        <v>168</v>
      </c>
      <c r="E815" s="15" t="s">
        <v>529</v>
      </c>
      <c r="F815" s="15" t="s">
        <v>154</v>
      </c>
      <c r="G815" s="70">
        <f>G816</f>
        <v>0</v>
      </c>
      <c r="H815" s="70">
        <f t="shared" ref="H815:I815" si="236">H816</f>
        <v>0</v>
      </c>
      <c r="I815" s="70">
        <f t="shared" si="236"/>
        <v>0</v>
      </c>
      <c r="P815" s="111"/>
      <c r="Q815" s="111"/>
      <c r="R815" s="111"/>
      <c r="S815" s="111"/>
      <c r="T815" s="111"/>
    </row>
    <row r="816" spans="1:20" s="3" customFormat="1" ht="19.5" hidden="1" customHeight="1">
      <c r="A816" s="16" t="s">
        <v>165</v>
      </c>
      <c r="B816" s="49">
        <v>795</v>
      </c>
      <c r="C816" s="15" t="s">
        <v>158</v>
      </c>
      <c r="D816" s="15" t="s">
        <v>168</v>
      </c>
      <c r="E816" s="15" t="s">
        <v>529</v>
      </c>
      <c r="F816" s="15" t="s">
        <v>166</v>
      </c>
      <c r="G816" s="70">
        <f>'прил 5,'!G2375</f>
        <v>0</v>
      </c>
      <c r="H816" s="70">
        <v>0</v>
      </c>
      <c r="I816" s="70">
        <v>0</v>
      </c>
      <c r="P816" s="111"/>
      <c r="Q816" s="111"/>
      <c r="R816" s="111"/>
      <c r="S816" s="111"/>
      <c r="T816" s="111"/>
    </row>
    <row r="817" spans="1:20" s="3" customFormat="1" ht="38.25" hidden="1" customHeight="1">
      <c r="A817" s="16" t="s">
        <v>674</v>
      </c>
      <c r="B817" s="49">
        <v>795</v>
      </c>
      <c r="C817" s="15" t="s">
        <v>158</v>
      </c>
      <c r="D817" s="15" t="s">
        <v>168</v>
      </c>
      <c r="E817" s="15" t="s">
        <v>673</v>
      </c>
      <c r="F817" s="15"/>
      <c r="G817" s="70">
        <f>G818</f>
        <v>0</v>
      </c>
      <c r="H817" s="70">
        <f t="shared" ref="H817:I818" si="237">H818</f>
        <v>0</v>
      </c>
      <c r="I817" s="70">
        <f t="shared" si="237"/>
        <v>0</v>
      </c>
      <c r="P817" s="111"/>
      <c r="Q817" s="111"/>
      <c r="R817" s="111"/>
      <c r="S817" s="111"/>
      <c r="T817" s="111"/>
    </row>
    <row r="818" spans="1:20" s="3" customFormat="1" ht="38.25" hidden="1" customHeight="1">
      <c r="A818" s="16" t="s">
        <v>35</v>
      </c>
      <c r="B818" s="49">
        <v>795</v>
      </c>
      <c r="C818" s="15" t="s">
        <v>158</v>
      </c>
      <c r="D818" s="15" t="s">
        <v>168</v>
      </c>
      <c r="E818" s="15" t="s">
        <v>673</v>
      </c>
      <c r="F818" s="15" t="s">
        <v>36</v>
      </c>
      <c r="G818" s="70">
        <f>G819</f>
        <v>0</v>
      </c>
      <c r="H818" s="70">
        <f t="shared" si="237"/>
        <v>0</v>
      </c>
      <c r="I818" s="70">
        <f t="shared" si="237"/>
        <v>0</v>
      </c>
      <c r="P818" s="111"/>
      <c r="Q818" s="111"/>
      <c r="R818" s="111"/>
      <c r="S818" s="111"/>
      <c r="T818" s="111"/>
    </row>
    <row r="819" spans="1:20" s="3" customFormat="1" ht="38.25" hidden="1" customHeight="1">
      <c r="A819" s="16" t="s">
        <v>37</v>
      </c>
      <c r="B819" s="49">
        <v>795</v>
      </c>
      <c r="C819" s="15" t="s">
        <v>158</v>
      </c>
      <c r="D819" s="15" t="s">
        <v>168</v>
      </c>
      <c r="E819" s="15" t="s">
        <v>673</v>
      </c>
      <c r="F819" s="15" t="s">
        <v>38</v>
      </c>
      <c r="G819" s="70"/>
      <c r="H819" s="70"/>
      <c r="I819" s="70"/>
      <c r="P819" s="111"/>
      <c r="Q819" s="111"/>
      <c r="R819" s="111"/>
      <c r="S819" s="111"/>
      <c r="T819" s="111"/>
    </row>
    <row r="820" spans="1:20" s="3" customFormat="1" ht="63" hidden="1" customHeight="1">
      <c r="A820" s="16" t="s">
        <v>747</v>
      </c>
      <c r="B820" s="49">
        <v>795</v>
      </c>
      <c r="C820" s="15" t="s">
        <v>158</v>
      </c>
      <c r="D820" s="15" t="s">
        <v>168</v>
      </c>
      <c r="E820" s="15" t="s">
        <v>746</v>
      </c>
      <c r="F820" s="15"/>
      <c r="G820" s="70">
        <f>G821</f>
        <v>0</v>
      </c>
      <c r="H820" s="70">
        <f t="shared" ref="H820:I821" si="238">H821</f>
        <v>0</v>
      </c>
      <c r="I820" s="70">
        <f t="shared" si="238"/>
        <v>0</v>
      </c>
      <c r="P820" s="111"/>
      <c r="Q820" s="111"/>
      <c r="R820" s="111"/>
      <c r="S820" s="111"/>
      <c r="T820" s="111"/>
    </row>
    <row r="821" spans="1:20" s="3" customFormat="1" ht="38.25" hidden="1" customHeight="1">
      <c r="A821" s="16" t="s">
        <v>35</v>
      </c>
      <c r="B821" s="49">
        <v>795</v>
      </c>
      <c r="C821" s="15" t="s">
        <v>158</v>
      </c>
      <c r="D821" s="15" t="s">
        <v>168</v>
      </c>
      <c r="E821" s="15" t="s">
        <v>746</v>
      </c>
      <c r="F821" s="15" t="s">
        <v>36</v>
      </c>
      <c r="G821" s="70">
        <f>G822</f>
        <v>0</v>
      </c>
      <c r="H821" s="70">
        <f t="shared" si="238"/>
        <v>0</v>
      </c>
      <c r="I821" s="70">
        <f t="shared" si="238"/>
        <v>0</v>
      </c>
      <c r="P821" s="111"/>
      <c r="Q821" s="111"/>
      <c r="R821" s="111"/>
      <c r="S821" s="111"/>
      <c r="T821" s="111"/>
    </row>
    <row r="822" spans="1:20" s="3" customFormat="1" ht="38.25" hidden="1" customHeight="1">
      <c r="A822" s="16" t="s">
        <v>37</v>
      </c>
      <c r="B822" s="49">
        <v>795</v>
      </c>
      <c r="C822" s="15" t="s">
        <v>158</v>
      </c>
      <c r="D822" s="15" t="s">
        <v>168</v>
      </c>
      <c r="E822" s="15" t="s">
        <v>746</v>
      </c>
      <c r="F822" s="15" t="s">
        <v>38</v>
      </c>
      <c r="G822" s="70"/>
      <c r="H822" s="70"/>
      <c r="I822" s="70"/>
      <c r="P822" s="111"/>
      <c r="Q822" s="111"/>
      <c r="R822" s="111"/>
      <c r="S822" s="111"/>
      <c r="T822" s="111"/>
    </row>
    <row r="823" spans="1:20" s="3" customFormat="1" ht="129.75" hidden="1" customHeight="1">
      <c r="A823" s="16" t="s">
        <v>963</v>
      </c>
      <c r="B823" s="49">
        <v>793</v>
      </c>
      <c r="C823" s="15" t="s">
        <v>158</v>
      </c>
      <c r="D823" s="15" t="s">
        <v>168</v>
      </c>
      <c r="E823" s="15" t="s">
        <v>962</v>
      </c>
      <c r="F823" s="15"/>
      <c r="G823" s="70">
        <f>G824</f>
        <v>0</v>
      </c>
      <c r="H823" s="70">
        <f t="shared" ref="H823:I824" si="239">H824</f>
        <v>0</v>
      </c>
      <c r="I823" s="70">
        <f t="shared" si="239"/>
        <v>0</v>
      </c>
      <c r="J823" s="177"/>
      <c r="K823" s="197"/>
      <c r="L823" s="197"/>
      <c r="M823" s="197"/>
      <c r="N823" s="197"/>
      <c r="O823" s="197"/>
      <c r="P823" s="197"/>
      <c r="Q823" s="197"/>
      <c r="R823" s="197"/>
    </row>
    <row r="824" spans="1:20" s="3" customFormat="1" ht="38.25" hidden="1" customHeight="1">
      <c r="A824" s="82" t="s">
        <v>62</v>
      </c>
      <c r="B824" s="49">
        <v>793</v>
      </c>
      <c r="C824" s="15" t="s">
        <v>158</v>
      </c>
      <c r="D824" s="15" t="s">
        <v>168</v>
      </c>
      <c r="E824" s="15" t="s">
        <v>962</v>
      </c>
      <c r="F824" s="15" t="s">
        <v>63</v>
      </c>
      <c r="G824" s="70">
        <f>G825</f>
        <v>0</v>
      </c>
      <c r="H824" s="70">
        <f t="shared" si="239"/>
        <v>0</v>
      </c>
      <c r="I824" s="70">
        <f t="shared" si="239"/>
        <v>0</v>
      </c>
      <c r="J824" s="177"/>
      <c r="K824" s="197"/>
      <c r="L824" s="197"/>
      <c r="M824" s="197"/>
      <c r="N824" s="197"/>
      <c r="O824" s="197"/>
      <c r="P824" s="197"/>
      <c r="Q824" s="197"/>
      <c r="R824" s="197"/>
    </row>
    <row r="825" spans="1:20" s="3" customFormat="1" ht="38.25" hidden="1" customHeight="1">
      <c r="A825" s="82" t="s">
        <v>175</v>
      </c>
      <c r="B825" s="49">
        <v>793</v>
      </c>
      <c r="C825" s="15" t="s">
        <v>158</v>
      </c>
      <c r="D825" s="15" t="s">
        <v>168</v>
      </c>
      <c r="E825" s="15" t="s">
        <v>962</v>
      </c>
      <c r="F825" s="15" t="s">
        <v>176</v>
      </c>
      <c r="G825" s="70">
        <f>'прил 5,'!G1906</f>
        <v>0</v>
      </c>
      <c r="H825" s="70">
        <f>'прил 5,'!H1906</f>
        <v>0</v>
      </c>
      <c r="I825" s="70">
        <f>'прил 5,'!I1906</f>
        <v>0</v>
      </c>
      <c r="J825" s="176"/>
      <c r="K825" s="197"/>
      <c r="L825" s="197"/>
      <c r="M825" s="197"/>
      <c r="N825" s="197"/>
      <c r="O825" s="197"/>
      <c r="P825" s="197"/>
      <c r="Q825" s="197"/>
      <c r="R825" s="197"/>
    </row>
    <row r="826" spans="1:20" s="18" customFormat="1" ht="39" hidden="1" customHeight="1">
      <c r="A826" s="82" t="s">
        <v>1115</v>
      </c>
      <c r="B826" s="83">
        <v>793</v>
      </c>
      <c r="C826" s="84" t="s">
        <v>158</v>
      </c>
      <c r="D826" s="84" t="s">
        <v>168</v>
      </c>
      <c r="E826" s="84" t="s">
        <v>1112</v>
      </c>
      <c r="F826" s="84"/>
      <c r="G826" s="87">
        <f>G828</f>
        <v>0</v>
      </c>
      <c r="H826" s="87">
        <f>H828</f>
        <v>0</v>
      </c>
      <c r="I826" s="87">
        <f>I828</f>
        <v>0</v>
      </c>
      <c r="J826" s="176"/>
      <c r="K826" s="198"/>
      <c r="L826" s="198"/>
      <c r="M826" s="198"/>
      <c r="N826" s="198"/>
      <c r="O826" s="198"/>
      <c r="P826" s="198"/>
      <c r="Q826" s="198"/>
      <c r="R826" s="198"/>
    </row>
    <row r="827" spans="1:20" s="18" customFormat="1" ht="39" hidden="1" customHeight="1">
      <c r="A827" s="82" t="s">
        <v>1075</v>
      </c>
      <c r="B827" s="83">
        <v>793</v>
      </c>
      <c r="C827" s="84" t="s">
        <v>158</v>
      </c>
      <c r="D827" s="84" t="s">
        <v>168</v>
      </c>
      <c r="E827" s="84" t="s">
        <v>1112</v>
      </c>
      <c r="F827" s="84"/>
      <c r="G827" s="87">
        <f>G828</f>
        <v>0</v>
      </c>
      <c r="H827" s="87">
        <f t="shared" ref="H827:I827" si="240">H828</f>
        <v>0</v>
      </c>
      <c r="I827" s="87">
        <f t="shared" si="240"/>
        <v>0</v>
      </c>
      <c r="J827" s="176"/>
      <c r="K827" s="198"/>
      <c r="L827" s="198"/>
      <c r="M827" s="198"/>
      <c r="N827" s="198"/>
      <c r="O827" s="198"/>
      <c r="P827" s="198"/>
      <c r="Q827" s="198"/>
      <c r="R827" s="198"/>
    </row>
    <row r="828" spans="1:20" ht="30.75" hidden="1" customHeight="1">
      <c r="A828" s="82" t="s">
        <v>35</v>
      </c>
      <c r="B828" s="83">
        <v>793</v>
      </c>
      <c r="C828" s="84" t="s">
        <v>158</v>
      </c>
      <c r="D828" s="84" t="s">
        <v>168</v>
      </c>
      <c r="E828" s="84" t="s">
        <v>1112</v>
      </c>
      <c r="F828" s="84" t="s">
        <v>36</v>
      </c>
      <c r="G828" s="87">
        <f t="shared" ref="G828:I828" si="241">G829</f>
        <v>0</v>
      </c>
      <c r="H828" s="87">
        <f t="shared" si="241"/>
        <v>0</v>
      </c>
      <c r="I828" s="87">
        <f t="shared" si="241"/>
        <v>0</v>
      </c>
      <c r="J828" s="176"/>
      <c r="K828" s="184"/>
      <c r="L828" s="184"/>
      <c r="M828" s="184"/>
      <c r="N828" s="184"/>
      <c r="O828" s="184"/>
      <c r="P828" s="184"/>
      <c r="Q828" s="184"/>
      <c r="R828" s="184"/>
      <c r="S828" s="1"/>
      <c r="T828" s="1"/>
    </row>
    <row r="829" spans="1:20" s="18" customFormat="1" ht="34.5" hidden="1" customHeight="1">
      <c r="A829" s="82" t="s">
        <v>37</v>
      </c>
      <c r="B829" s="83">
        <v>793</v>
      </c>
      <c r="C829" s="84" t="s">
        <v>158</v>
      </c>
      <c r="D829" s="84" t="s">
        <v>168</v>
      </c>
      <c r="E829" s="84" t="s">
        <v>1112</v>
      </c>
      <c r="F829" s="84" t="s">
        <v>38</v>
      </c>
      <c r="G829" s="70">
        <f>'прил 5,'!G1910</f>
        <v>0</v>
      </c>
      <c r="H829" s="87">
        <v>0</v>
      </c>
      <c r="I829" s="87">
        <v>0</v>
      </c>
      <c r="J829" s="176"/>
      <c r="K829" s="198"/>
      <c r="L829" s="198"/>
      <c r="M829" s="198"/>
      <c r="N829" s="198"/>
      <c r="O829" s="198"/>
      <c r="P829" s="198"/>
      <c r="Q829" s="198"/>
      <c r="R829" s="198"/>
    </row>
    <row r="830" spans="1:20" s="22" customFormat="1" ht="35.25" customHeight="1">
      <c r="A830" s="107" t="s">
        <v>1148</v>
      </c>
      <c r="B830" s="35">
        <v>757</v>
      </c>
      <c r="C830" s="36" t="s">
        <v>25</v>
      </c>
      <c r="D830" s="36" t="s">
        <v>27</v>
      </c>
      <c r="E830" s="36" t="s">
        <v>188</v>
      </c>
      <c r="F830" s="36"/>
      <c r="G830" s="71">
        <f>G831+G840+G849+G852+G855+G858+G862+G865+G871+G874+G878+G882+G885+G888+G891+G897+G903+G942+G945+G951+G959+G1001+G1016+G1063++G1072+G1096+G998+G837+G992+G909+G912+G915+G918+G939+G894+G1066+G868+G1076+G983+G997+G923+G926+G929++G932+G935+G938++G1062</f>
        <v>229902077.82999995</v>
      </c>
      <c r="H830" s="71">
        <f t="shared" ref="H830:I830" si="242">H831+H840+H849+H852+H855+H858+H862+H865+H871+H874+H878+H882+H885+H888+H891+H897+H903+H942+H945+H951+H959+H1001+H1016+H1063++H1072+H1096+H998+H837+H992+H909+H912+H915+H918+H939+H894+H1066+H868+H1076+H983+H997+H923</f>
        <v>214788567</v>
      </c>
      <c r="I830" s="71">
        <f t="shared" si="242"/>
        <v>217010215.43000001</v>
      </c>
      <c r="J830" s="21">
        <v>24472950</v>
      </c>
      <c r="P830" s="21"/>
      <c r="Q830" s="234"/>
      <c r="R830" s="21"/>
      <c r="S830" s="21"/>
      <c r="T830" s="21"/>
    </row>
    <row r="831" spans="1:20" ht="37.5" customHeight="1">
      <c r="A831" s="104" t="s">
        <v>424</v>
      </c>
      <c r="B831" s="14">
        <v>757</v>
      </c>
      <c r="C831" s="15" t="s">
        <v>43</v>
      </c>
      <c r="D831" s="15" t="s">
        <v>18</v>
      </c>
      <c r="E831" s="15" t="s">
        <v>397</v>
      </c>
      <c r="F831" s="15"/>
      <c r="G831" s="85">
        <f t="shared" ref="G831:I832" si="243">G832</f>
        <v>119880.88</v>
      </c>
      <c r="H831" s="8">
        <f>H832</f>
        <v>119880.88</v>
      </c>
      <c r="I831" s="8">
        <f t="shared" si="243"/>
        <v>119880.88</v>
      </c>
      <c r="J831" s="2">
        <v>25800</v>
      </c>
      <c r="K831" s="2" t="e">
        <f>G831+G834+G858+G862+G945+G951+G959+G965+#REF!+G1001+G1008+G1010+G1013+G1016+G1028+G1040</f>
        <v>#REF!</v>
      </c>
      <c r="Q831" s="172"/>
    </row>
    <row r="832" spans="1:20" ht="25.5">
      <c r="A832" s="16" t="s">
        <v>29</v>
      </c>
      <c r="B832" s="14">
        <v>757</v>
      </c>
      <c r="C832" s="15" t="s">
        <v>43</v>
      </c>
      <c r="D832" s="15" t="s">
        <v>18</v>
      </c>
      <c r="E832" s="15" t="s">
        <v>397</v>
      </c>
      <c r="F832" s="15" t="s">
        <v>30</v>
      </c>
      <c r="G832" s="85">
        <f t="shared" si="243"/>
        <v>119880.88</v>
      </c>
      <c r="H832" s="8">
        <f t="shared" si="243"/>
        <v>119880.88</v>
      </c>
      <c r="I832" s="8">
        <f t="shared" si="243"/>
        <v>119880.88</v>
      </c>
      <c r="J832" s="2">
        <v>60633148</v>
      </c>
    </row>
    <row r="833" spans="1:20">
      <c r="A833" s="16" t="s">
        <v>31</v>
      </c>
      <c r="B833" s="14">
        <v>757</v>
      </c>
      <c r="C833" s="15" t="s">
        <v>43</v>
      </c>
      <c r="D833" s="15" t="s">
        <v>18</v>
      </c>
      <c r="E833" s="15" t="s">
        <v>397</v>
      </c>
      <c r="F833" s="15" t="s">
        <v>32</v>
      </c>
      <c r="G833" s="85">
        <f>'прил 5,'!G247</f>
        <v>119880.88</v>
      </c>
      <c r="H833" s="8">
        <f>'прил 5,'!H247</f>
        <v>119880.88</v>
      </c>
      <c r="I833" s="8">
        <f>'прил 5,'!I247</f>
        <v>119880.88</v>
      </c>
      <c r="J833" s="2">
        <v>7498067</v>
      </c>
    </row>
    <row r="834" spans="1:20" ht="93" hidden="1" customHeight="1">
      <c r="A834" s="16" t="s">
        <v>267</v>
      </c>
      <c r="B834" s="14">
        <v>757</v>
      </c>
      <c r="C834" s="15" t="s">
        <v>25</v>
      </c>
      <c r="D834" s="15" t="s">
        <v>69</v>
      </c>
      <c r="E834" s="15" t="s">
        <v>568</v>
      </c>
      <c r="F834" s="15"/>
      <c r="G834" s="87">
        <f>G836</f>
        <v>0</v>
      </c>
      <c r="H834" s="8">
        <v>0</v>
      </c>
      <c r="I834" s="8">
        <v>0</v>
      </c>
      <c r="J834" s="1"/>
    </row>
    <row r="835" spans="1:20" ht="36" hidden="1" customHeight="1">
      <c r="A835" s="16" t="s">
        <v>29</v>
      </c>
      <c r="B835" s="14">
        <v>757</v>
      </c>
      <c r="C835" s="15" t="s">
        <v>25</v>
      </c>
      <c r="D835" s="15" t="s">
        <v>69</v>
      </c>
      <c r="E835" s="15" t="s">
        <v>568</v>
      </c>
      <c r="F835" s="15" t="s">
        <v>30</v>
      </c>
      <c r="G835" s="87">
        <f>G836</f>
        <v>0</v>
      </c>
      <c r="H835" s="8">
        <v>0</v>
      </c>
      <c r="I835" s="8">
        <v>0</v>
      </c>
      <c r="J835" s="1"/>
    </row>
    <row r="836" spans="1:20" ht="19.5" hidden="1" customHeight="1">
      <c r="A836" s="16" t="s">
        <v>31</v>
      </c>
      <c r="B836" s="14">
        <v>757</v>
      </c>
      <c r="C836" s="15" t="s">
        <v>25</v>
      </c>
      <c r="D836" s="15" t="s">
        <v>69</v>
      </c>
      <c r="E836" s="15" t="s">
        <v>568</v>
      </c>
      <c r="F836" s="15" t="s">
        <v>32</v>
      </c>
      <c r="G836" s="87">
        <f>'прил 5,'!G49</f>
        <v>0</v>
      </c>
      <c r="H836" s="8">
        <v>0</v>
      </c>
      <c r="I836" s="8">
        <v>0</v>
      </c>
      <c r="J836" s="1"/>
    </row>
    <row r="837" spans="1:20" ht="69" hidden="1" customHeight="1">
      <c r="A837" s="16" t="s">
        <v>995</v>
      </c>
      <c r="B837" s="14">
        <v>757</v>
      </c>
      <c r="C837" s="15" t="s">
        <v>43</v>
      </c>
      <c r="D837" s="15" t="s">
        <v>18</v>
      </c>
      <c r="E837" s="15" t="s">
        <v>994</v>
      </c>
      <c r="F837" s="15"/>
      <c r="G837" s="8">
        <f t="shared" ref="G837:I838" si="244">G838</f>
        <v>0</v>
      </c>
      <c r="H837" s="8">
        <f t="shared" si="244"/>
        <v>0</v>
      </c>
      <c r="I837" s="8">
        <f t="shared" si="244"/>
        <v>0</v>
      </c>
      <c r="J837" s="177"/>
      <c r="K837" s="184"/>
      <c r="L837" s="184"/>
      <c r="M837" s="184"/>
      <c r="N837" s="184"/>
      <c r="O837" s="184"/>
      <c r="P837" s="184"/>
      <c r="Q837" s="184"/>
      <c r="R837" s="184"/>
      <c r="S837" s="1"/>
      <c r="T837" s="1"/>
    </row>
    <row r="838" spans="1:20" ht="25.5" hidden="1">
      <c r="A838" s="16" t="s">
        <v>29</v>
      </c>
      <c r="B838" s="14">
        <v>757</v>
      </c>
      <c r="C838" s="15" t="s">
        <v>43</v>
      </c>
      <c r="D838" s="15" t="s">
        <v>18</v>
      </c>
      <c r="E838" s="15" t="s">
        <v>994</v>
      </c>
      <c r="F838" s="15" t="s">
        <v>30</v>
      </c>
      <c r="G838" s="8">
        <f t="shared" si="244"/>
        <v>0</v>
      </c>
      <c r="H838" s="8">
        <f t="shared" si="244"/>
        <v>0</v>
      </c>
      <c r="I838" s="8">
        <f t="shared" si="244"/>
        <v>0</v>
      </c>
      <c r="J838" s="177"/>
      <c r="K838" s="184"/>
      <c r="L838" s="184"/>
      <c r="M838" s="184"/>
      <c r="N838" s="184"/>
      <c r="O838" s="184"/>
      <c r="P838" s="184"/>
      <c r="Q838" s="184"/>
      <c r="R838" s="184"/>
      <c r="S838" s="1"/>
      <c r="T838" s="1"/>
    </row>
    <row r="839" spans="1:20" hidden="1">
      <c r="A839" s="16" t="s">
        <v>31</v>
      </c>
      <c r="B839" s="14">
        <v>757</v>
      </c>
      <c r="C839" s="15" t="s">
        <v>43</v>
      </c>
      <c r="D839" s="15" t="s">
        <v>18</v>
      </c>
      <c r="E839" s="15" t="s">
        <v>994</v>
      </c>
      <c r="F839" s="15" t="s">
        <v>32</v>
      </c>
      <c r="G839" s="8">
        <f>'прил 5,'!G266</f>
        <v>0</v>
      </c>
      <c r="H839" s="8">
        <f>'прил 5,'!H266</f>
        <v>0</v>
      </c>
      <c r="I839" s="8">
        <f>'прил 5,'!I266</f>
        <v>0</v>
      </c>
      <c r="J839" s="177"/>
      <c r="K839" s="184"/>
      <c r="L839" s="184"/>
      <c r="M839" s="184"/>
      <c r="N839" s="184"/>
      <c r="O839" s="184"/>
      <c r="P839" s="184"/>
      <c r="Q839" s="184"/>
      <c r="R839" s="184"/>
      <c r="S839" s="1"/>
      <c r="T839" s="1"/>
    </row>
    <row r="840" spans="1:20" ht="59.25" customHeight="1">
      <c r="A840" s="104" t="s">
        <v>1056</v>
      </c>
      <c r="B840" s="15" t="s">
        <v>50</v>
      </c>
      <c r="C840" s="15" t="s">
        <v>43</v>
      </c>
      <c r="D840" s="15" t="s">
        <v>18</v>
      </c>
      <c r="E840" s="15" t="s">
        <v>889</v>
      </c>
      <c r="F840" s="15"/>
      <c r="G840" s="85">
        <f>G841</f>
        <v>515876.05000000005</v>
      </c>
      <c r="H840" s="85">
        <f t="shared" ref="H840:I840" si="245">H841</f>
        <v>515876.05000000005</v>
      </c>
      <c r="I840" s="85">
        <f t="shared" si="245"/>
        <v>0</v>
      </c>
      <c r="J840" s="176"/>
      <c r="K840" s="184"/>
      <c r="L840" s="184"/>
      <c r="M840" s="184"/>
      <c r="N840" s="184"/>
      <c r="O840" s="184"/>
      <c r="P840" s="184"/>
      <c r="Q840" s="184"/>
      <c r="R840" s="184"/>
      <c r="S840" s="1"/>
      <c r="T840" s="1"/>
    </row>
    <row r="841" spans="1:20" ht="39.75" customHeight="1">
      <c r="A841" s="16" t="s">
        <v>29</v>
      </c>
      <c r="B841" s="15" t="s">
        <v>50</v>
      </c>
      <c r="C841" s="15" t="s">
        <v>43</v>
      </c>
      <c r="D841" s="15" t="s">
        <v>18</v>
      </c>
      <c r="E841" s="15" t="s">
        <v>889</v>
      </c>
      <c r="F841" s="15" t="s">
        <v>30</v>
      </c>
      <c r="G841" s="85">
        <f>G842</f>
        <v>515876.05000000005</v>
      </c>
      <c r="H841" s="85">
        <f t="shared" ref="H841:I841" si="246">H842</f>
        <v>515876.05000000005</v>
      </c>
      <c r="I841" s="85">
        <f t="shared" si="246"/>
        <v>0</v>
      </c>
      <c r="J841" s="176"/>
      <c r="K841" s="184"/>
      <c r="L841" s="184"/>
      <c r="M841" s="184"/>
      <c r="N841" s="184"/>
      <c r="O841" s="184"/>
      <c r="P841" s="184"/>
      <c r="Q841" s="184"/>
      <c r="R841" s="184"/>
      <c r="S841" s="1"/>
      <c r="T841" s="1"/>
    </row>
    <row r="842" spans="1:20" ht="19.5" customHeight="1">
      <c r="A842" s="50" t="s">
        <v>31</v>
      </c>
      <c r="B842" s="15" t="s">
        <v>50</v>
      </c>
      <c r="C842" s="15" t="s">
        <v>43</v>
      </c>
      <c r="D842" s="15" t="s">
        <v>18</v>
      </c>
      <c r="E842" s="15" t="s">
        <v>889</v>
      </c>
      <c r="F842" s="15" t="s">
        <v>32</v>
      </c>
      <c r="G842" s="85">
        <f>'прил 5,'!G163</f>
        <v>515876.05000000005</v>
      </c>
      <c r="H842" s="85">
        <f>'прил 5,'!H163</f>
        <v>515876.05000000005</v>
      </c>
      <c r="I842" s="85">
        <f>'прил 5,'!I163</f>
        <v>0</v>
      </c>
      <c r="J842" s="176"/>
      <c r="K842" s="184"/>
      <c r="L842" s="184"/>
      <c r="M842" s="184"/>
      <c r="N842" s="184"/>
      <c r="O842" s="184"/>
      <c r="P842" s="184"/>
      <c r="Q842" s="184"/>
      <c r="R842" s="184"/>
      <c r="S842" s="1"/>
      <c r="T842" s="1"/>
    </row>
    <row r="843" spans="1:20" ht="25.5" hidden="1" customHeight="1">
      <c r="A843" s="80" t="s">
        <v>888</v>
      </c>
      <c r="B843" s="14">
        <v>757</v>
      </c>
      <c r="C843" s="15" t="s">
        <v>43</v>
      </c>
      <c r="D843" s="15" t="s">
        <v>18</v>
      </c>
      <c r="E843" s="15" t="s">
        <v>887</v>
      </c>
      <c r="F843" s="14"/>
      <c r="G843" s="87">
        <f t="shared" ref="G843:I844" si="247">G844</f>
        <v>0</v>
      </c>
      <c r="H843" s="70">
        <f t="shared" si="247"/>
        <v>0</v>
      </c>
      <c r="I843" s="70">
        <f t="shared" si="247"/>
        <v>0</v>
      </c>
      <c r="J843" s="176"/>
      <c r="K843" s="184"/>
      <c r="L843" s="184"/>
      <c r="M843" s="184"/>
      <c r="N843" s="184"/>
      <c r="O843" s="184"/>
      <c r="P843" s="184"/>
      <c r="Q843" s="184"/>
      <c r="R843" s="184"/>
      <c r="S843" s="1"/>
      <c r="T843" s="1"/>
    </row>
    <row r="844" spans="1:20" ht="25.5" hidden="1">
      <c r="A844" s="16" t="s">
        <v>29</v>
      </c>
      <c r="B844" s="14">
        <v>757</v>
      </c>
      <c r="C844" s="15" t="s">
        <v>43</v>
      </c>
      <c r="D844" s="15" t="s">
        <v>18</v>
      </c>
      <c r="E844" s="15" t="s">
        <v>887</v>
      </c>
      <c r="F844" s="15" t="s">
        <v>30</v>
      </c>
      <c r="G844" s="95">
        <f t="shared" si="247"/>
        <v>0</v>
      </c>
      <c r="H844" s="25">
        <f t="shared" si="247"/>
        <v>0</v>
      </c>
      <c r="I844" s="25">
        <f t="shared" si="247"/>
        <v>0</v>
      </c>
      <c r="J844" s="178"/>
      <c r="K844" s="184"/>
      <c r="L844" s="184"/>
      <c r="M844" s="184"/>
      <c r="N844" s="184"/>
      <c r="O844" s="184"/>
      <c r="P844" s="184"/>
      <c r="Q844" s="184"/>
      <c r="R844" s="184"/>
      <c r="S844" s="1"/>
      <c r="T844" s="1"/>
    </row>
    <row r="845" spans="1:20" hidden="1">
      <c r="A845" s="16" t="s">
        <v>31</v>
      </c>
      <c r="B845" s="14">
        <v>757</v>
      </c>
      <c r="C845" s="15" t="s">
        <v>43</v>
      </c>
      <c r="D845" s="15" t="s">
        <v>18</v>
      </c>
      <c r="E845" s="15" t="s">
        <v>887</v>
      </c>
      <c r="F845" s="15" t="s">
        <v>32</v>
      </c>
      <c r="G845" s="95"/>
      <c r="H845" s="25">
        <v>0</v>
      </c>
      <c r="I845" s="25">
        <v>0</v>
      </c>
      <c r="J845" s="178"/>
      <c r="K845" s="184"/>
      <c r="L845" s="184"/>
      <c r="M845" s="184"/>
      <c r="N845" s="184"/>
      <c r="O845" s="184"/>
      <c r="P845" s="184"/>
      <c r="Q845" s="184"/>
      <c r="R845" s="184"/>
      <c r="S845" s="1"/>
      <c r="T845" s="1"/>
    </row>
    <row r="846" spans="1:20" ht="25.5" hidden="1" customHeight="1">
      <c r="A846" s="80" t="s">
        <v>888</v>
      </c>
      <c r="B846" s="14">
        <v>757</v>
      </c>
      <c r="C846" s="15" t="s">
        <v>43</v>
      </c>
      <c r="D846" s="15" t="s">
        <v>18</v>
      </c>
      <c r="E846" s="15" t="s">
        <v>887</v>
      </c>
      <c r="F846" s="14"/>
      <c r="G846" s="87">
        <f>G849+G852</f>
        <v>0</v>
      </c>
      <c r="H846" s="70">
        <f t="shared" ref="H846:I846" si="248">H847</f>
        <v>0</v>
      </c>
      <c r="I846" s="70">
        <f t="shared" si="248"/>
        <v>0</v>
      </c>
      <c r="J846" s="176"/>
      <c r="K846" s="184"/>
      <c r="L846" s="184"/>
      <c r="M846" s="184"/>
      <c r="N846" s="184"/>
      <c r="O846" s="184"/>
      <c r="P846" s="184"/>
      <c r="Q846" s="184"/>
      <c r="R846" s="184"/>
      <c r="S846" s="1"/>
      <c r="T846" s="1"/>
    </row>
    <row r="847" spans="1:20" ht="25.5" hidden="1">
      <c r="A847" s="16" t="s">
        <v>29</v>
      </c>
      <c r="B847" s="14">
        <v>757</v>
      </c>
      <c r="C847" s="15" t="s">
        <v>43</v>
      </c>
      <c r="D847" s="15" t="s">
        <v>18</v>
      </c>
      <c r="E847" s="15" t="s">
        <v>887</v>
      </c>
      <c r="F847" s="15" t="s">
        <v>30</v>
      </c>
      <c r="G847" s="95">
        <f>G848</f>
        <v>0</v>
      </c>
      <c r="H847" s="25">
        <f>H848</f>
        <v>0</v>
      </c>
      <c r="I847" s="25">
        <f>I848</f>
        <v>0</v>
      </c>
      <c r="J847" s="178"/>
      <c r="K847" s="184"/>
      <c r="L847" s="184"/>
      <c r="M847" s="184"/>
      <c r="N847" s="184"/>
      <c r="O847" s="184"/>
      <c r="P847" s="184"/>
      <c r="Q847" s="184"/>
      <c r="R847" s="184"/>
      <c r="S847" s="1"/>
      <c r="T847" s="1"/>
    </row>
    <row r="848" spans="1:20" hidden="1">
      <c r="A848" s="16" t="s">
        <v>31</v>
      </c>
      <c r="B848" s="14">
        <v>757</v>
      </c>
      <c r="C848" s="15" t="s">
        <v>43</v>
      </c>
      <c r="D848" s="15" t="s">
        <v>18</v>
      </c>
      <c r="E848" s="15" t="s">
        <v>887</v>
      </c>
      <c r="F848" s="15" t="s">
        <v>32</v>
      </c>
      <c r="G848" s="95"/>
      <c r="H848" s="25"/>
      <c r="I848" s="25"/>
      <c r="J848" s="178"/>
      <c r="K848" s="184"/>
      <c r="L848" s="184"/>
      <c r="M848" s="184"/>
      <c r="N848" s="184"/>
      <c r="O848" s="184"/>
      <c r="P848" s="184"/>
      <c r="Q848" s="184"/>
      <c r="R848" s="184"/>
      <c r="S848" s="1"/>
      <c r="T848" s="1"/>
    </row>
    <row r="849" spans="1:20" ht="25.5" hidden="1">
      <c r="A849" s="16" t="s">
        <v>931</v>
      </c>
      <c r="B849" s="14">
        <v>757</v>
      </c>
      <c r="C849" s="15" t="s">
        <v>43</v>
      </c>
      <c r="D849" s="15" t="s">
        <v>18</v>
      </c>
      <c r="E849" s="15" t="s">
        <v>930</v>
      </c>
      <c r="F849" s="15"/>
      <c r="G849" s="95">
        <f>G850</f>
        <v>0</v>
      </c>
      <c r="H849" s="95">
        <f t="shared" ref="H849:I849" si="249">H850</f>
        <v>0</v>
      </c>
      <c r="I849" s="95">
        <f t="shared" si="249"/>
        <v>0</v>
      </c>
      <c r="J849" s="178"/>
      <c r="K849" s="184"/>
      <c r="L849" s="184"/>
      <c r="M849" s="184"/>
      <c r="N849" s="184"/>
      <c r="O849" s="184"/>
      <c r="P849" s="184"/>
      <c r="Q849" s="184"/>
      <c r="R849" s="184"/>
      <c r="S849" s="1"/>
      <c r="T849" s="1"/>
    </row>
    <row r="850" spans="1:20" ht="25.5" hidden="1">
      <c r="A850" s="16" t="s">
        <v>29</v>
      </c>
      <c r="B850" s="14">
        <v>757</v>
      </c>
      <c r="C850" s="15" t="s">
        <v>43</v>
      </c>
      <c r="D850" s="15" t="s">
        <v>18</v>
      </c>
      <c r="E850" s="15" t="s">
        <v>930</v>
      </c>
      <c r="F850" s="15" t="s">
        <v>30</v>
      </c>
      <c r="G850" s="95">
        <f>G851</f>
        <v>0</v>
      </c>
      <c r="H850" s="25">
        <f>H851</f>
        <v>0</v>
      </c>
      <c r="I850" s="25">
        <f>I851</f>
        <v>0</v>
      </c>
      <c r="J850" s="178"/>
      <c r="K850" s="184"/>
      <c r="L850" s="184"/>
      <c r="M850" s="184"/>
      <c r="N850" s="184"/>
      <c r="O850" s="184"/>
      <c r="P850" s="184"/>
      <c r="Q850" s="184"/>
      <c r="R850" s="184"/>
      <c r="S850" s="1"/>
      <c r="T850" s="1"/>
    </row>
    <row r="851" spans="1:20" hidden="1">
      <c r="A851" s="16" t="s">
        <v>31</v>
      </c>
      <c r="B851" s="14">
        <v>757</v>
      </c>
      <c r="C851" s="15" t="s">
        <v>43</v>
      </c>
      <c r="D851" s="15" t="s">
        <v>18</v>
      </c>
      <c r="E851" s="15" t="s">
        <v>930</v>
      </c>
      <c r="F851" s="15" t="s">
        <v>32</v>
      </c>
      <c r="G851" s="95">
        <f>'прил 5,'!G169</f>
        <v>0</v>
      </c>
      <c r="H851" s="95">
        <f>'прил 5,'!H169</f>
        <v>0</v>
      </c>
      <c r="I851" s="95">
        <f>'прил 5,'!I169</f>
        <v>0</v>
      </c>
      <c r="J851" s="178"/>
      <c r="K851" s="184"/>
      <c r="L851" s="184"/>
      <c r="M851" s="184"/>
      <c r="N851" s="184"/>
      <c r="O851" s="184"/>
      <c r="P851" s="184"/>
      <c r="Q851" s="184"/>
      <c r="R851" s="184"/>
      <c r="S851" s="1"/>
      <c r="T851" s="1"/>
    </row>
    <row r="852" spans="1:20" ht="25.5" hidden="1">
      <c r="A852" s="16" t="s">
        <v>933</v>
      </c>
      <c r="B852" s="14">
        <v>757</v>
      </c>
      <c r="C852" s="15" t="s">
        <v>43</v>
      </c>
      <c r="D852" s="15" t="s">
        <v>18</v>
      </c>
      <c r="E852" s="15" t="s">
        <v>932</v>
      </c>
      <c r="F852" s="15"/>
      <c r="G852" s="95">
        <f>G853</f>
        <v>0</v>
      </c>
      <c r="H852" s="95">
        <f t="shared" ref="H852:I852" si="250">H853</f>
        <v>0</v>
      </c>
      <c r="I852" s="95">
        <f t="shared" si="250"/>
        <v>0</v>
      </c>
      <c r="J852" s="178"/>
      <c r="K852" s="184"/>
      <c r="L852" s="184"/>
      <c r="M852" s="184"/>
      <c r="N852" s="184"/>
      <c r="O852" s="184"/>
      <c r="P852" s="184"/>
      <c r="Q852" s="184"/>
      <c r="R852" s="184"/>
      <c r="S852" s="1"/>
      <c r="T852" s="1"/>
    </row>
    <row r="853" spans="1:20" ht="25.5" hidden="1">
      <c r="A853" s="16" t="s">
        <v>29</v>
      </c>
      <c r="B853" s="14">
        <v>757</v>
      </c>
      <c r="C853" s="15" t="s">
        <v>43</v>
      </c>
      <c r="D853" s="15" t="s">
        <v>18</v>
      </c>
      <c r="E853" s="15" t="s">
        <v>932</v>
      </c>
      <c r="F853" s="15" t="s">
        <v>30</v>
      </c>
      <c r="G853" s="95">
        <f>G854</f>
        <v>0</v>
      </c>
      <c r="H853" s="25">
        <f>H854</f>
        <v>0</v>
      </c>
      <c r="I853" s="25">
        <f>I854</f>
        <v>0</v>
      </c>
      <c r="J853" s="178"/>
      <c r="K853" s="184"/>
      <c r="L853" s="184"/>
      <c r="M853" s="184"/>
      <c r="N853" s="184"/>
      <c r="O853" s="184"/>
      <c r="P853" s="184"/>
      <c r="Q853" s="184"/>
      <c r="R853" s="184"/>
      <c r="S853" s="1"/>
      <c r="T853" s="1"/>
    </row>
    <row r="854" spans="1:20" hidden="1">
      <c r="A854" s="16" t="s">
        <v>31</v>
      </c>
      <c r="B854" s="14">
        <v>757</v>
      </c>
      <c r="C854" s="15" t="s">
        <v>43</v>
      </c>
      <c r="D854" s="15" t="s">
        <v>18</v>
      </c>
      <c r="E854" s="15" t="s">
        <v>932</v>
      </c>
      <c r="F854" s="15" t="s">
        <v>32</v>
      </c>
      <c r="G854" s="95">
        <f>'прил 5,'!G172</f>
        <v>0</v>
      </c>
      <c r="H854" s="95">
        <f>'прил 5,'!H172</f>
        <v>0</v>
      </c>
      <c r="I854" s="95">
        <f>'прил 5,'!I172</f>
        <v>0</v>
      </c>
      <c r="J854" s="178"/>
      <c r="K854" s="184"/>
      <c r="L854" s="184"/>
      <c r="M854" s="184"/>
      <c r="N854" s="184"/>
      <c r="O854" s="184"/>
      <c r="P854" s="184"/>
      <c r="Q854" s="184"/>
      <c r="R854" s="184"/>
      <c r="S854" s="1"/>
      <c r="T854" s="1"/>
    </row>
    <row r="855" spans="1:20" ht="79.5" hidden="1" customHeight="1">
      <c r="A855" s="16" t="s">
        <v>551</v>
      </c>
      <c r="B855" s="14">
        <v>757</v>
      </c>
      <c r="C855" s="15" t="s">
        <v>43</v>
      </c>
      <c r="D855" s="15" t="s">
        <v>18</v>
      </c>
      <c r="E855" s="15" t="s">
        <v>960</v>
      </c>
      <c r="F855" s="15"/>
      <c r="G855" s="70">
        <f>G856</f>
        <v>0</v>
      </c>
      <c r="H855" s="70">
        <f t="shared" ref="H855:I855" si="251">H856</f>
        <v>0</v>
      </c>
      <c r="I855" s="70">
        <f t="shared" si="251"/>
        <v>0</v>
      </c>
      <c r="J855" s="176"/>
      <c r="K855" s="184"/>
      <c r="L855" s="184"/>
      <c r="M855" s="184"/>
      <c r="N855" s="184"/>
      <c r="O855" s="184"/>
      <c r="P855" s="184"/>
      <c r="Q855" s="184"/>
      <c r="R855" s="184"/>
      <c r="S855" s="1"/>
      <c r="T855" s="1"/>
    </row>
    <row r="856" spans="1:20" ht="25.5" hidden="1">
      <c r="A856" s="16" t="s">
        <v>29</v>
      </c>
      <c r="B856" s="14">
        <v>757</v>
      </c>
      <c r="C856" s="15" t="s">
        <v>43</v>
      </c>
      <c r="D856" s="15" t="s">
        <v>18</v>
      </c>
      <c r="E856" s="15" t="s">
        <v>960</v>
      </c>
      <c r="F856" s="15" t="s">
        <v>30</v>
      </c>
      <c r="G856" s="70">
        <f>G857</f>
        <v>0</v>
      </c>
      <c r="H856" s="70">
        <f>H857</f>
        <v>0</v>
      </c>
      <c r="I856" s="70">
        <f>I857</f>
        <v>0</v>
      </c>
      <c r="J856" s="176"/>
      <c r="K856" s="184"/>
      <c r="L856" s="184"/>
      <c r="M856" s="184"/>
      <c r="N856" s="184"/>
      <c r="O856" s="184"/>
      <c r="P856" s="184"/>
      <c r="Q856" s="184"/>
      <c r="R856" s="184"/>
      <c r="S856" s="1"/>
      <c r="T856" s="1"/>
    </row>
    <row r="857" spans="1:20" ht="19.5" hidden="1" customHeight="1">
      <c r="A857" s="16" t="s">
        <v>31</v>
      </c>
      <c r="B857" s="14">
        <v>757</v>
      </c>
      <c r="C857" s="15" t="s">
        <v>43</v>
      </c>
      <c r="D857" s="15" t="s">
        <v>18</v>
      </c>
      <c r="E857" s="15" t="s">
        <v>960</v>
      </c>
      <c r="F857" s="15" t="s">
        <v>32</v>
      </c>
      <c r="G857" s="70">
        <f>'прил 5,'!G353</f>
        <v>0</v>
      </c>
      <c r="H857" s="70">
        <v>0</v>
      </c>
      <c r="I857" s="70">
        <v>0</v>
      </c>
      <c r="J857" s="176"/>
      <c r="K857" s="184"/>
      <c r="L857" s="184"/>
      <c r="M857" s="184"/>
      <c r="N857" s="184"/>
      <c r="O857" s="184"/>
      <c r="P857" s="184"/>
      <c r="Q857" s="184"/>
      <c r="R857" s="184"/>
      <c r="S857" s="1"/>
      <c r="T857" s="1"/>
    </row>
    <row r="858" spans="1:20" s="46" customFormat="1" ht="90.75" customHeight="1">
      <c r="A858" s="104" t="s">
        <v>1062</v>
      </c>
      <c r="B858" s="14"/>
      <c r="C858" s="15"/>
      <c r="D858" s="15"/>
      <c r="E858" s="15" t="s">
        <v>639</v>
      </c>
      <c r="F858" s="15"/>
      <c r="G858" s="87">
        <f t="shared" ref="G858:I858" si="252">G859</f>
        <v>1289542.03</v>
      </c>
      <c r="H858" s="70">
        <f t="shared" si="252"/>
        <v>1408557.6</v>
      </c>
      <c r="I858" s="70">
        <f t="shared" si="252"/>
        <v>1408557.6</v>
      </c>
      <c r="J858" s="110">
        <v>37014758</v>
      </c>
      <c r="P858" s="110"/>
      <c r="Q858" s="110"/>
      <c r="R858" s="110"/>
      <c r="S858" s="110"/>
      <c r="T858" s="110"/>
    </row>
    <row r="859" spans="1:20" s="46" customFormat="1" ht="35.25" customHeight="1">
      <c r="A859" s="16" t="s">
        <v>29</v>
      </c>
      <c r="B859" s="14"/>
      <c r="C859" s="15"/>
      <c r="D859" s="15"/>
      <c r="E859" s="15" t="s">
        <v>639</v>
      </c>
      <c r="F859" s="15" t="s">
        <v>30</v>
      </c>
      <c r="G859" s="87">
        <f>G860+G861</f>
        <v>1289542.03</v>
      </c>
      <c r="H859" s="87">
        <f t="shared" ref="H859:I859" si="253">H860+H861</f>
        <v>1408557.6</v>
      </c>
      <c r="I859" s="87">
        <f t="shared" si="253"/>
        <v>1408557.6</v>
      </c>
      <c r="J859" s="110">
        <v>1052448</v>
      </c>
      <c r="P859" s="110"/>
      <c r="Q859" s="110"/>
      <c r="R859" s="110"/>
      <c r="S859" s="110"/>
      <c r="T859" s="110"/>
    </row>
    <row r="860" spans="1:20" s="46" customFormat="1" ht="21" customHeight="1">
      <c r="A860" s="16" t="s">
        <v>31</v>
      </c>
      <c r="B860" s="14"/>
      <c r="C860" s="15"/>
      <c r="D860" s="15"/>
      <c r="E860" s="15" t="s">
        <v>639</v>
      </c>
      <c r="F860" s="15" t="s">
        <v>32</v>
      </c>
      <c r="G860" s="87">
        <f>'прил 5,'!G175</f>
        <v>1244542.03</v>
      </c>
      <c r="H860" s="70">
        <f>'прил 5,'!H175</f>
        <v>1363557.6</v>
      </c>
      <c r="I860" s="70">
        <f>'прил 5,'!I175</f>
        <v>1363557.6</v>
      </c>
      <c r="J860" s="110">
        <v>7890673</v>
      </c>
      <c r="P860" s="110"/>
      <c r="Q860" s="110"/>
      <c r="R860" s="110"/>
      <c r="S860" s="110"/>
      <c r="T860" s="110"/>
    </row>
    <row r="861" spans="1:20">
      <c r="A861" s="82" t="s">
        <v>609</v>
      </c>
      <c r="B861" s="148">
        <v>757</v>
      </c>
      <c r="C861" s="84" t="s">
        <v>43</v>
      </c>
      <c r="D861" s="84" t="s">
        <v>18</v>
      </c>
      <c r="E861" s="84" t="s">
        <v>639</v>
      </c>
      <c r="F861" s="84" t="s">
        <v>608</v>
      </c>
      <c r="G861" s="95">
        <f>'прил 5,'!G176</f>
        <v>45000</v>
      </c>
      <c r="H861" s="95">
        <f>'прил 5,'!H176</f>
        <v>45000</v>
      </c>
      <c r="I861" s="95">
        <f>'прил 5,'!I176</f>
        <v>45000</v>
      </c>
      <c r="J861" s="178"/>
      <c r="K861" s="184"/>
      <c r="L861" s="184"/>
      <c r="M861" s="184"/>
      <c r="N861" s="184"/>
      <c r="O861" s="184"/>
      <c r="P861" s="184"/>
      <c r="Q861" s="184"/>
      <c r="R861" s="184"/>
      <c r="S861" s="1"/>
      <c r="T861" s="1"/>
    </row>
    <row r="862" spans="1:20" ht="25.5">
      <c r="A862" s="16" t="s">
        <v>28</v>
      </c>
      <c r="B862" s="14">
        <v>757</v>
      </c>
      <c r="C862" s="15" t="s">
        <v>25</v>
      </c>
      <c r="D862" s="15" t="s">
        <v>27</v>
      </c>
      <c r="E862" s="15" t="s">
        <v>189</v>
      </c>
      <c r="F862" s="15"/>
      <c r="G862" s="87">
        <f>G863</f>
        <v>34045661.939999998</v>
      </c>
      <c r="H862" s="70">
        <f t="shared" ref="G862:I863" si="254">H863</f>
        <v>33224731.82</v>
      </c>
      <c r="I862" s="70">
        <f t="shared" si="254"/>
        <v>34922078.719999999</v>
      </c>
      <c r="J862" s="2">
        <v>435600</v>
      </c>
    </row>
    <row r="863" spans="1:20" ht="25.5">
      <c r="A863" s="16" t="s">
        <v>29</v>
      </c>
      <c r="B863" s="14">
        <v>757</v>
      </c>
      <c r="C863" s="15" t="s">
        <v>25</v>
      </c>
      <c r="D863" s="15" t="s">
        <v>27</v>
      </c>
      <c r="E863" s="15" t="s">
        <v>189</v>
      </c>
      <c r="F863" s="15" t="s">
        <v>30</v>
      </c>
      <c r="G863" s="87">
        <f t="shared" si="254"/>
        <v>34045661.939999998</v>
      </c>
      <c r="H863" s="70">
        <f t="shared" si="254"/>
        <v>33224731.82</v>
      </c>
      <c r="I863" s="70">
        <f t="shared" si="254"/>
        <v>34922078.719999999</v>
      </c>
      <c r="J863" s="2">
        <v>300</v>
      </c>
    </row>
    <row r="864" spans="1:20" ht="19.5" customHeight="1">
      <c r="A864" s="16" t="s">
        <v>31</v>
      </c>
      <c r="B864" s="14">
        <v>757</v>
      </c>
      <c r="C864" s="15" t="s">
        <v>25</v>
      </c>
      <c r="D864" s="15" t="s">
        <v>27</v>
      </c>
      <c r="E864" s="15" t="s">
        <v>189</v>
      </c>
      <c r="F864" s="15" t="s">
        <v>32</v>
      </c>
      <c r="G864" s="87">
        <f>'прил 5,'!G25</f>
        <v>34045661.939999998</v>
      </c>
      <c r="H864" s="70">
        <f>'прил 5,'!H25</f>
        <v>33224731.82</v>
      </c>
      <c r="I864" s="70">
        <f>'прил 5,'!I25</f>
        <v>34922078.719999999</v>
      </c>
      <c r="J864" s="2">
        <f>SUM(J830:J863)</f>
        <v>139023744</v>
      </c>
    </row>
    <row r="865" spans="1:20" ht="25.5">
      <c r="A865" s="16" t="s">
        <v>817</v>
      </c>
      <c r="B865" s="14">
        <v>757</v>
      </c>
      <c r="C865" s="15" t="s">
        <v>25</v>
      </c>
      <c r="D865" s="15" t="s">
        <v>69</v>
      </c>
      <c r="E865" s="15" t="s">
        <v>816</v>
      </c>
      <c r="F865" s="15"/>
      <c r="G865" s="70">
        <f>G866</f>
        <v>138000</v>
      </c>
      <c r="H865" s="70">
        <f t="shared" ref="H865:I865" si="255">H866</f>
        <v>130000</v>
      </c>
      <c r="I865" s="70">
        <f t="shared" si="255"/>
        <v>130000</v>
      </c>
      <c r="J865" s="1"/>
    </row>
    <row r="866" spans="1:20" ht="25.5">
      <c r="A866" s="16" t="s">
        <v>29</v>
      </c>
      <c r="B866" s="14">
        <v>757</v>
      </c>
      <c r="C866" s="15" t="s">
        <v>25</v>
      </c>
      <c r="D866" s="15" t="s">
        <v>69</v>
      </c>
      <c r="E866" s="15" t="s">
        <v>816</v>
      </c>
      <c r="F866" s="15" t="s">
        <v>30</v>
      </c>
      <c r="G866" s="70">
        <f>G867</f>
        <v>138000</v>
      </c>
      <c r="H866" s="70">
        <f>H867</f>
        <v>130000</v>
      </c>
      <c r="I866" s="70">
        <f>I867</f>
        <v>130000</v>
      </c>
      <c r="J866" s="1"/>
    </row>
    <row r="867" spans="1:20" ht="19.5" customHeight="1">
      <c r="A867" s="16" t="s">
        <v>31</v>
      </c>
      <c r="B867" s="14">
        <v>757</v>
      </c>
      <c r="C867" s="15" t="s">
        <v>25</v>
      </c>
      <c r="D867" s="15" t="s">
        <v>69</v>
      </c>
      <c r="E867" s="15" t="s">
        <v>816</v>
      </c>
      <c r="F867" s="15" t="s">
        <v>32</v>
      </c>
      <c r="G867" s="70">
        <f>'прил 5,'!G31+'прил 5,'!G296</f>
        <v>138000</v>
      </c>
      <c r="H867" s="70">
        <f>'прил 5,'!H31+'прил 5,'!H296</f>
        <v>130000</v>
      </c>
      <c r="I867" s="70">
        <f>'прил 5,'!I31+'прил 5,'!I296</f>
        <v>130000</v>
      </c>
      <c r="J867" s="1"/>
    </row>
    <row r="868" spans="1:20" ht="38.25" hidden="1">
      <c r="A868" s="16" t="s">
        <v>643</v>
      </c>
      <c r="B868" s="14">
        <v>757</v>
      </c>
      <c r="C868" s="15" t="s">
        <v>25</v>
      </c>
      <c r="D868" s="15" t="s">
        <v>69</v>
      </c>
      <c r="E868" s="15" t="s">
        <v>819</v>
      </c>
      <c r="F868" s="15"/>
      <c r="G868" s="70">
        <f>G869</f>
        <v>0</v>
      </c>
      <c r="H868" s="70">
        <f t="shared" ref="H868:I868" si="256">H869</f>
        <v>0</v>
      </c>
      <c r="I868" s="70">
        <f t="shared" si="256"/>
        <v>0</v>
      </c>
      <c r="J868" s="1"/>
    </row>
    <row r="869" spans="1:20" ht="25.5" hidden="1">
      <c r="A869" s="16" t="s">
        <v>29</v>
      </c>
      <c r="B869" s="14">
        <v>757</v>
      </c>
      <c r="C869" s="15" t="s">
        <v>25</v>
      </c>
      <c r="D869" s="15" t="s">
        <v>69</v>
      </c>
      <c r="E869" s="15" t="s">
        <v>819</v>
      </c>
      <c r="F869" s="15" t="s">
        <v>30</v>
      </c>
      <c r="G869" s="70">
        <f>G870</f>
        <v>0</v>
      </c>
      <c r="H869" s="70">
        <f>H870</f>
        <v>0</v>
      </c>
      <c r="I869" s="70">
        <f>I870</f>
        <v>0</v>
      </c>
      <c r="J869" s="1"/>
    </row>
    <row r="870" spans="1:20" ht="19.5" hidden="1" customHeight="1">
      <c r="A870" s="16" t="s">
        <v>31</v>
      </c>
      <c r="B870" s="14">
        <v>757</v>
      </c>
      <c r="C870" s="15" t="s">
        <v>25</v>
      </c>
      <c r="D870" s="15" t="s">
        <v>69</v>
      </c>
      <c r="E870" s="15" t="s">
        <v>819</v>
      </c>
      <c r="F870" s="15" t="s">
        <v>32</v>
      </c>
      <c r="G870" s="70">
        <f>'прил 5,'!G37</f>
        <v>0</v>
      </c>
      <c r="H870" s="70">
        <f>'прил 5,'!H37</f>
        <v>0</v>
      </c>
      <c r="I870" s="70">
        <f>'прил 5,'!I37</f>
        <v>0</v>
      </c>
      <c r="J870" s="1"/>
    </row>
    <row r="871" spans="1:20" ht="31.5" hidden="1" customHeight="1">
      <c r="A871" s="143" t="s">
        <v>786</v>
      </c>
      <c r="B871" s="14">
        <v>757</v>
      </c>
      <c r="C871" s="15" t="s">
        <v>43</v>
      </c>
      <c r="D871" s="15" t="s">
        <v>18</v>
      </c>
      <c r="E871" s="15" t="s">
        <v>717</v>
      </c>
      <c r="F871" s="14"/>
      <c r="G871" s="8">
        <f>G872</f>
        <v>0</v>
      </c>
      <c r="H871" s="8">
        <f t="shared" ref="H871:I871" si="257">H872</f>
        <v>0</v>
      </c>
      <c r="I871" s="8">
        <f t="shared" si="257"/>
        <v>0</v>
      </c>
      <c r="J871" s="177"/>
      <c r="K871" s="184"/>
      <c r="L871" s="184"/>
      <c r="M871" s="184"/>
      <c r="N871" s="184"/>
      <c r="O871" s="184"/>
      <c r="P871" s="184"/>
      <c r="Q871" s="184"/>
      <c r="R871" s="184"/>
      <c r="S871" s="1"/>
      <c r="T871" s="1"/>
    </row>
    <row r="872" spans="1:20" ht="49.5" hidden="1" customHeight="1">
      <c r="A872" s="82" t="s">
        <v>29</v>
      </c>
      <c r="B872" s="14">
        <v>757</v>
      </c>
      <c r="C872" s="15" t="s">
        <v>43</v>
      </c>
      <c r="D872" s="15" t="s">
        <v>18</v>
      </c>
      <c r="E872" s="15" t="s">
        <v>717</v>
      </c>
      <c r="F872" s="15" t="s">
        <v>30</v>
      </c>
      <c r="G872" s="8">
        <f>G873</f>
        <v>0</v>
      </c>
      <c r="H872" s="8">
        <f>H873</f>
        <v>0</v>
      </c>
      <c r="I872" s="8">
        <f>I873</f>
        <v>0</v>
      </c>
      <c r="J872" s="177"/>
      <c r="K872" s="184"/>
      <c r="L872" s="184"/>
      <c r="M872" s="184"/>
      <c r="N872" s="184"/>
      <c r="O872" s="184"/>
      <c r="P872" s="184"/>
      <c r="Q872" s="184"/>
      <c r="R872" s="184"/>
      <c r="S872" s="1"/>
      <c r="T872" s="1"/>
    </row>
    <row r="873" spans="1:20" hidden="1">
      <c r="A873" s="82" t="s">
        <v>31</v>
      </c>
      <c r="B873" s="14">
        <v>757</v>
      </c>
      <c r="C873" s="15" t="s">
        <v>43</v>
      </c>
      <c r="D873" s="15" t="s">
        <v>18</v>
      </c>
      <c r="E873" s="15" t="s">
        <v>717</v>
      </c>
      <c r="F873" s="15" t="s">
        <v>32</v>
      </c>
      <c r="G873" s="8">
        <f>'прил 5,'!G205</f>
        <v>0</v>
      </c>
      <c r="H873" s="8"/>
      <c r="I873" s="8"/>
      <c r="J873" s="177"/>
      <c r="K873" s="184"/>
      <c r="L873" s="184"/>
      <c r="M873" s="184"/>
      <c r="N873" s="184"/>
      <c r="O873" s="184"/>
      <c r="P873" s="184"/>
      <c r="Q873" s="184"/>
      <c r="R873" s="184"/>
      <c r="S873" s="1"/>
      <c r="T873" s="1"/>
    </row>
    <row r="874" spans="1:20" ht="25.5">
      <c r="A874" s="82" t="s">
        <v>1204</v>
      </c>
      <c r="B874" s="14">
        <v>757</v>
      </c>
      <c r="C874" s="15" t="s">
        <v>25</v>
      </c>
      <c r="D874" s="15" t="s">
        <v>69</v>
      </c>
      <c r="E874" s="15" t="s">
        <v>831</v>
      </c>
      <c r="F874" s="15"/>
      <c r="G874" s="70">
        <f>G875</f>
        <v>715000</v>
      </c>
      <c r="H874" s="70">
        <f t="shared" ref="H874:I874" si="258">H875</f>
        <v>715000</v>
      </c>
      <c r="I874" s="70">
        <f t="shared" si="258"/>
        <v>715000</v>
      </c>
      <c r="J874" s="1"/>
    </row>
    <row r="875" spans="1:20" ht="25.5">
      <c r="A875" s="16" t="s">
        <v>29</v>
      </c>
      <c r="B875" s="14">
        <v>757</v>
      </c>
      <c r="C875" s="15" t="s">
        <v>25</v>
      </c>
      <c r="D875" s="15" t="s">
        <v>69</v>
      </c>
      <c r="E875" s="15" t="s">
        <v>831</v>
      </c>
      <c r="F875" s="15" t="s">
        <v>30</v>
      </c>
      <c r="G875" s="70">
        <f>G876+G877</f>
        <v>715000</v>
      </c>
      <c r="H875" s="70">
        <f t="shared" ref="H875:I875" si="259">H876+H877</f>
        <v>715000</v>
      </c>
      <c r="I875" s="70">
        <f t="shared" si="259"/>
        <v>715000</v>
      </c>
      <c r="J875" s="1"/>
    </row>
    <row r="876" spans="1:20" ht="19.5" customHeight="1">
      <c r="A876" s="16" t="s">
        <v>31</v>
      </c>
      <c r="B876" s="14">
        <v>757</v>
      </c>
      <c r="C876" s="15" t="s">
        <v>25</v>
      </c>
      <c r="D876" s="15" t="s">
        <v>69</v>
      </c>
      <c r="E876" s="15" t="s">
        <v>831</v>
      </c>
      <c r="F876" s="15" t="s">
        <v>32</v>
      </c>
      <c r="G876" s="70">
        <f>'прил 5,'!G34+'прил 5,'!G288</f>
        <v>685000</v>
      </c>
      <c r="H876" s="70">
        <f>'прил 5,'!H34+'прил 5,'!H288</f>
        <v>685000</v>
      </c>
      <c r="I876" s="70">
        <f>'прил 5,'!I34+'прил 5,'!I288</f>
        <v>685000</v>
      </c>
      <c r="J876" s="1"/>
    </row>
    <row r="877" spans="1:20" ht="19.5" customHeight="1">
      <c r="A877" s="82" t="s">
        <v>609</v>
      </c>
      <c r="B877" s="148">
        <v>757</v>
      </c>
      <c r="C877" s="84" t="s">
        <v>43</v>
      </c>
      <c r="D877" s="84" t="s">
        <v>18</v>
      </c>
      <c r="E877" s="84" t="s">
        <v>831</v>
      </c>
      <c r="F877" s="84" t="s">
        <v>608</v>
      </c>
      <c r="G877" s="87">
        <f>'прил 5,'!G289</f>
        <v>30000</v>
      </c>
      <c r="H877" s="87">
        <f>'прил 5,'!H289</f>
        <v>30000</v>
      </c>
      <c r="I877" s="87">
        <f>'прил 5,'!I289</f>
        <v>30000</v>
      </c>
      <c r="J877" s="176"/>
      <c r="K877" s="184"/>
      <c r="L877" s="184"/>
      <c r="M877" s="184"/>
      <c r="N877" s="184"/>
      <c r="O877" s="184"/>
      <c r="P877" s="184"/>
      <c r="Q877" s="184"/>
      <c r="R877" s="184"/>
      <c r="S877" s="1"/>
      <c r="T877" s="1"/>
    </row>
    <row r="878" spans="1:20">
      <c r="A878" s="16" t="s">
        <v>821</v>
      </c>
      <c r="B878" s="14">
        <v>757</v>
      </c>
      <c r="C878" s="15" t="s">
        <v>43</v>
      </c>
      <c r="D878" s="15" t="s">
        <v>18</v>
      </c>
      <c r="E878" s="15" t="s">
        <v>820</v>
      </c>
      <c r="F878" s="15"/>
      <c r="G878" s="70">
        <f>G879</f>
        <v>500000</v>
      </c>
      <c r="H878" s="70">
        <f t="shared" ref="H878:I878" si="260">H879</f>
        <v>500000</v>
      </c>
      <c r="I878" s="70">
        <f t="shared" si="260"/>
        <v>500000</v>
      </c>
      <c r="J878" s="1"/>
    </row>
    <row r="879" spans="1:20" ht="25.5">
      <c r="A879" s="16" t="s">
        <v>29</v>
      </c>
      <c r="B879" s="14">
        <v>757</v>
      </c>
      <c r="C879" s="15" t="s">
        <v>43</v>
      </c>
      <c r="D879" s="15" t="s">
        <v>18</v>
      </c>
      <c r="E879" s="15" t="s">
        <v>820</v>
      </c>
      <c r="F879" s="15" t="s">
        <v>30</v>
      </c>
      <c r="G879" s="70">
        <f>G880+G881</f>
        <v>500000</v>
      </c>
      <c r="H879" s="70">
        <f t="shared" ref="H879:I879" si="261">H880+H881</f>
        <v>500000</v>
      </c>
      <c r="I879" s="70">
        <f t="shared" si="261"/>
        <v>500000</v>
      </c>
      <c r="J879" s="1"/>
    </row>
    <row r="880" spans="1:20" ht="19.5" customHeight="1">
      <c r="A880" s="16" t="s">
        <v>31</v>
      </c>
      <c r="B880" s="14">
        <v>757</v>
      </c>
      <c r="C880" s="15" t="s">
        <v>43</v>
      </c>
      <c r="D880" s="15" t="s">
        <v>18</v>
      </c>
      <c r="E880" s="15" t="s">
        <v>820</v>
      </c>
      <c r="F880" s="15" t="s">
        <v>32</v>
      </c>
      <c r="G880" s="70">
        <f>'прил 5,'!G292+'прил 5,'!G28</f>
        <v>482000</v>
      </c>
      <c r="H880" s="70">
        <f>'прил 5,'!H292+'прил 5,'!H28</f>
        <v>482000</v>
      </c>
      <c r="I880" s="70">
        <f>'прил 5,'!I292+'прил 5,'!I28</f>
        <v>482000</v>
      </c>
      <c r="J880" s="1"/>
    </row>
    <row r="881" spans="1:20" ht="19.5" customHeight="1">
      <c r="A881" s="82" t="s">
        <v>609</v>
      </c>
      <c r="B881" s="148">
        <v>757</v>
      </c>
      <c r="C881" s="84" t="s">
        <v>43</v>
      </c>
      <c r="D881" s="84" t="s">
        <v>18</v>
      </c>
      <c r="E881" s="84" t="s">
        <v>820</v>
      </c>
      <c r="F881" s="84" t="s">
        <v>608</v>
      </c>
      <c r="G881" s="87">
        <f>'прил 5,'!G293</f>
        <v>18000</v>
      </c>
      <c r="H881" s="87">
        <f>'прил 5,'!H293</f>
        <v>18000</v>
      </c>
      <c r="I881" s="87">
        <f>'прил 5,'!I293</f>
        <v>18000</v>
      </c>
      <c r="J881" s="176"/>
      <c r="K881" s="184"/>
      <c r="L881" s="184"/>
      <c r="M881" s="184"/>
      <c r="N881" s="184"/>
      <c r="O881" s="184"/>
      <c r="P881" s="184"/>
      <c r="Q881" s="184"/>
      <c r="R881" s="184"/>
      <c r="S881" s="1"/>
      <c r="T881" s="1"/>
    </row>
    <row r="882" spans="1:20" ht="38.25">
      <c r="A882" s="16" t="s">
        <v>823</v>
      </c>
      <c r="B882" s="14">
        <v>757</v>
      </c>
      <c r="C882" s="15" t="s">
        <v>43</v>
      </c>
      <c r="D882" s="15" t="s">
        <v>18</v>
      </c>
      <c r="E882" s="15" t="s">
        <v>822</v>
      </c>
      <c r="F882" s="15"/>
      <c r="G882" s="70">
        <f>G883</f>
        <v>21600</v>
      </c>
      <c r="H882" s="70">
        <f t="shared" ref="H882:I882" si="262">H883</f>
        <v>0</v>
      </c>
      <c r="I882" s="70">
        <f t="shared" si="262"/>
        <v>0</v>
      </c>
      <c r="J882" s="1"/>
    </row>
    <row r="883" spans="1:20" ht="25.5">
      <c r="A883" s="16" t="s">
        <v>29</v>
      </c>
      <c r="B883" s="14">
        <v>757</v>
      </c>
      <c r="C883" s="15" t="s">
        <v>43</v>
      </c>
      <c r="D883" s="15" t="s">
        <v>18</v>
      </c>
      <c r="E883" s="15" t="s">
        <v>822</v>
      </c>
      <c r="F883" s="15" t="s">
        <v>30</v>
      </c>
      <c r="G883" s="70">
        <f>G884</f>
        <v>21600</v>
      </c>
      <c r="H883" s="70">
        <f>H884</f>
        <v>0</v>
      </c>
      <c r="I883" s="70">
        <f>I884</f>
        <v>0</v>
      </c>
      <c r="J883" s="1"/>
    </row>
    <row r="884" spans="1:20" ht="19.5" customHeight="1">
      <c r="A884" s="16" t="s">
        <v>31</v>
      </c>
      <c r="B884" s="14">
        <v>757</v>
      </c>
      <c r="C884" s="15" t="s">
        <v>43</v>
      </c>
      <c r="D884" s="15" t="s">
        <v>18</v>
      </c>
      <c r="E884" s="15" t="s">
        <v>822</v>
      </c>
      <c r="F884" s="15" t="s">
        <v>32</v>
      </c>
      <c r="G884" s="70">
        <f>'прил 5,'!G299</f>
        <v>21600</v>
      </c>
      <c r="H884" s="70">
        <f>'прил 5,'!H299</f>
        <v>0</v>
      </c>
      <c r="I884" s="70">
        <f>'прил 5,'!I299</f>
        <v>0</v>
      </c>
      <c r="J884" s="1"/>
    </row>
    <row r="885" spans="1:20" ht="25.5" hidden="1">
      <c r="A885" s="16" t="s">
        <v>825</v>
      </c>
      <c r="B885" s="14">
        <v>757</v>
      </c>
      <c r="C885" s="15" t="s">
        <v>43</v>
      </c>
      <c r="D885" s="15" t="s">
        <v>18</v>
      </c>
      <c r="E885" s="15" t="s">
        <v>824</v>
      </c>
      <c r="F885" s="15"/>
      <c r="G885" s="70">
        <f>G886</f>
        <v>0</v>
      </c>
      <c r="H885" s="70">
        <f t="shared" ref="H885:I885" si="263">H886</f>
        <v>0</v>
      </c>
      <c r="I885" s="70">
        <f t="shared" si="263"/>
        <v>0</v>
      </c>
      <c r="J885" s="1"/>
    </row>
    <row r="886" spans="1:20" ht="25.5" hidden="1">
      <c r="A886" s="16" t="s">
        <v>29</v>
      </c>
      <c r="B886" s="14">
        <v>757</v>
      </c>
      <c r="C886" s="15" t="s">
        <v>43</v>
      </c>
      <c r="D886" s="15" t="s">
        <v>18</v>
      </c>
      <c r="E886" s="15" t="s">
        <v>824</v>
      </c>
      <c r="F886" s="15" t="s">
        <v>30</v>
      </c>
      <c r="G886" s="70">
        <f>G887</f>
        <v>0</v>
      </c>
      <c r="H886" s="70">
        <f>H887</f>
        <v>0</v>
      </c>
      <c r="I886" s="70">
        <f>I887</f>
        <v>0</v>
      </c>
      <c r="J886" s="1"/>
    </row>
    <row r="887" spans="1:20" ht="19.5" hidden="1" customHeight="1">
      <c r="A887" s="16" t="s">
        <v>31</v>
      </c>
      <c r="B887" s="14">
        <v>757</v>
      </c>
      <c r="C887" s="15" t="s">
        <v>43</v>
      </c>
      <c r="D887" s="15" t="s">
        <v>18</v>
      </c>
      <c r="E887" s="15" t="s">
        <v>824</v>
      </c>
      <c r="F887" s="15" t="s">
        <v>32</v>
      </c>
      <c r="G887" s="70">
        <f>'прил 5,'!G302</f>
        <v>0</v>
      </c>
      <c r="H887" s="70">
        <f>'прил 5,'!H302</f>
        <v>0</v>
      </c>
      <c r="I887" s="70">
        <f>'прил 5,'!I302</f>
        <v>0</v>
      </c>
      <c r="J887" s="1"/>
    </row>
    <row r="888" spans="1:20" ht="38.25" hidden="1">
      <c r="A888" s="16" t="s">
        <v>827</v>
      </c>
      <c r="B888" s="14">
        <v>757</v>
      </c>
      <c r="C888" s="15" t="s">
        <v>43</v>
      </c>
      <c r="D888" s="15" t="s">
        <v>18</v>
      </c>
      <c r="E888" s="15" t="s">
        <v>826</v>
      </c>
      <c r="F888" s="15"/>
      <c r="G888" s="70">
        <f>G889</f>
        <v>0</v>
      </c>
      <c r="H888" s="70">
        <f t="shared" ref="H888:I888" si="264">H889</f>
        <v>0</v>
      </c>
      <c r="I888" s="70">
        <f t="shared" si="264"/>
        <v>0</v>
      </c>
      <c r="J888" s="1"/>
    </row>
    <row r="889" spans="1:20" ht="25.5" hidden="1">
      <c r="A889" s="16" t="s">
        <v>29</v>
      </c>
      <c r="B889" s="14">
        <v>757</v>
      </c>
      <c r="C889" s="15" t="s">
        <v>43</v>
      </c>
      <c r="D889" s="15" t="s">
        <v>18</v>
      </c>
      <c r="E889" s="15" t="s">
        <v>826</v>
      </c>
      <c r="F889" s="15" t="s">
        <v>30</v>
      </c>
      <c r="G889" s="70">
        <f>G890</f>
        <v>0</v>
      </c>
      <c r="H889" s="70">
        <f>H890</f>
        <v>0</v>
      </c>
      <c r="I889" s="70">
        <f>I890</f>
        <v>0</v>
      </c>
      <c r="J889" s="1"/>
    </row>
    <row r="890" spans="1:20" ht="19.5" hidden="1" customHeight="1">
      <c r="A890" s="16" t="s">
        <v>31</v>
      </c>
      <c r="B890" s="14">
        <v>757</v>
      </c>
      <c r="C890" s="15" t="s">
        <v>43</v>
      </c>
      <c r="D890" s="15" t="s">
        <v>18</v>
      </c>
      <c r="E890" s="15" t="s">
        <v>826</v>
      </c>
      <c r="F890" s="15" t="s">
        <v>32</v>
      </c>
      <c r="G890" s="70">
        <f>'прил 5,'!G305</f>
        <v>0</v>
      </c>
      <c r="H890" s="70">
        <f>'прил 5,'!H305</f>
        <v>0</v>
      </c>
      <c r="I890" s="70">
        <f>'прил 5,'!I305</f>
        <v>0</v>
      </c>
      <c r="J890" s="1"/>
    </row>
    <row r="891" spans="1:20" ht="36" customHeight="1">
      <c r="A891" s="16" t="s">
        <v>985</v>
      </c>
      <c r="B891" s="14">
        <v>757</v>
      </c>
      <c r="C891" s="15" t="s">
        <v>43</v>
      </c>
      <c r="D891" s="15" t="s">
        <v>18</v>
      </c>
      <c r="E891" s="15" t="s">
        <v>828</v>
      </c>
      <c r="F891" s="15"/>
      <c r="G891" s="70">
        <f>G892</f>
        <v>0</v>
      </c>
      <c r="H891" s="70">
        <f t="shared" ref="H891:I891" si="265">H892</f>
        <v>20000</v>
      </c>
      <c r="I891" s="70">
        <f t="shared" si="265"/>
        <v>0</v>
      </c>
      <c r="J891" s="1"/>
    </row>
    <row r="892" spans="1:20" ht="25.5">
      <c r="A892" s="16" t="s">
        <v>29</v>
      </c>
      <c r="B892" s="14">
        <v>757</v>
      </c>
      <c r="C892" s="15" t="s">
        <v>43</v>
      </c>
      <c r="D892" s="15" t="s">
        <v>18</v>
      </c>
      <c r="E892" s="15" t="s">
        <v>828</v>
      </c>
      <c r="F892" s="15" t="s">
        <v>30</v>
      </c>
      <c r="G892" s="70">
        <f>G893</f>
        <v>0</v>
      </c>
      <c r="H892" s="70">
        <f>H893</f>
        <v>20000</v>
      </c>
      <c r="I892" s="70">
        <f>I893</f>
        <v>0</v>
      </c>
      <c r="J892" s="1"/>
    </row>
    <row r="893" spans="1:20" ht="19.5" customHeight="1">
      <c r="A893" s="16" t="s">
        <v>31</v>
      </c>
      <c r="B893" s="14">
        <v>757</v>
      </c>
      <c r="C893" s="15" t="s">
        <v>43</v>
      </c>
      <c r="D893" s="15" t="s">
        <v>18</v>
      </c>
      <c r="E893" s="15" t="s">
        <v>828</v>
      </c>
      <c r="F893" s="15" t="s">
        <v>32</v>
      </c>
      <c r="G893" s="70">
        <f>'прил 5,'!G308</f>
        <v>0</v>
      </c>
      <c r="H893" s="70">
        <f>'прил 5,'!H308</f>
        <v>20000</v>
      </c>
      <c r="I893" s="70">
        <f>'прил 5,'!I308</f>
        <v>0</v>
      </c>
      <c r="J893" s="1"/>
    </row>
    <row r="894" spans="1:20" ht="25.5">
      <c r="A894" s="16" t="s">
        <v>830</v>
      </c>
      <c r="B894" s="14">
        <v>757</v>
      </c>
      <c r="C894" s="15" t="s">
        <v>43</v>
      </c>
      <c r="D894" s="15" t="s">
        <v>18</v>
      </c>
      <c r="E894" s="15" t="s">
        <v>829</v>
      </c>
      <c r="F894" s="15"/>
      <c r="G894" s="70">
        <f>G895</f>
        <v>16173.7</v>
      </c>
      <c r="H894" s="70">
        <f t="shared" ref="H894:I894" si="266">H895</f>
        <v>16173.7</v>
      </c>
      <c r="I894" s="70">
        <f t="shared" si="266"/>
        <v>16173.7</v>
      </c>
      <c r="J894" s="1"/>
    </row>
    <row r="895" spans="1:20" ht="25.5">
      <c r="A895" s="16" t="s">
        <v>29</v>
      </c>
      <c r="B895" s="14">
        <v>757</v>
      </c>
      <c r="C895" s="15" t="s">
        <v>43</v>
      </c>
      <c r="D895" s="15" t="s">
        <v>18</v>
      </c>
      <c r="E895" s="15" t="s">
        <v>829</v>
      </c>
      <c r="F895" s="15" t="s">
        <v>30</v>
      </c>
      <c r="G895" s="70">
        <f>G896</f>
        <v>16173.7</v>
      </c>
      <c r="H895" s="70">
        <f>H896</f>
        <v>16173.7</v>
      </c>
      <c r="I895" s="70">
        <f>I896</f>
        <v>16173.7</v>
      </c>
      <c r="J895" s="1"/>
    </row>
    <row r="896" spans="1:20" ht="19.5" customHeight="1">
      <c r="A896" s="16" t="s">
        <v>31</v>
      </c>
      <c r="B896" s="14">
        <v>757</v>
      </c>
      <c r="C896" s="15" t="s">
        <v>43</v>
      </c>
      <c r="D896" s="15" t="s">
        <v>18</v>
      </c>
      <c r="E896" s="15" t="s">
        <v>829</v>
      </c>
      <c r="F896" s="15" t="s">
        <v>32</v>
      </c>
      <c r="G896" s="70">
        <f>'прил 5,'!G311</f>
        <v>16173.7</v>
      </c>
      <c r="H896" s="70">
        <f>'прил 5,'!H311</f>
        <v>16173.7</v>
      </c>
      <c r="I896" s="70">
        <f>'прил 5,'!I311</f>
        <v>16173.7</v>
      </c>
      <c r="J896" s="1"/>
    </row>
    <row r="897" spans="1:20" ht="25.5" hidden="1">
      <c r="A897" s="16" t="s">
        <v>834</v>
      </c>
      <c r="B897" s="14">
        <v>757</v>
      </c>
      <c r="C897" s="15" t="s">
        <v>43</v>
      </c>
      <c r="D897" s="15" t="s">
        <v>18</v>
      </c>
      <c r="E897" s="15" t="s">
        <v>833</v>
      </c>
      <c r="F897" s="15"/>
      <c r="G897" s="70">
        <f>G898</f>
        <v>0</v>
      </c>
      <c r="H897" s="70">
        <f t="shared" ref="H897:I897" si="267">H898</f>
        <v>0</v>
      </c>
      <c r="I897" s="70">
        <f t="shared" si="267"/>
        <v>0</v>
      </c>
      <c r="J897" s="1"/>
    </row>
    <row r="898" spans="1:20" ht="25.5" hidden="1">
      <c r="A898" s="16" t="s">
        <v>29</v>
      </c>
      <c r="B898" s="14">
        <v>757</v>
      </c>
      <c r="C898" s="15" t="s">
        <v>43</v>
      </c>
      <c r="D898" s="15" t="s">
        <v>18</v>
      </c>
      <c r="E898" s="15" t="s">
        <v>833</v>
      </c>
      <c r="F898" s="15" t="s">
        <v>30</v>
      </c>
      <c r="G898" s="70">
        <f>G899</f>
        <v>0</v>
      </c>
      <c r="H898" s="70">
        <f>H899</f>
        <v>0</v>
      </c>
      <c r="I898" s="70">
        <f>I899</f>
        <v>0</v>
      </c>
      <c r="J898" s="1"/>
    </row>
    <row r="899" spans="1:20" ht="19.5" hidden="1" customHeight="1">
      <c r="A899" s="16" t="s">
        <v>31</v>
      </c>
      <c r="B899" s="14">
        <v>757</v>
      </c>
      <c r="C899" s="15" t="s">
        <v>43</v>
      </c>
      <c r="D899" s="15" t="s">
        <v>18</v>
      </c>
      <c r="E899" s="15" t="s">
        <v>833</v>
      </c>
      <c r="F899" s="15" t="s">
        <v>32</v>
      </c>
      <c r="G899" s="70">
        <f>'прил 5,'!G317</f>
        <v>0</v>
      </c>
      <c r="H899" s="70">
        <v>0</v>
      </c>
      <c r="I899" s="70">
        <v>0</v>
      </c>
      <c r="J899" s="1"/>
    </row>
    <row r="900" spans="1:20" s="90" customFormat="1" ht="37.5" hidden="1" customHeight="1">
      <c r="A900" s="82" t="s">
        <v>1039</v>
      </c>
      <c r="B900" s="148">
        <v>757</v>
      </c>
      <c r="C900" s="84" t="s">
        <v>43</v>
      </c>
      <c r="D900" s="84" t="s">
        <v>18</v>
      </c>
      <c r="E900" s="84" t="s">
        <v>835</v>
      </c>
      <c r="F900" s="84"/>
      <c r="G900" s="87">
        <f>G901</f>
        <v>0</v>
      </c>
      <c r="H900" s="87">
        <f t="shared" ref="H900:I900" si="268">H901</f>
        <v>0</v>
      </c>
      <c r="I900" s="87">
        <f t="shared" si="268"/>
        <v>0</v>
      </c>
      <c r="P900" s="126"/>
      <c r="Q900" s="126"/>
      <c r="R900" s="126"/>
      <c r="S900" s="126"/>
      <c r="T900" s="126"/>
    </row>
    <row r="901" spans="1:20" s="90" customFormat="1" ht="28.5" hidden="1" customHeight="1">
      <c r="A901" s="82" t="s">
        <v>29</v>
      </c>
      <c r="B901" s="148">
        <v>757</v>
      </c>
      <c r="C901" s="84" t="s">
        <v>43</v>
      </c>
      <c r="D901" s="84" t="s">
        <v>18</v>
      </c>
      <c r="E901" s="84" t="s">
        <v>835</v>
      </c>
      <c r="F901" s="84" t="s">
        <v>30</v>
      </c>
      <c r="G901" s="87">
        <f>G902</f>
        <v>0</v>
      </c>
      <c r="H901" s="87">
        <f>H902</f>
        <v>0</v>
      </c>
      <c r="I901" s="87">
        <f>I902</f>
        <v>0</v>
      </c>
      <c r="P901" s="126"/>
      <c r="Q901" s="126"/>
      <c r="R901" s="126"/>
      <c r="S901" s="126"/>
      <c r="T901" s="126"/>
    </row>
    <row r="902" spans="1:20" s="90" customFormat="1" ht="19.5" hidden="1" customHeight="1">
      <c r="A902" s="82" t="s">
        <v>31</v>
      </c>
      <c r="B902" s="148">
        <v>757</v>
      </c>
      <c r="C902" s="84" t="s">
        <v>43</v>
      </c>
      <c r="D902" s="84" t="s">
        <v>18</v>
      </c>
      <c r="E902" s="84" t="s">
        <v>835</v>
      </c>
      <c r="F902" s="84" t="s">
        <v>32</v>
      </c>
      <c r="G902" s="87">
        <f>'прил 5,'!G320</f>
        <v>0</v>
      </c>
      <c r="H902" s="87">
        <v>0</v>
      </c>
      <c r="I902" s="87">
        <v>0</v>
      </c>
      <c r="P902" s="126"/>
      <c r="Q902" s="126"/>
      <c r="R902" s="126"/>
      <c r="S902" s="126"/>
      <c r="T902" s="126"/>
    </row>
    <row r="903" spans="1:20" s="90" customFormat="1" ht="71.25" hidden="1" customHeight="1">
      <c r="A903" s="82" t="s">
        <v>923</v>
      </c>
      <c r="B903" s="148">
        <v>757</v>
      </c>
      <c r="C903" s="84" t="s">
        <v>43</v>
      </c>
      <c r="D903" s="84" t="s">
        <v>18</v>
      </c>
      <c r="E903" s="84" t="s">
        <v>922</v>
      </c>
      <c r="F903" s="84"/>
      <c r="G903" s="87">
        <f>G904</f>
        <v>0</v>
      </c>
      <c r="H903" s="87">
        <f t="shared" ref="H903:I903" si="269">H904</f>
        <v>0</v>
      </c>
      <c r="I903" s="87">
        <f t="shared" si="269"/>
        <v>0</v>
      </c>
      <c r="J903" s="176"/>
      <c r="K903" s="184"/>
      <c r="L903" s="184"/>
      <c r="M903" s="184"/>
      <c r="N903" s="184"/>
      <c r="O903" s="184"/>
      <c r="P903" s="184"/>
      <c r="Q903" s="184"/>
      <c r="R903" s="184"/>
    </row>
    <row r="904" spans="1:20" s="90" customFormat="1" ht="25.5" hidden="1">
      <c r="A904" s="82" t="s">
        <v>29</v>
      </c>
      <c r="B904" s="148">
        <v>757</v>
      </c>
      <c r="C904" s="84" t="s">
        <v>43</v>
      </c>
      <c r="D904" s="84" t="s">
        <v>18</v>
      </c>
      <c r="E904" s="84" t="s">
        <v>922</v>
      </c>
      <c r="F904" s="84" t="s">
        <v>30</v>
      </c>
      <c r="G904" s="87">
        <f>G905</f>
        <v>0</v>
      </c>
      <c r="H904" s="87">
        <f>H905</f>
        <v>0</v>
      </c>
      <c r="I904" s="87">
        <f>I905</f>
        <v>0</v>
      </c>
      <c r="J904" s="176"/>
      <c r="K904" s="184"/>
      <c r="L904" s="184"/>
      <c r="M904" s="184"/>
      <c r="N904" s="184"/>
      <c r="O904" s="184"/>
      <c r="P904" s="184"/>
      <c r="Q904" s="184"/>
      <c r="R904" s="184"/>
    </row>
    <row r="905" spans="1:20" s="90" customFormat="1" ht="19.5" hidden="1" customHeight="1">
      <c r="A905" s="82" t="s">
        <v>31</v>
      </c>
      <c r="B905" s="148">
        <v>757</v>
      </c>
      <c r="C905" s="84" t="s">
        <v>43</v>
      </c>
      <c r="D905" s="84" t="s">
        <v>18</v>
      </c>
      <c r="E905" s="84" t="s">
        <v>922</v>
      </c>
      <c r="F905" s="84" t="s">
        <v>32</v>
      </c>
      <c r="G905" s="87">
        <f>'прил 5,'!G356</f>
        <v>0</v>
      </c>
      <c r="H905" s="87">
        <v>0</v>
      </c>
      <c r="I905" s="87">
        <v>0</v>
      </c>
      <c r="J905" s="176"/>
      <c r="K905" s="184"/>
      <c r="L905" s="184"/>
      <c r="M905" s="184"/>
      <c r="N905" s="184"/>
      <c r="O905" s="184"/>
      <c r="P905" s="184"/>
      <c r="Q905" s="184"/>
      <c r="R905" s="184"/>
    </row>
    <row r="906" spans="1:20" s="90" customFormat="1" ht="38.25" hidden="1">
      <c r="A906" s="82" t="s">
        <v>823</v>
      </c>
      <c r="B906" s="148">
        <v>757</v>
      </c>
      <c r="C906" s="84" t="s">
        <v>43</v>
      </c>
      <c r="D906" s="84" t="s">
        <v>18</v>
      </c>
      <c r="E906" s="84" t="s">
        <v>835</v>
      </c>
      <c r="F906" s="84"/>
      <c r="G906" s="87">
        <f>G907</f>
        <v>0</v>
      </c>
      <c r="H906" s="87">
        <f t="shared" ref="H906:I906" si="270">H907</f>
        <v>0</v>
      </c>
      <c r="I906" s="87">
        <f t="shared" si="270"/>
        <v>0</v>
      </c>
      <c r="P906" s="126"/>
      <c r="Q906" s="126"/>
      <c r="R906" s="126"/>
      <c r="S906" s="126"/>
      <c r="T906" s="126"/>
    </row>
    <row r="907" spans="1:20" s="90" customFormat="1" ht="25.5" hidden="1">
      <c r="A907" s="82" t="s">
        <v>29</v>
      </c>
      <c r="B907" s="148">
        <v>757</v>
      </c>
      <c r="C907" s="84" t="s">
        <v>43</v>
      </c>
      <c r="D907" s="84" t="s">
        <v>18</v>
      </c>
      <c r="E907" s="84" t="s">
        <v>835</v>
      </c>
      <c r="F907" s="84" t="s">
        <v>30</v>
      </c>
      <c r="G907" s="87">
        <f>G908</f>
        <v>0</v>
      </c>
      <c r="H907" s="87">
        <f>H908</f>
        <v>0</v>
      </c>
      <c r="I907" s="87">
        <f>I908</f>
        <v>0</v>
      </c>
      <c r="P907" s="126"/>
      <c r="Q907" s="126"/>
      <c r="R907" s="126"/>
      <c r="S907" s="126"/>
      <c r="T907" s="126"/>
    </row>
    <row r="908" spans="1:20" s="90" customFormat="1" ht="19.5" hidden="1" customHeight="1">
      <c r="A908" s="82" t="s">
        <v>31</v>
      </c>
      <c r="B908" s="148">
        <v>757</v>
      </c>
      <c r="C908" s="84" t="s">
        <v>43</v>
      </c>
      <c r="D908" s="84" t="s">
        <v>18</v>
      </c>
      <c r="E908" s="84" t="s">
        <v>835</v>
      </c>
      <c r="F908" s="84" t="s">
        <v>32</v>
      </c>
      <c r="G908" s="87"/>
      <c r="H908" s="87">
        <v>0</v>
      </c>
      <c r="I908" s="87">
        <v>0</v>
      </c>
      <c r="P908" s="126"/>
      <c r="Q908" s="126"/>
      <c r="R908" s="126"/>
      <c r="S908" s="126"/>
      <c r="T908" s="126"/>
    </row>
    <row r="909" spans="1:20" s="90" customFormat="1" ht="42" hidden="1" customHeight="1">
      <c r="A909" s="82" t="s">
        <v>1039</v>
      </c>
      <c r="B909" s="148">
        <v>757</v>
      </c>
      <c r="C909" s="84" t="s">
        <v>43</v>
      </c>
      <c r="D909" s="84" t="s">
        <v>18</v>
      </c>
      <c r="E909" s="84" t="s">
        <v>1038</v>
      </c>
      <c r="F909" s="84"/>
      <c r="G909" s="87">
        <f>G910</f>
        <v>0</v>
      </c>
      <c r="H909" s="87">
        <f t="shared" ref="H909:I909" si="271">H910</f>
        <v>0</v>
      </c>
      <c r="I909" s="87">
        <f t="shared" si="271"/>
        <v>0</v>
      </c>
      <c r="J909" s="176"/>
      <c r="K909" s="184"/>
      <c r="L909" s="184"/>
      <c r="M909" s="184"/>
      <c r="N909" s="184"/>
      <c r="O909" s="184"/>
      <c r="P909" s="184"/>
      <c r="Q909" s="184"/>
      <c r="R909" s="184"/>
    </row>
    <row r="910" spans="1:20" s="90" customFormat="1" ht="25.5" hidden="1">
      <c r="A910" s="82" t="s">
        <v>29</v>
      </c>
      <c r="B910" s="148">
        <v>757</v>
      </c>
      <c r="C910" s="84" t="s">
        <v>43</v>
      </c>
      <c r="D910" s="84" t="s">
        <v>18</v>
      </c>
      <c r="E910" s="84" t="s">
        <v>1038</v>
      </c>
      <c r="F910" s="84" t="s">
        <v>30</v>
      </c>
      <c r="G910" s="87">
        <f>G911</f>
        <v>0</v>
      </c>
      <c r="H910" s="87">
        <f>H911</f>
        <v>0</v>
      </c>
      <c r="I910" s="87">
        <f>I911</f>
        <v>0</v>
      </c>
      <c r="J910" s="176"/>
      <c r="K910" s="184"/>
      <c r="L910" s="184"/>
      <c r="M910" s="184"/>
      <c r="N910" s="184"/>
      <c r="O910" s="184"/>
      <c r="P910" s="184"/>
      <c r="Q910" s="184"/>
      <c r="R910" s="184"/>
    </row>
    <row r="911" spans="1:20" s="90" customFormat="1" ht="19.5" hidden="1" customHeight="1">
      <c r="A911" s="82" t="s">
        <v>31</v>
      </c>
      <c r="B911" s="148">
        <v>757</v>
      </c>
      <c r="C911" s="84" t="s">
        <v>43</v>
      </c>
      <c r="D911" s="84" t="s">
        <v>18</v>
      </c>
      <c r="E911" s="84" t="s">
        <v>1038</v>
      </c>
      <c r="F911" s="84" t="s">
        <v>32</v>
      </c>
      <c r="G911" s="87">
        <f>'прил 5,'!G320</f>
        <v>0</v>
      </c>
      <c r="H911" s="87">
        <v>0</v>
      </c>
      <c r="I911" s="87">
        <v>0</v>
      </c>
      <c r="J911" s="176"/>
      <c r="K911" s="184"/>
      <c r="L911" s="184"/>
      <c r="M911" s="184"/>
      <c r="N911" s="184"/>
      <c r="O911" s="184"/>
      <c r="P911" s="184"/>
      <c r="Q911" s="184"/>
      <c r="R911" s="184"/>
    </row>
    <row r="912" spans="1:20" s="90" customFormat="1" ht="42" hidden="1" customHeight="1">
      <c r="A912" s="82" t="s">
        <v>1041</v>
      </c>
      <c r="B912" s="148">
        <v>757</v>
      </c>
      <c r="C912" s="84" t="s">
        <v>43</v>
      </c>
      <c r="D912" s="84" t="s">
        <v>18</v>
      </c>
      <c r="E912" s="84" t="s">
        <v>1040</v>
      </c>
      <c r="F912" s="84"/>
      <c r="G912" s="87">
        <f>G913</f>
        <v>0</v>
      </c>
      <c r="H912" s="87">
        <f t="shared" ref="H912:I912" si="272">H913</f>
        <v>0</v>
      </c>
      <c r="I912" s="87">
        <f t="shared" si="272"/>
        <v>0</v>
      </c>
      <c r="J912" s="176"/>
      <c r="K912" s="184"/>
      <c r="L912" s="184"/>
      <c r="M912" s="184"/>
      <c r="N912" s="184"/>
      <c r="O912" s="184"/>
      <c r="P912" s="184"/>
      <c r="Q912" s="184"/>
      <c r="R912" s="184"/>
    </row>
    <row r="913" spans="1:18" s="90" customFormat="1" ht="25.5" hidden="1">
      <c r="A913" s="82" t="s">
        <v>29</v>
      </c>
      <c r="B913" s="148">
        <v>757</v>
      </c>
      <c r="C913" s="84" t="s">
        <v>43</v>
      </c>
      <c r="D913" s="84" t="s">
        <v>18</v>
      </c>
      <c r="E913" s="84" t="s">
        <v>1040</v>
      </c>
      <c r="F913" s="84" t="s">
        <v>30</v>
      </c>
      <c r="G913" s="87">
        <f>G914</f>
        <v>0</v>
      </c>
      <c r="H913" s="87">
        <f>H914</f>
        <v>0</v>
      </c>
      <c r="I913" s="87">
        <f>I914</f>
        <v>0</v>
      </c>
      <c r="J913" s="176"/>
      <c r="K913" s="184"/>
      <c r="L913" s="184"/>
      <c r="M913" s="184"/>
      <c r="N913" s="184"/>
      <c r="O913" s="184"/>
      <c r="P913" s="184"/>
      <c r="Q913" s="184"/>
      <c r="R913" s="184"/>
    </row>
    <row r="914" spans="1:18" s="90" customFormat="1" ht="19.5" hidden="1" customHeight="1">
      <c r="A914" s="82" t="s">
        <v>31</v>
      </c>
      <c r="B914" s="148">
        <v>757</v>
      </c>
      <c r="C914" s="84" t="s">
        <v>43</v>
      </c>
      <c r="D914" s="84" t="s">
        <v>18</v>
      </c>
      <c r="E914" s="84" t="s">
        <v>1040</v>
      </c>
      <c r="F914" s="84" t="s">
        <v>32</v>
      </c>
      <c r="G914" s="87"/>
      <c r="H914" s="87">
        <v>0</v>
      </c>
      <c r="I914" s="87">
        <v>0</v>
      </c>
      <c r="J914" s="176"/>
      <c r="K914" s="184"/>
      <c r="L914" s="184"/>
      <c r="M914" s="184"/>
      <c r="N914" s="184"/>
      <c r="O914" s="184"/>
      <c r="P914" s="184"/>
      <c r="Q914" s="184"/>
      <c r="R914" s="184"/>
    </row>
    <row r="915" spans="1:18" s="90" customFormat="1" ht="42" hidden="1" customHeight="1">
      <c r="A915" s="82" t="s">
        <v>1048</v>
      </c>
      <c r="B915" s="148">
        <v>757</v>
      </c>
      <c r="C915" s="84" t="s">
        <v>43</v>
      </c>
      <c r="D915" s="84" t="s">
        <v>18</v>
      </c>
      <c r="E915" s="84" t="s">
        <v>1042</v>
      </c>
      <c r="F915" s="84"/>
      <c r="G915" s="87">
        <f>G916</f>
        <v>0</v>
      </c>
      <c r="H915" s="87">
        <f t="shared" ref="H915:I915" si="273">H916</f>
        <v>0</v>
      </c>
      <c r="I915" s="87">
        <f t="shared" si="273"/>
        <v>0</v>
      </c>
      <c r="J915" s="176"/>
      <c r="K915" s="184"/>
      <c r="L915" s="184"/>
      <c r="M915" s="184"/>
      <c r="N915" s="184"/>
      <c r="O915" s="184"/>
      <c r="P915" s="184"/>
      <c r="Q915" s="184"/>
      <c r="R915" s="184"/>
    </row>
    <row r="916" spans="1:18" s="90" customFormat="1" ht="25.5" hidden="1">
      <c r="A916" s="82" t="s">
        <v>29</v>
      </c>
      <c r="B916" s="148">
        <v>757</v>
      </c>
      <c r="C916" s="84" t="s">
        <v>43</v>
      </c>
      <c r="D916" s="84" t="s">
        <v>18</v>
      </c>
      <c r="E916" s="84" t="s">
        <v>1042</v>
      </c>
      <c r="F916" s="84" t="s">
        <v>30</v>
      </c>
      <c r="G916" s="87">
        <f>G917</f>
        <v>0</v>
      </c>
      <c r="H916" s="87">
        <f>H917</f>
        <v>0</v>
      </c>
      <c r="I916" s="87">
        <f>I917</f>
        <v>0</v>
      </c>
      <c r="J916" s="176"/>
      <c r="K916" s="184"/>
      <c r="L916" s="184"/>
      <c r="M916" s="184"/>
      <c r="N916" s="184"/>
      <c r="O916" s="184"/>
      <c r="P916" s="184"/>
      <c r="Q916" s="184"/>
      <c r="R916" s="184"/>
    </row>
    <row r="917" spans="1:18" s="90" customFormat="1" ht="19.5" hidden="1" customHeight="1">
      <c r="A917" s="82" t="s">
        <v>31</v>
      </c>
      <c r="B917" s="148">
        <v>757</v>
      </c>
      <c r="C917" s="84" t="s">
        <v>43</v>
      </c>
      <c r="D917" s="84" t="s">
        <v>18</v>
      </c>
      <c r="E917" s="84" t="s">
        <v>1042</v>
      </c>
      <c r="F917" s="84" t="s">
        <v>32</v>
      </c>
      <c r="G917" s="87"/>
      <c r="H917" s="87">
        <v>0</v>
      </c>
      <c r="I917" s="87">
        <v>0</v>
      </c>
      <c r="J917" s="176"/>
      <c r="K917" s="184"/>
      <c r="L917" s="184"/>
      <c r="M917" s="184"/>
      <c r="N917" s="184"/>
      <c r="O917" s="184"/>
      <c r="P917" s="184"/>
      <c r="Q917" s="184"/>
      <c r="R917" s="184"/>
    </row>
    <row r="918" spans="1:18" s="90" customFormat="1" ht="42" hidden="1" customHeight="1">
      <c r="A918" s="82" t="s">
        <v>1044</v>
      </c>
      <c r="B918" s="148">
        <v>757</v>
      </c>
      <c r="C918" s="84" t="s">
        <v>43</v>
      </c>
      <c r="D918" s="84" t="s">
        <v>18</v>
      </c>
      <c r="E918" s="84" t="s">
        <v>1043</v>
      </c>
      <c r="F918" s="84"/>
      <c r="G918" s="87">
        <f>G919</f>
        <v>0</v>
      </c>
      <c r="H918" s="87">
        <f t="shared" ref="H918:I918" si="274">H919</f>
        <v>0</v>
      </c>
      <c r="I918" s="87">
        <f t="shared" si="274"/>
        <v>0</v>
      </c>
      <c r="J918" s="176"/>
      <c r="K918" s="184"/>
      <c r="L918" s="184"/>
      <c r="M918" s="184"/>
      <c r="N918" s="184"/>
      <c r="O918" s="184"/>
      <c r="P918" s="184"/>
      <c r="Q918" s="184"/>
      <c r="R918" s="184"/>
    </row>
    <row r="919" spans="1:18" s="90" customFormat="1" ht="25.5" hidden="1">
      <c r="A919" s="82" t="s">
        <v>29</v>
      </c>
      <c r="B919" s="148">
        <v>757</v>
      </c>
      <c r="C919" s="84" t="s">
        <v>43</v>
      </c>
      <c r="D919" s="84" t="s">
        <v>18</v>
      </c>
      <c r="E919" s="84" t="s">
        <v>1043</v>
      </c>
      <c r="F919" s="84" t="s">
        <v>30</v>
      </c>
      <c r="G919" s="87">
        <f>G920</f>
        <v>0</v>
      </c>
      <c r="H919" s="87">
        <f>H920</f>
        <v>0</v>
      </c>
      <c r="I919" s="87">
        <f>I920</f>
        <v>0</v>
      </c>
      <c r="J919" s="176"/>
      <c r="K919" s="184"/>
      <c r="L919" s="184"/>
      <c r="M919" s="184"/>
      <c r="N919" s="184"/>
      <c r="O919" s="184"/>
      <c r="P919" s="184"/>
      <c r="Q919" s="184"/>
      <c r="R919" s="184"/>
    </row>
    <row r="920" spans="1:18" s="90" customFormat="1" ht="19.5" hidden="1" customHeight="1">
      <c r="A920" s="82" t="s">
        <v>31</v>
      </c>
      <c r="B920" s="148">
        <v>757</v>
      </c>
      <c r="C920" s="84" t="s">
        <v>43</v>
      </c>
      <c r="D920" s="84" t="s">
        <v>18</v>
      </c>
      <c r="E920" s="84" t="s">
        <v>1043</v>
      </c>
      <c r="F920" s="84" t="s">
        <v>32</v>
      </c>
      <c r="G920" s="87">
        <f>'прил 5,'!G329</f>
        <v>0</v>
      </c>
      <c r="H920" s="87">
        <f>'прил 5,'!H329</f>
        <v>0</v>
      </c>
      <c r="I920" s="87">
        <f>'прил 5,'!I329</f>
        <v>0</v>
      </c>
      <c r="J920" s="176"/>
      <c r="K920" s="184"/>
      <c r="L920" s="184"/>
      <c r="M920" s="184"/>
      <c r="N920" s="184"/>
      <c r="O920" s="184"/>
      <c r="P920" s="184"/>
      <c r="Q920" s="184"/>
      <c r="R920" s="184"/>
    </row>
    <row r="921" spans="1:18" s="90" customFormat="1" ht="36" customHeight="1">
      <c r="A921" s="82" t="s">
        <v>1193</v>
      </c>
      <c r="B921" s="148">
        <v>757</v>
      </c>
      <c r="C921" s="84" t="s">
        <v>43</v>
      </c>
      <c r="D921" s="84" t="s">
        <v>18</v>
      </c>
      <c r="E921" s="84" t="s">
        <v>1079</v>
      </c>
      <c r="F921" s="84"/>
      <c r="G921" s="87">
        <f>G922</f>
        <v>697260</v>
      </c>
      <c r="H921" s="87">
        <f t="shared" ref="H921:I921" si="275">H922</f>
        <v>0</v>
      </c>
      <c r="I921" s="87">
        <f t="shared" si="275"/>
        <v>0</v>
      </c>
      <c r="J921" s="176"/>
      <c r="K921" s="184"/>
      <c r="L921" s="184"/>
      <c r="M921" s="184"/>
      <c r="N921" s="184"/>
      <c r="O921" s="184"/>
      <c r="P921" s="184"/>
      <c r="Q921" s="184"/>
      <c r="R921" s="184"/>
    </row>
    <row r="922" spans="1:18" s="90" customFormat="1" ht="25.5">
      <c r="A922" s="82" t="s">
        <v>29</v>
      </c>
      <c r="B922" s="148">
        <v>757</v>
      </c>
      <c r="C922" s="84" t="s">
        <v>43</v>
      </c>
      <c r="D922" s="84" t="s">
        <v>18</v>
      </c>
      <c r="E922" s="84" t="s">
        <v>1079</v>
      </c>
      <c r="F922" s="84" t="s">
        <v>30</v>
      </c>
      <c r="G922" s="87">
        <f>G923</f>
        <v>697260</v>
      </c>
      <c r="H922" s="87">
        <f>H923</f>
        <v>0</v>
      </c>
      <c r="I922" s="87">
        <f>I923</f>
        <v>0</v>
      </c>
      <c r="J922" s="176"/>
      <c r="K922" s="184"/>
      <c r="L922" s="184"/>
      <c r="M922" s="184"/>
      <c r="N922" s="184"/>
      <c r="O922" s="184"/>
      <c r="P922" s="184"/>
      <c r="Q922" s="184"/>
      <c r="R922" s="184"/>
    </row>
    <row r="923" spans="1:18" s="90" customFormat="1" ht="19.5" customHeight="1">
      <c r="A923" s="82" t="s">
        <v>31</v>
      </c>
      <c r="B923" s="148">
        <v>757</v>
      </c>
      <c r="C923" s="84" t="s">
        <v>43</v>
      </c>
      <c r="D923" s="84" t="s">
        <v>18</v>
      </c>
      <c r="E923" s="84" t="s">
        <v>1079</v>
      </c>
      <c r="F923" s="84" t="s">
        <v>32</v>
      </c>
      <c r="G923" s="87">
        <f>'прил 5,'!G332</f>
        <v>697260</v>
      </c>
      <c r="H923" s="87">
        <f>'прил 5,'!H332</f>
        <v>0</v>
      </c>
      <c r="I923" s="87">
        <f>'прил 5,'!I332</f>
        <v>0</v>
      </c>
      <c r="J923" s="176"/>
      <c r="K923" s="184"/>
      <c r="L923" s="184"/>
      <c r="M923" s="184"/>
      <c r="N923" s="184"/>
      <c r="O923" s="184"/>
      <c r="P923" s="184"/>
      <c r="Q923" s="184"/>
      <c r="R923" s="184"/>
    </row>
    <row r="924" spans="1:18" s="90" customFormat="1" ht="33.75" customHeight="1">
      <c r="A924" s="82" t="s">
        <v>1194</v>
      </c>
      <c r="B924" s="148">
        <v>757</v>
      </c>
      <c r="C924" s="84" t="s">
        <v>43</v>
      </c>
      <c r="D924" s="84" t="s">
        <v>18</v>
      </c>
      <c r="E924" s="84" t="s">
        <v>1080</v>
      </c>
      <c r="F924" s="84"/>
      <c r="G924" s="87">
        <f>G925</f>
        <v>600000</v>
      </c>
      <c r="H924" s="87">
        <f t="shared" ref="H924:I924" si="276">H925</f>
        <v>0</v>
      </c>
      <c r="I924" s="87">
        <f t="shared" si="276"/>
        <v>0</v>
      </c>
      <c r="J924" s="176"/>
      <c r="K924" s="184"/>
      <c r="L924" s="184"/>
      <c r="M924" s="184"/>
      <c r="N924" s="184"/>
      <c r="O924" s="184"/>
      <c r="P924" s="184"/>
      <c r="Q924" s="184"/>
      <c r="R924" s="184"/>
    </row>
    <row r="925" spans="1:18" s="90" customFormat="1" ht="25.5">
      <c r="A925" s="82" t="s">
        <v>29</v>
      </c>
      <c r="B925" s="148">
        <v>757</v>
      </c>
      <c r="C925" s="84" t="s">
        <v>43</v>
      </c>
      <c r="D925" s="84" t="s">
        <v>18</v>
      </c>
      <c r="E925" s="84" t="s">
        <v>1080</v>
      </c>
      <c r="F925" s="84" t="s">
        <v>30</v>
      </c>
      <c r="G925" s="87">
        <f>G926</f>
        <v>600000</v>
      </c>
      <c r="H925" s="87">
        <f>H926</f>
        <v>0</v>
      </c>
      <c r="I925" s="87">
        <f>I926</f>
        <v>0</v>
      </c>
      <c r="J925" s="176"/>
      <c r="K925" s="184"/>
      <c r="L925" s="184"/>
      <c r="M925" s="184"/>
      <c r="N925" s="184"/>
      <c r="O925" s="184"/>
      <c r="P925" s="184"/>
      <c r="Q925" s="184"/>
      <c r="R925" s="184"/>
    </row>
    <row r="926" spans="1:18" s="90" customFormat="1" ht="19.5" customHeight="1">
      <c r="A926" s="82" t="s">
        <v>31</v>
      </c>
      <c r="B926" s="148">
        <v>757</v>
      </c>
      <c r="C926" s="84" t="s">
        <v>43</v>
      </c>
      <c r="D926" s="84" t="s">
        <v>18</v>
      </c>
      <c r="E926" s="84" t="s">
        <v>1080</v>
      </c>
      <c r="F926" s="84" t="s">
        <v>32</v>
      </c>
      <c r="G926" s="87">
        <f>'прил 5,'!G335</f>
        <v>600000</v>
      </c>
      <c r="H926" s="87">
        <f>'прил 5,'!H335</f>
        <v>0</v>
      </c>
      <c r="I926" s="87">
        <f>'прил 5,'!I335</f>
        <v>0</v>
      </c>
      <c r="J926" s="176"/>
      <c r="K926" s="184"/>
      <c r="L926" s="184"/>
      <c r="M926" s="184"/>
      <c r="N926" s="184"/>
      <c r="O926" s="184"/>
      <c r="P926" s="184"/>
      <c r="Q926" s="184"/>
      <c r="R926" s="184"/>
    </row>
    <row r="927" spans="1:18" s="90" customFormat="1" ht="33.75" customHeight="1">
      <c r="A927" s="309" t="s">
        <v>1230</v>
      </c>
      <c r="B927" s="148">
        <v>757</v>
      </c>
      <c r="C927" s="84" t="s">
        <v>43</v>
      </c>
      <c r="D927" s="84" t="s">
        <v>18</v>
      </c>
      <c r="E927" s="84" t="s">
        <v>1081</v>
      </c>
      <c r="F927" s="84"/>
      <c r="G927" s="87">
        <f>G928</f>
        <v>1069476</v>
      </c>
      <c r="H927" s="87">
        <f t="shared" ref="H927:I927" si="277">H928</f>
        <v>0</v>
      </c>
      <c r="I927" s="87">
        <f t="shared" si="277"/>
        <v>0</v>
      </c>
      <c r="J927" s="176"/>
      <c r="K927" s="184"/>
      <c r="L927" s="184"/>
      <c r="M927" s="184"/>
      <c r="N927" s="184"/>
      <c r="O927" s="184"/>
      <c r="P927" s="184"/>
      <c r="Q927" s="184"/>
      <c r="R927" s="184"/>
    </row>
    <row r="928" spans="1:18" s="90" customFormat="1" ht="25.5">
      <c r="A928" s="82" t="s">
        <v>29</v>
      </c>
      <c r="B928" s="148">
        <v>757</v>
      </c>
      <c r="C928" s="84" t="s">
        <v>43</v>
      </c>
      <c r="D928" s="84" t="s">
        <v>18</v>
      </c>
      <c r="E928" s="84" t="s">
        <v>1081</v>
      </c>
      <c r="F928" s="84" t="s">
        <v>30</v>
      </c>
      <c r="G928" s="87">
        <f>G929</f>
        <v>1069476</v>
      </c>
      <c r="H928" s="87">
        <f>H929</f>
        <v>0</v>
      </c>
      <c r="I928" s="87">
        <f>I929</f>
        <v>0</v>
      </c>
      <c r="J928" s="176"/>
      <c r="K928" s="184"/>
      <c r="L928" s="184"/>
      <c r="M928" s="184"/>
      <c r="N928" s="184"/>
      <c r="O928" s="184"/>
      <c r="P928" s="184"/>
      <c r="Q928" s="184"/>
      <c r="R928" s="184"/>
    </row>
    <row r="929" spans="1:20" s="90" customFormat="1" ht="19.5" customHeight="1">
      <c r="A929" s="82" t="s">
        <v>31</v>
      </c>
      <c r="B929" s="148">
        <v>757</v>
      </c>
      <c r="C929" s="84" t="s">
        <v>43</v>
      </c>
      <c r="D929" s="84" t="s">
        <v>18</v>
      </c>
      <c r="E929" s="84" t="s">
        <v>1081</v>
      </c>
      <c r="F929" s="84" t="s">
        <v>32</v>
      </c>
      <c r="G929" s="87">
        <f>'прил 5,'!G338</f>
        <v>1069476</v>
      </c>
      <c r="H929" s="87">
        <f>'прил 5,'!H338</f>
        <v>0</v>
      </c>
      <c r="I929" s="87">
        <f>'прил 5,'!I338</f>
        <v>0</v>
      </c>
      <c r="J929" s="176"/>
      <c r="K929" s="184"/>
      <c r="L929" s="184"/>
      <c r="M929" s="184"/>
      <c r="N929" s="184"/>
      <c r="O929" s="184"/>
      <c r="P929" s="184"/>
      <c r="Q929" s="184"/>
      <c r="R929" s="184"/>
    </row>
    <row r="930" spans="1:20" s="90" customFormat="1" ht="33.75" hidden="1" customHeight="1">
      <c r="A930" s="309" t="s">
        <v>1083</v>
      </c>
      <c r="B930" s="148">
        <v>757</v>
      </c>
      <c r="C930" s="84" t="s">
        <v>43</v>
      </c>
      <c r="D930" s="84" t="s">
        <v>18</v>
      </c>
      <c r="E930" s="84" t="s">
        <v>1082</v>
      </c>
      <c r="F930" s="84"/>
      <c r="G930" s="87">
        <f>G931</f>
        <v>0</v>
      </c>
      <c r="H930" s="87">
        <f t="shared" ref="H930:I930" si="278">H931</f>
        <v>0</v>
      </c>
      <c r="I930" s="87">
        <f t="shared" si="278"/>
        <v>0</v>
      </c>
      <c r="J930" s="176"/>
      <c r="K930" s="184"/>
      <c r="L930" s="184"/>
      <c r="M930" s="184"/>
      <c r="N930" s="184"/>
      <c r="O930" s="184"/>
      <c r="P930" s="184"/>
      <c r="Q930" s="184"/>
      <c r="R930" s="184"/>
    </row>
    <row r="931" spans="1:20" s="90" customFormat="1" ht="25.5" hidden="1">
      <c r="A931" s="82" t="s">
        <v>29</v>
      </c>
      <c r="B931" s="148">
        <v>757</v>
      </c>
      <c r="C931" s="84" t="s">
        <v>43</v>
      </c>
      <c r="D931" s="84" t="s">
        <v>18</v>
      </c>
      <c r="E931" s="84" t="s">
        <v>1082</v>
      </c>
      <c r="F931" s="84" t="s">
        <v>30</v>
      </c>
      <c r="G931" s="87">
        <f>G932</f>
        <v>0</v>
      </c>
      <c r="H931" s="87">
        <f>H932</f>
        <v>0</v>
      </c>
      <c r="I931" s="87">
        <f>I932</f>
        <v>0</v>
      </c>
      <c r="J931" s="176"/>
      <c r="K931" s="184"/>
      <c r="L931" s="184"/>
      <c r="M931" s="184"/>
      <c r="N931" s="184"/>
      <c r="O931" s="184"/>
      <c r="P931" s="184"/>
      <c r="Q931" s="184"/>
      <c r="R931" s="184"/>
    </row>
    <row r="932" spans="1:20" s="90" customFormat="1" ht="19.5" hidden="1" customHeight="1">
      <c r="A932" s="82" t="s">
        <v>31</v>
      </c>
      <c r="B932" s="148">
        <v>757</v>
      </c>
      <c r="C932" s="84" t="s">
        <v>43</v>
      </c>
      <c r="D932" s="84" t="s">
        <v>18</v>
      </c>
      <c r="E932" s="84" t="s">
        <v>1082</v>
      </c>
      <c r="F932" s="84" t="s">
        <v>32</v>
      </c>
      <c r="G932" s="87">
        <f>'прил 5,'!G341</f>
        <v>0</v>
      </c>
      <c r="H932" s="87">
        <f>'прил 5,'!H341</f>
        <v>0</v>
      </c>
      <c r="I932" s="87">
        <f>'прил 5,'!I341</f>
        <v>0</v>
      </c>
      <c r="J932" s="176"/>
      <c r="K932" s="184"/>
      <c r="L932" s="184"/>
      <c r="M932" s="184"/>
      <c r="N932" s="184"/>
      <c r="O932" s="184"/>
      <c r="P932" s="184"/>
      <c r="Q932" s="184"/>
      <c r="R932" s="184"/>
    </row>
    <row r="933" spans="1:20" s="90" customFormat="1" ht="33.75" customHeight="1">
      <c r="A933" s="309" t="s">
        <v>1085</v>
      </c>
      <c r="B933" s="148">
        <v>757</v>
      </c>
      <c r="C933" s="84" t="s">
        <v>43</v>
      </c>
      <c r="D933" s="84" t="s">
        <v>18</v>
      </c>
      <c r="E933" s="84" t="s">
        <v>1084</v>
      </c>
      <c r="F933" s="84"/>
      <c r="G933" s="87">
        <f>G934</f>
        <v>13606.2</v>
      </c>
      <c r="H933" s="87">
        <f t="shared" ref="H933:I933" si="279">H934</f>
        <v>0</v>
      </c>
      <c r="I933" s="87">
        <f t="shared" si="279"/>
        <v>0</v>
      </c>
      <c r="J933" s="176"/>
      <c r="K933" s="184"/>
      <c r="L933" s="184"/>
      <c r="M933" s="184"/>
      <c r="N933" s="184"/>
      <c r="O933" s="184"/>
      <c r="P933" s="184"/>
      <c r="Q933" s="184"/>
      <c r="R933" s="184"/>
    </row>
    <row r="934" spans="1:20" s="90" customFormat="1" ht="25.5">
      <c r="A934" s="82" t="s">
        <v>29</v>
      </c>
      <c r="B934" s="148">
        <v>757</v>
      </c>
      <c r="C934" s="84" t="s">
        <v>43</v>
      </c>
      <c r="D934" s="84" t="s">
        <v>18</v>
      </c>
      <c r="E934" s="84" t="s">
        <v>1084</v>
      </c>
      <c r="F934" s="84" t="s">
        <v>30</v>
      </c>
      <c r="G934" s="87">
        <f>G935</f>
        <v>13606.2</v>
      </c>
      <c r="H934" s="87">
        <f>H935</f>
        <v>0</v>
      </c>
      <c r="I934" s="87">
        <f>I935</f>
        <v>0</v>
      </c>
      <c r="J934" s="176"/>
      <c r="K934" s="184"/>
      <c r="L934" s="184"/>
      <c r="M934" s="184"/>
      <c r="N934" s="184"/>
      <c r="O934" s="184"/>
      <c r="P934" s="184"/>
      <c r="Q934" s="184"/>
      <c r="R934" s="184"/>
    </row>
    <row r="935" spans="1:20" s="90" customFormat="1" ht="19.5" customHeight="1">
      <c r="A935" s="82" t="s">
        <v>31</v>
      </c>
      <c r="B935" s="148">
        <v>757</v>
      </c>
      <c r="C935" s="84" t="s">
        <v>43</v>
      </c>
      <c r="D935" s="84" t="s">
        <v>18</v>
      </c>
      <c r="E935" s="84" t="s">
        <v>1084</v>
      </c>
      <c r="F935" s="84" t="s">
        <v>32</v>
      </c>
      <c r="G935" s="87">
        <f>'прил 5,'!G344</f>
        <v>13606.2</v>
      </c>
      <c r="H935" s="87">
        <f>'прил 5,'!H344</f>
        <v>0</v>
      </c>
      <c r="I935" s="87">
        <f>'прил 5,'!I344</f>
        <v>0</v>
      </c>
      <c r="J935" s="87">
        <f>'прил 5,'!J344</f>
        <v>0</v>
      </c>
      <c r="K935" s="87">
        <f>'прил 5,'!K344</f>
        <v>0</v>
      </c>
      <c r="L935" s="87">
        <f>'прил 5,'!L344</f>
        <v>0</v>
      </c>
      <c r="M935" s="87">
        <f>'прил 5,'!M344</f>
        <v>0</v>
      </c>
      <c r="N935" s="87">
        <f>'прил 5,'!N344</f>
        <v>0</v>
      </c>
      <c r="O935" s="87">
        <f>'прил 5,'!O344</f>
        <v>0</v>
      </c>
      <c r="P935" s="184"/>
      <c r="Q935" s="184"/>
      <c r="R935" s="184"/>
    </row>
    <row r="936" spans="1:20" s="90" customFormat="1" ht="33.75" customHeight="1">
      <c r="A936" s="309" t="s">
        <v>1087</v>
      </c>
      <c r="B936" s="148">
        <v>757</v>
      </c>
      <c r="C936" s="84" t="s">
        <v>43</v>
      </c>
      <c r="D936" s="84" t="s">
        <v>18</v>
      </c>
      <c r="E936" s="84" t="s">
        <v>1086</v>
      </c>
      <c r="F936" s="84"/>
      <c r="G936" s="87">
        <f>G937</f>
        <v>28709.81</v>
      </c>
      <c r="H936" s="87">
        <f t="shared" ref="H936:I936" si="280">H937</f>
        <v>0</v>
      </c>
      <c r="I936" s="87">
        <f t="shared" si="280"/>
        <v>0</v>
      </c>
      <c r="J936" s="176"/>
      <c r="K936" s="184"/>
      <c r="L936" s="184"/>
      <c r="M936" s="184"/>
      <c r="N936" s="184"/>
      <c r="O936" s="184"/>
      <c r="P936" s="184"/>
      <c r="Q936" s="184"/>
      <c r="R936" s="184"/>
    </row>
    <row r="937" spans="1:20" s="90" customFormat="1" ht="25.5">
      <c r="A937" s="82" t="s">
        <v>29</v>
      </c>
      <c r="B937" s="148">
        <v>757</v>
      </c>
      <c r="C937" s="84" t="s">
        <v>43</v>
      </c>
      <c r="D937" s="84" t="s">
        <v>18</v>
      </c>
      <c r="E937" s="84" t="s">
        <v>1086</v>
      </c>
      <c r="F937" s="84" t="s">
        <v>30</v>
      </c>
      <c r="G937" s="87">
        <f>G938</f>
        <v>28709.81</v>
      </c>
      <c r="H937" s="87">
        <f>H938</f>
        <v>0</v>
      </c>
      <c r="I937" s="87">
        <f>I938</f>
        <v>0</v>
      </c>
      <c r="J937" s="176"/>
      <c r="K937" s="184"/>
      <c r="L937" s="184"/>
      <c r="M937" s="184"/>
      <c r="N937" s="184"/>
      <c r="O937" s="184"/>
      <c r="P937" s="184"/>
      <c r="Q937" s="184"/>
      <c r="R937" s="184"/>
    </row>
    <row r="938" spans="1:20" s="90" customFormat="1" ht="19.5" customHeight="1">
      <c r="A938" s="82" t="s">
        <v>31</v>
      </c>
      <c r="B938" s="148">
        <v>757</v>
      </c>
      <c r="C938" s="84" t="s">
        <v>43</v>
      </c>
      <c r="D938" s="84" t="s">
        <v>18</v>
      </c>
      <c r="E938" s="84" t="s">
        <v>1086</v>
      </c>
      <c r="F938" s="84" t="s">
        <v>32</v>
      </c>
      <c r="G938" s="87">
        <f>'прил 5,'!G347</f>
        <v>28709.81</v>
      </c>
      <c r="H938" s="87">
        <f>'прил 5,'!H347</f>
        <v>0</v>
      </c>
      <c r="I938" s="87">
        <f>'прил 5,'!I347</f>
        <v>0</v>
      </c>
      <c r="J938" s="176"/>
      <c r="K938" s="184"/>
      <c r="L938" s="184"/>
      <c r="M938" s="184"/>
      <c r="N938" s="184"/>
      <c r="O938" s="184"/>
      <c r="P938" s="184"/>
      <c r="Q938" s="184"/>
      <c r="R938" s="184"/>
    </row>
    <row r="939" spans="1:20" s="90" customFormat="1" ht="42" customHeight="1">
      <c r="A939" s="82" t="s">
        <v>1046</v>
      </c>
      <c r="B939" s="148">
        <v>757</v>
      </c>
      <c r="C939" s="84" t="s">
        <v>43</v>
      </c>
      <c r="D939" s="84" t="s">
        <v>18</v>
      </c>
      <c r="E939" s="84" t="s">
        <v>1047</v>
      </c>
      <c r="F939" s="84"/>
      <c r="G939" s="87">
        <f>G940</f>
        <v>78000</v>
      </c>
      <c r="H939" s="87">
        <f t="shared" ref="H939:I939" si="281">H940</f>
        <v>0</v>
      </c>
      <c r="I939" s="87">
        <f t="shared" si="281"/>
        <v>0</v>
      </c>
      <c r="J939" s="176"/>
      <c r="K939" s="184"/>
      <c r="L939" s="184"/>
      <c r="M939" s="184"/>
      <c r="N939" s="184"/>
      <c r="O939" s="184"/>
      <c r="P939" s="184"/>
      <c r="Q939" s="184"/>
      <c r="R939" s="184"/>
    </row>
    <row r="940" spans="1:20" s="90" customFormat="1" ht="25.5">
      <c r="A940" s="82" t="s">
        <v>29</v>
      </c>
      <c r="B940" s="148">
        <v>757</v>
      </c>
      <c r="C940" s="84" t="s">
        <v>43</v>
      </c>
      <c r="D940" s="84" t="s">
        <v>18</v>
      </c>
      <c r="E940" s="84" t="s">
        <v>1047</v>
      </c>
      <c r="F940" s="84" t="s">
        <v>30</v>
      </c>
      <c r="G940" s="87">
        <f>G941</f>
        <v>78000</v>
      </c>
      <c r="H940" s="87">
        <f>H941</f>
        <v>0</v>
      </c>
      <c r="I940" s="87">
        <f>I941</f>
        <v>0</v>
      </c>
      <c r="J940" s="176"/>
      <c r="K940" s="184"/>
      <c r="L940" s="184"/>
      <c r="M940" s="184"/>
      <c r="N940" s="184"/>
      <c r="O940" s="184"/>
      <c r="P940" s="184"/>
      <c r="Q940" s="184"/>
      <c r="R940" s="184"/>
    </row>
    <row r="941" spans="1:20" s="90" customFormat="1" ht="19.5" customHeight="1">
      <c r="A941" s="82" t="s">
        <v>31</v>
      </c>
      <c r="B941" s="148">
        <v>757</v>
      </c>
      <c r="C941" s="84" t="s">
        <v>43</v>
      </c>
      <c r="D941" s="84" t="s">
        <v>18</v>
      </c>
      <c r="E941" s="84" t="s">
        <v>1047</v>
      </c>
      <c r="F941" s="84" t="s">
        <v>32</v>
      </c>
      <c r="G941" s="87">
        <f>'прил 5,'!G350</f>
        <v>78000</v>
      </c>
      <c r="H941" s="87">
        <v>0</v>
      </c>
      <c r="I941" s="87">
        <v>0</v>
      </c>
      <c r="J941" s="176"/>
      <c r="K941" s="184"/>
      <c r="L941" s="184"/>
      <c r="M941" s="184"/>
      <c r="N941" s="184"/>
      <c r="O941" s="184"/>
      <c r="P941" s="184"/>
      <c r="Q941" s="184"/>
      <c r="R941" s="184"/>
    </row>
    <row r="942" spans="1:20" s="90" customFormat="1">
      <c r="A942" s="82" t="s">
        <v>832</v>
      </c>
      <c r="B942" s="148">
        <v>757</v>
      </c>
      <c r="C942" s="84" t="s">
        <v>43</v>
      </c>
      <c r="D942" s="84" t="s">
        <v>18</v>
      </c>
      <c r="E942" s="84" t="s">
        <v>818</v>
      </c>
      <c r="F942" s="84"/>
      <c r="G942" s="87">
        <f>G943</f>
        <v>200000</v>
      </c>
      <c r="H942" s="87">
        <f t="shared" ref="H942:I942" si="282">H943</f>
        <v>100000</v>
      </c>
      <c r="I942" s="87">
        <f t="shared" si="282"/>
        <v>100000</v>
      </c>
      <c r="P942" s="126"/>
      <c r="Q942" s="126"/>
      <c r="R942" s="126"/>
      <c r="S942" s="126"/>
      <c r="T942" s="126"/>
    </row>
    <row r="943" spans="1:20" s="90" customFormat="1" ht="25.5">
      <c r="A943" s="82" t="s">
        <v>29</v>
      </c>
      <c r="B943" s="148">
        <v>757</v>
      </c>
      <c r="C943" s="84" t="s">
        <v>43</v>
      </c>
      <c r="D943" s="84" t="s">
        <v>18</v>
      </c>
      <c r="E943" s="84" t="s">
        <v>818</v>
      </c>
      <c r="F943" s="84" t="s">
        <v>30</v>
      </c>
      <c r="G943" s="87">
        <f>G944</f>
        <v>200000</v>
      </c>
      <c r="H943" s="87">
        <f>H944</f>
        <v>100000</v>
      </c>
      <c r="I943" s="87">
        <f>I944</f>
        <v>100000</v>
      </c>
      <c r="P943" s="126"/>
      <c r="Q943" s="126"/>
      <c r="R943" s="126"/>
      <c r="S943" s="126"/>
      <c r="T943" s="126"/>
    </row>
    <row r="944" spans="1:20" s="90" customFormat="1" ht="19.5" customHeight="1">
      <c r="A944" s="82" t="s">
        <v>31</v>
      </c>
      <c r="B944" s="148">
        <v>757</v>
      </c>
      <c r="C944" s="84" t="s">
        <v>43</v>
      </c>
      <c r="D944" s="84" t="s">
        <v>18</v>
      </c>
      <c r="E944" s="84" t="s">
        <v>818</v>
      </c>
      <c r="F944" s="84" t="s">
        <v>32</v>
      </c>
      <c r="G944" s="87">
        <f>'прил 5,'!G314</f>
        <v>200000</v>
      </c>
      <c r="H944" s="87">
        <f>'прил 5,'!H314</f>
        <v>100000</v>
      </c>
      <c r="I944" s="87">
        <f>'прил 5,'!I314</f>
        <v>100000</v>
      </c>
      <c r="P944" s="126"/>
      <c r="Q944" s="126"/>
      <c r="R944" s="126"/>
      <c r="S944" s="126"/>
      <c r="T944" s="126"/>
    </row>
    <row r="945" spans="1:20">
      <c r="A945" s="23" t="s">
        <v>46</v>
      </c>
      <c r="B945" s="14">
        <v>757</v>
      </c>
      <c r="C945" s="15" t="s">
        <v>43</v>
      </c>
      <c r="D945" s="15" t="s">
        <v>18</v>
      </c>
      <c r="E945" s="15" t="s">
        <v>194</v>
      </c>
      <c r="F945" s="14"/>
      <c r="G945" s="85">
        <f>G946+G949</f>
        <v>107603109.87</v>
      </c>
      <c r="H945" s="85">
        <f t="shared" ref="H945:I945" si="283">H946</f>
        <v>108357222.24000001</v>
      </c>
      <c r="I945" s="85">
        <f t="shared" si="283"/>
        <v>108883808.34</v>
      </c>
    </row>
    <row r="946" spans="1:20" ht="25.5">
      <c r="A946" s="16" t="s">
        <v>29</v>
      </c>
      <c r="B946" s="14">
        <v>757</v>
      </c>
      <c r="C946" s="15" t="s">
        <v>43</v>
      </c>
      <c r="D946" s="15" t="s">
        <v>18</v>
      </c>
      <c r="E946" s="15" t="s">
        <v>194</v>
      </c>
      <c r="F946" s="15" t="s">
        <v>30</v>
      </c>
      <c r="G946" s="85">
        <f>G947+G948</f>
        <v>107603109.87</v>
      </c>
      <c r="H946" s="85">
        <f t="shared" ref="H946:I946" si="284">H947+H948</f>
        <v>108357222.24000001</v>
      </c>
      <c r="I946" s="85">
        <f t="shared" si="284"/>
        <v>108883808.34</v>
      </c>
    </row>
    <row r="947" spans="1:20">
      <c r="A947" s="16" t="s">
        <v>31</v>
      </c>
      <c r="B947" s="14">
        <v>757</v>
      </c>
      <c r="C947" s="15" t="s">
        <v>43</v>
      </c>
      <c r="D947" s="15" t="s">
        <v>18</v>
      </c>
      <c r="E947" s="15" t="s">
        <v>194</v>
      </c>
      <c r="F947" s="15" t="s">
        <v>32</v>
      </c>
      <c r="G947" s="85">
        <f>'прил 5,'!G179</f>
        <v>96911216.700000003</v>
      </c>
      <c r="H947" s="8">
        <f>'прил 5,'!H179</f>
        <v>97615329.980000004</v>
      </c>
      <c r="I947" s="8">
        <f>'прил 5,'!I179</f>
        <v>98089053.030000001</v>
      </c>
    </row>
    <row r="948" spans="1:20">
      <c r="A948" s="82" t="s">
        <v>609</v>
      </c>
      <c r="B948" s="148">
        <v>757</v>
      </c>
      <c r="C948" s="84" t="s">
        <v>43</v>
      </c>
      <c r="D948" s="84" t="s">
        <v>18</v>
      </c>
      <c r="E948" s="84" t="s">
        <v>194</v>
      </c>
      <c r="F948" s="84" t="s">
        <v>608</v>
      </c>
      <c r="G948" s="85">
        <f>'прил 5,'!G200</f>
        <v>10691893.17</v>
      </c>
      <c r="H948" s="85">
        <f>'прил 5,'!H200</f>
        <v>10741892.26</v>
      </c>
      <c r="I948" s="85">
        <f>'прил 5,'!I200</f>
        <v>10794755.310000001</v>
      </c>
      <c r="J948" s="177"/>
      <c r="K948" s="184"/>
      <c r="L948" s="184"/>
      <c r="M948" s="184"/>
      <c r="N948" s="184"/>
      <c r="O948" s="184"/>
      <c r="P948" s="184"/>
      <c r="Q948" s="184"/>
      <c r="R948" s="184"/>
      <c r="S948" s="1"/>
      <c r="T948" s="1"/>
    </row>
    <row r="949" spans="1:20" hidden="1">
      <c r="A949" s="82" t="s">
        <v>62</v>
      </c>
      <c r="B949" s="148">
        <v>757</v>
      </c>
      <c r="C949" s="84" t="s">
        <v>43</v>
      </c>
      <c r="D949" s="84" t="s">
        <v>18</v>
      </c>
      <c r="E949" s="84" t="s">
        <v>194</v>
      </c>
      <c r="F949" s="84" t="s">
        <v>63</v>
      </c>
      <c r="G949" s="8">
        <f>G950</f>
        <v>0</v>
      </c>
      <c r="H949" s="8">
        <f t="shared" ref="H949:I949" si="285">H950</f>
        <v>0</v>
      </c>
      <c r="I949" s="8">
        <f t="shared" si="285"/>
        <v>0</v>
      </c>
      <c r="J949" s="177"/>
      <c r="K949" s="184"/>
      <c r="L949" s="184"/>
      <c r="M949" s="184"/>
      <c r="N949" s="184"/>
      <c r="O949" s="184"/>
      <c r="P949" s="184"/>
      <c r="Q949" s="184"/>
      <c r="R949" s="184"/>
      <c r="S949" s="1"/>
      <c r="T949" s="1"/>
    </row>
    <row r="950" spans="1:20" hidden="1">
      <c r="A950" s="82" t="s">
        <v>175</v>
      </c>
      <c r="B950" s="148">
        <v>757</v>
      </c>
      <c r="C950" s="84" t="s">
        <v>43</v>
      </c>
      <c r="D950" s="84" t="s">
        <v>18</v>
      </c>
      <c r="E950" s="84" t="s">
        <v>194</v>
      </c>
      <c r="F950" s="84" t="s">
        <v>176</v>
      </c>
      <c r="G950" s="8"/>
      <c r="H950" s="85">
        <v>0</v>
      </c>
      <c r="I950" s="85">
        <v>0</v>
      </c>
      <c r="J950" s="177"/>
      <c r="K950" s="184"/>
      <c r="L950" s="184"/>
      <c r="M950" s="184"/>
      <c r="N950" s="184"/>
      <c r="O950" s="184"/>
      <c r="P950" s="184"/>
      <c r="Q950" s="184"/>
      <c r="R950" s="184"/>
      <c r="S950" s="1"/>
      <c r="T950" s="1"/>
    </row>
    <row r="951" spans="1:20" s="3" customFormat="1" ht="15" customHeight="1">
      <c r="A951" s="24" t="s">
        <v>47</v>
      </c>
      <c r="B951" s="14">
        <v>757</v>
      </c>
      <c r="C951" s="15" t="s">
        <v>43</v>
      </c>
      <c r="D951" s="15" t="s">
        <v>18</v>
      </c>
      <c r="E951" s="15" t="s">
        <v>195</v>
      </c>
      <c r="F951" s="15"/>
      <c r="G951" s="95">
        <f>G952+G957</f>
        <v>9529214.7100000009</v>
      </c>
      <c r="H951" s="25">
        <f t="shared" ref="G951:I952" si="286">H952</f>
        <v>9564691.3900000006</v>
      </c>
      <c r="I951" s="25">
        <f t="shared" si="286"/>
        <v>9589718.25</v>
      </c>
      <c r="J951" s="111"/>
      <c r="P951" s="111"/>
      <c r="Q951" s="111"/>
      <c r="R951" s="111"/>
      <c r="S951" s="111"/>
      <c r="T951" s="111"/>
    </row>
    <row r="952" spans="1:20" ht="25.5">
      <c r="A952" s="16" t="s">
        <v>29</v>
      </c>
      <c r="B952" s="14">
        <v>757</v>
      </c>
      <c r="C952" s="15" t="s">
        <v>43</v>
      </c>
      <c r="D952" s="15" t="s">
        <v>18</v>
      </c>
      <c r="E952" s="15" t="s">
        <v>195</v>
      </c>
      <c r="F952" s="15" t="s">
        <v>30</v>
      </c>
      <c r="G952" s="85">
        <f t="shared" si="286"/>
        <v>9529214.7100000009</v>
      </c>
      <c r="H952" s="8">
        <f t="shared" si="286"/>
        <v>9564691.3900000006</v>
      </c>
      <c r="I952" s="8">
        <f t="shared" si="286"/>
        <v>9589718.25</v>
      </c>
    </row>
    <row r="953" spans="1:20">
      <c r="A953" s="16" t="s">
        <v>31</v>
      </c>
      <c r="B953" s="14">
        <v>757</v>
      </c>
      <c r="C953" s="15" t="s">
        <v>43</v>
      </c>
      <c r="D953" s="15" t="s">
        <v>18</v>
      </c>
      <c r="E953" s="15" t="s">
        <v>195</v>
      </c>
      <c r="F953" s="15" t="s">
        <v>32</v>
      </c>
      <c r="G953" s="85">
        <f>'прил 5,'!G220</f>
        <v>9529214.7100000009</v>
      </c>
      <c r="H953" s="8">
        <f>'прил 5,'!H220</f>
        <v>9564691.3900000006</v>
      </c>
      <c r="I953" s="8">
        <f>'прил 5,'!I220</f>
        <v>9589718.25</v>
      </c>
    </row>
    <row r="954" spans="1:20" s="3" customFormat="1" ht="36" hidden="1" customHeight="1">
      <c r="A954" s="140" t="s">
        <v>761</v>
      </c>
      <c r="B954" s="14">
        <v>757</v>
      </c>
      <c r="C954" s="15" t="s">
        <v>43</v>
      </c>
      <c r="D954" s="15" t="s">
        <v>18</v>
      </c>
      <c r="E954" s="15" t="s">
        <v>760</v>
      </c>
      <c r="F954" s="15"/>
      <c r="G954" s="25">
        <f>G955</f>
        <v>0</v>
      </c>
      <c r="H954" s="25">
        <f t="shared" ref="H954:I955" si="287">H955</f>
        <v>0</v>
      </c>
      <c r="I954" s="25">
        <f t="shared" si="287"/>
        <v>0</v>
      </c>
      <c r="P954" s="111"/>
      <c r="Q954" s="111"/>
      <c r="R954" s="111"/>
      <c r="S954" s="111"/>
      <c r="T954" s="111"/>
    </row>
    <row r="955" spans="1:20" s="90" customFormat="1" ht="19.5" hidden="1" customHeight="1">
      <c r="A955" s="82" t="s">
        <v>62</v>
      </c>
      <c r="B955" s="14">
        <v>757</v>
      </c>
      <c r="C955" s="15" t="s">
        <v>43</v>
      </c>
      <c r="D955" s="15" t="s">
        <v>18</v>
      </c>
      <c r="E955" s="15" t="s">
        <v>760</v>
      </c>
      <c r="F955" s="84" t="s">
        <v>63</v>
      </c>
      <c r="G955" s="87">
        <f>G956</f>
        <v>0</v>
      </c>
      <c r="H955" s="87">
        <f t="shared" si="287"/>
        <v>0</v>
      </c>
      <c r="I955" s="87">
        <f t="shared" si="287"/>
        <v>0</v>
      </c>
      <c r="P955" s="126"/>
      <c r="Q955" s="126"/>
      <c r="R955" s="126"/>
      <c r="S955" s="126"/>
      <c r="T955" s="126"/>
    </row>
    <row r="956" spans="1:20" s="90" customFormat="1" ht="18.75" hidden="1" customHeight="1">
      <c r="A956" s="82" t="s">
        <v>175</v>
      </c>
      <c r="B956" s="14">
        <v>757</v>
      </c>
      <c r="C956" s="15" t="s">
        <v>43</v>
      </c>
      <c r="D956" s="15" t="s">
        <v>18</v>
      </c>
      <c r="E956" s="15" t="s">
        <v>760</v>
      </c>
      <c r="F956" s="84" t="s">
        <v>176</v>
      </c>
      <c r="G956" s="87">
        <f>'прил 5,'!G223</f>
        <v>0</v>
      </c>
      <c r="H956" s="87">
        <v>0</v>
      </c>
      <c r="I956" s="87">
        <v>0</v>
      </c>
      <c r="P956" s="126"/>
      <c r="Q956" s="126"/>
      <c r="R956" s="126"/>
      <c r="S956" s="126"/>
      <c r="T956" s="126"/>
    </row>
    <row r="957" spans="1:20" s="90" customFormat="1" ht="19.5" hidden="1" customHeight="1">
      <c r="A957" s="82" t="s">
        <v>62</v>
      </c>
      <c r="B957" s="14">
        <v>757</v>
      </c>
      <c r="C957" s="15" t="s">
        <v>43</v>
      </c>
      <c r="D957" s="15" t="s">
        <v>18</v>
      </c>
      <c r="E957" s="15" t="s">
        <v>195</v>
      </c>
      <c r="F957" s="84" t="s">
        <v>63</v>
      </c>
      <c r="G957" s="87">
        <f>G958</f>
        <v>0</v>
      </c>
      <c r="H957" s="87">
        <f t="shared" ref="H957:I957" si="288">H958</f>
        <v>0</v>
      </c>
      <c r="I957" s="87">
        <f t="shared" si="288"/>
        <v>0</v>
      </c>
      <c r="P957" s="126"/>
      <c r="Q957" s="126"/>
      <c r="R957" s="126"/>
      <c r="S957" s="126"/>
      <c r="T957" s="126"/>
    </row>
    <row r="958" spans="1:20" s="90" customFormat="1" ht="18.75" hidden="1" customHeight="1">
      <c r="A958" s="82" t="s">
        <v>322</v>
      </c>
      <c r="B958" s="14">
        <v>757</v>
      </c>
      <c r="C958" s="15" t="s">
        <v>43</v>
      </c>
      <c r="D958" s="15" t="s">
        <v>18</v>
      </c>
      <c r="E958" s="15" t="s">
        <v>195</v>
      </c>
      <c r="F958" s="84" t="s">
        <v>176</v>
      </c>
      <c r="G958" s="87"/>
      <c r="H958" s="87">
        <v>0</v>
      </c>
      <c r="I958" s="87">
        <v>0</v>
      </c>
      <c r="P958" s="126"/>
      <c r="Q958" s="126"/>
      <c r="R958" s="126"/>
      <c r="S958" s="126"/>
      <c r="T958" s="126"/>
    </row>
    <row r="959" spans="1:20" s="3" customFormat="1" ht="15" customHeight="1">
      <c r="A959" s="26" t="s">
        <v>48</v>
      </c>
      <c r="B959" s="14">
        <v>757</v>
      </c>
      <c r="C959" s="15" t="s">
        <v>43</v>
      </c>
      <c r="D959" s="15" t="s">
        <v>18</v>
      </c>
      <c r="E959" s="15" t="s">
        <v>196</v>
      </c>
      <c r="F959" s="15"/>
      <c r="G959" s="95">
        <f>G960+G981</f>
        <v>48104453.57</v>
      </c>
      <c r="H959" s="25">
        <f t="shared" ref="H959:I959" si="289">H960</f>
        <v>47968600</v>
      </c>
      <c r="I959" s="25">
        <f t="shared" si="289"/>
        <v>48135357.950000003</v>
      </c>
      <c r="J959" s="111"/>
      <c r="P959" s="111"/>
      <c r="Q959" s="111"/>
      <c r="R959" s="111"/>
      <c r="S959" s="111"/>
      <c r="T959" s="111"/>
    </row>
    <row r="960" spans="1:20" ht="25.5">
      <c r="A960" s="16" t="s">
        <v>29</v>
      </c>
      <c r="B960" s="14">
        <v>757</v>
      </c>
      <c r="C960" s="15" t="s">
        <v>43</v>
      </c>
      <c r="D960" s="15" t="s">
        <v>18</v>
      </c>
      <c r="E960" s="15" t="s">
        <v>196</v>
      </c>
      <c r="F960" s="15" t="s">
        <v>30</v>
      </c>
      <c r="G960" s="85">
        <f>G961+G980</f>
        <v>47803117.399999999</v>
      </c>
      <c r="H960" s="85">
        <f t="shared" ref="H960:I960" si="290">H961+H980</f>
        <v>47968600</v>
      </c>
      <c r="I960" s="85">
        <f t="shared" si="290"/>
        <v>48135357.950000003</v>
      </c>
    </row>
    <row r="961" spans="1:11">
      <c r="A961" s="16" t="s">
        <v>31</v>
      </c>
      <c r="B961" s="14">
        <v>757</v>
      </c>
      <c r="C961" s="15" t="s">
        <v>43</v>
      </c>
      <c r="D961" s="15" t="s">
        <v>18</v>
      </c>
      <c r="E961" s="15" t="s">
        <v>196</v>
      </c>
      <c r="F961" s="15" t="s">
        <v>32</v>
      </c>
      <c r="G961" s="85">
        <f>'прил 5,'!G230</f>
        <v>47803117.399999999</v>
      </c>
      <c r="H961" s="8">
        <f>'прил 5,'!H230</f>
        <v>47968600</v>
      </c>
      <c r="I961" s="8">
        <f>'прил 5,'!I230</f>
        <v>48135357.950000003</v>
      </c>
    </row>
    <row r="962" spans="1:11" ht="60" hidden="1" customHeight="1">
      <c r="A962" s="16" t="s">
        <v>643</v>
      </c>
      <c r="B962" s="14">
        <v>757</v>
      </c>
      <c r="C962" s="15" t="s">
        <v>25</v>
      </c>
      <c r="D962" s="15" t="s">
        <v>69</v>
      </c>
      <c r="E962" s="15" t="s">
        <v>644</v>
      </c>
      <c r="F962" s="15"/>
      <c r="G962" s="70">
        <f>G963</f>
        <v>0</v>
      </c>
      <c r="H962" s="70">
        <f t="shared" ref="H962:K963" si="291">H963</f>
        <v>0</v>
      </c>
      <c r="I962" s="70">
        <f t="shared" si="291"/>
        <v>0</v>
      </c>
      <c r="J962" s="1"/>
    </row>
    <row r="963" spans="1:11" ht="60" hidden="1" customHeight="1">
      <c r="A963" s="16" t="s">
        <v>29</v>
      </c>
      <c r="B963" s="14">
        <v>757</v>
      </c>
      <c r="C963" s="15" t="s">
        <v>25</v>
      </c>
      <c r="D963" s="15" t="s">
        <v>69</v>
      </c>
      <c r="E963" s="15" t="s">
        <v>644</v>
      </c>
      <c r="F963" s="15" t="s">
        <v>30</v>
      </c>
      <c r="G963" s="70">
        <f>G964</f>
        <v>0</v>
      </c>
      <c r="H963" s="70">
        <f t="shared" si="291"/>
        <v>0</v>
      </c>
      <c r="I963" s="70">
        <f t="shared" si="291"/>
        <v>0</v>
      </c>
      <c r="J963" s="70">
        <f t="shared" si="291"/>
        <v>0</v>
      </c>
      <c r="K963" s="70">
        <f t="shared" si="291"/>
        <v>0</v>
      </c>
    </row>
    <row r="964" spans="1:11" ht="60" hidden="1" customHeight="1">
      <c r="A964" s="16" t="s">
        <v>31</v>
      </c>
      <c r="B964" s="14">
        <v>757</v>
      </c>
      <c r="C964" s="15" t="s">
        <v>25</v>
      </c>
      <c r="D964" s="15" t="s">
        <v>69</v>
      </c>
      <c r="E964" s="15" t="s">
        <v>644</v>
      </c>
      <c r="F964" s="15" t="s">
        <v>32</v>
      </c>
      <c r="G964" s="70"/>
      <c r="H964" s="70"/>
      <c r="I964" s="70"/>
      <c r="J964" s="1"/>
    </row>
    <row r="965" spans="1:11" ht="36" hidden="1" customHeight="1">
      <c r="A965" s="16" t="s">
        <v>520</v>
      </c>
      <c r="B965" s="14">
        <v>757</v>
      </c>
      <c r="C965" s="15" t="s">
        <v>25</v>
      </c>
      <c r="D965" s="15" t="s">
        <v>69</v>
      </c>
      <c r="E965" s="15" t="s">
        <v>521</v>
      </c>
      <c r="F965" s="15"/>
      <c r="G965" s="87">
        <f>G967</f>
        <v>0</v>
      </c>
      <c r="H965" s="8">
        <v>0</v>
      </c>
      <c r="I965" s="8">
        <v>0</v>
      </c>
      <c r="J965" s="1"/>
    </row>
    <row r="966" spans="1:11" ht="36" hidden="1" customHeight="1">
      <c r="A966" s="16" t="s">
        <v>29</v>
      </c>
      <c r="B966" s="14">
        <v>757</v>
      </c>
      <c r="C966" s="15" t="s">
        <v>25</v>
      </c>
      <c r="D966" s="15" t="s">
        <v>69</v>
      </c>
      <c r="E966" s="15" t="s">
        <v>521</v>
      </c>
      <c r="F966" s="15" t="s">
        <v>30</v>
      </c>
      <c r="G966" s="87">
        <f>G967</f>
        <v>0</v>
      </c>
      <c r="H966" s="8">
        <v>0</v>
      </c>
      <c r="I966" s="8">
        <v>0</v>
      </c>
      <c r="J966" s="1"/>
    </row>
    <row r="967" spans="1:11" ht="19.5" hidden="1" customHeight="1">
      <c r="A967" s="16" t="s">
        <v>31</v>
      </c>
      <c r="B967" s="14">
        <v>757</v>
      </c>
      <c r="C967" s="15" t="s">
        <v>25</v>
      </c>
      <c r="D967" s="15" t="s">
        <v>69</v>
      </c>
      <c r="E967" s="15" t="s">
        <v>521</v>
      </c>
      <c r="F967" s="15" t="s">
        <v>32</v>
      </c>
      <c r="G967" s="87">
        <f>'прил 5,'!G43+'прил 5,'!G233</f>
        <v>0</v>
      </c>
      <c r="H967" s="8">
        <v>0</v>
      </c>
      <c r="I967" s="8">
        <v>0</v>
      </c>
      <c r="J967" s="1"/>
    </row>
    <row r="968" spans="1:11" ht="48" hidden="1" customHeight="1">
      <c r="A968" s="80" t="s">
        <v>584</v>
      </c>
      <c r="B968" s="14">
        <v>757</v>
      </c>
      <c r="C968" s="15" t="s">
        <v>43</v>
      </c>
      <c r="D968" s="15" t="s">
        <v>18</v>
      </c>
      <c r="E968" s="15" t="s">
        <v>583</v>
      </c>
      <c r="F968" s="14"/>
      <c r="G968" s="87">
        <f t="shared" ref="G968:I969" si="292">G969</f>
        <v>0</v>
      </c>
      <c r="H968" s="70">
        <f t="shared" si="292"/>
        <v>0</v>
      </c>
      <c r="I968" s="70">
        <f t="shared" si="292"/>
        <v>0</v>
      </c>
      <c r="J968" s="1"/>
    </row>
    <row r="969" spans="1:11" ht="25.5" hidden="1" customHeight="1">
      <c r="A969" s="16" t="s">
        <v>29</v>
      </c>
      <c r="B969" s="14">
        <v>757</v>
      </c>
      <c r="C969" s="15" t="s">
        <v>43</v>
      </c>
      <c r="D969" s="15" t="s">
        <v>18</v>
      </c>
      <c r="E969" s="15" t="s">
        <v>583</v>
      </c>
      <c r="F969" s="15" t="s">
        <v>30</v>
      </c>
      <c r="G969" s="95">
        <f t="shared" si="292"/>
        <v>0</v>
      </c>
      <c r="H969" s="25">
        <f t="shared" si="292"/>
        <v>0</v>
      </c>
      <c r="I969" s="25">
        <f t="shared" si="292"/>
        <v>0</v>
      </c>
      <c r="J969" s="1"/>
    </row>
    <row r="970" spans="1:11" ht="12.75" hidden="1" customHeight="1">
      <c r="A970" s="144" t="s">
        <v>31</v>
      </c>
      <c r="B970" s="14">
        <v>757</v>
      </c>
      <c r="C970" s="15" t="s">
        <v>43</v>
      </c>
      <c r="D970" s="15" t="s">
        <v>18</v>
      </c>
      <c r="E970" s="15" t="s">
        <v>583</v>
      </c>
      <c r="F970" s="15" t="s">
        <v>32</v>
      </c>
      <c r="G970" s="95"/>
      <c r="H970" s="25">
        <f>'прил 5,'!H166</f>
        <v>0</v>
      </c>
      <c r="I970" s="25"/>
      <c r="J970" s="1"/>
    </row>
    <row r="971" spans="1:11" ht="31.5" hidden="1" customHeight="1">
      <c r="A971" s="143" t="s">
        <v>786</v>
      </c>
      <c r="B971" s="14">
        <v>757</v>
      </c>
      <c r="C971" s="15" t="s">
        <v>43</v>
      </c>
      <c r="D971" s="15" t="s">
        <v>18</v>
      </c>
      <c r="E971" s="15" t="s">
        <v>717</v>
      </c>
      <c r="F971" s="14"/>
      <c r="G971" s="8">
        <f>G972</f>
        <v>0</v>
      </c>
      <c r="H971" s="8">
        <f t="shared" ref="H971:I971" si="293">H972</f>
        <v>0</v>
      </c>
      <c r="I971" s="8">
        <f t="shared" si="293"/>
        <v>0</v>
      </c>
      <c r="J971" s="1"/>
    </row>
    <row r="972" spans="1:11" ht="49.5" hidden="1" customHeight="1">
      <c r="A972" s="82" t="s">
        <v>29</v>
      </c>
      <c r="B972" s="14">
        <v>757</v>
      </c>
      <c r="C972" s="15" t="s">
        <v>43</v>
      </c>
      <c r="D972" s="15" t="s">
        <v>18</v>
      </c>
      <c r="E972" s="15" t="s">
        <v>717</v>
      </c>
      <c r="F972" s="15" t="s">
        <v>30</v>
      </c>
      <c r="G972" s="8">
        <f>G973</f>
        <v>0</v>
      </c>
      <c r="H972" s="8">
        <f>H973</f>
        <v>0</v>
      </c>
      <c r="I972" s="8">
        <f>I973</f>
        <v>0</v>
      </c>
      <c r="J972" s="1"/>
    </row>
    <row r="973" spans="1:11" ht="12.75" hidden="1" customHeight="1">
      <c r="A973" s="82" t="s">
        <v>31</v>
      </c>
      <c r="B973" s="14">
        <v>757</v>
      </c>
      <c r="C973" s="15" t="s">
        <v>43</v>
      </c>
      <c r="D973" s="15" t="s">
        <v>18</v>
      </c>
      <c r="E973" s="15" t="s">
        <v>717</v>
      </c>
      <c r="F973" s="15" t="s">
        <v>32</v>
      </c>
      <c r="G973" s="8">
        <f>'прил 5,'!G205</f>
        <v>0</v>
      </c>
      <c r="H973" s="8"/>
      <c r="I973" s="8"/>
      <c r="J973" s="1"/>
    </row>
    <row r="974" spans="1:11" ht="31.5" hidden="1" customHeight="1">
      <c r="A974" s="143" t="s">
        <v>722</v>
      </c>
      <c r="B974" s="14">
        <v>757</v>
      </c>
      <c r="C974" s="15" t="s">
        <v>43</v>
      </c>
      <c r="D974" s="15" t="s">
        <v>18</v>
      </c>
      <c r="E974" s="15" t="s">
        <v>716</v>
      </c>
      <c r="F974" s="14"/>
      <c r="G974" s="8">
        <f>G975</f>
        <v>0</v>
      </c>
      <c r="H974" s="8">
        <f t="shared" ref="H974:I974" si="294">H975</f>
        <v>0</v>
      </c>
      <c r="I974" s="8">
        <f t="shared" si="294"/>
        <v>0</v>
      </c>
      <c r="J974" s="1"/>
    </row>
    <row r="975" spans="1:11" ht="49.5" hidden="1" customHeight="1">
      <c r="A975" s="82" t="s">
        <v>29</v>
      </c>
      <c r="B975" s="14">
        <v>757</v>
      </c>
      <c r="C975" s="15" t="s">
        <v>43</v>
      </c>
      <c r="D975" s="15" t="s">
        <v>18</v>
      </c>
      <c r="E975" s="15" t="s">
        <v>716</v>
      </c>
      <c r="F975" s="15" t="s">
        <v>30</v>
      </c>
      <c r="G975" s="8">
        <f>G976</f>
        <v>0</v>
      </c>
      <c r="H975" s="8">
        <f>H976</f>
        <v>0</v>
      </c>
      <c r="I975" s="8">
        <f>I976</f>
        <v>0</v>
      </c>
      <c r="J975" s="1"/>
    </row>
    <row r="976" spans="1:11" ht="12.75" hidden="1" customHeight="1">
      <c r="A976" s="82" t="s">
        <v>31</v>
      </c>
      <c r="B976" s="14">
        <v>757</v>
      </c>
      <c r="C976" s="15" t="s">
        <v>43</v>
      </c>
      <c r="D976" s="15" t="s">
        <v>18</v>
      </c>
      <c r="E976" s="15" t="s">
        <v>716</v>
      </c>
      <c r="F976" s="15" t="s">
        <v>32</v>
      </c>
      <c r="G976" s="8">
        <f>'прил 5,'!G208</f>
        <v>0</v>
      </c>
      <c r="H976" s="8">
        <v>0</v>
      </c>
      <c r="I976" s="8">
        <v>0</v>
      </c>
      <c r="J976" s="1"/>
    </row>
    <row r="977" spans="1:20" ht="27.75" hidden="1" customHeight="1">
      <c r="A977" s="16" t="s">
        <v>719</v>
      </c>
      <c r="B977" s="14">
        <v>757</v>
      </c>
      <c r="C977" s="15" t="s">
        <v>25</v>
      </c>
      <c r="D977" s="15" t="s">
        <v>69</v>
      </c>
      <c r="E977" s="15" t="s">
        <v>718</v>
      </c>
      <c r="F977" s="15"/>
      <c r="G977" s="70">
        <f>G978</f>
        <v>0</v>
      </c>
      <c r="H977" s="70">
        <f t="shared" ref="H977:K978" si="295">H978</f>
        <v>0</v>
      </c>
      <c r="I977" s="70">
        <f t="shared" si="295"/>
        <v>0</v>
      </c>
      <c r="J977" s="1"/>
    </row>
    <row r="978" spans="1:20" ht="45.75" hidden="1" customHeight="1">
      <c r="A978" s="16" t="s">
        <v>29</v>
      </c>
      <c r="B978" s="14">
        <v>757</v>
      </c>
      <c r="C978" s="15" t="s">
        <v>25</v>
      </c>
      <c r="D978" s="15" t="s">
        <v>69</v>
      </c>
      <c r="E978" s="15" t="s">
        <v>718</v>
      </c>
      <c r="F978" s="15" t="s">
        <v>30</v>
      </c>
      <c r="G978" s="70">
        <f>G979</f>
        <v>0</v>
      </c>
      <c r="H978" s="70">
        <f t="shared" si="295"/>
        <v>0</v>
      </c>
      <c r="I978" s="70">
        <f t="shared" si="295"/>
        <v>0</v>
      </c>
      <c r="J978" s="70">
        <f t="shared" si="295"/>
        <v>0</v>
      </c>
      <c r="K978" s="70">
        <f t="shared" si="295"/>
        <v>0</v>
      </c>
    </row>
    <row r="979" spans="1:20" ht="45.75" hidden="1" customHeight="1">
      <c r="A979" s="16" t="s">
        <v>31</v>
      </c>
      <c r="B979" s="14">
        <v>757</v>
      </c>
      <c r="C979" s="15" t="s">
        <v>25</v>
      </c>
      <c r="D979" s="15" t="s">
        <v>69</v>
      </c>
      <c r="E979" s="15" t="s">
        <v>718</v>
      </c>
      <c r="F979" s="15" t="s">
        <v>32</v>
      </c>
      <c r="G979" s="70">
        <f>'прил 5,'!G65</f>
        <v>0</v>
      </c>
      <c r="H979" s="70">
        <v>0</v>
      </c>
      <c r="I979" s="70"/>
      <c r="J979" s="1"/>
    </row>
    <row r="980" spans="1:20" ht="20.25" hidden="1" customHeight="1">
      <c r="A980" s="308" t="s">
        <v>609</v>
      </c>
      <c r="B980" s="148">
        <v>757</v>
      </c>
      <c r="C980" s="84" t="s">
        <v>43</v>
      </c>
      <c r="D980" s="84" t="s">
        <v>18</v>
      </c>
      <c r="E980" s="84" t="s">
        <v>196</v>
      </c>
      <c r="F980" s="84" t="s">
        <v>608</v>
      </c>
      <c r="G980" s="87"/>
      <c r="H980" s="87"/>
      <c r="I980" s="87"/>
      <c r="J980" s="176"/>
      <c r="K980" s="184"/>
      <c r="L980" s="184"/>
      <c r="M980" s="184"/>
      <c r="N980" s="184"/>
      <c r="O980" s="184"/>
      <c r="P980" s="184"/>
      <c r="Q980" s="184"/>
      <c r="R980" s="184"/>
      <c r="S980" s="1"/>
      <c r="T980" s="1"/>
    </row>
    <row r="981" spans="1:20">
      <c r="A981" s="82" t="s">
        <v>62</v>
      </c>
      <c r="B981" s="148">
        <v>757</v>
      </c>
      <c r="C981" s="84" t="s">
        <v>43</v>
      </c>
      <c r="D981" s="84" t="s">
        <v>18</v>
      </c>
      <c r="E981" s="84" t="s">
        <v>196</v>
      </c>
      <c r="F981" s="84" t="s">
        <v>63</v>
      </c>
      <c r="G981" s="8">
        <f>G982</f>
        <v>301336.17</v>
      </c>
      <c r="H981" s="8">
        <f t="shared" ref="H981:I981" si="296">H982</f>
        <v>0</v>
      </c>
      <c r="I981" s="8">
        <f t="shared" si="296"/>
        <v>0</v>
      </c>
      <c r="J981" s="177"/>
      <c r="K981" s="184"/>
      <c r="L981" s="184"/>
      <c r="M981" s="184"/>
      <c r="N981" s="184"/>
      <c r="O981" s="184"/>
      <c r="P981" s="184"/>
      <c r="Q981" s="184"/>
      <c r="R981" s="184"/>
      <c r="S981" s="1"/>
      <c r="T981" s="1"/>
    </row>
    <row r="982" spans="1:20">
      <c r="A982" s="82" t="s">
        <v>175</v>
      </c>
      <c r="B982" s="148">
        <v>757</v>
      </c>
      <c r="C982" s="84" t="s">
        <v>43</v>
      </c>
      <c r="D982" s="84" t="s">
        <v>18</v>
      </c>
      <c r="E982" s="84" t="s">
        <v>196</v>
      </c>
      <c r="F982" s="84" t="s">
        <v>176</v>
      </c>
      <c r="G982" s="8">
        <f>'прил 5,'!G244</f>
        <v>301336.17</v>
      </c>
      <c r="H982" s="85">
        <v>0</v>
      </c>
      <c r="I982" s="85">
        <v>0</v>
      </c>
      <c r="J982" s="177"/>
      <c r="K982" s="184"/>
      <c r="L982" s="184"/>
      <c r="M982" s="184"/>
      <c r="N982" s="184"/>
      <c r="O982" s="184"/>
      <c r="P982" s="184"/>
      <c r="Q982" s="184"/>
      <c r="R982" s="184"/>
      <c r="S982" s="1"/>
      <c r="T982" s="1"/>
    </row>
    <row r="983" spans="1:20" ht="39.75" hidden="1" customHeight="1">
      <c r="A983" s="143" t="s">
        <v>721</v>
      </c>
      <c r="B983" s="14">
        <v>757</v>
      </c>
      <c r="C983" s="15" t="s">
        <v>43</v>
      </c>
      <c r="D983" s="15" t="s">
        <v>18</v>
      </c>
      <c r="E983" s="15" t="s">
        <v>720</v>
      </c>
      <c r="F983" s="14"/>
      <c r="G983" s="8">
        <f>G984</f>
        <v>0</v>
      </c>
      <c r="H983" s="8">
        <f t="shared" ref="H983:I983" si="297">H984</f>
        <v>0</v>
      </c>
      <c r="I983" s="8">
        <f t="shared" si="297"/>
        <v>0</v>
      </c>
      <c r="J983" s="1"/>
    </row>
    <row r="984" spans="1:20" ht="49.5" hidden="1" customHeight="1">
      <c r="A984" s="82" t="s">
        <v>29</v>
      </c>
      <c r="B984" s="14">
        <v>757</v>
      </c>
      <c r="C984" s="15" t="s">
        <v>43</v>
      </c>
      <c r="D984" s="15" t="s">
        <v>18</v>
      </c>
      <c r="E984" s="15" t="s">
        <v>720</v>
      </c>
      <c r="F984" s="15" t="s">
        <v>30</v>
      </c>
      <c r="G984" s="8">
        <f>G985</f>
        <v>0</v>
      </c>
      <c r="H984" s="8">
        <f>H985</f>
        <v>0</v>
      </c>
      <c r="I984" s="8">
        <f>I985</f>
        <v>0</v>
      </c>
      <c r="J984" s="1"/>
    </row>
    <row r="985" spans="1:20" hidden="1">
      <c r="A985" s="82" t="s">
        <v>31</v>
      </c>
      <c r="B985" s="14">
        <v>757</v>
      </c>
      <c r="C985" s="15" t="s">
        <v>43</v>
      </c>
      <c r="D985" s="15" t="s">
        <v>18</v>
      </c>
      <c r="E985" s="15" t="s">
        <v>720</v>
      </c>
      <c r="F985" s="15" t="s">
        <v>32</v>
      </c>
      <c r="G985" s="8">
        <f>'прил 5,'!G211</f>
        <v>0</v>
      </c>
      <c r="H985" s="8">
        <f>'прил 5,'!H211</f>
        <v>0</v>
      </c>
      <c r="I985" s="8">
        <f>'прил 5,'!I211</f>
        <v>0</v>
      </c>
      <c r="J985" s="1"/>
    </row>
    <row r="986" spans="1:20" ht="54.75" hidden="1" customHeight="1">
      <c r="A986" s="143" t="s">
        <v>752</v>
      </c>
      <c r="B986" s="14">
        <v>757</v>
      </c>
      <c r="C986" s="15" t="s">
        <v>43</v>
      </c>
      <c r="D986" s="15" t="s">
        <v>18</v>
      </c>
      <c r="E986" s="15" t="s">
        <v>751</v>
      </c>
      <c r="F986" s="14"/>
      <c r="G986" s="8">
        <f>G987</f>
        <v>0</v>
      </c>
      <c r="H986" s="8">
        <f t="shared" ref="H986:I986" si="298">H987</f>
        <v>0</v>
      </c>
      <c r="I986" s="8">
        <f t="shared" si="298"/>
        <v>0</v>
      </c>
      <c r="J986" s="1"/>
    </row>
    <row r="987" spans="1:20" ht="49.5" hidden="1" customHeight="1">
      <c r="A987" s="82" t="s">
        <v>29</v>
      </c>
      <c r="B987" s="14">
        <v>757</v>
      </c>
      <c r="C987" s="15" t="s">
        <v>43</v>
      </c>
      <c r="D987" s="15" t="s">
        <v>18</v>
      </c>
      <c r="E987" s="15" t="s">
        <v>751</v>
      </c>
      <c r="F987" s="15" t="s">
        <v>30</v>
      </c>
      <c r="G987" s="8">
        <f>G988</f>
        <v>0</v>
      </c>
      <c r="H987" s="8">
        <f>H988</f>
        <v>0</v>
      </c>
      <c r="I987" s="8">
        <f>I988</f>
        <v>0</v>
      </c>
      <c r="J987" s="1"/>
    </row>
    <row r="988" spans="1:20" hidden="1">
      <c r="A988" s="82" t="s">
        <v>31</v>
      </c>
      <c r="B988" s="14">
        <v>757</v>
      </c>
      <c r="C988" s="15" t="s">
        <v>43</v>
      </c>
      <c r="D988" s="15" t="s">
        <v>18</v>
      </c>
      <c r="E988" s="15" t="s">
        <v>751</v>
      </c>
      <c r="F988" s="15" t="s">
        <v>32</v>
      </c>
      <c r="G988" s="8"/>
      <c r="H988" s="8"/>
      <c r="I988" s="8"/>
      <c r="J988" s="1"/>
    </row>
    <row r="989" spans="1:20" ht="29.25" hidden="1" customHeight="1">
      <c r="A989" s="135" t="s">
        <v>929</v>
      </c>
      <c r="B989" s="14">
        <v>757</v>
      </c>
      <c r="C989" s="15" t="s">
        <v>43</v>
      </c>
      <c r="D989" s="15" t="s">
        <v>18</v>
      </c>
      <c r="E989" s="15" t="s">
        <v>928</v>
      </c>
      <c r="F989" s="14"/>
      <c r="G989" s="8">
        <f>G990</f>
        <v>0</v>
      </c>
      <c r="H989" s="8">
        <f t="shared" ref="H989:I989" si="299">H990</f>
        <v>0</v>
      </c>
      <c r="I989" s="8">
        <f t="shared" si="299"/>
        <v>0</v>
      </c>
      <c r="J989" s="177"/>
      <c r="K989" s="184"/>
      <c r="L989" s="184"/>
      <c r="M989" s="184"/>
      <c r="N989" s="184"/>
      <c r="O989" s="184"/>
      <c r="P989" s="184"/>
      <c r="Q989" s="184"/>
      <c r="R989" s="184"/>
      <c r="S989" s="1"/>
      <c r="T989" s="1"/>
    </row>
    <row r="990" spans="1:20" ht="49.5" hidden="1" customHeight="1">
      <c r="A990" s="82" t="s">
        <v>29</v>
      </c>
      <c r="B990" s="14">
        <v>757</v>
      </c>
      <c r="C990" s="15" t="s">
        <v>43</v>
      </c>
      <c r="D990" s="15" t="s">
        <v>18</v>
      </c>
      <c r="E990" s="15" t="s">
        <v>928</v>
      </c>
      <c r="F990" s="15" t="s">
        <v>30</v>
      </c>
      <c r="G990" s="8">
        <f>G991</f>
        <v>0</v>
      </c>
      <c r="H990" s="8">
        <f>H991</f>
        <v>0</v>
      </c>
      <c r="I990" s="8">
        <f>I991</f>
        <v>0</v>
      </c>
      <c r="J990" s="177"/>
      <c r="K990" s="184"/>
      <c r="L990" s="184"/>
      <c r="M990" s="184"/>
      <c r="N990" s="184"/>
      <c r="O990" s="184"/>
      <c r="P990" s="184"/>
      <c r="Q990" s="184"/>
      <c r="R990" s="184"/>
      <c r="S990" s="1"/>
      <c r="T990" s="1"/>
    </row>
    <row r="991" spans="1:20" hidden="1">
      <c r="A991" s="82" t="s">
        <v>31</v>
      </c>
      <c r="B991" s="14">
        <v>757</v>
      </c>
      <c r="C991" s="15" t="s">
        <v>43</v>
      </c>
      <c r="D991" s="15" t="s">
        <v>18</v>
      </c>
      <c r="E991" s="15" t="s">
        <v>928</v>
      </c>
      <c r="F991" s="15" t="s">
        <v>32</v>
      </c>
      <c r="G991" s="8"/>
      <c r="H991" s="8">
        <v>0</v>
      </c>
      <c r="I991" s="8">
        <v>0</v>
      </c>
      <c r="J991" s="177"/>
      <c r="K991" s="184"/>
      <c r="L991" s="184"/>
      <c r="M991" s="184"/>
      <c r="N991" s="184"/>
      <c r="O991" s="184"/>
      <c r="P991" s="184"/>
      <c r="Q991" s="184"/>
      <c r="R991" s="184"/>
      <c r="S991" s="1"/>
      <c r="T991" s="1"/>
    </row>
    <row r="992" spans="1:20" ht="29.25" customHeight="1">
      <c r="A992" s="135" t="s">
        <v>929</v>
      </c>
      <c r="B992" s="14">
        <v>757</v>
      </c>
      <c r="C992" s="15" t="s">
        <v>43</v>
      </c>
      <c r="D992" s="15" t="s">
        <v>18</v>
      </c>
      <c r="E992" s="15" t="s">
        <v>928</v>
      </c>
      <c r="F992" s="14"/>
      <c r="G992" s="8">
        <f>G993</f>
        <v>38205.480000000003</v>
      </c>
      <c r="H992" s="8">
        <f t="shared" ref="H992:I992" si="300">H993</f>
        <v>0</v>
      </c>
      <c r="I992" s="8">
        <f t="shared" si="300"/>
        <v>0</v>
      </c>
      <c r="J992" s="177"/>
      <c r="K992" s="184"/>
      <c r="L992" s="184"/>
      <c r="M992" s="184"/>
      <c r="N992" s="184"/>
      <c r="O992" s="184"/>
      <c r="P992" s="184"/>
      <c r="Q992" s="184"/>
      <c r="R992" s="184"/>
      <c r="S992" s="1"/>
      <c r="T992" s="1"/>
    </row>
    <row r="993" spans="1:20" ht="49.5" customHeight="1">
      <c r="A993" s="82" t="s">
        <v>29</v>
      </c>
      <c r="B993" s="14">
        <v>757</v>
      </c>
      <c r="C993" s="15" t="s">
        <v>43</v>
      </c>
      <c r="D993" s="15" t="s">
        <v>18</v>
      </c>
      <c r="E993" s="15" t="s">
        <v>928</v>
      </c>
      <c r="F993" s="15" t="s">
        <v>30</v>
      </c>
      <c r="G993" s="8">
        <f>G994</f>
        <v>38205.480000000003</v>
      </c>
      <c r="H993" s="8">
        <f>H994</f>
        <v>0</v>
      </c>
      <c r="I993" s="8">
        <f>I994</f>
        <v>0</v>
      </c>
      <c r="J993" s="177"/>
      <c r="K993" s="184"/>
      <c r="L993" s="184"/>
      <c r="M993" s="184"/>
      <c r="N993" s="184"/>
      <c r="O993" s="184"/>
      <c r="P993" s="184"/>
      <c r="Q993" s="184"/>
      <c r="R993" s="184"/>
      <c r="S993" s="1"/>
      <c r="T993" s="1"/>
    </row>
    <row r="994" spans="1:20">
      <c r="A994" s="82" t="s">
        <v>31</v>
      </c>
      <c r="B994" s="14">
        <v>757</v>
      </c>
      <c r="C994" s="15" t="s">
        <v>43</v>
      </c>
      <c r="D994" s="15" t="s">
        <v>18</v>
      </c>
      <c r="E994" s="15" t="s">
        <v>928</v>
      </c>
      <c r="F994" s="15" t="s">
        <v>32</v>
      </c>
      <c r="G994" s="8">
        <f>'прил 5,'!G217</f>
        <v>38205.480000000003</v>
      </c>
      <c r="H994" s="8">
        <v>0</v>
      </c>
      <c r="I994" s="8">
        <v>0</v>
      </c>
      <c r="J994" s="177"/>
      <c r="K994" s="184"/>
      <c r="L994" s="184"/>
      <c r="M994" s="184"/>
      <c r="N994" s="184"/>
      <c r="O994" s="184"/>
      <c r="P994" s="184"/>
      <c r="Q994" s="184"/>
      <c r="R994" s="184"/>
      <c r="S994" s="1"/>
      <c r="T994" s="1"/>
    </row>
    <row r="995" spans="1:20">
      <c r="A995" s="82" t="s">
        <v>1077</v>
      </c>
      <c r="B995" s="148">
        <v>757</v>
      </c>
      <c r="C995" s="84" t="s">
        <v>25</v>
      </c>
      <c r="D995" s="84" t="s">
        <v>69</v>
      </c>
      <c r="E995" s="84" t="s">
        <v>1078</v>
      </c>
      <c r="F995" s="84"/>
      <c r="G995" s="87">
        <f>G996</f>
        <v>60000</v>
      </c>
      <c r="H995" s="87">
        <f t="shared" ref="H995:I995" si="301">H996</f>
        <v>0</v>
      </c>
      <c r="I995" s="87">
        <f t="shared" si="301"/>
        <v>0</v>
      </c>
      <c r="J995" s="176"/>
      <c r="K995" s="184"/>
      <c r="L995" s="184"/>
      <c r="M995" s="184"/>
      <c r="N995" s="184"/>
      <c r="O995" s="184"/>
      <c r="P995" s="184"/>
      <c r="Q995" s="184"/>
      <c r="R995" s="184"/>
      <c r="S995" s="1"/>
      <c r="T995" s="1"/>
    </row>
    <row r="996" spans="1:20" ht="25.5">
      <c r="A996" s="82" t="s">
        <v>29</v>
      </c>
      <c r="B996" s="148">
        <v>757</v>
      </c>
      <c r="C996" s="84" t="s">
        <v>25</v>
      </c>
      <c r="D996" s="84" t="s">
        <v>69</v>
      </c>
      <c r="E996" s="84" t="s">
        <v>1078</v>
      </c>
      <c r="F996" s="84" t="s">
        <v>30</v>
      </c>
      <c r="G996" s="87">
        <f>G997</f>
        <v>60000</v>
      </c>
      <c r="H996" s="87">
        <f>H997</f>
        <v>0</v>
      </c>
      <c r="I996" s="87">
        <f>I997</f>
        <v>0</v>
      </c>
      <c r="J996" s="176"/>
      <c r="K996" s="184"/>
      <c r="L996" s="184"/>
      <c r="M996" s="184"/>
      <c r="N996" s="184"/>
      <c r="O996" s="184"/>
      <c r="P996" s="184"/>
      <c r="Q996" s="184"/>
      <c r="R996" s="184"/>
      <c r="S996" s="1"/>
      <c r="T996" s="1"/>
    </row>
    <row r="997" spans="1:20" ht="19.5" customHeight="1">
      <c r="A997" s="82" t="s">
        <v>31</v>
      </c>
      <c r="B997" s="148">
        <v>757</v>
      </c>
      <c r="C997" s="84" t="s">
        <v>25</v>
      </c>
      <c r="D997" s="84" t="s">
        <v>69</v>
      </c>
      <c r="E997" s="84" t="s">
        <v>1078</v>
      </c>
      <c r="F997" s="84" t="s">
        <v>32</v>
      </c>
      <c r="G997" s="87">
        <f>'прил 5,'!G86</f>
        <v>60000</v>
      </c>
      <c r="H997" s="87">
        <f>'прил 5,'!H86</f>
        <v>0</v>
      </c>
      <c r="I997" s="87">
        <f>'прил 5,'!I86</f>
        <v>0</v>
      </c>
      <c r="J997" s="176"/>
      <c r="K997" s="184"/>
      <c r="L997" s="184"/>
      <c r="M997" s="184"/>
      <c r="N997" s="184"/>
      <c r="O997" s="184"/>
      <c r="P997" s="184"/>
      <c r="Q997" s="184"/>
      <c r="R997" s="184"/>
      <c r="S997" s="1"/>
      <c r="T997" s="1"/>
    </row>
    <row r="998" spans="1:20" ht="39.75" hidden="1" customHeight="1">
      <c r="A998" s="143" t="s">
        <v>721</v>
      </c>
      <c r="B998" s="14">
        <v>757</v>
      </c>
      <c r="C998" s="15" t="s">
        <v>43</v>
      </c>
      <c r="D998" s="15" t="s">
        <v>18</v>
      </c>
      <c r="E998" s="15" t="s">
        <v>991</v>
      </c>
      <c r="F998" s="14"/>
      <c r="G998" s="8">
        <f>G999</f>
        <v>0</v>
      </c>
      <c r="H998" s="8">
        <f t="shared" ref="H998:I998" si="302">H999</f>
        <v>0</v>
      </c>
      <c r="I998" s="8">
        <f t="shared" si="302"/>
        <v>0</v>
      </c>
      <c r="J998" s="1"/>
    </row>
    <row r="999" spans="1:20" ht="49.5" hidden="1" customHeight="1">
      <c r="A999" s="82" t="s">
        <v>29</v>
      </c>
      <c r="B999" s="14">
        <v>757</v>
      </c>
      <c r="C999" s="15" t="s">
        <v>43</v>
      </c>
      <c r="D999" s="15" t="s">
        <v>18</v>
      </c>
      <c r="E999" s="15" t="s">
        <v>991</v>
      </c>
      <c r="F999" s="15" t="s">
        <v>30</v>
      </c>
      <c r="G999" s="8">
        <f>G1000</f>
        <v>0</v>
      </c>
      <c r="H999" s="8">
        <f>H1000</f>
        <v>0</v>
      </c>
      <c r="I999" s="8">
        <f>I1000</f>
        <v>0</v>
      </c>
      <c r="J999" s="1"/>
    </row>
    <row r="1000" spans="1:20" hidden="1">
      <c r="A1000" s="82" t="s">
        <v>31</v>
      </c>
      <c r="B1000" s="14">
        <v>757</v>
      </c>
      <c r="C1000" s="15" t="s">
        <v>43</v>
      </c>
      <c r="D1000" s="15" t="s">
        <v>18</v>
      </c>
      <c r="E1000" s="15" t="s">
        <v>991</v>
      </c>
      <c r="F1000" s="15" t="s">
        <v>32</v>
      </c>
      <c r="G1000" s="8">
        <f>'прил 5,'!G362</f>
        <v>0</v>
      </c>
      <c r="H1000" s="8">
        <f>'прил 5,'!H362</f>
        <v>0</v>
      </c>
      <c r="I1000" s="8">
        <f>'прил 5,'!I362</f>
        <v>0</v>
      </c>
      <c r="J1000" s="1"/>
    </row>
    <row r="1001" spans="1:20" s="28" customFormat="1" ht="25.5">
      <c r="A1001" s="13" t="s">
        <v>75</v>
      </c>
      <c r="B1001" s="14">
        <v>757</v>
      </c>
      <c r="C1001" s="15" t="s">
        <v>43</v>
      </c>
      <c r="D1001" s="15" t="s">
        <v>53</v>
      </c>
      <c r="E1001" s="15" t="s">
        <v>199</v>
      </c>
      <c r="F1001" s="15"/>
      <c r="G1001" s="93">
        <f>G1002+G1004+G1006</f>
        <v>11534375.199999999</v>
      </c>
      <c r="H1001" s="29">
        <f>H1002+H1004+H1006</f>
        <v>11981906.949999999</v>
      </c>
      <c r="I1001" s="29">
        <f>I1002+I1004+I1006</f>
        <v>12447339.989999998</v>
      </c>
      <c r="J1001" s="109"/>
      <c r="P1001" s="109"/>
      <c r="Q1001" s="109"/>
      <c r="R1001" s="109"/>
      <c r="S1001" s="109"/>
      <c r="T1001" s="109"/>
    </row>
    <row r="1002" spans="1:20" s="32" customFormat="1" ht="51">
      <c r="A1002" s="16" t="s">
        <v>54</v>
      </c>
      <c r="B1002" s="14">
        <v>757</v>
      </c>
      <c r="C1002" s="15" t="s">
        <v>43</v>
      </c>
      <c r="D1002" s="15" t="s">
        <v>53</v>
      </c>
      <c r="E1002" s="15" t="s">
        <v>199</v>
      </c>
      <c r="F1002" s="15" t="s">
        <v>57</v>
      </c>
      <c r="G1002" s="87">
        <f>G1003</f>
        <v>11366214</v>
      </c>
      <c r="H1002" s="87">
        <f>H1003</f>
        <v>11813745.75</v>
      </c>
      <c r="I1002" s="87">
        <f>I1003</f>
        <v>12279178.789999999</v>
      </c>
      <c r="J1002" s="31"/>
      <c r="P1002" s="31"/>
      <c r="Q1002" s="31"/>
      <c r="R1002" s="31"/>
      <c r="S1002" s="31"/>
      <c r="T1002" s="31"/>
    </row>
    <row r="1003" spans="1:20" s="32" customFormat="1" ht="25.5">
      <c r="A1003" s="16" t="s">
        <v>55</v>
      </c>
      <c r="B1003" s="14">
        <v>757</v>
      </c>
      <c r="C1003" s="15" t="s">
        <v>43</v>
      </c>
      <c r="D1003" s="15" t="s">
        <v>53</v>
      </c>
      <c r="E1003" s="15" t="s">
        <v>199</v>
      </c>
      <c r="F1003" s="15" t="s">
        <v>58</v>
      </c>
      <c r="G1003" s="87">
        <f>'прил 5,'!G387</f>
        <v>11366214</v>
      </c>
      <c r="H1003" s="87">
        <f>'прил 5,'!H387</f>
        <v>11813745.75</v>
      </c>
      <c r="I1003" s="87">
        <f>'прил 5,'!I387</f>
        <v>12279178.789999999</v>
      </c>
      <c r="J1003" s="31"/>
      <c r="P1003" s="31"/>
      <c r="Q1003" s="31"/>
      <c r="R1003" s="31"/>
      <c r="S1003" s="31"/>
      <c r="T1003" s="31"/>
    </row>
    <row r="1004" spans="1:20" s="32" customFormat="1" ht="28.5" customHeight="1">
      <c r="A1004" s="16" t="s">
        <v>35</v>
      </c>
      <c r="B1004" s="14">
        <v>757</v>
      </c>
      <c r="C1004" s="15" t="s">
        <v>43</v>
      </c>
      <c r="D1004" s="15" t="s">
        <v>53</v>
      </c>
      <c r="E1004" s="15" t="s">
        <v>199</v>
      </c>
      <c r="F1004" s="15" t="s">
        <v>36</v>
      </c>
      <c r="G1004" s="87">
        <f>G1005</f>
        <v>168161.2</v>
      </c>
      <c r="H1004" s="87">
        <f>H1005</f>
        <v>168161.2</v>
      </c>
      <c r="I1004" s="87">
        <f>I1005</f>
        <v>168161.2</v>
      </c>
      <c r="J1004" s="31"/>
      <c r="P1004" s="31"/>
      <c r="Q1004" s="31"/>
      <c r="R1004" s="31"/>
      <c r="S1004" s="31"/>
      <c r="T1004" s="31"/>
    </row>
    <row r="1005" spans="1:20" s="32" customFormat="1" ht="25.5">
      <c r="A1005" s="16" t="s">
        <v>37</v>
      </c>
      <c r="B1005" s="14">
        <v>757</v>
      </c>
      <c r="C1005" s="15" t="s">
        <v>43</v>
      </c>
      <c r="D1005" s="15" t="s">
        <v>53</v>
      </c>
      <c r="E1005" s="15" t="s">
        <v>199</v>
      </c>
      <c r="F1005" s="15" t="s">
        <v>38</v>
      </c>
      <c r="G1005" s="87">
        <f>'прил 5,'!G389</f>
        <v>168161.2</v>
      </c>
      <c r="H1005" s="87">
        <f>'прил 5,'!H389</f>
        <v>168161.2</v>
      </c>
      <c r="I1005" s="87">
        <f>'прил 5,'!I389</f>
        <v>168161.2</v>
      </c>
      <c r="J1005" s="31"/>
      <c r="P1005" s="31"/>
      <c r="Q1005" s="31"/>
      <c r="R1005" s="31"/>
      <c r="S1005" s="31"/>
      <c r="T1005" s="31"/>
    </row>
    <row r="1006" spans="1:20" s="32" customFormat="1" hidden="1">
      <c r="A1006" s="16" t="s">
        <v>62</v>
      </c>
      <c r="B1006" s="14"/>
      <c r="C1006" s="15"/>
      <c r="D1006" s="15"/>
      <c r="E1006" s="15" t="s">
        <v>199</v>
      </c>
      <c r="F1006" s="15" t="s">
        <v>63</v>
      </c>
      <c r="G1006" s="87">
        <f>G1007</f>
        <v>0</v>
      </c>
      <c r="H1006" s="87">
        <f>H1007</f>
        <v>0</v>
      </c>
      <c r="I1006" s="87">
        <f>I1007</f>
        <v>0</v>
      </c>
      <c r="J1006" s="31"/>
      <c r="P1006" s="31"/>
      <c r="Q1006" s="31"/>
      <c r="R1006" s="31"/>
      <c r="S1006" s="31"/>
      <c r="T1006" s="31"/>
    </row>
    <row r="1007" spans="1:20" hidden="1">
      <c r="A1007" s="16" t="s">
        <v>65</v>
      </c>
      <c r="B1007" s="14">
        <v>757</v>
      </c>
      <c r="C1007" s="15" t="s">
        <v>43</v>
      </c>
      <c r="D1007" s="15" t="s">
        <v>53</v>
      </c>
      <c r="E1007" s="15" t="s">
        <v>199</v>
      </c>
      <c r="F1007" s="15" t="s">
        <v>66</v>
      </c>
      <c r="G1007" s="94">
        <f>'прил 5,'!G391</f>
        <v>0</v>
      </c>
      <c r="H1007" s="94">
        <f>'прил 5,'!H391</f>
        <v>0</v>
      </c>
      <c r="I1007" s="94">
        <f>'прил 5,'!I391</f>
        <v>0</v>
      </c>
    </row>
    <row r="1008" spans="1:20" ht="76.5" hidden="1">
      <c r="A1008" s="16" t="s">
        <v>385</v>
      </c>
      <c r="B1008" s="14">
        <v>757</v>
      </c>
      <c r="C1008" s="15" t="s">
        <v>43</v>
      </c>
      <c r="D1008" s="15" t="s">
        <v>18</v>
      </c>
      <c r="E1008" s="15" t="s">
        <v>384</v>
      </c>
      <c r="F1008" s="15"/>
      <c r="G1008" s="85">
        <f>G1009</f>
        <v>0</v>
      </c>
      <c r="H1008" s="85">
        <f>H1009</f>
        <v>0</v>
      </c>
      <c r="I1008" s="85">
        <f>I1009</f>
        <v>0</v>
      </c>
    </row>
    <row r="1009" spans="1:10" hidden="1">
      <c r="A1009" s="16" t="s">
        <v>31</v>
      </c>
      <c r="B1009" s="14">
        <v>757</v>
      </c>
      <c r="C1009" s="15" t="s">
        <v>43</v>
      </c>
      <c r="D1009" s="15" t="s">
        <v>18</v>
      </c>
      <c r="E1009" s="15" t="s">
        <v>384</v>
      </c>
      <c r="F1009" s="15" t="s">
        <v>32</v>
      </c>
      <c r="G1009" s="85">
        <f>'прил 5,'!G235</f>
        <v>0</v>
      </c>
      <c r="H1009" s="85">
        <f>'прил 5,'!H235</f>
        <v>0</v>
      </c>
      <c r="I1009" s="85">
        <f>'прил 5,'!I235</f>
        <v>0</v>
      </c>
    </row>
    <row r="1010" spans="1:10" ht="45" hidden="1" customHeight="1">
      <c r="A1010" s="16" t="s">
        <v>575</v>
      </c>
      <c r="B1010" s="15"/>
      <c r="C1010" s="15"/>
      <c r="D1010" s="15"/>
      <c r="E1010" s="15" t="s">
        <v>517</v>
      </c>
      <c r="F1010" s="15"/>
      <c r="G1010" s="87">
        <f>G1011</f>
        <v>0</v>
      </c>
      <c r="H1010" s="85">
        <v>0</v>
      </c>
      <c r="I1010" s="85">
        <v>0</v>
      </c>
    </row>
    <row r="1011" spans="1:10" ht="34.5" hidden="1" customHeight="1">
      <c r="A1011" s="16" t="s">
        <v>94</v>
      </c>
      <c r="B1011" s="15"/>
      <c r="C1011" s="15"/>
      <c r="D1011" s="15"/>
      <c r="E1011" s="15" t="s">
        <v>517</v>
      </c>
      <c r="F1011" s="15" t="s">
        <v>341</v>
      </c>
      <c r="G1011" s="87">
        <f>G1012</f>
        <v>0</v>
      </c>
      <c r="H1011" s="85">
        <v>0</v>
      </c>
      <c r="I1011" s="85">
        <v>0</v>
      </c>
    </row>
    <row r="1012" spans="1:10" ht="68.25" hidden="1" customHeight="1">
      <c r="A1012" s="50" t="s">
        <v>410</v>
      </c>
      <c r="B1012" s="15"/>
      <c r="C1012" s="15"/>
      <c r="D1012" s="15"/>
      <c r="E1012" s="15" t="s">
        <v>517</v>
      </c>
      <c r="F1012" s="15" t="s">
        <v>409</v>
      </c>
      <c r="G1012" s="87">
        <f>'прил 5,'!G158</f>
        <v>0</v>
      </c>
      <c r="H1012" s="85">
        <v>0</v>
      </c>
      <c r="I1012" s="85">
        <v>0</v>
      </c>
    </row>
    <row r="1013" spans="1:10" ht="49.5" hidden="1" customHeight="1">
      <c r="A1013" s="50" t="s">
        <v>576</v>
      </c>
      <c r="B1013" s="15"/>
      <c r="C1013" s="15"/>
      <c r="D1013" s="15"/>
      <c r="E1013" s="15" t="s">
        <v>518</v>
      </c>
      <c r="F1013" s="15"/>
      <c r="G1013" s="85">
        <f>G1014</f>
        <v>0</v>
      </c>
      <c r="H1013" s="85">
        <v>0</v>
      </c>
      <c r="I1013" s="85">
        <v>0</v>
      </c>
    </row>
    <row r="1014" spans="1:10" ht="39" hidden="1" customHeight="1">
      <c r="A1014" s="16" t="s">
        <v>94</v>
      </c>
      <c r="B1014" s="15"/>
      <c r="C1014" s="15"/>
      <c r="D1014" s="15"/>
      <c r="E1014" s="15" t="s">
        <v>518</v>
      </c>
      <c r="F1014" s="15" t="s">
        <v>341</v>
      </c>
      <c r="G1014" s="85">
        <f>G1015</f>
        <v>0</v>
      </c>
      <c r="H1014" s="85">
        <v>0</v>
      </c>
      <c r="I1014" s="85">
        <v>0</v>
      </c>
    </row>
    <row r="1015" spans="1:10" ht="50.25" hidden="1" customHeight="1">
      <c r="A1015" s="50" t="s">
        <v>410</v>
      </c>
      <c r="B1015" s="15"/>
      <c r="C1015" s="15"/>
      <c r="D1015" s="15"/>
      <c r="E1015" s="15" t="s">
        <v>519</v>
      </c>
      <c r="F1015" s="15" t="s">
        <v>409</v>
      </c>
      <c r="G1015" s="85"/>
      <c r="H1015" s="85">
        <v>0</v>
      </c>
      <c r="I1015" s="85">
        <v>0</v>
      </c>
    </row>
    <row r="1016" spans="1:10" ht="29.25" customHeight="1">
      <c r="A1016" s="16" t="s">
        <v>638</v>
      </c>
      <c r="B1016" s="15"/>
      <c r="C1016" s="15"/>
      <c r="D1016" s="15"/>
      <c r="E1016" s="15" t="s">
        <v>724</v>
      </c>
      <c r="F1016" s="15"/>
      <c r="G1016" s="85">
        <f>G1017</f>
        <v>42300</v>
      </c>
      <c r="H1016" s="85">
        <f t="shared" ref="H1016:I1017" si="303">H1017</f>
        <v>42300</v>
      </c>
      <c r="I1016" s="85">
        <f t="shared" si="303"/>
        <v>42300</v>
      </c>
    </row>
    <row r="1017" spans="1:10" ht="18.75" customHeight="1">
      <c r="A1017" s="50" t="s">
        <v>577</v>
      </c>
      <c r="B1017" s="15"/>
      <c r="C1017" s="15"/>
      <c r="D1017" s="15"/>
      <c r="E1017" s="15" t="s">
        <v>724</v>
      </c>
      <c r="F1017" s="15" t="s">
        <v>36</v>
      </c>
      <c r="G1017" s="85">
        <f>G1018</f>
        <v>42300</v>
      </c>
      <c r="H1017" s="85">
        <f t="shared" si="303"/>
        <v>42300</v>
      </c>
      <c r="I1017" s="85">
        <f t="shared" si="303"/>
        <v>42300</v>
      </c>
    </row>
    <row r="1018" spans="1:10" ht="27" customHeight="1">
      <c r="A1018" s="50" t="s">
        <v>37</v>
      </c>
      <c r="B1018" s="15"/>
      <c r="C1018" s="15"/>
      <c r="D1018" s="15"/>
      <c r="E1018" s="15" t="s">
        <v>724</v>
      </c>
      <c r="F1018" s="15" t="s">
        <v>38</v>
      </c>
      <c r="G1018" s="85">
        <f>'прил 5,'!G1349</f>
        <v>42300</v>
      </c>
      <c r="H1018" s="85">
        <f>'прил 5,'!H1349</f>
        <v>42300</v>
      </c>
      <c r="I1018" s="85">
        <f>'прил 5,'!I1349</f>
        <v>42300</v>
      </c>
    </row>
    <row r="1019" spans="1:10" ht="66" hidden="1" customHeight="1">
      <c r="A1019" s="16" t="s">
        <v>516</v>
      </c>
      <c r="B1019" s="14">
        <v>757</v>
      </c>
      <c r="C1019" s="15" t="s">
        <v>25</v>
      </c>
      <c r="D1019" s="15" t="s">
        <v>69</v>
      </c>
      <c r="E1019" s="15" t="s">
        <v>603</v>
      </c>
      <c r="F1019" s="15"/>
      <c r="G1019" s="70">
        <f>G1020</f>
        <v>0</v>
      </c>
      <c r="H1019" s="70">
        <f t="shared" ref="H1019:I1020" si="304">H1020</f>
        <v>0</v>
      </c>
      <c r="I1019" s="87">
        <f t="shared" si="304"/>
        <v>0</v>
      </c>
      <c r="J1019" s="1"/>
    </row>
    <row r="1020" spans="1:10" ht="33.75" hidden="1" customHeight="1">
      <c r="A1020" s="16" t="s">
        <v>29</v>
      </c>
      <c r="B1020" s="14">
        <v>757</v>
      </c>
      <c r="C1020" s="15" t="s">
        <v>25</v>
      </c>
      <c r="D1020" s="15" t="s">
        <v>69</v>
      </c>
      <c r="E1020" s="15" t="s">
        <v>603</v>
      </c>
      <c r="F1020" s="15" t="s">
        <v>30</v>
      </c>
      <c r="G1020" s="70">
        <f>G1021</f>
        <v>0</v>
      </c>
      <c r="H1020" s="70">
        <f t="shared" si="304"/>
        <v>0</v>
      </c>
      <c r="I1020" s="87">
        <f t="shared" si="304"/>
        <v>0</v>
      </c>
      <c r="J1020" s="1"/>
    </row>
    <row r="1021" spans="1:10" ht="27.75" hidden="1" customHeight="1">
      <c r="A1021" s="16" t="s">
        <v>31</v>
      </c>
      <c r="B1021" s="14">
        <v>757</v>
      </c>
      <c r="C1021" s="15" t="s">
        <v>25</v>
      </c>
      <c r="D1021" s="15" t="s">
        <v>69</v>
      </c>
      <c r="E1021" s="15" t="s">
        <v>603</v>
      </c>
      <c r="F1021" s="15" t="s">
        <v>32</v>
      </c>
      <c r="G1021" s="70"/>
      <c r="H1021" s="70"/>
      <c r="I1021" s="87">
        <f>'прил 5,'!I46</f>
        <v>0</v>
      </c>
      <c r="J1021" s="1"/>
    </row>
    <row r="1022" spans="1:10" ht="18" hidden="1" customHeight="1">
      <c r="A1022" s="16" t="s">
        <v>636</v>
      </c>
      <c r="B1022" s="14">
        <v>793</v>
      </c>
      <c r="C1022" s="15" t="s">
        <v>18</v>
      </c>
      <c r="D1022" s="15" t="s">
        <v>22</v>
      </c>
      <c r="E1022" s="15" t="s">
        <v>635</v>
      </c>
      <c r="F1022" s="15"/>
      <c r="G1022" s="70">
        <f>G1023</f>
        <v>0</v>
      </c>
      <c r="H1022" s="70">
        <f t="shared" ref="H1022:I1023" si="305">H1023</f>
        <v>0</v>
      </c>
      <c r="I1022" s="70">
        <f t="shared" si="305"/>
        <v>0</v>
      </c>
      <c r="J1022" s="1"/>
    </row>
    <row r="1023" spans="1:10" ht="19.5" hidden="1" customHeight="1">
      <c r="A1023" s="16" t="s">
        <v>317</v>
      </c>
      <c r="B1023" s="14">
        <v>793</v>
      </c>
      <c r="C1023" s="15" t="s">
        <v>18</v>
      </c>
      <c r="D1023" s="15" t="s">
        <v>22</v>
      </c>
      <c r="E1023" s="15" t="s">
        <v>635</v>
      </c>
      <c r="F1023" s="15" t="s">
        <v>36</v>
      </c>
      <c r="G1023" s="70">
        <f>G1024</f>
        <v>0</v>
      </c>
      <c r="H1023" s="70">
        <f t="shared" si="305"/>
        <v>0</v>
      </c>
      <c r="I1023" s="70">
        <f t="shared" si="305"/>
        <v>0</v>
      </c>
      <c r="J1023" s="1"/>
    </row>
    <row r="1024" spans="1:10" ht="25.5" hidden="1" customHeight="1">
      <c r="A1024" s="16" t="s">
        <v>37</v>
      </c>
      <c r="B1024" s="14">
        <v>793</v>
      </c>
      <c r="C1024" s="15" t="s">
        <v>18</v>
      </c>
      <c r="D1024" s="15" t="s">
        <v>22</v>
      </c>
      <c r="E1024" s="15" t="s">
        <v>635</v>
      </c>
      <c r="F1024" s="15" t="s">
        <v>38</v>
      </c>
      <c r="G1024" s="70">
        <f>'прил 5,'!G1352</f>
        <v>0</v>
      </c>
      <c r="H1024" s="70">
        <f>'прил 5,'!H1352</f>
        <v>0</v>
      </c>
      <c r="I1024" s="70">
        <f>'прил 5,'!I1352</f>
        <v>0</v>
      </c>
      <c r="J1024" s="1"/>
    </row>
    <row r="1025" spans="1:11" ht="81.75" hidden="1" customHeight="1">
      <c r="A1025" s="16" t="s">
        <v>605</v>
      </c>
      <c r="B1025" s="14">
        <v>757</v>
      </c>
      <c r="C1025" s="15" t="s">
        <v>25</v>
      </c>
      <c r="D1025" s="15" t="s">
        <v>69</v>
      </c>
      <c r="E1025" s="15" t="s">
        <v>604</v>
      </c>
      <c r="F1025" s="15"/>
      <c r="G1025" s="70">
        <f>G1026</f>
        <v>0</v>
      </c>
      <c r="H1025" s="70">
        <f t="shared" ref="H1025:I1026" si="306">H1026</f>
        <v>0</v>
      </c>
      <c r="I1025" s="87">
        <f t="shared" si="306"/>
        <v>0</v>
      </c>
      <c r="J1025" s="1"/>
    </row>
    <row r="1026" spans="1:11" ht="47.25" hidden="1" customHeight="1">
      <c r="A1026" s="16" t="s">
        <v>94</v>
      </c>
      <c r="B1026" s="14">
        <v>757</v>
      </c>
      <c r="C1026" s="15" t="s">
        <v>25</v>
      </c>
      <c r="D1026" s="15" t="s">
        <v>69</v>
      </c>
      <c r="E1026" s="15" t="s">
        <v>604</v>
      </c>
      <c r="F1026" s="15" t="s">
        <v>341</v>
      </c>
      <c r="G1026" s="70">
        <f>G1027</f>
        <v>0</v>
      </c>
      <c r="H1026" s="70">
        <f t="shared" si="306"/>
        <v>0</v>
      </c>
      <c r="I1026" s="70">
        <f t="shared" si="306"/>
        <v>0</v>
      </c>
      <c r="J1026" s="1"/>
    </row>
    <row r="1027" spans="1:11" ht="98.25" hidden="1" customHeight="1">
      <c r="A1027" s="50" t="s">
        <v>410</v>
      </c>
      <c r="B1027" s="14">
        <v>757</v>
      </c>
      <c r="C1027" s="15" t="s">
        <v>25</v>
      </c>
      <c r="D1027" s="15" t="s">
        <v>69</v>
      </c>
      <c r="E1027" s="15" t="s">
        <v>604</v>
      </c>
      <c r="F1027" s="15" t="s">
        <v>409</v>
      </c>
      <c r="G1027" s="70"/>
      <c r="H1027" s="70">
        <v>0</v>
      </c>
      <c r="I1027" s="70"/>
      <c r="J1027" s="1"/>
    </row>
    <row r="1028" spans="1:11" ht="19.5" hidden="1" customHeight="1">
      <c r="A1028" s="16" t="s">
        <v>383</v>
      </c>
      <c r="B1028" s="14">
        <v>757</v>
      </c>
      <c r="C1028" s="15" t="s">
        <v>25</v>
      </c>
      <c r="D1028" s="15" t="s">
        <v>69</v>
      </c>
      <c r="E1028" s="15" t="s">
        <v>124</v>
      </c>
      <c r="F1028" s="15"/>
      <c r="G1028" s="87">
        <f>G1029</f>
        <v>0</v>
      </c>
      <c r="H1028" s="85">
        <v>0</v>
      </c>
      <c r="I1028" s="85">
        <v>0</v>
      </c>
      <c r="J1028" s="1"/>
    </row>
    <row r="1029" spans="1:11" ht="39.75" hidden="1" customHeight="1">
      <c r="A1029" s="16" t="s">
        <v>29</v>
      </c>
      <c r="B1029" s="14">
        <v>757</v>
      </c>
      <c r="C1029" s="15" t="s">
        <v>25</v>
      </c>
      <c r="D1029" s="15" t="s">
        <v>69</v>
      </c>
      <c r="E1029" s="15" t="s">
        <v>124</v>
      </c>
      <c r="F1029" s="15" t="s">
        <v>30</v>
      </c>
      <c r="G1029" s="87">
        <f>G1030</f>
        <v>0</v>
      </c>
      <c r="H1029" s="85">
        <v>0</v>
      </c>
      <c r="I1029" s="85">
        <v>0</v>
      </c>
      <c r="J1029" s="1"/>
    </row>
    <row r="1030" spans="1:11" ht="20.25" hidden="1" customHeight="1">
      <c r="A1030" s="16" t="s">
        <v>31</v>
      </c>
      <c r="B1030" s="14">
        <v>757</v>
      </c>
      <c r="C1030" s="15" t="s">
        <v>25</v>
      </c>
      <c r="D1030" s="15" t="s">
        <v>69</v>
      </c>
      <c r="E1030" s="15" t="s">
        <v>124</v>
      </c>
      <c r="F1030" s="15" t="s">
        <v>32</v>
      </c>
      <c r="G1030" s="87">
        <f>'прил 5,'!G55+'прил 5,'!G238</f>
        <v>0</v>
      </c>
      <c r="H1030" s="85">
        <v>0</v>
      </c>
      <c r="I1030" s="85">
        <v>0</v>
      </c>
      <c r="J1030" s="1"/>
    </row>
    <row r="1031" spans="1:11" ht="39" hidden="1" customHeight="1">
      <c r="A1031" s="16" t="s">
        <v>179</v>
      </c>
      <c r="B1031" s="14">
        <v>757</v>
      </c>
      <c r="C1031" s="15" t="s">
        <v>43</v>
      </c>
      <c r="D1031" s="15" t="s">
        <v>18</v>
      </c>
      <c r="E1031" s="15" t="s">
        <v>178</v>
      </c>
      <c r="F1031" s="15"/>
      <c r="G1031" s="87">
        <f>G1032</f>
        <v>0</v>
      </c>
      <c r="H1031" s="70">
        <f t="shared" ref="H1031:I1032" si="307">H1032</f>
        <v>0</v>
      </c>
      <c r="I1031" s="70">
        <f t="shared" si="307"/>
        <v>0</v>
      </c>
      <c r="J1031" s="1"/>
    </row>
    <row r="1032" spans="1:11" ht="39.75" hidden="1" customHeight="1">
      <c r="A1032" s="16" t="s">
        <v>29</v>
      </c>
      <c r="B1032" s="14">
        <v>757</v>
      </c>
      <c r="C1032" s="15" t="s">
        <v>43</v>
      </c>
      <c r="D1032" s="15" t="s">
        <v>18</v>
      </c>
      <c r="E1032" s="15" t="s">
        <v>178</v>
      </c>
      <c r="F1032" s="15" t="s">
        <v>30</v>
      </c>
      <c r="G1032" s="87">
        <f>G1033</f>
        <v>0</v>
      </c>
      <c r="H1032" s="70">
        <f t="shared" si="307"/>
        <v>0</v>
      </c>
      <c r="I1032" s="70">
        <f t="shared" si="307"/>
        <v>0</v>
      </c>
      <c r="J1032" s="1"/>
    </row>
    <row r="1033" spans="1:11" ht="20.25" hidden="1" customHeight="1">
      <c r="A1033" s="16" t="s">
        <v>31</v>
      </c>
      <c r="B1033" s="14">
        <v>757</v>
      </c>
      <c r="C1033" s="15" t="s">
        <v>43</v>
      </c>
      <c r="D1033" s="15" t="s">
        <v>18</v>
      </c>
      <c r="E1033" s="15" t="s">
        <v>178</v>
      </c>
      <c r="F1033" s="15" t="s">
        <v>32</v>
      </c>
      <c r="G1033" s="87">
        <v>0</v>
      </c>
      <c r="H1033" s="70">
        <f>'прил 5,'!H241</f>
        <v>0</v>
      </c>
      <c r="I1033" s="70">
        <v>0</v>
      </c>
      <c r="J1033" s="1"/>
    </row>
    <row r="1034" spans="1:11" ht="87.75" hidden="1" customHeight="1">
      <c r="A1034" s="16" t="s">
        <v>487</v>
      </c>
      <c r="B1034" s="14">
        <v>757</v>
      </c>
      <c r="C1034" s="15" t="s">
        <v>25</v>
      </c>
      <c r="D1034" s="15" t="s">
        <v>69</v>
      </c>
      <c r="E1034" s="15" t="s">
        <v>488</v>
      </c>
      <c r="F1034" s="15"/>
      <c r="G1034" s="87">
        <f>G1035</f>
        <v>0</v>
      </c>
      <c r="H1034" s="70">
        <f t="shared" ref="H1034:K1035" si="308">H1035</f>
        <v>0</v>
      </c>
      <c r="I1034" s="70">
        <f t="shared" si="308"/>
        <v>0</v>
      </c>
      <c r="J1034" s="1"/>
    </row>
    <row r="1035" spans="1:11" ht="45" hidden="1" customHeight="1">
      <c r="A1035" s="16" t="s">
        <v>29</v>
      </c>
      <c r="B1035" s="14">
        <v>757</v>
      </c>
      <c r="C1035" s="15" t="s">
        <v>25</v>
      </c>
      <c r="D1035" s="15" t="s">
        <v>69</v>
      </c>
      <c r="E1035" s="15" t="s">
        <v>488</v>
      </c>
      <c r="F1035" s="15" t="s">
        <v>30</v>
      </c>
      <c r="G1035" s="87">
        <f>G1036</f>
        <v>0</v>
      </c>
      <c r="H1035" s="70">
        <f t="shared" si="308"/>
        <v>0</v>
      </c>
      <c r="I1035" s="70">
        <f t="shared" si="308"/>
        <v>0</v>
      </c>
      <c r="J1035" s="70">
        <f t="shared" si="308"/>
        <v>0</v>
      </c>
      <c r="K1035" s="70">
        <f t="shared" si="308"/>
        <v>0</v>
      </c>
    </row>
    <row r="1036" spans="1:11" ht="19.5" hidden="1" customHeight="1">
      <c r="A1036" s="16" t="s">
        <v>31</v>
      </c>
      <c r="B1036" s="14">
        <v>757</v>
      </c>
      <c r="C1036" s="15" t="s">
        <v>25</v>
      </c>
      <c r="D1036" s="15" t="s">
        <v>69</v>
      </c>
      <c r="E1036" s="15" t="s">
        <v>488</v>
      </c>
      <c r="F1036" s="15" t="s">
        <v>32</v>
      </c>
      <c r="G1036" s="87">
        <v>0</v>
      </c>
      <c r="H1036" s="70">
        <f>'прил 5,'!H58</f>
        <v>0</v>
      </c>
      <c r="I1036" s="70">
        <v>0</v>
      </c>
      <c r="J1036" s="1"/>
    </row>
    <row r="1037" spans="1:11" ht="36" hidden="1" customHeight="1">
      <c r="A1037" s="16" t="s">
        <v>499</v>
      </c>
      <c r="B1037" s="14">
        <v>757</v>
      </c>
      <c r="C1037" s="15" t="s">
        <v>43</v>
      </c>
      <c r="D1037" s="15" t="s">
        <v>18</v>
      </c>
      <c r="E1037" s="15" t="s">
        <v>498</v>
      </c>
      <c r="F1037" s="15"/>
      <c r="G1037" s="87">
        <f>G1038</f>
        <v>0</v>
      </c>
      <c r="H1037" s="70">
        <f t="shared" ref="H1037:K1038" si="309">H1038</f>
        <v>0</v>
      </c>
      <c r="I1037" s="70">
        <f t="shared" si="309"/>
        <v>0</v>
      </c>
      <c r="J1037" s="1"/>
    </row>
    <row r="1038" spans="1:11" ht="45" hidden="1" customHeight="1">
      <c r="A1038" s="16" t="s">
        <v>29</v>
      </c>
      <c r="B1038" s="14">
        <v>757</v>
      </c>
      <c r="C1038" s="15" t="s">
        <v>43</v>
      </c>
      <c r="D1038" s="15" t="s">
        <v>18</v>
      </c>
      <c r="E1038" s="15" t="s">
        <v>498</v>
      </c>
      <c r="F1038" s="15" t="s">
        <v>30</v>
      </c>
      <c r="G1038" s="87">
        <f>G1039</f>
        <v>0</v>
      </c>
      <c r="H1038" s="70">
        <f t="shared" si="309"/>
        <v>0</v>
      </c>
      <c r="I1038" s="70">
        <f t="shared" si="309"/>
        <v>0</v>
      </c>
      <c r="J1038" s="70">
        <f t="shared" si="309"/>
        <v>0</v>
      </c>
      <c r="K1038" s="70">
        <f t="shared" si="309"/>
        <v>0</v>
      </c>
    </row>
    <row r="1039" spans="1:11" ht="19.5" hidden="1" customHeight="1">
      <c r="A1039" s="16" t="s">
        <v>31</v>
      </c>
      <c r="B1039" s="14">
        <v>757</v>
      </c>
      <c r="C1039" s="15" t="s">
        <v>43</v>
      </c>
      <c r="D1039" s="15" t="s">
        <v>18</v>
      </c>
      <c r="E1039" s="15" t="s">
        <v>498</v>
      </c>
      <c r="F1039" s="15" t="s">
        <v>32</v>
      </c>
      <c r="G1039" s="87">
        <v>0</v>
      </c>
      <c r="H1039" s="70">
        <f>'прил 5,'!H263</f>
        <v>0</v>
      </c>
      <c r="I1039" s="70">
        <f>'прил 5,'!I263</f>
        <v>0</v>
      </c>
      <c r="J1039" s="1"/>
    </row>
    <row r="1040" spans="1:11" ht="82.5" hidden="1" customHeight="1">
      <c r="A1040" s="16" t="s">
        <v>551</v>
      </c>
      <c r="B1040" s="14">
        <v>757</v>
      </c>
      <c r="C1040" s="15" t="s">
        <v>43</v>
      </c>
      <c r="D1040" s="15" t="s">
        <v>18</v>
      </c>
      <c r="E1040" s="15" t="s">
        <v>550</v>
      </c>
      <c r="F1040" s="15"/>
      <c r="G1040" s="85">
        <f>G1041+G1046+G1049+G1052</f>
        <v>0</v>
      </c>
      <c r="H1040" s="8">
        <f t="shared" ref="H1040:I1040" si="310">H1041</f>
        <v>0</v>
      </c>
      <c r="I1040" s="8">
        <f t="shared" si="310"/>
        <v>0</v>
      </c>
      <c r="J1040" s="1"/>
    </row>
    <row r="1041" spans="1:10" ht="91.5" hidden="1" customHeight="1">
      <c r="A1041" s="23" t="s">
        <v>549</v>
      </c>
      <c r="B1041" s="14">
        <v>757</v>
      </c>
      <c r="C1041" s="15" t="s">
        <v>43</v>
      </c>
      <c r="D1041" s="15" t="s">
        <v>18</v>
      </c>
      <c r="E1041" s="15" t="s">
        <v>548</v>
      </c>
      <c r="F1041" s="14"/>
      <c r="G1041" s="85">
        <f>G1042+G1044</f>
        <v>0</v>
      </c>
      <c r="H1041" s="85">
        <v>0</v>
      </c>
      <c r="I1041" s="85">
        <v>0</v>
      </c>
      <c r="J1041" s="1"/>
    </row>
    <row r="1042" spans="1:10" ht="25.5" hidden="1">
      <c r="A1042" s="16" t="s">
        <v>29</v>
      </c>
      <c r="B1042" s="14">
        <v>757</v>
      </c>
      <c r="C1042" s="15" t="s">
        <v>43</v>
      </c>
      <c r="D1042" s="15" t="s">
        <v>18</v>
      </c>
      <c r="E1042" s="15" t="s">
        <v>548</v>
      </c>
      <c r="F1042" s="15" t="s">
        <v>30</v>
      </c>
      <c r="G1042" s="85">
        <f>G1043</f>
        <v>0</v>
      </c>
      <c r="H1042" s="8">
        <f>H1043</f>
        <v>0</v>
      </c>
      <c r="I1042" s="8">
        <f>I1043</f>
        <v>0</v>
      </c>
      <c r="J1042" s="1"/>
    </row>
    <row r="1043" spans="1:10" hidden="1">
      <c r="A1043" s="16" t="s">
        <v>31</v>
      </c>
      <c r="B1043" s="14">
        <v>757</v>
      </c>
      <c r="C1043" s="15" t="s">
        <v>43</v>
      </c>
      <c r="D1043" s="15" t="s">
        <v>18</v>
      </c>
      <c r="E1043" s="15" t="s">
        <v>548</v>
      </c>
      <c r="F1043" s="15" t="s">
        <v>32</v>
      </c>
      <c r="G1043" s="85">
        <f>'прил 5,'!G183</f>
        <v>0</v>
      </c>
      <c r="H1043" s="85">
        <v>0</v>
      </c>
      <c r="I1043" s="85">
        <v>0</v>
      </c>
      <c r="J1043" s="1"/>
    </row>
    <row r="1044" spans="1:10" hidden="1">
      <c r="A1044" s="16" t="s">
        <v>153</v>
      </c>
      <c r="B1044" s="14">
        <v>757</v>
      </c>
      <c r="C1044" s="15" t="s">
        <v>43</v>
      </c>
      <c r="D1044" s="15" t="s">
        <v>18</v>
      </c>
      <c r="E1044" s="15" t="s">
        <v>548</v>
      </c>
      <c r="F1044" s="15" t="s">
        <v>154</v>
      </c>
      <c r="G1044" s="85">
        <f>G1045</f>
        <v>0</v>
      </c>
      <c r="H1044" s="85">
        <v>0</v>
      </c>
      <c r="I1044" s="85">
        <v>0</v>
      </c>
      <c r="J1044" s="1"/>
    </row>
    <row r="1045" spans="1:10" hidden="1">
      <c r="A1045" s="16" t="s">
        <v>165</v>
      </c>
      <c r="B1045" s="14">
        <v>757</v>
      </c>
      <c r="C1045" s="15" t="s">
        <v>43</v>
      </c>
      <c r="D1045" s="15" t="s">
        <v>18</v>
      </c>
      <c r="E1045" s="15" t="s">
        <v>548</v>
      </c>
      <c r="F1045" s="15" t="s">
        <v>166</v>
      </c>
      <c r="G1045" s="85">
        <f>'прил 5,'!G185</f>
        <v>0</v>
      </c>
      <c r="H1045" s="85">
        <v>0</v>
      </c>
      <c r="I1045" s="85">
        <v>0</v>
      </c>
      <c r="J1045" s="1"/>
    </row>
    <row r="1046" spans="1:10" ht="91.5" hidden="1" customHeight="1">
      <c r="A1046" s="23" t="s">
        <v>553</v>
      </c>
      <c r="B1046" s="14">
        <v>757</v>
      </c>
      <c r="C1046" s="15" t="s">
        <v>43</v>
      </c>
      <c r="D1046" s="15" t="s">
        <v>18</v>
      </c>
      <c r="E1046" s="15" t="s">
        <v>552</v>
      </c>
      <c r="F1046" s="14"/>
      <c r="G1046" s="85">
        <f>G1047</f>
        <v>0</v>
      </c>
      <c r="H1046" s="85">
        <v>0</v>
      </c>
      <c r="I1046" s="85">
        <v>0</v>
      </c>
      <c r="J1046" s="1"/>
    </row>
    <row r="1047" spans="1:10" ht="25.5" hidden="1">
      <c r="A1047" s="16" t="s">
        <v>29</v>
      </c>
      <c r="B1047" s="14">
        <v>757</v>
      </c>
      <c r="C1047" s="15" t="s">
        <v>43</v>
      </c>
      <c r="D1047" s="15" t="s">
        <v>18</v>
      </c>
      <c r="E1047" s="15" t="s">
        <v>552</v>
      </c>
      <c r="F1047" s="15" t="s">
        <v>30</v>
      </c>
      <c r="G1047" s="85">
        <f>G1048</f>
        <v>0</v>
      </c>
      <c r="H1047" s="8">
        <f>H1048</f>
        <v>0</v>
      </c>
      <c r="I1047" s="8">
        <f>I1048</f>
        <v>0</v>
      </c>
      <c r="J1047" s="1"/>
    </row>
    <row r="1048" spans="1:10" hidden="1">
      <c r="A1048" s="16" t="s">
        <v>31</v>
      </c>
      <c r="B1048" s="14">
        <v>757</v>
      </c>
      <c r="C1048" s="15" t="s">
        <v>43</v>
      </c>
      <c r="D1048" s="15" t="s">
        <v>18</v>
      </c>
      <c r="E1048" s="15" t="s">
        <v>552</v>
      </c>
      <c r="F1048" s="15" t="s">
        <v>32</v>
      </c>
      <c r="G1048" s="85">
        <f>'прил 5,'!G188</f>
        <v>0</v>
      </c>
      <c r="H1048" s="85">
        <v>0</v>
      </c>
      <c r="I1048" s="85">
        <v>0</v>
      </c>
      <c r="J1048" s="1"/>
    </row>
    <row r="1049" spans="1:10" ht="91.5" hidden="1" customHeight="1">
      <c r="A1049" s="23" t="s">
        <v>554</v>
      </c>
      <c r="B1049" s="14">
        <v>757</v>
      </c>
      <c r="C1049" s="15" t="s">
        <v>43</v>
      </c>
      <c r="D1049" s="15" t="s">
        <v>18</v>
      </c>
      <c r="E1049" s="15" t="s">
        <v>555</v>
      </c>
      <c r="F1049" s="14"/>
      <c r="G1049" s="85">
        <f>G1050</f>
        <v>0</v>
      </c>
      <c r="H1049" s="85">
        <v>0</v>
      </c>
      <c r="I1049" s="85">
        <v>0</v>
      </c>
      <c r="J1049" s="1"/>
    </row>
    <row r="1050" spans="1:10" ht="25.5" hidden="1">
      <c r="A1050" s="16" t="s">
        <v>29</v>
      </c>
      <c r="B1050" s="14">
        <v>757</v>
      </c>
      <c r="C1050" s="15" t="s">
        <v>43</v>
      </c>
      <c r="D1050" s="15" t="s">
        <v>18</v>
      </c>
      <c r="E1050" s="15" t="s">
        <v>555</v>
      </c>
      <c r="F1050" s="15" t="s">
        <v>30</v>
      </c>
      <c r="G1050" s="85">
        <f>G1051</f>
        <v>0</v>
      </c>
      <c r="H1050" s="8">
        <f>H1051</f>
        <v>0</v>
      </c>
      <c r="I1050" s="8">
        <f>I1051</f>
        <v>0</v>
      </c>
      <c r="J1050" s="1"/>
    </row>
    <row r="1051" spans="1:10" hidden="1">
      <c r="A1051" s="16" t="s">
        <v>31</v>
      </c>
      <c r="B1051" s="14">
        <v>757</v>
      </c>
      <c r="C1051" s="15" t="s">
        <v>43</v>
      </c>
      <c r="D1051" s="15" t="s">
        <v>18</v>
      </c>
      <c r="E1051" s="15" t="s">
        <v>555</v>
      </c>
      <c r="F1051" s="15" t="s">
        <v>32</v>
      </c>
      <c r="G1051" s="85">
        <f>'прил 5,'!G191</f>
        <v>0</v>
      </c>
      <c r="H1051" s="85">
        <v>0</v>
      </c>
      <c r="I1051" s="85">
        <v>0</v>
      </c>
      <c r="J1051" s="1"/>
    </row>
    <row r="1052" spans="1:10" ht="68.25" hidden="1" customHeight="1">
      <c r="A1052" s="23" t="s">
        <v>557</v>
      </c>
      <c r="B1052" s="14">
        <v>757</v>
      </c>
      <c r="C1052" s="15" t="s">
        <v>43</v>
      </c>
      <c r="D1052" s="15" t="s">
        <v>18</v>
      </c>
      <c r="E1052" s="15" t="s">
        <v>556</v>
      </c>
      <c r="F1052" s="14"/>
      <c r="G1052" s="85">
        <f>G1055+G1053</f>
        <v>0</v>
      </c>
      <c r="H1052" s="85">
        <f t="shared" ref="H1052:I1052" si="311">H1055+H1053</f>
        <v>0</v>
      </c>
      <c r="I1052" s="85">
        <f t="shared" si="311"/>
        <v>0</v>
      </c>
      <c r="J1052" s="1"/>
    </row>
    <row r="1053" spans="1:10" ht="19.5" hidden="1" customHeight="1">
      <c r="A1053" s="130" t="s">
        <v>153</v>
      </c>
      <c r="B1053" s="14">
        <v>757</v>
      </c>
      <c r="C1053" s="15" t="s">
        <v>43</v>
      </c>
      <c r="D1053" s="15" t="s">
        <v>18</v>
      </c>
      <c r="E1053" s="15" t="s">
        <v>556</v>
      </c>
      <c r="F1053" s="14">
        <v>500</v>
      </c>
      <c r="G1053" s="85">
        <f>G1054</f>
        <v>0</v>
      </c>
      <c r="H1053" s="70"/>
      <c r="I1053" s="70"/>
      <c r="J1053" s="1"/>
    </row>
    <row r="1054" spans="1:10" ht="21.75" hidden="1" customHeight="1">
      <c r="A1054" s="130" t="s">
        <v>173</v>
      </c>
      <c r="B1054" s="14">
        <v>757</v>
      </c>
      <c r="C1054" s="15" t="s">
        <v>43</v>
      </c>
      <c r="D1054" s="15" t="s">
        <v>18</v>
      </c>
      <c r="E1054" s="15" t="s">
        <v>556</v>
      </c>
      <c r="F1054" s="14">
        <v>520</v>
      </c>
      <c r="G1054" s="85">
        <f>'прил 5,'!G195</f>
        <v>0</v>
      </c>
      <c r="H1054" s="70"/>
      <c r="I1054" s="70"/>
      <c r="J1054" s="1"/>
    </row>
    <row r="1055" spans="1:10" hidden="1">
      <c r="A1055" s="16" t="s">
        <v>62</v>
      </c>
      <c r="B1055" s="14">
        <v>757</v>
      </c>
      <c r="C1055" s="15" t="s">
        <v>43</v>
      </c>
      <c r="D1055" s="15" t="s">
        <v>18</v>
      </c>
      <c r="E1055" s="15" t="s">
        <v>556</v>
      </c>
      <c r="F1055" s="15" t="s">
        <v>63</v>
      </c>
      <c r="G1055" s="85">
        <f>G1056</f>
        <v>0</v>
      </c>
      <c r="H1055" s="8">
        <f>H1056</f>
        <v>0</v>
      </c>
      <c r="I1055" s="8">
        <f>I1056</f>
        <v>0</v>
      </c>
      <c r="J1055" s="1"/>
    </row>
    <row r="1056" spans="1:10" hidden="1">
      <c r="A1056" s="16" t="s">
        <v>175</v>
      </c>
      <c r="B1056" s="14">
        <v>757</v>
      </c>
      <c r="C1056" s="15" t="s">
        <v>43</v>
      </c>
      <c r="D1056" s="15" t="s">
        <v>18</v>
      </c>
      <c r="E1056" s="15" t="s">
        <v>556</v>
      </c>
      <c r="F1056" s="15" t="s">
        <v>176</v>
      </c>
      <c r="G1056" s="85">
        <f>'прил 5,'!G199</f>
        <v>0</v>
      </c>
      <c r="H1056" s="85">
        <v>0</v>
      </c>
      <c r="I1056" s="85">
        <v>0</v>
      </c>
      <c r="J1056" s="1"/>
    </row>
    <row r="1057" spans="1:20" ht="84" hidden="1" customHeight="1">
      <c r="A1057" s="16" t="s">
        <v>487</v>
      </c>
      <c r="B1057" s="14">
        <v>757</v>
      </c>
      <c r="C1057" s="15" t="s">
        <v>25</v>
      </c>
      <c r="D1057" s="15" t="s">
        <v>69</v>
      </c>
      <c r="E1057" s="15" t="s">
        <v>657</v>
      </c>
      <c r="F1057" s="15"/>
      <c r="G1057" s="70">
        <f>G1058</f>
        <v>0</v>
      </c>
      <c r="H1057" s="70">
        <v>0</v>
      </c>
      <c r="I1057" s="70">
        <v>0</v>
      </c>
      <c r="J1057" s="1"/>
    </row>
    <row r="1058" spans="1:20" ht="60" hidden="1" customHeight="1">
      <c r="A1058" s="16" t="s">
        <v>29</v>
      </c>
      <c r="B1058" s="14">
        <v>757</v>
      </c>
      <c r="C1058" s="15" t="s">
        <v>25</v>
      </c>
      <c r="D1058" s="15" t="s">
        <v>69</v>
      </c>
      <c r="E1058" s="15" t="s">
        <v>657</v>
      </c>
      <c r="F1058" s="15" t="s">
        <v>30</v>
      </c>
      <c r="G1058" s="70">
        <f>G1059</f>
        <v>0</v>
      </c>
      <c r="H1058" s="70">
        <v>0</v>
      </c>
      <c r="I1058" s="70">
        <v>0</v>
      </c>
      <c r="J1058" s="70">
        <f t="shared" ref="J1058:K1058" si="312">J1059</f>
        <v>0</v>
      </c>
      <c r="K1058" s="70">
        <f t="shared" si="312"/>
        <v>0</v>
      </c>
    </row>
    <row r="1059" spans="1:20" ht="60" hidden="1" customHeight="1">
      <c r="A1059" s="16" t="s">
        <v>31</v>
      </c>
      <c r="B1059" s="14">
        <v>757</v>
      </c>
      <c r="C1059" s="15" t="s">
        <v>25</v>
      </c>
      <c r="D1059" s="15" t="s">
        <v>69</v>
      </c>
      <c r="E1059" s="15" t="s">
        <v>657</v>
      </c>
      <c r="F1059" s="15" t="s">
        <v>32</v>
      </c>
      <c r="G1059" s="70"/>
      <c r="H1059" s="70"/>
      <c r="I1059" s="70"/>
      <c r="J1059" s="1"/>
    </row>
    <row r="1060" spans="1:20" s="3" customFormat="1" ht="25.5">
      <c r="A1060" s="82" t="s">
        <v>1075</v>
      </c>
      <c r="B1060" s="148">
        <v>757</v>
      </c>
      <c r="C1060" s="84" t="s">
        <v>25</v>
      </c>
      <c r="D1060" s="84" t="s">
        <v>69</v>
      </c>
      <c r="E1060" s="84" t="s">
        <v>1090</v>
      </c>
      <c r="F1060" s="84"/>
      <c r="G1060" s="87">
        <f t="shared" ref="G1060:I1061" si="313">G1061</f>
        <v>8248630</v>
      </c>
      <c r="H1060" s="87">
        <f t="shared" si="313"/>
        <v>0</v>
      </c>
      <c r="I1060" s="87">
        <f t="shared" si="313"/>
        <v>0</v>
      </c>
      <c r="J1060" s="176"/>
      <c r="K1060" s="197"/>
      <c r="L1060" s="197"/>
      <c r="M1060" s="197"/>
      <c r="N1060" s="197"/>
      <c r="O1060" s="197"/>
      <c r="P1060" s="197"/>
      <c r="Q1060" s="197"/>
      <c r="R1060" s="197"/>
    </row>
    <row r="1061" spans="1:20" s="3" customFormat="1" ht="25.5">
      <c r="A1061" s="82" t="s">
        <v>29</v>
      </c>
      <c r="B1061" s="148">
        <v>757</v>
      </c>
      <c r="C1061" s="84" t="s">
        <v>25</v>
      </c>
      <c r="D1061" s="84" t="s">
        <v>69</v>
      </c>
      <c r="E1061" s="84" t="s">
        <v>1090</v>
      </c>
      <c r="F1061" s="84" t="s">
        <v>30</v>
      </c>
      <c r="G1061" s="87">
        <f t="shared" si="313"/>
        <v>8248630</v>
      </c>
      <c r="H1061" s="87">
        <f t="shared" si="313"/>
        <v>0</v>
      </c>
      <c r="I1061" s="87">
        <f t="shared" si="313"/>
        <v>0</v>
      </c>
      <c r="J1061" s="176"/>
      <c r="K1061" s="197"/>
      <c r="L1061" s="197"/>
      <c r="M1061" s="197"/>
      <c r="N1061" s="197"/>
      <c r="O1061" s="197"/>
      <c r="P1061" s="197"/>
      <c r="Q1061" s="197"/>
      <c r="R1061" s="197"/>
    </row>
    <row r="1062" spans="1:20" s="3" customFormat="1">
      <c r="A1062" s="82" t="s">
        <v>31</v>
      </c>
      <c r="B1062" s="148">
        <v>757</v>
      </c>
      <c r="C1062" s="84" t="s">
        <v>25</v>
      </c>
      <c r="D1062" s="84" t="s">
        <v>69</v>
      </c>
      <c r="E1062" s="84" t="s">
        <v>1090</v>
      </c>
      <c r="F1062" s="84" t="s">
        <v>32</v>
      </c>
      <c r="G1062" s="87">
        <f>'прил 5,'!G89+'прил 5,'!G379</f>
        <v>8248630</v>
      </c>
      <c r="H1062" s="87">
        <v>0</v>
      </c>
      <c r="I1062" s="87">
        <v>0</v>
      </c>
      <c r="J1062" s="176"/>
      <c r="K1062" s="197"/>
      <c r="L1062" s="197"/>
      <c r="M1062" s="197"/>
      <c r="N1062" s="197"/>
      <c r="O1062" s="197"/>
      <c r="P1062" s="197"/>
      <c r="Q1062" s="197"/>
      <c r="R1062" s="197"/>
    </row>
    <row r="1063" spans="1:20" ht="28.5" hidden="1" customHeight="1">
      <c r="A1063" s="16" t="s">
        <v>886</v>
      </c>
      <c r="B1063" s="14">
        <v>757</v>
      </c>
      <c r="C1063" s="15" t="s">
        <v>43</v>
      </c>
      <c r="D1063" s="15" t="s">
        <v>18</v>
      </c>
      <c r="E1063" s="15" t="s">
        <v>885</v>
      </c>
      <c r="F1063" s="15"/>
      <c r="G1063" s="70">
        <f>G1064</f>
        <v>0</v>
      </c>
      <c r="H1063" s="70">
        <f t="shared" ref="H1063:I1063" si="314">H1064</f>
        <v>0</v>
      </c>
      <c r="I1063" s="70">
        <f t="shared" si="314"/>
        <v>0</v>
      </c>
      <c r="J1063" s="1"/>
    </row>
    <row r="1064" spans="1:20" ht="42" hidden="1" customHeight="1">
      <c r="A1064" s="16" t="s">
        <v>29</v>
      </c>
      <c r="B1064" s="14">
        <v>757</v>
      </c>
      <c r="C1064" s="15" t="s">
        <v>43</v>
      </c>
      <c r="D1064" s="15" t="s">
        <v>18</v>
      </c>
      <c r="E1064" s="15" t="s">
        <v>885</v>
      </c>
      <c r="F1064" s="15" t="s">
        <v>30</v>
      </c>
      <c r="G1064" s="70">
        <f>G1065</f>
        <v>0</v>
      </c>
      <c r="H1064" s="70">
        <f t="shared" ref="H1064:I1064" si="315">H1065</f>
        <v>0</v>
      </c>
      <c r="I1064" s="70">
        <f t="shared" si="315"/>
        <v>0</v>
      </c>
      <c r="J1064" s="70">
        <f t="shared" ref="J1064:K1064" si="316">J1065</f>
        <v>0</v>
      </c>
      <c r="K1064" s="70">
        <f t="shared" si="316"/>
        <v>0</v>
      </c>
    </row>
    <row r="1065" spans="1:20" ht="30" hidden="1" customHeight="1">
      <c r="A1065" s="16" t="s">
        <v>31</v>
      </c>
      <c r="B1065" s="14">
        <v>757</v>
      </c>
      <c r="C1065" s="15" t="s">
        <v>43</v>
      </c>
      <c r="D1065" s="15" t="s">
        <v>18</v>
      </c>
      <c r="E1065" s="15" t="s">
        <v>885</v>
      </c>
      <c r="F1065" s="15" t="s">
        <v>32</v>
      </c>
      <c r="G1065" s="70">
        <f>'прил 5,'!G272</f>
        <v>0</v>
      </c>
      <c r="H1065" s="70">
        <f>'прил 5,'!H272</f>
        <v>0</v>
      </c>
      <c r="I1065" s="70">
        <f>'прил 5,'!I272</f>
        <v>0</v>
      </c>
      <c r="J1065" s="1"/>
    </row>
    <row r="1066" spans="1:20" ht="52.5" customHeight="1">
      <c r="A1066" s="104" t="s">
        <v>853</v>
      </c>
      <c r="B1066" s="14">
        <v>757</v>
      </c>
      <c r="C1066" s="15" t="s">
        <v>43</v>
      </c>
      <c r="D1066" s="15" t="s">
        <v>18</v>
      </c>
      <c r="E1066" s="15" t="s">
        <v>660</v>
      </c>
      <c r="F1066" s="15"/>
      <c r="G1066" s="70">
        <f>G1067</f>
        <v>4472402.3899999997</v>
      </c>
      <c r="H1066" s="70">
        <f t="shared" ref="H1066:K1067" si="317">H1067</f>
        <v>0</v>
      </c>
      <c r="I1066" s="70">
        <f t="shared" si="317"/>
        <v>0</v>
      </c>
      <c r="J1066" s="1"/>
    </row>
    <row r="1067" spans="1:20" ht="36" customHeight="1">
      <c r="A1067" s="16" t="s">
        <v>29</v>
      </c>
      <c r="B1067" s="14">
        <v>757</v>
      </c>
      <c r="C1067" s="15" t="s">
        <v>43</v>
      </c>
      <c r="D1067" s="15" t="s">
        <v>18</v>
      </c>
      <c r="E1067" s="15" t="s">
        <v>660</v>
      </c>
      <c r="F1067" s="15" t="s">
        <v>30</v>
      </c>
      <c r="G1067" s="70">
        <f>G1068</f>
        <v>4472402.3899999997</v>
      </c>
      <c r="H1067" s="70">
        <f t="shared" si="317"/>
        <v>0</v>
      </c>
      <c r="I1067" s="70">
        <f t="shared" si="317"/>
        <v>0</v>
      </c>
      <c r="J1067" s="70">
        <f t="shared" si="317"/>
        <v>0</v>
      </c>
      <c r="K1067" s="70">
        <f t="shared" si="317"/>
        <v>0</v>
      </c>
    </row>
    <row r="1068" spans="1:20" ht="26.25" customHeight="1">
      <c r="A1068" s="16" t="s">
        <v>31</v>
      </c>
      <c r="B1068" s="14">
        <v>757</v>
      </c>
      <c r="C1068" s="15" t="s">
        <v>43</v>
      </c>
      <c r="D1068" s="15" t="s">
        <v>18</v>
      </c>
      <c r="E1068" s="15" t="s">
        <v>660</v>
      </c>
      <c r="F1068" s="15" t="s">
        <v>32</v>
      </c>
      <c r="G1068" s="70">
        <f>'прил 5,'!G275</f>
        <v>4472402.3899999997</v>
      </c>
      <c r="H1068" s="70">
        <f>'прил 5,'!H275</f>
        <v>0</v>
      </c>
      <c r="I1068" s="70">
        <f>'прил 5,'!I275</f>
        <v>0</v>
      </c>
      <c r="J1068" s="1"/>
    </row>
    <row r="1069" spans="1:20" ht="84" hidden="1" customHeight="1">
      <c r="A1069" s="16" t="s">
        <v>659</v>
      </c>
      <c r="B1069" s="14">
        <v>757</v>
      </c>
      <c r="C1069" s="15" t="s">
        <v>25</v>
      </c>
      <c r="D1069" s="15" t="s">
        <v>69</v>
      </c>
      <c r="E1069" s="15" t="s">
        <v>658</v>
      </c>
      <c r="F1069" s="15"/>
      <c r="G1069" s="70">
        <f>G1070</f>
        <v>0</v>
      </c>
      <c r="H1069" s="70">
        <f>H1070</f>
        <v>0</v>
      </c>
      <c r="I1069" s="70">
        <f>I1070</f>
        <v>0</v>
      </c>
      <c r="J1069" s="1"/>
    </row>
    <row r="1070" spans="1:20" ht="60" hidden="1" customHeight="1">
      <c r="A1070" s="16" t="s">
        <v>29</v>
      </c>
      <c r="B1070" s="14">
        <v>757</v>
      </c>
      <c r="C1070" s="15" t="s">
        <v>25</v>
      </c>
      <c r="D1070" s="15" t="s">
        <v>69</v>
      </c>
      <c r="E1070" s="15" t="s">
        <v>658</v>
      </c>
      <c r="F1070" s="15" t="s">
        <v>30</v>
      </c>
      <c r="G1070" s="70">
        <f>G1071</f>
        <v>0</v>
      </c>
      <c r="H1070" s="70">
        <f t="shared" ref="H1070:K1070" si="318">H1071</f>
        <v>0</v>
      </c>
      <c r="I1070" s="70">
        <f t="shared" si="318"/>
        <v>0</v>
      </c>
      <c r="J1070" s="70">
        <f t="shared" si="318"/>
        <v>0</v>
      </c>
      <c r="K1070" s="70">
        <f t="shared" si="318"/>
        <v>0</v>
      </c>
    </row>
    <row r="1071" spans="1:20" ht="60" hidden="1" customHeight="1">
      <c r="A1071" s="16" t="s">
        <v>31</v>
      </c>
      <c r="B1071" s="14">
        <v>757</v>
      </c>
      <c r="C1071" s="15" t="s">
        <v>25</v>
      </c>
      <c r="D1071" s="15" t="s">
        <v>69</v>
      </c>
      <c r="E1071" s="15" t="s">
        <v>658</v>
      </c>
      <c r="F1071" s="15" t="s">
        <v>32</v>
      </c>
      <c r="G1071" s="70"/>
      <c r="H1071" s="70"/>
      <c r="I1071" s="70"/>
      <c r="J1071" s="1"/>
    </row>
    <row r="1072" spans="1:20" ht="28.5" hidden="1" customHeight="1">
      <c r="A1072" s="16" t="s">
        <v>892</v>
      </c>
      <c r="B1072" s="14">
        <v>757</v>
      </c>
      <c r="C1072" s="15" t="s">
        <v>43</v>
      </c>
      <c r="D1072" s="15" t="s">
        <v>18</v>
      </c>
      <c r="E1072" s="15" t="s">
        <v>891</v>
      </c>
      <c r="F1072" s="15"/>
      <c r="G1072" s="70">
        <f>G1073</f>
        <v>0</v>
      </c>
      <c r="H1072" s="70">
        <f t="shared" ref="H1072:I1072" si="319">H1073</f>
        <v>0</v>
      </c>
      <c r="I1072" s="70">
        <f t="shared" si="319"/>
        <v>0</v>
      </c>
      <c r="J1072" s="176"/>
      <c r="K1072" s="184"/>
      <c r="L1072" s="184"/>
      <c r="M1072" s="184"/>
      <c r="N1072" s="184"/>
      <c r="O1072" s="184"/>
      <c r="P1072" s="184"/>
      <c r="Q1072" s="184"/>
      <c r="R1072" s="184"/>
      <c r="S1072" s="1"/>
      <c r="T1072" s="1"/>
    </row>
    <row r="1073" spans="1:20" ht="36" hidden="1" customHeight="1">
      <c r="A1073" s="16" t="s">
        <v>893</v>
      </c>
      <c r="B1073" s="14">
        <v>757</v>
      </c>
      <c r="C1073" s="15" t="s">
        <v>43</v>
      </c>
      <c r="D1073" s="15" t="s">
        <v>18</v>
      </c>
      <c r="E1073" s="15" t="s">
        <v>890</v>
      </c>
      <c r="F1073" s="15"/>
      <c r="G1073" s="70">
        <f>G1074</f>
        <v>0</v>
      </c>
      <c r="H1073" s="70">
        <f t="shared" ref="H1073:I1074" si="320">H1074</f>
        <v>0</v>
      </c>
      <c r="I1073" s="70">
        <f t="shared" si="320"/>
        <v>0</v>
      </c>
      <c r="J1073" s="176"/>
      <c r="K1073" s="184"/>
      <c r="L1073" s="184"/>
      <c r="M1073" s="184"/>
      <c r="N1073" s="184"/>
      <c r="O1073" s="184"/>
      <c r="P1073" s="184"/>
      <c r="Q1073" s="184"/>
      <c r="R1073" s="184"/>
      <c r="S1073" s="1"/>
      <c r="T1073" s="1"/>
    </row>
    <row r="1074" spans="1:20" ht="41.25" hidden="1" customHeight="1">
      <c r="A1074" s="16" t="s">
        <v>29</v>
      </c>
      <c r="B1074" s="14">
        <v>757</v>
      </c>
      <c r="C1074" s="15" t="s">
        <v>43</v>
      </c>
      <c r="D1074" s="15" t="s">
        <v>18</v>
      </c>
      <c r="E1074" s="15" t="s">
        <v>890</v>
      </c>
      <c r="F1074" s="15" t="s">
        <v>30</v>
      </c>
      <c r="G1074" s="70">
        <f>G1075</f>
        <v>0</v>
      </c>
      <c r="H1074" s="70">
        <f t="shared" si="320"/>
        <v>0</v>
      </c>
      <c r="I1074" s="70">
        <f t="shared" si="320"/>
        <v>0</v>
      </c>
      <c r="J1074" s="176"/>
      <c r="K1074" s="176"/>
      <c r="L1074" s="176"/>
      <c r="M1074" s="184"/>
      <c r="N1074" s="184"/>
      <c r="O1074" s="184"/>
      <c r="P1074" s="184"/>
      <c r="Q1074" s="184"/>
      <c r="R1074" s="184"/>
      <c r="S1074" s="1"/>
      <c r="T1074" s="1"/>
    </row>
    <row r="1075" spans="1:20" ht="22.5" hidden="1" customHeight="1">
      <c r="A1075" s="16" t="s">
        <v>31</v>
      </c>
      <c r="B1075" s="14">
        <v>757</v>
      </c>
      <c r="C1075" s="15" t="s">
        <v>43</v>
      </c>
      <c r="D1075" s="15" t="s">
        <v>18</v>
      </c>
      <c r="E1075" s="15" t="s">
        <v>890</v>
      </c>
      <c r="F1075" s="15" t="s">
        <v>32</v>
      </c>
      <c r="G1075" s="70">
        <f>'прил 5,'!G279</f>
        <v>0</v>
      </c>
      <c r="H1075" s="70">
        <f>'прил 5,'!H279</f>
        <v>0</v>
      </c>
      <c r="I1075" s="70">
        <f>'прил 5,'!I279</f>
        <v>0</v>
      </c>
      <c r="J1075" s="176"/>
      <c r="K1075" s="184"/>
      <c r="L1075" s="184"/>
      <c r="M1075" s="184"/>
      <c r="N1075" s="184"/>
      <c r="O1075" s="184"/>
      <c r="P1075" s="184"/>
      <c r="Q1075" s="184"/>
      <c r="R1075" s="184"/>
      <c r="S1075" s="1"/>
      <c r="T1075" s="1"/>
    </row>
    <row r="1076" spans="1:20" ht="37.5" customHeight="1">
      <c r="A1076" s="16" t="s">
        <v>179</v>
      </c>
      <c r="B1076" s="14">
        <v>757</v>
      </c>
      <c r="C1076" s="15" t="s">
        <v>43</v>
      </c>
      <c r="D1076" s="15" t="s">
        <v>18</v>
      </c>
      <c r="E1076" s="15" t="s">
        <v>178</v>
      </c>
      <c r="F1076" s="15"/>
      <c r="G1076" s="8">
        <f>G1077</f>
        <v>220600</v>
      </c>
      <c r="H1076" s="8">
        <f t="shared" ref="H1076:I1077" si="321">H1077</f>
        <v>123626.37</v>
      </c>
      <c r="I1076" s="8">
        <f t="shared" si="321"/>
        <v>0</v>
      </c>
      <c r="J1076" s="1"/>
    </row>
    <row r="1077" spans="1:20" ht="25.5">
      <c r="A1077" s="16" t="s">
        <v>29</v>
      </c>
      <c r="B1077" s="14">
        <v>757</v>
      </c>
      <c r="C1077" s="15" t="s">
        <v>43</v>
      </c>
      <c r="D1077" s="15" t="s">
        <v>18</v>
      </c>
      <c r="E1077" s="15" t="s">
        <v>178</v>
      </c>
      <c r="F1077" s="15" t="s">
        <v>30</v>
      </c>
      <c r="G1077" s="8">
        <f>G1078</f>
        <v>220600</v>
      </c>
      <c r="H1077" s="8">
        <f t="shared" si="321"/>
        <v>123626.37</v>
      </c>
      <c r="I1077" s="8">
        <f t="shared" si="321"/>
        <v>0</v>
      </c>
      <c r="J1077" s="1"/>
    </row>
    <row r="1078" spans="1:20">
      <c r="A1078" s="16" t="s">
        <v>31</v>
      </c>
      <c r="B1078" s="14">
        <v>757</v>
      </c>
      <c r="C1078" s="15" t="s">
        <v>43</v>
      </c>
      <c r="D1078" s="15" t="s">
        <v>18</v>
      </c>
      <c r="E1078" s="15" t="s">
        <v>178</v>
      </c>
      <c r="F1078" s="15" t="s">
        <v>32</v>
      </c>
      <c r="G1078" s="8">
        <f>'прил 5,'!G269</f>
        <v>220600</v>
      </c>
      <c r="H1078" s="8">
        <f>'прил 5,'!H269</f>
        <v>123626.37</v>
      </c>
      <c r="I1078" s="8">
        <f>'прил 5,'!I269</f>
        <v>0</v>
      </c>
      <c r="J1078" s="1"/>
    </row>
    <row r="1079" spans="1:20" ht="101.25" hidden="1" customHeight="1">
      <c r="A1079" s="16" t="s">
        <v>267</v>
      </c>
      <c r="B1079" s="14">
        <v>757</v>
      </c>
      <c r="C1079" s="15" t="s">
        <v>25</v>
      </c>
      <c r="D1079" s="15" t="s">
        <v>69</v>
      </c>
      <c r="E1079" s="15" t="s">
        <v>738</v>
      </c>
      <c r="F1079" s="15"/>
      <c r="G1079" s="70">
        <f>G1080</f>
        <v>0</v>
      </c>
      <c r="H1079" s="70">
        <f t="shared" ref="H1079:K1080" si="322">H1080</f>
        <v>0</v>
      </c>
      <c r="I1079" s="70">
        <f t="shared" si="322"/>
        <v>0</v>
      </c>
      <c r="J1079" s="1"/>
    </row>
    <row r="1080" spans="1:20" ht="47.25" hidden="1" customHeight="1">
      <c r="A1080" s="16" t="s">
        <v>29</v>
      </c>
      <c r="B1080" s="14">
        <v>757</v>
      </c>
      <c r="C1080" s="15" t="s">
        <v>25</v>
      </c>
      <c r="D1080" s="15" t="s">
        <v>69</v>
      </c>
      <c r="E1080" s="15" t="s">
        <v>738</v>
      </c>
      <c r="F1080" s="15" t="s">
        <v>30</v>
      </c>
      <c r="G1080" s="70">
        <f>G1081</f>
        <v>0</v>
      </c>
      <c r="H1080" s="70">
        <f t="shared" si="322"/>
        <v>0</v>
      </c>
      <c r="I1080" s="70">
        <f t="shared" si="322"/>
        <v>0</v>
      </c>
      <c r="J1080" s="70">
        <f t="shared" si="322"/>
        <v>0</v>
      </c>
      <c r="K1080" s="70">
        <f t="shared" si="322"/>
        <v>0</v>
      </c>
    </row>
    <row r="1081" spans="1:20" ht="41.25" hidden="1" customHeight="1">
      <c r="A1081" s="16" t="s">
        <v>31</v>
      </c>
      <c r="B1081" s="14">
        <v>757</v>
      </c>
      <c r="C1081" s="15" t="s">
        <v>25</v>
      </c>
      <c r="D1081" s="15" t="s">
        <v>69</v>
      </c>
      <c r="E1081" s="15" t="s">
        <v>738</v>
      </c>
      <c r="F1081" s="15" t="s">
        <v>32</v>
      </c>
      <c r="G1081" s="70"/>
      <c r="H1081" s="70">
        <v>0</v>
      </c>
      <c r="I1081" s="70"/>
      <c r="J1081" s="1"/>
    </row>
    <row r="1082" spans="1:20" s="3" customFormat="1" ht="49.5" hidden="1" customHeight="1">
      <c r="A1082" s="140" t="s">
        <v>853</v>
      </c>
      <c r="B1082" s="14">
        <v>757</v>
      </c>
      <c r="C1082" s="15" t="s">
        <v>43</v>
      </c>
      <c r="D1082" s="15" t="s">
        <v>18</v>
      </c>
      <c r="E1082" s="15" t="s">
        <v>852</v>
      </c>
      <c r="F1082" s="15"/>
      <c r="G1082" s="25">
        <f>G1083</f>
        <v>0</v>
      </c>
      <c r="H1082" s="25">
        <f t="shared" ref="G1082:I1083" si="323">H1083</f>
        <v>0</v>
      </c>
      <c r="I1082" s="25">
        <f t="shared" si="323"/>
        <v>0</v>
      </c>
    </row>
    <row r="1083" spans="1:20" ht="25.5" hidden="1">
      <c r="A1083" s="82" t="s">
        <v>29</v>
      </c>
      <c r="B1083" s="14">
        <v>757</v>
      </c>
      <c r="C1083" s="15" t="s">
        <v>43</v>
      </c>
      <c r="D1083" s="15" t="s">
        <v>18</v>
      </c>
      <c r="E1083" s="15" t="s">
        <v>852</v>
      </c>
      <c r="F1083" s="15" t="s">
        <v>30</v>
      </c>
      <c r="G1083" s="8">
        <f t="shared" si="323"/>
        <v>0</v>
      </c>
      <c r="H1083" s="8">
        <f t="shared" si="323"/>
        <v>0</v>
      </c>
      <c r="I1083" s="8">
        <f t="shared" si="323"/>
        <v>0</v>
      </c>
      <c r="J1083" s="1"/>
      <c r="P1083" s="1"/>
      <c r="Q1083" s="1"/>
      <c r="R1083" s="1"/>
      <c r="S1083" s="1"/>
      <c r="T1083" s="1"/>
    </row>
    <row r="1084" spans="1:20" hidden="1">
      <c r="A1084" s="82" t="s">
        <v>31</v>
      </c>
      <c r="B1084" s="14">
        <v>757</v>
      </c>
      <c r="C1084" s="15" t="s">
        <v>43</v>
      </c>
      <c r="D1084" s="15" t="s">
        <v>18</v>
      </c>
      <c r="E1084" s="15" t="s">
        <v>852</v>
      </c>
      <c r="F1084" s="15" t="s">
        <v>32</v>
      </c>
      <c r="G1084" s="170">
        <v>0</v>
      </c>
      <c r="H1084" s="170"/>
      <c r="I1084" s="170">
        <v>0</v>
      </c>
      <c r="J1084" s="1"/>
      <c r="P1084" s="1"/>
      <c r="Q1084" s="1"/>
      <c r="R1084" s="1"/>
      <c r="S1084" s="1"/>
      <c r="T1084" s="1"/>
    </row>
    <row r="1085" spans="1:20" ht="101.25" hidden="1" customHeight="1">
      <c r="A1085" s="16" t="s">
        <v>267</v>
      </c>
      <c r="B1085" s="14">
        <v>757</v>
      </c>
      <c r="C1085" s="15" t="s">
        <v>25</v>
      </c>
      <c r="D1085" s="15" t="s">
        <v>69</v>
      </c>
      <c r="E1085" s="15" t="s">
        <v>568</v>
      </c>
      <c r="F1085" s="15"/>
      <c r="G1085" s="70">
        <f>G1086+G1089</f>
        <v>0</v>
      </c>
      <c r="H1085" s="70">
        <f t="shared" ref="H1085:K1086" si="324">H1086</f>
        <v>0</v>
      </c>
      <c r="I1085" s="70">
        <f t="shared" si="324"/>
        <v>0</v>
      </c>
      <c r="J1085" s="1"/>
    </row>
    <row r="1086" spans="1:20" ht="47.25" hidden="1" customHeight="1">
      <c r="A1086" s="16" t="s">
        <v>29</v>
      </c>
      <c r="B1086" s="14">
        <v>757</v>
      </c>
      <c r="C1086" s="15" t="s">
        <v>25</v>
      </c>
      <c r="D1086" s="15" t="s">
        <v>69</v>
      </c>
      <c r="E1086" s="15" t="s">
        <v>568</v>
      </c>
      <c r="F1086" s="15" t="s">
        <v>30</v>
      </c>
      <c r="G1086" s="70">
        <f>G1087</f>
        <v>0</v>
      </c>
      <c r="H1086" s="70">
        <f t="shared" si="324"/>
        <v>0</v>
      </c>
      <c r="I1086" s="70">
        <f t="shared" si="324"/>
        <v>0</v>
      </c>
      <c r="J1086" s="70">
        <f t="shared" si="324"/>
        <v>0</v>
      </c>
      <c r="K1086" s="70">
        <f t="shared" si="324"/>
        <v>0</v>
      </c>
    </row>
    <row r="1087" spans="1:20" ht="41.25" hidden="1" customHeight="1">
      <c r="A1087" s="16" t="s">
        <v>31</v>
      </c>
      <c r="B1087" s="14">
        <v>757</v>
      </c>
      <c r="C1087" s="15" t="s">
        <v>25</v>
      </c>
      <c r="D1087" s="15" t="s">
        <v>69</v>
      </c>
      <c r="E1087" s="15" t="s">
        <v>568</v>
      </c>
      <c r="F1087" s="15" t="s">
        <v>32</v>
      </c>
      <c r="G1087" s="70">
        <f>'прил 5,'!G71</f>
        <v>0</v>
      </c>
      <c r="H1087" s="70">
        <f>'прил 5,'!H71</f>
        <v>0</v>
      </c>
      <c r="I1087" s="70">
        <f>'прил 5,'!I71</f>
        <v>0</v>
      </c>
      <c r="J1087" s="1"/>
    </row>
    <row r="1088" spans="1:20" ht="47.25" hidden="1" customHeight="1">
      <c r="A1088" s="82" t="s">
        <v>62</v>
      </c>
      <c r="B1088" s="14">
        <v>757</v>
      </c>
      <c r="C1088" s="15" t="s">
        <v>25</v>
      </c>
      <c r="D1088" s="15" t="s">
        <v>69</v>
      </c>
      <c r="E1088" s="15" t="s">
        <v>568</v>
      </c>
      <c r="F1088" s="15" t="s">
        <v>63</v>
      </c>
      <c r="G1088" s="70">
        <f>G1089</f>
        <v>0</v>
      </c>
      <c r="H1088" s="70">
        <f t="shared" ref="H1088:K1088" si="325">H1089</f>
        <v>0</v>
      </c>
      <c r="I1088" s="70">
        <f t="shared" si="325"/>
        <v>0</v>
      </c>
      <c r="J1088" s="70">
        <f t="shared" si="325"/>
        <v>0</v>
      </c>
      <c r="K1088" s="70">
        <f t="shared" si="325"/>
        <v>0</v>
      </c>
    </row>
    <row r="1089" spans="1:20" ht="41.25" hidden="1" customHeight="1">
      <c r="A1089" s="82" t="s">
        <v>175</v>
      </c>
      <c r="B1089" s="14">
        <v>757</v>
      </c>
      <c r="C1089" s="15" t="s">
        <v>25</v>
      </c>
      <c r="D1089" s="15" t="s">
        <v>69</v>
      </c>
      <c r="E1089" s="15" t="s">
        <v>568</v>
      </c>
      <c r="F1089" s="15" t="s">
        <v>176</v>
      </c>
      <c r="G1089" s="70">
        <f>'прил 5,'!G73</f>
        <v>0</v>
      </c>
      <c r="H1089" s="70">
        <f>'прил 5,'!H73</f>
        <v>0</v>
      </c>
      <c r="I1089" s="70">
        <f>'прил 5,'!I73</f>
        <v>0</v>
      </c>
      <c r="J1089" s="1"/>
    </row>
    <row r="1090" spans="1:20" ht="84" hidden="1" customHeight="1">
      <c r="A1090" s="16" t="s">
        <v>740</v>
      </c>
      <c r="B1090" s="14">
        <v>757</v>
      </c>
      <c r="C1090" s="15" t="s">
        <v>43</v>
      </c>
      <c r="D1090" s="15" t="s">
        <v>18</v>
      </c>
      <c r="E1090" s="15" t="s">
        <v>739</v>
      </c>
      <c r="F1090" s="15"/>
      <c r="G1090" s="70">
        <f>G1091</f>
        <v>0</v>
      </c>
      <c r="H1090" s="70">
        <f t="shared" ref="H1090:K1091" si="326">H1091</f>
        <v>0</v>
      </c>
      <c r="I1090" s="70">
        <f t="shared" si="326"/>
        <v>0</v>
      </c>
      <c r="J1090" s="1"/>
    </row>
    <row r="1091" spans="1:20" ht="60" hidden="1" customHeight="1">
      <c r="A1091" s="82" t="s">
        <v>62</v>
      </c>
      <c r="B1091" s="14">
        <v>757</v>
      </c>
      <c r="C1091" s="15" t="s">
        <v>43</v>
      </c>
      <c r="D1091" s="15" t="s">
        <v>18</v>
      </c>
      <c r="E1091" s="15" t="s">
        <v>797</v>
      </c>
      <c r="F1091" s="15" t="s">
        <v>63</v>
      </c>
      <c r="G1091" s="70">
        <f>G1092</f>
        <v>0</v>
      </c>
      <c r="H1091" s="70">
        <f t="shared" si="326"/>
        <v>0</v>
      </c>
      <c r="I1091" s="70">
        <f t="shared" si="326"/>
        <v>0</v>
      </c>
      <c r="J1091" s="70">
        <f t="shared" si="326"/>
        <v>0</v>
      </c>
      <c r="K1091" s="70">
        <f t="shared" si="326"/>
        <v>0</v>
      </c>
    </row>
    <row r="1092" spans="1:20" ht="60" hidden="1" customHeight="1">
      <c r="A1092" s="82" t="s">
        <v>175</v>
      </c>
      <c r="B1092" s="14">
        <v>757</v>
      </c>
      <c r="C1092" s="15" t="s">
        <v>43</v>
      </c>
      <c r="D1092" s="15" t="s">
        <v>18</v>
      </c>
      <c r="E1092" s="15" t="s">
        <v>739</v>
      </c>
      <c r="F1092" s="15" t="s">
        <v>176</v>
      </c>
      <c r="G1092" s="70">
        <f>'прил 5,'!G282</f>
        <v>0</v>
      </c>
      <c r="H1092" s="70">
        <v>0</v>
      </c>
      <c r="I1092" s="70">
        <v>0</v>
      </c>
      <c r="J1092" s="1"/>
    </row>
    <row r="1093" spans="1:20" ht="84" hidden="1" customHeight="1">
      <c r="A1093" s="16" t="s">
        <v>740</v>
      </c>
      <c r="B1093" s="14">
        <v>757</v>
      </c>
      <c r="C1093" s="15" t="s">
        <v>43</v>
      </c>
      <c r="D1093" s="15" t="s">
        <v>18</v>
      </c>
      <c r="E1093" s="15" t="s">
        <v>550</v>
      </c>
      <c r="F1093" s="15"/>
      <c r="G1093" s="70">
        <f>G1094</f>
        <v>0</v>
      </c>
      <c r="H1093" s="70">
        <f t="shared" ref="H1093:K1094" si="327">H1094</f>
        <v>0</v>
      </c>
      <c r="I1093" s="70">
        <f t="shared" si="327"/>
        <v>0</v>
      </c>
      <c r="J1093" s="1"/>
    </row>
    <row r="1094" spans="1:20" ht="60" hidden="1" customHeight="1">
      <c r="A1094" s="16" t="s">
        <v>29</v>
      </c>
      <c r="B1094" s="14">
        <v>757</v>
      </c>
      <c r="C1094" s="15" t="s">
        <v>43</v>
      </c>
      <c r="D1094" s="15" t="s">
        <v>18</v>
      </c>
      <c r="E1094" s="15" t="s">
        <v>550</v>
      </c>
      <c r="F1094" s="15" t="s">
        <v>30</v>
      </c>
      <c r="G1094" s="70">
        <f>G1095</f>
        <v>0</v>
      </c>
      <c r="H1094" s="70">
        <f t="shared" si="327"/>
        <v>0</v>
      </c>
      <c r="I1094" s="70">
        <f t="shared" si="327"/>
        <v>0</v>
      </c>
      <c r="J1094" s="70">
        <f t="shared" si="327"/>
        <v>0</v>
      </c>
      <c r="K1094" s="70">
        <f t="shared" si="327"/>
        <v>0</v>
      </c>
    </row>
    <row r="1095" spans="1:20" ht="60" hidden="1" customHeight="1">
      <c r="A1095" s="16" t="s">
        <v>31</v>
      </c>
      <c r="B1095" s="14">
        <v>757</v>
      </c>
      <c r="C1095" s="15" t="s">
        <v>43</v>
      </c>
      <c r="D1095" s="15" t="s">
        <v>18</v>
      </c>
      <c r="E1095" s="15" t="s">
        <v>550</v>
      </c>
      <c r="F1095" s="15" t="s">
        <v>32</v>
      </c>
      <c r="G1095" s="70">
        <f>'прил 5,'!G285</f>
        <v>0</v>
      </c>
      <c r="H1095" s="70">
        <v>0</v>
      </c>
      <c r="I1095" s="70">
        <v>0</v>
      </c>
      <c r="J1095" s="1"/>
    </row>
    <row r="1096" spans="1:20" ht="27.75" hidden="1" customHeight="1">
      <c r="A1096" s="82" t="s">
        <v>883</v>
      </c>
      <c r="B1096" s="14">
        <v>757</v>
      </c>
      <c r="C1096" s="15" t="s">
        <v>43</v>
      </c>
      <c r="D1096" s="15" t="s">
        <v>18</v>
      </c>
      <c r="E1096" s="15" t="s">
        <v>884</v>
      </c>
      <c r="F1096" s="15"/>
      <c r="G1096" s="8">
        <f>G1097</f>
        <v>0</v>
      </c>
      <c r="H1096" s="8">
        <f t="shared" ref="H1096:I1096" si="328">H1097</f>
        <v>0</v>
      </c>
      <c r="I1096" s="8">
        <f t="shared" si="328"/>
        <v>0</v>
      </c>
      <c r="J1096" s="177"/>
      <c r="K1096" s="90"/>
      <c r="L1096" s="90"/>
      <c r="M1096" s="90"/>
      <c r="N1096" s="90"/>
      <c r="P1096" s="1"/>
      <c r="Q1096" s="1"/>
      <c r="R1096" s="1"/>
      <c r="S1096" s="1"/>
      <c r="T1096" s="1"/>
    </row>
    <row r="1097" spans="1:20" s="3" customFormat="1" ht="22.5" hidden="1" customHeight="1">
      <c r="A1097" s="140" t="s">
        <v>854</v>
      </c>
      <c r="B1097" s="14">
        <v>757</v>
      </c>
      <c r="C1097" s="15" t="s">
        <v>43</v>
      </c>
      <c r="D1097" s="15" t="s">
        <v>18</v>
      </c>
      <c r="E1097" s="15" t="s">
        <v>882</v>
      </c>
      <c r="F1097" s="15"/>
      <c r="G1097" s="25">
        <f>G1098</f>
        <v>0</v>
      </c>
      <c r="H1097" s="25">
        <f t="shared" ref="G1097:I1098" si="329">H1098</f>
        <v>0</v>
      </c>
      <c r="I1097" s="25">
        <f t="shared" si="329"/>
        <v>0</v>
      </c>
    </row>
    <row r="1098" spans="1:20" ht="25.5" hidden="1">
      <c r="A1098" s="82" t="s">
        <v>29</v>
      </c>
      <c r="B1098" s="14">
        <v>757</v>
      </c>
      <c r="C1098" s="15" t="s">
        <v>43</v>
      </c>
      <c r="D1098" s="15" t="s">
        <v>18</v>
      </c>
      <c r="E1098" s="15" t="s">
        <v>882</v>
      </c>
      <c r="F1098" s="15" t="s">
        <v>30</v>
      </c>
      <c r="G1098" s="8">
        <f t="shared" si="329"/>
        <v>0</v>
      </c>
      <c r="H1098" s="8">
        <f t="shared" si="329"/>
        <v>0</v>
      </c>
      <c r="I1098" s="8">
        <f t="shared" si="329"/>
        <v>0</v>
      </c>
      <c r="J1098" s="1"/>
      <c r="P1098" s="1"/>
      <c r="Q1098" s="1"/>
      <c r="R1098" s="1"/>
      <c r="S1098" s="1"/>
      <c r="T1098" s="1"/>
    </row>
    <row r="1099" spans="1:20" hidden="1">
      <c r="A1099" s="82" t="s">
        <v>31</v>
      </c>
      <c r="B1099" s="14">
        <v>757</v>
      </c>
      <c r="C1099" s="15" t="s">
        <v>43</v>
      </c>
      <c r="D1099" s="15" t="s">
        <v>18</v>
      </c>
      <c r="E1099" s="15" t="s">
        <v>882</v>
      </c>
      <c r="F1099" s="15" t="s">
        <v>32</v>
      </c>
      <c r="G1099" s="8">
        <f>'прил 5,'!G227</f>
        <v>0</v>
      </c>
      <c r="H1099" s="8">
        <v>0</v>
      </c>
      <c r="I1099" s="8">
        <v>0</v>
      </c>
      <c r="J1099" s="1"/>
      <c r="P1099" s="1"/>
      <c r="Q1099" s="1"/>
      <c r="R1099" s="1"/>
      <c r="S1099" s="1"/>
      <c r="T1099" s="1"/>
    </row>
    <row r="1100" spans="1:20" s="76" customFormat="1" ht="36.75" customHeight="1">
      <c r="A1100" s="350" t="s">
        <v>1149</v>
      </c>
      <c r="B1100" s="35">
        <v>757</v>
      </c>
      <c r="C1100" s="36" t="s">
        <v>71</v>
      </c>
      <c r="D1100" s="36" t="s">
        <v>27</v>
      </c>
      <c r="E1100" s="36" t="s">
        <v>190</v>
      </c>
      <c r="F1100" s="36"/>
      <c r="G1100" s="71">
        <f>G1101+G1104+G1107+G1110+G1119+G1124+G1113+G1116</f>
        <v>550000</v>
      </c>
      <c r="H1100" s="71">
        <f t="shared" ref="H1100:I1100" si="330">H1101+H1104+H1107+H1110+H1119+H1124+H1113</f>
        <v>550000</v>
      </c>
      <c r="I1100" s="71">
        <f t="shared" si="330"/>
        <v>550000</v>
      </c>
      <c r="J1100" s="235">
        <v>18813863</v>
      </c>
      <c r="P1100" s="235"/>
      <c r="Q1100" s="235"/>
      <c r="R1100" s="235"/>
      <c r="S1100" s="235"/>
      <c r="T1100" s="235"/>
    </row>
    <row r="1101" spans="1:20" s="28" customFormat="1" ht="27.75" customHeight="1">
      <c r="A1101" s="37" t="s">
        <v>72</v>
      </c>
      <c r="B1101" s="14">
        <v>757</v>
      </c>
      <c r="C1101" s="15" t="s">
        <v>71</v>
      </c>
      <c r="D1101" s="15" t="s">
        <v>27</v>
      </c>
      <c r="E1101" s="15" t="s">
        <v>201</v>
      </c>
      <c r="F1101" s="15"/>
      <c r="G1101" s="70">
        <f t="shared" ref="G1101:I1102" si="331">G1102</f>
        <v>550000</v>
      </c>
      <c r="H1101" s="70">
        <f t="shared" si="331"/>
        <v>550000</v>
      </c>
      <c r="I1101" s="70">
        <f t="shared" si="331"/>
        <v>550000</v>
      </c>
      <c r="J1101" s="109">
        <v>419925</v>
      </c>
      <c r="P1101" s="109"/>
      <c r="Q1101" s="109"/>
      <c r="R1101" s="109"/>
      <c r="S1101" s="109"/>
      <c r="T1101" s="109"/>
    </row>
    <row r="1102" spans="1:20" s="32" customFormat="1" ht="28.5" customHeight="1">
      <c r="A1102" s="16" t="s">
        <v>35</v>
      </c>
      <c r="B1102" s="14">
        <v>757</v>
      </c>
      <c r="C1102" s="15" t="s">
        <v>71</v>
      </c>
      <c r="D1102" s="15" t="s">
        <v>27</v>
      </c>
      <c r="E1102" s="15" t="s">
        <v>201</v>
      </c>
      <c r="F1102" s="15" t="s">
        <v>36</v>
      </c>
      <c r="G1102" s="70">
        <f t="shared" si="331"/>
        <v>550000</v>
      </c>
      <c r="H1102" s="70">
        <f t="shared" si="331"/>
        <v>550000</v>
      </c>
      <c r="I1102" s="70">
        <f t="shared" si="331"/>
        <v>550000</v>
      </c>
      <c r="J1102" s="31">
        <f>SUM(J1100:J1101)</f>
        <v>19233788</v>
      </c>
      <c r="P1102" s="31"/>
      <c r="Q1102" s="31"/>
      <c r="R1102" s="31"/>
      <c r="S1102" s="31"/>
      <c r="T1102" s="31"/>
    </row>
    <row r="1103" spans="1:20" s="32" customFormat="1" ht="25.5">
      <c r="A1103" s="16" t="s">
        <v>37</v>
      </c>
      <c r="B1103" s="14">
        <v>757</v>
      </c>
      <c r="C1103" s="15" t="s">
        <v>71</v>
      </c>
      <c r="D1103" s="15" t="s">
        <v>27</v>
      </c>
      <c r="E1103" s="15" t="s">
        <v>201</v>
      </c>
      <c r="F1103" s="15" t="s">
        <v>38</v>
      </c>
      <c r="G1103" s="70">
        <f>'прил 5,'!G418+'прил 5,'!G2029+'прил 5,'!G446</f>
        <v>550000</v>
      </c>
      <c r="H1103" s="70">
        <f>'прил 5,'!H418+'прил 5,'!H2029+'прил 5,'!H446</f>
        <v>550000</v>
      </c>
      <c r="I1103" s="70">
        <f>'прил 5,'!I418+'прил 5,'!I2029+'прил 5,'!I446</f>
        <v>550000</v>
      </c>
      <c r="J1103" s="31"/>
      <c r="P1103" s="31"/>
      <c r="Q1103" s="31"/>
      <c r="R1103" s="31"/>
      <c r="S1103" s="31"/>
      <c r="T1103" s="31"/>
    </row>
    <row r="1104" spans="1:20" ht="46.5" hidden="1" customHeight="1">
      <c r="A1104" s="16" t="s">
        <v>110</v>
      </c>
      <c r="B1104" s="14">
        <v>757</v>
      </c>
      <c r="C1104" s="15" t="s">
        <v>25</v>
      </c>
      <c r="D1104" s="15" t="s">
        <v>27</v>
      </c>
      <c r="E1104" s="15" t="s">
        <v>191</v>
      </c>
      <c r="F1104" s="14"/>
      <c r="G1104" s="70">
        <f t="shared" ref="G1104:I1105" si="332">G1105</f>
        <v>0</v>
      </c>
      <c r="H1104" s="70">
        <f t="shared" si="332"/>
        <v>0</v>
      </c>
      <c r="I1104" s="70">
        <f t="shared" si="332"/>
        <v>0</v>
      </c>
    </row>
    <row r="1105" spans="1:20" ht="25.5" hidden="1">
      <c r="A1105" s="16" t="s">
        <v>29</v>
      </c>
      <c r="B1105" s="14">
        <v>757</v>
      </c>
      <c r="C1105" s="15" t="s">
        <v>25</v>
      </c>
      <c r="D1105" s="15" t="s">
        <v>27</v>
      </c>
      <c r="E1105" s="15" t="s">
        <v>191</v>
      </c>
      <c r="F1105" s="14">
        <v>600</v>
      </c>
      <c r="G1105" s="70">
        <f t="shared" si="332"/>
        <v>0</v>
      </c>
      <c r="H1105" s="70">
        <f t="shared" si="332"/>
        <v>0</v>
      </c>
      <c r="I1105" s="70">
        <f t="shared" si="332"/>
        <v>0</v>
      </c>
    </row>
    <row r="1106" spans="1:20" hidden="1">
      <c r="A1106" s="16" t="s">
        <v>31</v>
      </c>
      <c r="B1106" s="14">
        <v>757</v>
      </c>
      <c r="C1106" s="15" t="s">
        <v>25</v>
      </c>
      <c r="D1106" s="15" t="s">
        <v>27</v>
      </c>
      <c r="E1106" s="15" t="s">
        <v>191</v>
      </c>
      <c r="F1106" s="14">
        <v>610</v>
      </c>
      <c r="G1106" s="70">
        <f>'прил 5,'!G404</f>
        <v>0</v>
      </c>
      <c r="H1106" s="70">
        <f>'прил 5,'!H404</f>
        <v>0</v>
      </c>
      <c r="I1106" s="70">
        <f>'прил 5,'!I404</f>
        <v>0</v>
      </c>
    </row>
    <row r="1107" spans="1:20" ht="36" hidden="1" customHeight="1">
      <c r="A1107" s="16" t="s">
        <v>593</v>
      </c>
      <c r="B1107" s="15" t="s">
        <v>92</v>
      </c>
      <c r="C1107" s="15" t="s">
        <v>25</v>
      </c>
      <c r="D1107" s="15" t="s">
        <v>69</v>
      </c>
      <c r="E1107" s="15" t="s">
        <v>522</v>
      </c>
      <c r="F1107" s="15"/>
      <c r="G1107" s="70">
        <f t="shared" ref="G1107:I1108" si="333">G1108</f>
        <v>0</v>
      </c>
      <c r="H1107" s="70">
        <f t="shared" si="333"/>
        <v>0</v>
      </c>
      <c r="I1107" s="70">
        <f t="shared" si="333"/>
        <v>0</v>
      </c>
      <c r="J1107" s="1"/>
    </row>
    <row r="1108" spans="1:20" ht="25.5" hidden="1">
      <c r="A1108" s="16" t="s">
        <v>29</v>
      </c>
      <c r="B1108" s="15" t="s">
        <v>92</v>
      </c>
      <c r="C1108" s="15" t="s">
        <v>25</v>
      </c>
      <c r="D1108" s="15" t="s">
        <v>69</v>
      </c>
      <c r="E1108" s="15" t="s">
        <v>522</v>
      </c>
      <c r="F1108" s="15" t="s">
        <v>30</v>
      </c>
      <c r="G1108" s="70">
        <f t="shared" si="333"/>
        <v>0</v>
      </c>
      <c r="H1108" s="70">
        <f t="shared" si="333"/>
        <v>0</v>
      </c>
      <c r="I1108" s="70">
        <f t="shared" si="333"/>
        <v>0</v>
      </c>
      <c r="J1108" s="1"/>
    </row>
    <row r="1109" spans="1:20" ht="19.5" hidden="1" customHeight="1">
      <c r="A1109" s="16" t="s">
        <v>31</v>
      </c>
      <c r="B1109" s="15" t="s">
        <v>92</v>
      </c>
      <c r="C1109" s="15" t="s">
        <v>25</v>
      </c>
      <c r="D1109" s="15" t="s">
        <v>69</v>
      </c>
      <c r="E1109" s="15" t="s">
        <v>522</v>
      </c>
      <c r="F1109" s="15" t="s">
        <v>32</v>
      </c>
      <c r="G1109" s="70">
        <f>'прил 5,'!G965+'прил 5,'!G406</f>
        <v>0</v>
      </c>
      <c r="H1109" s="70">
        <f>'прил 5,'!H965+'прил 5,'!H406</f>
        <v>0</v>
      </c>
      <c r="I1109" s="70">
        <f>'прил 5,'!I965+'прил 5,'!I406</f>
        <v>0</v>
      </c>
      <c r="J1109" s="1"/>
    </row>
    <row r="1110" spans="1:20" s="32" customFormat="1" ht="65.25" hidden="1" customHeight="1">
      <c r="A1110" s="16" t="s">
        <v>590</v>
      </c>
      <c r="B1110" s="14">
        <v>757</v>
      </c>
      <c r="C1110" s="15" t="s">
        <v>71</v>
      </c>
      <c r="D1110" s="15" t="s">
        <v>18</v>
      </c>
      <c r="E1110" s="15" t="s">
        <v>589</v>
      </c>
      <c r="F1110" s="15"/>
      <c r="G1110" s="70">
        <f>G1111</f>
        <v>0</v>
      </c>
      <c r="H1110" s="70"/>
      <c r="I1110" s="70"/>
      <c r="P1110" s="31"/>
      <c r="Q1110" s="31"/>
      <c r="R1110" s="31"/>
      <c r="S1110" s="31"/>
      <c r="T1110" s="31"/>
    </row>
    <row r="1111" spans="1:20" s="32" customFormat="1" ht="25.5" hidden="1" customHeight="1">
      <c r="A1111" s="16" t="s">
        <v>29</v>
      </c>
      <c r="B1111" s="14">
        <v>757</v>
      </c>
      <c r="C1111" s="15" t="s">
        <v>71</v>
      </c>
      <c r="D1111" s="15" t="s">
        <v>18</v>
      </c>
      <c r="E1111" s="15" t="s">
        <v>589</v>
      </c>
      <c r="F1111" s="15" t="s">
        <v>30</v>
      </c>
      <c r="G1111" s="70">
        <f>G1112</f>
        <v>0</v>
      </c>
      <c r="H1111" s="70">
        <v>0</v>
      </c>
      <c r="I1111" s="70">
        <v>0</v>
      </c>
      <c r="P1111" s="31"/>
      <c r="Q1111" s="31"/>
      <c r="R1111" s="31"/>
      <c r="S1111" s="31"/>
      <c r="T1111" s="31"/>
    </row>
    <row r="1112" spans="1:20" s="32" customFormat="1" ht="17.25" hidden="1" customHeight="1">
      <c r="A1112" s="16" t="s">
        <v>31</v>
      </c>
      <c r="B1112" s="14">
        <v>757</v>
      </c>
      <c r="C1112" s="15" t="s">
        <v>71</v>
      </c>
      <c r="D1112" s="15" t="s">
        <v>18</v>
      </c>
      <c r="E1112" s="15" t="s">
        <v>589</v>
      </c>
      <c r="F1112" s="15" t="s">
        <v>32</v>
      </c>
      <c r="G1112" s="70">
        <f>'прил 5,'!G409</f>
        <v>0</v>
      </c>
      <c r="H1112" s="70">
        <f>'прил 5,'!H409</f>
        <v>0</v>
      </c>
      <c r="I1112" s="70">
        <f>'прил 5,'!I409</f>
        <v>0</v>
      </c>
      <c r="P1112" s="31"/>
      <c r="Q1112" s="31"/>
      <c r="R1112" s="31"/>
      <c r="S1112" s="31"/>
      <c r="T1112" s="31"/>
    </row>
    <row r="1113" spans="1:20" s="28" customFormat="1" ht="60.75" hidden="1" customHeight="1">
      <c r="A1113" s="37" t="s">
        <v>935</v>
      </c>
      <c r="B1113" s="14">
        <v>793</v>
      </c>
      <c r="C1113" s="15" t="s">
        <v>71</v>
      </c>
      <c r="D1113" s="15" t="s">
        <v>27</v>
      </c>
      <c r="E1113" s="15" t="s">
        <v>914</v>
      </c>
      <c r="F1113" s="15"/>
      <c r="G1113" s="70">
        <f>G1114</f>
        <v>0</v>
      </c>
      <c r="H1113" s="70">
        <f t="shared" ref="H1113:I1113" si="334">H1114</f>
        <v>0</v>
      </c>
      <c r="I1113" s="70">
        <f t="shared" si="334"/>
        <v>0</v>
      </c>
      <c r="P1113" s="109"/>
      <c r="Q1113" s="109"/>
      <c r="R1113" s="109"/>
      <c r="S1113" s="109"/>
      <c r="T1113" s="109"/>
    </row>
    <row r="1114" spans="1:20" s="32" customFormat="1" ht="28.5" hidden="1" customHeight="1">
      <c r="A1114" s="16" t="s">
        <v>29</v>
      </c>
      <c r="B1114" s="14">
        <v>793</v>
      </c>
      <c r="C1114" s="15" t="s">
        <v>71</v>
      </c>
      <c r="D1114" s="15" t="s">
        <v>27</v>
      </c>
      <c r="E1114" s="15" t="s">
        <v>914</v>
      </c>
      <c r="F1114" s="15" t="s">
        <v>30</v>
      </c>
      <c r="G1114" s="70">
        <f>G1115</f>
        <v>0</v>
      </c>
      <c r="H1114" s="70">
        <f>H1115</f>
        <v>0</v>
      </c>
      <c r="I1114" s="70">
        <f>I1115</f>
        <v>0</v>
      </c>
      <c r="P1114" s="31"/>
      <c r="Q1114" s="31"/>
      <c r="R1114" s="31"/>
      <c r="S1114" s="31"/>
      <c r="T1114" s="31"/>
    </row>
    <row r="1115" spans="1:20" s="32" customFormat="1" hidden="1">
      <c r="A1115" s="16" t="s">
        <v>31</v>
      </c>
      <c r="B1115" s="14">
        <v>793</v>
      </c>
      <c r="C1115" s="15" t="s">
        <v>71</v>
      </c>
      <c r="D1115" s="15" t="s">
        <v>27</v>
      </c>
      <c r="E1115" s="15" t="s">
        <v>914</v>
      </c>
      <c r="F1115" s="15" t="s">
        <v>32</v>
      </c>
      <c r="G1115" s="70">
        <f>'прил 5,'!G884</f>
        <v>0</v>
      </c>
      <c r="H1115" s="70">
        <f>'прил 5,'!H2032+'прил 5,'!H1157+'прил 5,'!H1007</f>
        <v>0</v>
      </c>
      <c r="I1115" s="70">
        <f>'прил 5,'!I2032+'прил 5,'!I1157+'прил 5,'!I1007</f>
        <v>0</v>
      </c>
      <c r="J1115" s="31">
        <f>J1122-G1122</f>
        <v>0</v>
      </c>
      <c r="P1115" s="31"/>
      <c r="Q1115" s="31"/>
      <c r="R1115" s="31"/>
      <c r="S1115" s="31"/>
      <c r="T1115" s="31"/>
    </row>
    <row r="1116" spans="1:20" s="28" customFormat="1" ht="31.5" hidden="1" customHeight="1">
      <c r="A1116" s="37" t="s">
        <v>593</v>
      </c>
      <c r="B1116" s="14">
        <v>793</v>
      </c>
      <c r="C1116" s="15" t="s">
        <v>71</v>
      </c>
      <c r="D1116" s="15" t="s">
        <v>27</v>
      </c>
      <c r="E1116" s="15" t="s">
        <v>522</v>
      </c>
      <c r="F1116" s="15"/>
      <c r="G1116" s="70">
        <f>G1117</f>
        <v>0</v>
      </c>
      <c r="H1116" s="70">
        <f t="shared" ref="H1116:I1116" si="335">H1117</f>
        <v>0</v>
      </c>
      <c r="I1116" s="70">
        <f t="shared" si="335"/>
        <v>0</v>
      </c>
      <c r="P1116" s="109"/>
      <c r="Q1116" s="109"/>
      <c r="R1116" s="109"/>
      <c r="S1116" s="109"/>
      <c r="T1116" s="109"/>
    </row>
    <row r="1117" spans="1:20" s="32" customFormat="1" ht="28.5" hidden="1" customHeight="1">
      <c r="A1117" s="16" t="s">
        <v>29</v>
      </c>
      <c r="B1117" s="14">
        <v>793</v>
      </c>
      <c r="C1117" s="15" t="s">
        <v>71</v>
      </c>
      <c r="D1117" s="15" t="s">
        <v>27</v>
      </c>
      <c r="E1117" s="15" t="s">
        <v>522</v>
      </c>
      <c r="F1117" s="15" t="s">
        <v>30</v>
      </c>
      <c r="G1117" s="70">
        <f>G1118</f>
        <v>0</v>
      </c>
      <c r="H1117" s="70">
        <f>H1118</f>
        <v>0</v>
      </c>
      <c r="I1117" s="70">
        <f>I1118</f>
        <v>0</v>
      </c>
      <c r="P1117" s="31"/>
      <c r="Q1117" s="31"/>
      <c r="R1117" s="31"/>
      <c r="S1117" s="31"/>
      <c r="T1117" s="31"/>
    </row>
    <row r="1118" spans="1:20" s="32" customFormat="1" hidden="1">
      <c r="A1118" s="16" t="s">
        <v>31</v>
      </c>
      <c r="B1118" s="14">
        <v>793</v>
      </c>
      <c r="C1118" s="15" t="s">
        <v>71</v>
      </c>
      <c r="D1118" s="15" t="s">
        <v>27</v>
      </c>
      <c r="E1118" s="15" t="s">
        <v>522</v>
      </c>
      <c r="F1118" s="15" t="s">
        <v>32</v>
      </c>
      <c r="G1118" s="70">
        <f>'прил 5,'!G1010</f>
        <v>0</v>
      </c>
      <c r="H1118" s="70">
        <f>'прил 5,'!H1010</f>
        <v>0</v>
      </c>
      <c r="I1118" s="70">
        <f>'прил 5,'!I1010</f>
        <v>0</v>
      </c>
      <c r="J1118" s="31">
        <f>J1125-G1125</f>
        <v>230000</v>
      </c>
      <c r="P1118" s="31"/>
      <c r="Q1118" s="31"/>
      <c r="R1118" s="31"/>
      <c r="S1118" s="31"/>
      <c r="T1118" s="31"/>
    </row>
    <row r="1119" spans="1:20" s="28" customFormat="1" ht="27.75" hidden="1" customHeight="1">
      <c r="A1119" s="37" t="s">
        <v>670</v>
      </c>
      <c r="B1119" s="14">
        <v>757</v>
      </c>
      <c r="C1119" s="15" t="s">
        <v>25</v>
      </c>
      <c r="D1119" s="15" t="s">
        <v>69</v>
      </c>
      <c r="E1119" s="15" t="s">
        <v>669</v>
      </c>
      <c r="F1119" s="15"/>
      <c r="G1119" s="70">
        <f>G1120</f>
        <v>0</v>
      </c>
      <c r="H1119" s="70">
        <f t="shared" ref="H1119:I1119" si="336">H1120</f>
        <v>0</v>
      </c>
      <c r="I1119" s="70">
        <f t="shared" si="336"/>
        <v>0</v>
      </c>
      <c r="P1119" s="109"/>
      <c r="Q1119" s="109"/>
      <c r="R1119" s="109"/>
      <c r="S1119" s="109"/>
      <c r="T1119" s="109"/>
    </row>
    <row r="1120" spans="1:20" s="32" customFormat="1" ht="28.5" hidden="1" customHeight="1">
      <c r="A1120" s="16" t="s">
        <v>29</v>
      </c>
      <c r="B1120" s="14">
        <v>757</v>
      </c>
      <c r="C1120" s="15" t="s">
        <v>25</v>
      </c>
      <c r="D1120" s="15" t="s">
        <v>69</v>
      </c>
      <c r="E1120" s="15" t="s">
        <v>669</v>
      </c>
      <c r="F1120" s="15" t="s">
        <v>30</v>
      </c>
      <c r="G1120" s="70">
        <f>G1121</f>
        <v>0</v>
      </c>
      <c r="H1120" s="70">
        <f>H1121</f>
        <v>0</v>
      </c>
      <c r="I1120" s="70">
        <f>I1121</f>
        <v>0</v>
      </c>
      <c r="P1120" s="31"/>
      <c r="Q1120" s="31"/>
      <c r="R1120" s="31"/>
      <c r="S1120" s="31"/>
      <c r="T1120" s="31"/>
    </row>
    <row r="1121" spans="1:20" s="32" customFormat="1" hidden="1">
      <c r="A1121" s="16" t="s">
        <v>31</v>
      </c>
      <c r="B1121" s="14">
        <v>757</v>
      </c>
      <c r="C1121" s="15" t="s">
        <v>25</v>
      </c>
      <c r="D1121" s="15" t="s">
        <v>69</v>
      </c>
      <c r="E1121" s="15" t="s">
        <v>669</v>
      </c>
      <c r="F1121" s="15" t="s">
        <v>32</v>
      </c>
      <c r="G1121" s="70">
        <f>'прил 5,'!G977</f>
        <v>0</v>
      </c>
      <c r="H1121" s="70"/>
      <c r="I1121" s="70"/>
      <c r="J1121" s="31">
        <f>J1125-G1125</f>
        <v>230000</v>
      </c>
      <c r="P1121" s="31"/>
      <c r="Q1121" s="31"/>
      <c r="R1121" s="31"/>
      <c r="S1121" s="31"/>
      <c r="T1121" s="31"/>
    </row>
    <row r="1122" spans="1:20" s="28" customFormat="1" ht="27.75" hidden="1" customHeight="1">
      <c r="A1122" s="37" t="s">
        <v>593</v>
      </c>
      <c r="B1122" s="15" t="s">
        <v>92</v>
      </c>
      <c r="C1122" s="15" t="s">
        <v>25</v>
      </c>
      <c r="D1122" s="15" t="s">
        <v>69</v>
      </c>
      <c r="E1122" s="15" t="s">
        <v>522</v>
      </c>
      <c r="F1122" s="15"/>
      <c r="G1122" s="70">
        <f>G1123</f>
        <v>0</v>
      </c>
      <c r="H1122" s="70">
        <f t="shared" ref="H1122:I1122" si="337">H1123</f>
        <v>0</v>
      </c>
      <c r="I1122" s="70">
        <f t="shared" si="337"/>
        <v>0</v>
      </c>
      <c r="P1122" s="109"/>
      <c r="Q1122" s="109"/>
      <c r="R1122" s="109"/>
      <c r="S1122" s="109"/>
      <c r="T1122" s="109"/>
    </row>
    <row r="1123" spans="1:20" s="32" customFormat="1" ht="28.5" hidden="1" customHeight="1">
      <c r="A1123" s="16" t="s">
        <v>29</v>
      </c>
      <c r="B1123" s="15" t="s">
        <v>92</v>
      </c>
      <c r="C1123" s="15" t="s">
        <v>25</v>
      </c>
      <c r="D1123" s="15" t="s">
        <v>69</v>
      </c>
      <c r="E1123" s="15" t="s">
        <v>522</v>
      </c>
      <c r="F1123" s="15" t="s">
        <v>30</v>
      </c>
      <c r="G1123" s="70">
        <f>G1124</f>
        <v>0</v>
      </c>
      <c r="H1123" s="70">
        <f>H1124</f>
        <v>0</v>
      </c>
      <c r="I1123" s="70">
        <f>I1124</f>
        <v>0</v>
      </c>
      <c r="P1123" s="31"/>
      <c r="Q1123" s="31"/>
      <c r="R1123" s="31"/>
      <c r="S1123" s="31"/>
      <c r="T1123" s="31"/>
    </row>
    <row r="1124" spans="1:20" s="32" customFormat="1" hidden="1">
      <c r="A1124" s="16" t="s">
        <v>31</v>
      </c>
      <c r="B1124" s="15" t="s">
        <v>92</v>
      </c>
      <c r="C1124" s="15" t="s">
        <v>25</v>
      </c>
      <c r="D1124" s="15" t="s">
        <v>69</v>
      </c>
      <c r="E1124" s="15" t="s">
        <v>522</v>
      </c>
      <c r="F1124" s="15" t="s">
        <v>32</v>
      </c>
      <c r="G1124" s="70"/>
      <c r="H1124" s="70"/>
      <c r="I1124" s="70"/>
      <c r="J1124" s="31">
        <f>J1128-G1128</f>
        <v>-50000</v>
      </c>
      <c r="P1124" s="31"/>
      <c r="Q1124" s="31"/>
      <c r="R1124" s="31"/>
      <c r="S1124" s="31"/>
      <c r="T1124" s="31"/>
    </row>
    <row r="1125" spans="1:20" s="22" customFormat="1" ht="51.75" customHeight="1">
      <c r="A1125" s="107" t="s">
        <v>1150</v>
      </c>
      <c r="B1125" s="35">
        <v>793</v>
      </c>
      <c r="C1125" s="36" t="s">
        <v>53</v>
      </c>
      <c r="D1125" s="36" t="s">
        <v>87</v>
      </c>
      <c r="E1125" s="35" t="s">
        <v>255</v>
      </c>
      <c r="F1125" s="35"/>
      <c r="G1125" s="71">
        <f>G1126</f>
        <v>50000</v>
      </c>
      <c r="H1125" s="71">
        <f t="shared" ref="H1125:I1128" si="338">H1126</f>
        <v>50000</v>
      </c>
      <c r="I1125" s="71">
        <f t="shared" si="338"/>
        <v>50000</v>
      </c>
      <c r="J1125" s="21">
        <v>280000</v>
      </c>
      <c r="P1125" s="354"/>
      <c r="Q1125" s="21"/>
      <c r="R1125" s="21"/>
      <c r="S1125" s="21"/>
      <c r="T1125" s="21"/>
    </row>
    <row r="1126" spans="1:20" ht="36" hidden="1" customHeight="1">
      <c r="A1126" s="16" t="s">
        <v>112</v>
      </c>
      <c r="B1126" s="14">
        <v>793</v>
      </c>
      <c r="C1126" s="15" t="s">
        <v>53</v>
      </c>
      <c r="D1126" s="15" t="s">
        <v>87</v>
      </c>
      <c r="E1126" s="14" t="s">
        <v>255</v>
      </c>
      <c r="F1126" s="14"/>
      <c r="G1126" s="87">
        <f>G1127</f>
        <v>50000</v>
      </c>
      <c r="H1126" s="87">
        <f t="shared" si="338"/>
        <v>50000</v>
      </c>
      <c r="I1126" s="87">
        <f t="shared" si="338"/>
        <v>50000</v>
      </c>
    </row>
    <row r="1127" spans="1:20" ht="39" customHeight="1">
      <c r="A1127" s="16" t="s">
        <v>360</v>
      </c>
      <c r="B1127" s="14">
        <v>793</v>
      </c>
      <c r="C1127" s="15" t="s">
        <v>53</v>
      </c>
      <c r="D1127" s="15" t="s">
        <v>87</v>
      </c>
      <c r="E1127" s="14" t="s">
        <v>256</v>
      </c>
      <c r="F1127" s="14"/>
      <c r="G1127" s="87">
        <f>G1128</f>
        <v>50000</v>
      </c>
      <c r="H1127" s="87">
        <f t="shared" si="338"/>
        <v>50000</v>
      </c>
      <c r="I1127" s="87">
        <f t="shared" si="338"/>
        <v>50000</v>
      </c>
    </row>
    <row r="1128" spans="1:20" ht="27.75" customHeight="1">
      <c r="A1128" s="16" t="s">
        <v>317</v>
      </c>
      <c r="B1128" s="14">
        <v>793</v>
      </c>
      <c r="C1128" s="15" t="s">
        <v>53</v>
      </c>
      <c r="D1128" s="15" t="s">
        <v>87</v>
      </c>
      <c r="E1128" s="14" t="s">
        <v>256</v>
      </c>
      <c r="F1128" s="14">
        <v>200</v>
      </c>
      <c r="G1128" s="87">
        <f>G1129</f>
        <v>50000</v>
      </c>
      <c r="H1128" s="87">
        <f t="shared" si="338"/>
        <v>50000</v>
      </c>
      <c r="I1128" s="87">
        <f t="shared" si="338"/>
        <v>50000</v>
      </c>
    </row>
    <row r="1129" spans="1:20" ht="27.75" customHeight="1">
      <c r="A1129" s="16" t="s">
        <v>37</v>
      </c>
      <c r="B1129" s="14">
        <v>793</v>
      </c>
      <c r="C1129" s="15" t="s">
        <v>53</v>
      </c>
      <c r="D1129" s="15" t="s">
        <v>87</v>
      </c>
      <c r="E1129" s="14" t="s">
        <v>256</v>
      </c>
      <c r="F1129" s="14">
        <v>240</v>
      </c>
      <c r="G1129" s="87">
        <f>'прил 5,'!G1625</f>
        <v>50000</v>
      </c>
      <c r="H1129" s="87">
        <f>'прил 5,'!H1625</f>
        <v>50000</v>
      </c>
      <c r="I1129" s="87">
        <f>'прил 5,'!I1625</f>
        <v>50000</v>
      </c>
    </row>
    <row r="1130" spans="1:20" s="232" customFormat="1" ht="35.25" customHeight="1">
      <c r="A1130" s="107" t="s">
        <v>1151</v>
      </c>
      <c r="B1130" s="35">
        <v>757</v>
      </c>
      <c r="C1130" s="36" t="s">
        <v>25</v>
      </c>
      <c r="D1130" s="36" t="s">
        <v>25</v>
      </c>
      <c r="E1130" s="36" t="s">
        <v>192</v>
      </c>
      <c r="F1130" s="36"/>
      <c r="G1130" s="71">
        <f>G1131+G1139+G1135</f>
        <v>400050</v>
      </c>
      <c r="H1130" s="71">
        <f>H1131+H1139+H1135</f>
        <v>200050</v>
      </c>
      <c r="I1130" s="71">
        <f>I1131+I1139+I1135</f>
        <v>200050</v>
      </c>
      <c r="J1130" s="231">
        <v>30000</v>
      </c>
      <c r="P1130" s="231"/>
      <c r="Q1130" s="231"/>
      <c r="R1130" s="231"/>
      <c r="S1130" s="231"/>
      <c r="T1130" s="231"/>
    </row>
    <row r="1131" spans="1:20" s="18" customFormat="1">
      <c r="A1131" s="16" t="s">
        <v>333</v>
      </c>
      <c r="B1131" s="14">
        <v>757</v>
      </c>
      <c r="C1131" s="15" t="s">
        <v>25</v>
      </c>
      <c r="D1131" s="15" t="s">
        <v>25</v>
      </c>
      <c r="E1131" s="15" t="s">
        <v>193</v>
      </c>
      <c r="F1131" s="15"/>
      <c r="G1131" s="87">
        <f>G1132+G1134</f>
        <v>400050</v>
      </c>
      <c r="H1131" s="87">
        <f>H1132+H1134</f>
        <v>200050</v>
      </c>
      <c r="I1131" s="87">
        <f>I1132+I1134</f>
        <v>200050</v>
      </c>
      <c r="J1131" s="17">
        <v>100000</v>
      </c>
      <c r="P1131" s="17"/>
      <c r="Q1131" s="17"/>
      <c r="R1131" s="17"/>
      <c r="S1131" s="17"/>
      <c r="T1131" s="17"/>
    </row>
    <row r="1132" spans="1:20" s="18" customFormat="1" ht="25.5">
      <c r="A1132" s="16" t="s">
        <v>35</v>
      </c>
      <c r="B1132" s="14">
        <v>757</v>
      </c>
      <c r="C1132" s="15" t="s">
        <v>25</v>
      </c>
      <c r="D1132" s="15" t="s">
        <v>25</v>
      </c>
      <c r="E1132" s="15" t="s">
        <v>193</v>
      </c>
      <c r="F1132" s="15" t="s">
        <v>36</v>
      </c>
      <c r="G1132" s="87">
        <f>G1133</f>
        <v>400050</v>
      </c>
      <c r="H1132" s="87">
        <f>H1133</f>
        <v>200050</v>
      </c>
      <c r="I1132" s="87">
        <f>I1133</f>
        <v>200050</v>
      </c>
      <c r="J1132" s="17"/>
      <c r="P1132" s="17"/>
      <c r="Q1132" s="17"/>
      <c r="R1132" s="17"/>
      <c r="S1132" s="17"/>
      <c r="T1132" s="17"/>
    </row>
    <row r="1133" spans="1:20" s="18" customFormat="1" ht="25.5">
      <c r="A1133" s="16" t="s">
        <v>37</v>
      </c>
      <c r="B1133" s="14">
        <v>757</v>
      </c>
      <c r="C1133" s="15" t="s">
        <v>25</v>
      </c>
      <c r="D1133" s="15" t="s">
        <v>25</v>
      </c>
      <c r="E1133" s="15" t="s">
        <v>193</v>
      </c>
      <c r="F1133" s="15" t="s">
        <v>38</v>
      </c>
      <c r="G1133" s="87">
        <f>'прил 5,'!G119+'прил 5,'!G1924+'прил 5,'!G137</f>
        <v>400050</v>
      </c>
      <c r="H1133" s="87">
        <f>'прил 5,'!H119+'прил 5,'!H1924+'прил 5,'!H137</f>
        <v>200050</v>
      </c>
      <c r="I1133" s="87">
        <f>'прил 5,'!I119+'прил 5,'!I1924+'прил 5,'!I137</f>
        <v>200050</v>
      </c>
      <c r="J1133" s="87">
        <f>'прил 5,'!K119+'прил 5,'!K1924</f>
        <v>0</v>
      </c>
      <c r="K1133" s="87">
        <f>'прил 5,'!L119+'прил 5,'!L1924</f>
        <v>0</v>
      </c>
      <c r="L1133" s="87">
        <f>'прил 5,'!M119+'прил 5,'!M1924</f>
        <v>0</v>
      </c>
      <c r="M1133" s="87">
        <f>'прил 5,'!N119+'прил 5,'!N1924</f>
        <v>0</v>
      </c>
      <c r="N1133" s="87">
        <f>'прил 5,'!O119+'прил 5,'!O1924</f>
        <v>0</v>
      </c>
      <c r="O1133" s="87">
        <f>'прил 5,'!P119+'прил 5,'!P1924</f>
        <v>0</v>
      </c>
      <c r="P1133" s="17"/>
      <c r="Q1133" s="17"/>
      <c r="R1133" s="17"/>
      <c r="S1133" s="17"/>
      <c r="T1133" s="17"/>
    </row>
    <row r="1134" spans="1:20" s="18" customFormat="1" ht="25.5" hidden="1">
      <c r="A1134" s="16" t="s">
        <v>29</v>
      </c>
      <c r="B1134" s="15" t="s">
        <v>92</v>
      </c>
      <c r="C1134" s="15" t="s">
        <v>25</v>
      </c>
      <c r="D1134" s="15" t="s">
        <v>69</v>
      </c>
      <c r="E1134" s="15" t="s">
        <v>193</v>
      </c>
      <c r="F1134" s="15" t="s">
        <v>30</v>
      </c>
      <c r="G1134" s="70">
        <f>G1138</f>
        <v>0</v>
      </c>
      <c r="H1134" s="70">
        <f t="shared" ref="H1134:I1134" si="339">H1138</f>
        <v>0</v>
      </c>
      <c r="I1134" s="70">
        <f t="shared" si="339"/>
        <v>0</v>
      </c>
      <c r="J1134" s="17"/>
      <c r="P1134" s="17"/>
      <c r="Q1134" s="17"/>
      <c r="R1134" s="17"/>
      <c r="S1134" s="17"/>
      <c r="T1134" s="17"/>
    </row>
    <row r="1135" spans="1:20" s="18" customFormat="1" ht="25.5" hidden="1">
      <c r="A1135" s="16" t="s">
        <v>293</v>
      </c>
      <c r="B1135" s="14">
        <v>793</v>
      </c>
      <c r="C1135" s="15" t="s">
        <v>25</v>
      </c>
      <c r="D1135" s="15" t="s">
        <v>25</v>
      </c>
      <c r="E1135" s="15" t="s">
        <v>769</v>
      </c>
      <c r="F1135" s="15"/>
      <c r="G1135" s="70">
        <f>G1136</f>
        <v>0</v>
      </c>
      <c r="H1135" s="70"/>
      <c r="I1135" s="70"/>
      <c r="J1135" s="176"/>
      <c r="K1135" s="198"/>
      <c r="L1135" s="198"/>
      <c r="M1135" s="198"/>
      <c r="N1135" s="198"/>
      <c r="O1135" s="198"/>
      <c r="P1135" s="198"/>
      <c r="Q1135" s="198"/>
      <c r="R1135" s="198"/>
    </row>
    <row r="1136" spans="1:20" s="18" customFormat="1" ht="25.5" hidden="1">
      <c r="A1136" s="16" t="s">
        <v>35</v>
      </c>
      <c r="B1136" s="15" t="s">
        <v>809</v>
      </c>
      <c r="C1136" s="15" t="s">
        <v>25</v>
      </c>
      <c r="D1136" s="15" t="s">
        <v>25</v>
      </c>
      <c r="E1136" s="15" t="s">
        <v>769</v>
      </c>
      <c r="F1136" s="15" t="s">
        <v>36</v>
      </c>
      <c r="G1136" s="70">
        <f>G1137</f>
        <v>0</v>
      </c>
      <c r="H1136" s="70">
        <f>H1137</f>
        <v>0</v>
      </c>
      <c r="I1136" s="70">
        <f>I1137</f>
        <v>0</v>
      </c>
      <c r="J1136" s="176"/>
      <c r="K1136" s="198"/>
      <c r="L1136" s="198"/>
      <c r="M1136" s="198"/>
      <c r="N1136" s="198"/>
      <c r="O1136" s="198"/>
      <c r="P1136" s="198"/>
      <c r="Q1136" s="198"/>
      <c r="R1136" s="198"/>
    </row>
    <row r="1137" spans="1:20" s="18" customFormat="1" ht="25.5" hidden="1">
      <c r="A1137" s="16" t="s">
        <v>37</v>
      </c>
      <c r="B1137" s="15" t="s">
        <v>809</v>
      </c>
      <c r="C1137" s="15" t="s">
        <v>25</v>
      </c>
      <c r="D1137" s="15" t="s">
        <v>25</v>
      </c>
      <c r="E1137" s="15" t="s">
        <v>769</v>
      </c>
      <c r="F1137" s="15" t="s">
        <v>38</v>
      </c>
      <c r="G1137" s="70">
        <f>'прил 5,'!G1927</f>
        <v>0</v>
      </c>
      <c r="H1137" s="70"/>
      <c r="I1137" s="70"/>
      <c r="J1137" s="176"/>
      <c r="K1137" s="198"/>
      <c r="L1137" s="198"/>
      <c r="M1137" s="198"/>
      <c r="N1137" s="198"/>
      <c r="O1137" s="198"/>
      <c r="P1137" s="198"/>
      <c r="Q1137" s="198"/>
      <c r="R1137" s="198"/>
    </row>
    <row r="1138" spans="1:20" s="18" customFormat="1" hidden="1">
      <c r="A1138" s="16" t="s">
        <v>31</v>
      </c>
      <c r="B1138" s="15" t="s">
        <v>92</v>
      </c>
      <c r="C1138" s="15" t="s">
        <v>25</v>
      </c>
      <c r="D1138" s="15" t="s">
        <v>69</v>
      </c>
      <c r="E1138" s="15" t="s">
        <v>193</v>
      </c>
      <c r="F1138" s="15" t="s">
        <v>32</v>
      </c>
      <c r="G1138" s="70">
        <f>'прил 5,'!G121+'прил 5,'!G1072</f>
        <v>0</v>
      </c>
      <c r="H1138" s="70">
        <f>'прил 5,'!H121+'прил 5,'!H1072</f>
        <v>0</v>
      </c>
      <c r="I1138" s="70">
        <f>'прил 5,'!I121+'прил 5,'!I1072</f>
        <v>0</v>
      </c>
      <c r="J1138" s="17"/>
      <c r="P1138" s="17"/>
      <c r="Q1138" s="17"/>
      <c r="R1138" s="17"/>
      <c r="S1138" s="17"/>
      <c r="T1138" s="17"/>
    </row>
    <row r="1139" spans="1:20" s="18" customFormat="1" ht="25.5" hidden="1">
      <c r="A1139" s="82" t="s">
        <v>293</v>
      </c>
      <c r="B1139" s="14">
        <v>757</v>
      </c>
      <c r="C1139" s="15" t="s">
        <v>25</v>
      </c>
      <c r="D1139" s="15" t="s">
        <v>25</v>
      </c>
      <c r="E1139" s="15" t="s">
        <v>769</v>
      </c>
      <c r="F1139" s="15"/>
      <c r="G1139" s="87">
        <f>G1140</f>
        <v>0</v>
      </c>
      <c r="H1139" s="70"/>
      <c r="I1139" s="70"/>
      <c r="P1139" s="17"/>
      <c r="Q1139" s="17"/>
      <c r="R1139" s="17"/>
      <c r="S1139" s="17"/>
      <c r="T1139" s="17"/>
    </row>
    <row r="1140" spans="1:20" s="18" customFormat="1" ht="25.5" hidden="1">
      <c r="A1140" s="82" t="s">
        <v>35</v>
      </c>
      <c r="B1140" s="14">
        <v>757</v>
      </c>
      <c r="C1140" s="15" t="s">
        <v>25</v>
      </c>
      <c r="D1140" s="15" t="s">
        <v>25</v>
      </c>
      <c r="E1140" s="15" t="s">
        <v>769</v>
      </c>
      <c r="F1140" s="15" t="s">
        <v>36</v>
      </c>
      <c r="G1140" s="87">
        <f>G1141</f>
        <v>0</v>
      </c>
      <c r="H1140" s="70"/>
      <c r="I1140" s="70"/>
      <c r="P1140" s="17"/>
      <c r="Q1140" s="17"/>
      <c r="R1140" s="17"/>
      <c r="S1140" s="17"/>
      <c r="T1140" s="17"/>
    </row>
    <row r="1141" spans="1:20" s="18" customFormat="1" ht="25.5" hidden="1">
      <c r="A1141" s="82" t="s">
        <v>37</v>
      </c>
      <c r="B1141" s="14">
        <v>757</v>
      </c>
      <c r="C1141" s="15" t="s">
        <v>25</v>
      </c>
      <c r="D1141" s="15" t="s">
        <v>25</v>
      </c>
      <c r="E1141" s="15" t="s">
        <v>769</v>
      </c>
      <c r="F1141" s="15" t="s">
        <v>38</v>
      </c>
      <c r="G1141" s="70">
        <f>'прил 5,'!G124</f>
        <v>0</v>
      </c>
      <c r="H1141" s="70"/>
      <c r="I1141" s="70"/>
      <c r="P1141" s="17"/>
      <c r="Q1141" s="17"/>
      <c r="R1141" s="17"/>
      <c r="S1141" s="17"/>
      <c r="T1141" s="17"/>
    </row>
    <row r="1142" spans="1:20" s="22" customFormat="1" ht="51">
      <c r="A1142" s="107" t="s">
        <v>1152</v>
      </c>
      <c r="B1142" s="35">
        <v>793</v>
      </c>
      <c r="C1142" s="36" t="s">
        <v>69</v>
      </c>
      <c r="D1142" s="36" t="s">
        <v>304</v>
      </c>
      <c r="E1142" s="36" t="s">
        <v>250</v>
      </c>
      <c r="F1142" s="36"/>
      <c r="G1142" s="71">
        <f>G1143+G1146+G1149</f>
        <v>100000</v>
      </c>
      <c r="H1142" s="71">
        <f t="shared" ref="H1142:I1142" si="340">H1143+H1146+H1149</f>
        <v>100000</v>
      </c>
      <c r="I1142" s="71">
        <f t="shared" si="340"/>
        <v>100000</v>
      </c>
      <c r="J1142" s="21">
        <v>100000</v>
      </c>
      <c r="P1142" s="21"/>
      <c r="Q1142" s="21"/>
      <c r="R1142" s="21"/>
      <c r="S1142" s="21"/>
      <c r="T1142" s="21"/>
    </row>
    <row r="1143" spans="1:20" ht="63.75">
      <c r="A1143" s="16" t="s">
        <v>495</v>
      </c>
      <c r="B1143" s="14">
        <v>793</v>
      </c>
      <c r="C1143" s="15" t="s">
        <v>69</v>
      </c>
      <c r="D1143" s="15" t="s">
        <v>304</v>
      </c>
      <c r="E1143" s="15" t="s">
        <v>251</v>
      </c>
      <c r="F1143" s="15"/>
      <c r="G1143" s="87">
        <f t="shared" ref="G1143:I1144" si="341">G1144</f>
        <v>100000</v>
      </c>
      <c r="H1143" s="87">
        <f t="shared" si="341"/>
        <v>100000</v>
      </c>
      <c r="I1143" s="87">
        <f t="shared" si="341"/>
        <v>100000</v>
      </c>
    </row>
    <row r="1144" spans="1:20" ht="25.5">
      <c r="A1144" s="16" t="s">
        <v>37</v>
      </c>
      <c r="B1144" s="14">
        <v>793</v>
      </c>
      <c r="C1144" s="15" t="s">
        <v>69</v>
      </c>
      <c r="D1144" s="15" t="s">
        <v>304</v>
      </c>
      <c r="E1144" s="15" t="s">
        <v>251</v>
      </c>
      <c r="F1144" s="15" t="s">
        <v>36</v>
      </c>
      <c r="G1144" s="87">
        <f t="shared" si="341"/>
        <v>100000</v>
      </c>
      <c r="H1144" s="87">
        <f t="shared" si="341"/>
        <v>100000</v>
      </c>
      <c r="I1144" s="87">
        <f t="shared" si="341"/>
        <v>100000</v>
      </c>
    </row>
    <row r="1145" spans="1:20" ht="33" customHeight="1">
      <c r="A1145" s="16" t="s">
        <v>37</v>
      </c>
      <c r="B1145" s="14">
        <v>793</v>
      </c>
      <c r="C1145" s="15" t="s">
        <v>69</v>
      </c>
      <c r="D1145" s="15" t="s">
        <v>304</v>
      </c>
      <c r="E1145" s="15" t="s">
        <v>251</v>
      </c>
      <c r="F1145" s="15" t="s">
        <v>38</v>
      </c>
      <c r="G1145" s="87">
        <f>'прил 5,'!G1508</f>
        <v>100000</v>
      </c>
      <c r="H1145" s="87">
        <f>'прил 5,'!H1508</f>
        <v>100000</v>
      </c>
      <c r="I1145" s="87">
        <f>'прил 5,'!I1508</f>
        <v>100000</v>
      </c>
    </row>
    <row r="1146" spans="1:20" ht="38.25" hidden="1">
      <c r="A1146" s="16" t="s">
        <v>406</v>
      </c>
      <c r="B1146" s="14">
        <v>793</v>
      </c>
      <c r="C1146" s="15" t="s">
        <v>69</v>
      </c>
      <c r="D1146" s="15" t="s">
        <v>304</v>
      </c>
      <c r="E1146" s="15" t="s">
        <v>405</v>
      </c>
      <c r="F1146" s="15"/>
      <c r="G1146" s="70">
        <f>G1147</f>
        <v>0</v>
      </c>
      <c r="H1146" s="70">
        <f t="shared" ref="H1146:I1146" si="342">H1147</f>
        <v>0</v>
      </c>
      <c r="I1146" s="70">
        <f t="shared" si="342"/>
        <v>0</v>
      </c>
      <c r="J1146" s="1"/>
    </row>
    <row r="1147" spans="1:20" ht="25.5" hidden="1">
      <c r="A1147" s="16" t="s">
        <v>37</v>
      </c>
      <c r="B1147" s="14">
        <v>793</v>
      </c>
      <c r="C1147" s="15" t="s">
        <v>69</v>
      </c>
      <c r="D1147" s="15" t="s">
        <v>304</v>
      </c>
      <c r="E1147" s="15" t="s">
        <v>405</v>
      </c>
      <c r="F1147" s="15" t="s">
        <v>36</v>
      </c>
      <c r="G1147" s="70">
        <f>G1148</f>
        <v>0</v>
      </c>
      <c r="H1147" s="70">
        <f t="shared" ref="H1147:O1147" si="343">H1148</f>
        <v>0</v>
      </c>
      <c r="I1147" s="70">
        <f t="shared" si="343"/>
        <v>0</v>
      </c>
      <c r="J1147" s="70">
        <f t="shared" si="343"/>
        <v>0</v>
      </c>
      <c r="K1147" s="70">
        <f t="shared" si="343"/>
        <v>0</v>
      </c>
      <c r="L1147" s="70">
        <f t="shared" si="343"/>
        <v>0</v>
      </c>
      <c r="M1147" s="70">
        <f t="shared" si="343"/>
        <v>0</v>
      </c>
      <c r="N1147" s="70">
        <f t="shared" si="343"/>
        <v>0</v>
      </c>
      <c r="O1147" s="70">
        <f t="shared" si="343"/>
        <v>0</v>
      </c>
    </row>
    <row r="1148" spans="1:20" ht="25.5" hidden="1">
      <c r="A1148" s="16" t="s">
        <v>37</v>
      </c>
      <c r="B1148" s="14">
        <v>793</v>
      </c>
      <c r="C1148" s="15" t="s">
        <v>69</v>
      </c>
      <c r="D1148" s="15" t="s">
        <v>304</v>
      </c>
      <c r="E1148" s="15" t="s">
        <v>405</v>
      </c>
      <c r="F1148" s="15" t="s">
        <v>38</v>
      </c>
      <c r="G1148" s="70">
        <f>'прил 5,'!G1511</f>
        <v>0</v>
      </c>
      <c r="H1148" s="70">
        <f>'прил 5,'!H1511</f>
        <v>0</v>
      </c>
      <c r="I1148" s="70">
        <f>'прил 5,'!I1511</f>
        <v>0</v>
      </c>
      <c r="J1148" s="1"/>
    </row>
    <row r="1149" spans="1:20" ht="46.5" hidden="1" customHeight="1">
      <c r="A1149" s="57" t="s">
        <v>475</v>
      </c>
      <c r="B1149" s="14">
        <v>793</v>
      </c>
      <c r="C1149" s="15" t="s">
        <v>69</v>
      </c>
      <c r="D1149" s="15" t="s">
        <v>304</v>
      </c>
      <c r="E1149" s="15" t="s">
        <v>750</v>
      </c>
      <c r="F1149" s="15"/>
      <c r="G1149" s="70">
        <f>G1150</f>
        <v>0</v>
      </c>
      <c r="H1149" s="70">
        <f t="shared" ref="H1149:I1149" si="344">H1150</f>
        <v>0</v>
      </c>
      <c r="I1149" s="70">
        <f t="shared" si="344"/>
        <v>0</v>
      </c>
      <c r="J1149" s="1"/>
    </row>
    <row r="1150" spans="1:20" hidden="1">
      <c r="A1150" s="16" t="s">
        <v>317</v>
      </c>
      <c r="B1150" s="14">
        <v>793</v>
      </c>
      <c r="C1150" s="15" t="s">
        <v>69</v>
      </c>
      <c r="D1150" s="15" t="s">
        <v>304</v>
      </c>
      <c r="E1150" s="15" t="s">
        <v>750</v>
      </c>
      <c r="F1150" s="15" t="s">
        <v>36</v>
      </c>
      <c r="G1150" s="70">
        <f>G1151</f>
        <v>0</v>
      </c>
      <c r="H1150" s="70">
        <f>H1151</f>
        <v>0</v>
      </c>
      <c r="I1150" s="70">
        <f>I1151</f>
        <v>0</v>
      </c>
      <c r="J1150" s="1"/>
    </row>
    <row r="1151" spans="1:20" ht="25.5" hidden="1">
      <c r="A1151" s="16" t="s">
        <v>37</v>
      </c>
      <c r="B1151" s="14">
        <v>793</v>
      </c>
      <c r="C1151" s="15" t="s">
        <v>69</v>
      </c>
      <c r="D1151" s="15" t="s">
        <v>304</v>
      </c>
      <c r="E1151" s="15" t="s">
        <v>750</v>
      </c>
      <c r="F1151" s="15" t="s">
        <v>38</v>
      </c>
      <c r="G1151" s="70"/>
      <c r="H1151" s="70"/>
      <c r="I1151" s="70"/>
      <c r="J1151" s="1"/>
    </row>
    <row r="1152" spans="1:20" s="232" customFormat="1" ht="30" hidden="1" customHeight="1">
      <c r="A1152" s="77" t="s">
        <v>462</v>
      </c>
      <c r="B1152" s="36" t="s">
        <v>92</v>
      </c>
      <c r="C1152" s="36" t="s">
        <v>25</v>
      </c>
      <c r="D1152" s="36" t="s">
        <v>18</v>
      </c>
      <c r="E1152" s="36" t="s">
        <v>215</v>
      </c>
      <c r="F1152" s="36"/>
      <c r="G1152" s="71">
        <f>G1153</f>
        <v>0</v>
      </c>
      <c r="H1152" s="71">
        <f>H1153</f>
        <v>0</v>
      </c>
      <c r="I1152" s="71">
        <f>I1153</f>
        <v>0</v>
      </c>
      <c r="J1152" s="231">
        <v>100000</v>
      </c>
      <c r="P1152" s="231"/>
      <c r="Q1152" s="231"/>
      <c r="R1152" s="231"/>
      <c r="S1152" s="231"/>
      <c r="T1152" s="231"/>
    </row>
    <row r="1153" spans="1:20" s="18" customFormat="1" ht="25.5" hidden="1">
      <c r="A1153" s="16" t="s">
        <v>97</v>
      </c>
      <c r="B1153" s="15" t="s">
        <v>92</v>
      </c>
      <c r="C1153" s="15" t="s">
        <v>25</v>
      </c>
      <c r="D1153" s="15" t="s">
        <v>18</v>
      </c>
      <c r="E1153" s="15" t="s">
        <v>216</v>
      </c>
      <c r="F1153" s="15"/>
      <c r="G1153" s="87">
        <f>G1154+G1156</f>
        <v>0</v>
      </c>
      <c r="H1153" s="87">
        <f>H1154+H1156</f>
        <v>0</v>
      </c>
      <c r="I1153" s="87">
        <f>I1154+I1156</f>
        <v>0</v>
      </c>
      <c r="J1153" s="17">
        <v>50000</v>
      </c>
      <c r="P1153" s="17"/>
      <c r="Q1153" s="17"/>
      <c r="R1153" s="17"/>
      <c r="S1153" s="17"/>
      <c r="T1153" s="17"/>
    </row>
    <row r="1154" spans="1:20" s="18" customFormat="1" ht="25.5" hidden="1" customHeight="1">
      <c r="A1154" s="16" t="s">
        <v>346</v>
      </c>
      <c r="B1154" s="14">
        <v>793</v>
      </c>
      <c r="C1154" s="15" t="s">
        <v>68</v>
      </c>
      <c r="D1154" s="15" t="s">
        <v>69</v>
      </c>
      <c r="E1154" s="15" t="s">
        <v>216</v>
      </c>
      <c r="F1154" s="15" t="s">
        <v>146</v>
      </c>
      <c r="G1154" s="87">
        <f>G1155</f>
        <v>0</v>
      </c>
      <c r="H1154" s="87">
        <f>H1155</f>
        <v>0</v>
      </c>
      <c r="I1154" s="87">
        <f>I1155</f>
        <v>0</v>
      </c>
      <c r="J1154" s="17">
        <v>630000</v>
      </c>
      <c r="P1154" s="17"/>
      <c r="Q1154" s="17"/>
      <c r="R1154" s="17"/>
      <c r="S1154" s="17"/>
      <c r="T1154" s="17"/>
    </row>
    <row r="1155" spans="1:20" s="18" customFormat="1" ht="25.5" hidden="1">
      <c r="A1155" s="16" t="s">
        <v>147</v>
      </c>
      <c r="B1155" s="14">
        <v>793</v>
      </c>
      <c r="C1155" s="15" t="s">
        <v>68</v>
      </c>
      <c r="D1155" s="15" t="s">
        <v>69</v>
      </c>
      <c r="E1155" s="15" t="s">
        <v>216</v>
      </c>
      <c r="F1155" s="15" t="s">
        <v>148</v>
      </c>
      <c r="G1155" s="87">
        <f>'прил 5,'!G1969</f>
        <v>0</v>
      </c>
      <c r="H1155" s="87">
        <f>'прил 5,'!H1969</f>
        <v>0</v>
      </c>
      <c r="I1155" s="87">
        <f>'прил 5,'!I1969</f>
        <v>0</v>
      </c>
      <c r="J1155" s="17">
        <f>SUM(J1152:J1154)</f>
        <v>780000</v>
      </c>
      <c r="P1155" s="17"/>
      <c r="Q1155" s="17"/>
      <c r="R1155" s="17"/>
      <c r="S1155" s="17"/>
      <c r="T1155" s="17"/>
    </row>
    <row r="1156" spans="1:20" s="18" customFormat="1" ht="25.5" hidden="1">
      <c r="A1156" s="16" t="s">
        <v>29</v>
      </c>
      <c r="B1156" s="15" t="s">
        <v>92</v>
      </c>
      <c r="C1156" s="15" t="s">
        <v>25</v>
      </c>
      <c r="D1156" s="15" t="s">
        <v>18</v>
      </c>
      <c r="E1156" s="15" t="s">
        <v>216</v>
      </c>
      <c r="F1156" s="15" t="s">
        <v>30</v>
      </c>
      <c r="G1156" s="87">
        <f>G1157</f>
        <v>0</v>
      </c>
      <c r="H1156" s="87">
        <f>H1157</f>
        <v>0</v>
      </c>
      <c r="I1156" s="87">
        <f>I1157</f>
        <v>0</v>
      </c>
      <c r="J1156" s="17"/>
      <c r="P1156" s="17"/>
      <c r="Q1156" s="17"/>
      <c r="R1156" s="17"/>
      <c r="S1156" s="17"/>
      <c r="T1156" s="17"/>
    </row>
    <row r="1157" spans="1:20" s="18" customFormat="1" hidden="1">
      <c r="A1157" s="16" t="s">
        <v>31</v>
      </c>
      <c r="B1157" s="15" t="s">
        <v>92</v>
      </c>
      <c r="C1157" s="15" t="s">
        <v>25</v>
      </c>
      <c r="D1157" s="15" t="s">
        <v>18</v>
      </c>
      <c r="E1157" s="15" t="s">
        <v>216</v>
      </c>
      <c r="F1157" s="15" t="s">
        <v>32</v>
      </c>
      <c r="G1157" s="87">
        <f>'прил 5,'!G636+'прил 5,'!G835</f>
        <v>0</v>
      </c>
      <c r="H1157" s="87">
        <f>'прил 5,'!H636+'прил 5,'!H835</f>
        <v>0</v>
      </c>
      <c r="I1157" s="87">
        <f>'прил 5,'!I636+'прил 5,'!I835</f>
        <v>0</v>
      </c>
      <c r="J1157" s="17"/>
      <c r="P1157" s="17"/>
      <c r="Q1157" s="17"/>
      <c r="R1157" s="17"/>
      <c r="S1157" s="17"/>
      <c r="T1157" s="17"/>
    </row>
    <row r="1158" spans="1:20" s="22" customFormat="1" ht="51">
      <c r="A1158" s="107" t="s">
        <v>1153</v>
      </c>
      <c r="B1158" s="35">
        <v>793</v>
      </c>
      <c r="C1158" s="36" t="s">
        <v>69</v>
      </c>
      <c r="D1158" s="36" t="s">
        <v>304</v>
      </c>
      <c r="E1158" s="36" t="s">
        <v>252</v>
      </c>
      <c r="F1158" s="36"/>
      <c r="G1158" s="71">
        <f>G1159</f>
        <v>330000</v>
      </c>
      <c r="H1158" s="71">
        <f>H1161+H1162</f>
        <v>330000</v>
      </c>
      <c r="I1158" s="71">
        <f>I1161+I1162</f>
        <v>330000</v>
      </c>
      <c r="J1158" s="21">
        <v>100000</v>
      </c>
      <c r="P1158" s="21"/>
      <c r="Q1158" s="21"/>
      <c r="R1158" s="21"/>
      <c r="S1158" s="21"/>
      <c r="T1158" s="21"/>
    </row>
    <row r="1159" spans="1:20" ht="38.25">
      <c r="A1159" s="16" t="s">
        <v>330</v>
      </c>
      <c r="B1159" s="14">
        <v>793</v>
      </c>
      <c r="C1159" s="15" t="s">
        <v>69</v>
      </c>
      <c r="D1159" s="15" t="s">
        <v>304</v>
      </c>
      <c r="E1159" s="15" t="s">
        <v>253</v>
      </c>
      <c r="F1159" s="15"/>
      <c r="G1159" s="87">
        <f>G1160+G1162</f>
        <v>330000</v>
      </c>
      <c r="H1159" s="87">
        <f t="shared" ref="H1159:I1159" si="345">H1160+H1162</f>
        <v>330000</v>
      </c>
      <c r="I1159" s="87">
        <f t="shared" si="345"/>
        <v>330000</v>
      </c>
      <c r="J1159" s="2">
        <v>75000</v>
      </c>
    </row>
    <row r="1160" spans="1:20" ht="25.5">
      <c r="A1160" s="16" t="s">
        <v>37</v>
      </c>
      <c r="B1160" s="14">
        <v>793</v>
      </c>
      <c r="C1160" s="15" t="s">
        <v>69</v>
      </c>
      <c r="D1160" s="15" t="s">
        <v>304</v>
      </c>
      <c r="E1160" s="15" t="s">
        <v>253</v>
      </c>
      <c r="F1160" s="15" t="s">
        <v>36</v>
      </c>
      <c r="G1160" s="87">
        <f>G1161</f>
        <v>130000</v>
      </c>
      <c r="H1160" s="87">
        <f t="shared" ref="H1160:I1160" si="346">H1161</f>
        <v>130000</v>
      </c>
      <c r="I1160" s="87">
        <f t="shared" si="346"/>
        <v>130000</v>
      </c>
    </row>
    <row r="1161" spans="1:20" ht="31.5" customHeight="1">
      <c r="A1161" s="16" t="s">
        <v>37</v>
      </c>
      <c r="B1161" s="14">
        <v>793</v>
      </c>
      <c r="C1161" s="15" t="s">
        <v>69</v>
      </c>
      <c r="D1161" s="15" t="s">
        <v>304</v>
      </c>
      <c r="E1161" s="15" t="s">
        <v>253</v>
      </c>
      <c r="F1161" s="15" t="s">
        <v>38</v>
      </c>
      <c r="G1161" s="87">
        <f>'прил 5,'!G1518+'прил 5,'!G553</f>
        <v>130000</v>
      </c>
      <c r="H1161" s="87">
        <f>'прил 5,'!H553+'прил 5,'!H1518</f>
        <v>130000</v>
      </c>
      <c r="I1161" s="87">
        <f>'прил 5,'!I553+'прил 5,'!I1518</f>
        <v>130000</v>
      </c>
    </row>
    <row r="1162" spans="1:20" s="18" customFormat="1" ht="25.5">
      <c r="A1162" s="16" t="s">
        <v>29</v>
      </c>
      <c r="B1162" s="14">
        <v>774</v>
      </c>
      <c r="C1162" s="15" t="s">
        <v>69</v>
      </c>
      <c r="D1162" s="15" t="s">
        <v>304</v>
      </c>
      <c r="E1162" s="15" t="s">
        <v>253</v>
      </c>
      <c r="F1162" s="15" t="s">
        <v>30</v>
      </c>
      <c r="G1162" s="70">
        <f t="shared" ref="G1162:I1162" si="347">G1163</f>
        <v>200000</v>
      </c>
      <c r="H1162" s="70">
        <f t="shared" si="347"/>
        <v>200000</v>
      </c>
      <c r="I1162" s="70">
        <f t="shared" si="347"/>
        <v>200000</v>
      </c>
      <c r="P1162" s="17"/>
      <c r="Q1162" s="17"/>
      <c r="R1162" s="17"/>
      <c r="S1162" s="17"/>
      <c r="T1162" s="17"/>
    </row>
    <row r="1163" spans="1:20" s="18" customFormat="1">
      <c r="A1163" s="16" t="s">
        <v>31</v>
      </c>
      <c r="B1163" s="14">
        <v>774</v>
      </c>
      <c r="C1163" s="15" t="s">
        <v>69</v>
      </c>
      <c r="D1163" s="15" t="s">
        <v>304</v>
      </c>
      <c r="E1163" s="15" t="s">
        <v>253</v>
      </c>
      <c r="F1163" s="15" t="s">
        <v>32</v>
      </c>
      <c r="G1163" s="70">
        <f>'прил 5,'!G555</f>
        <v>200000</v>
      </c>
      <c r="H1163" s="70">
        <f>'прил 5,'!H555</f>
        <v>200000</v>
      </c>
      <c r="I1163" s="70">
        <f>'прил 5,'!I555</f>
        <v>200000</v>
      </c>
      <c r="L1163" s="17"/>
      <c r="P1163" s="17"/>
      <c r="Q1163" s="17"/>
      <c r="R1163" s="17"/>
      <c r="S1163" s="17"/>
      <c r="T1163" s="17"/>
    </row>
    <row r="1164" spans="1:20" s="76" customFormat="1" ht="45" customHeight="1">
      <c r="A1164" s="107" t="s">
        <v>1154</v>
      </c>
      <c r="B1164" s="35">
        <v>792</v>
      </c>
      <c r="C1164" s="36" t="s">
        <v>18</v>
      </c>
      <c r="D1164" s="36" t="s">
        <v>53</v>
      </c>
      <c r="E1164" s="36" t="s">
        <v>225</v>
      </c>
      <c r="F1164" s="75"/>
      <c r="G1164" s="71">
        <f>G1165+G1173+G1177+G1179</f>
        <v>15360950</v>
      </c>
      <c r="H1164" s="71">
        <f t="shared" ref="H1164:I1164" si="348">H1165+H1173+H1177+H1179</f>
        <v>15498113</v>
      </c>
      <c r="I1164" s="71">
        <f t="shared" si="348"/>
        <v>15636647</v>
      </c>
      <c r="J1164" s="235">
        <v>1012500</v>
      </c>
      <c r="P1164" s="174"/>
      <c r="Q1164" s="235"/>
      <c r="R1164" s="235"/>
      <c r="S1164" s="235"/>
      <c r="T1164" s="235"/>
    </row>
    <row r="1165" spans="1:20" s="46" customFormat="1" ht="51" customHeight="1">
      <c r="A1165" s="16" t="s">
        <v>1180</v>
      </c>
      <c r="B1165" s="14">
        <v>792</v>
      </c>
      <c r="C1165" s="15" t="s">
        <v>18</v>
      </c>
      <c r="D1165" s="15" t="s">
        <v>158</v>
      </c>
      <c r="E1165" s="15" t="s">
        <v>227</v>
      </c>
      <c r="F1165" s="15"/>
      <c r="G1165" s="87">
        <f>G1166</f>
        <v>15274950</v>
      </c>
      <c r="H1165" s="87">
        <f t="shared" ref="H1165:I1165" si="349">H1166</f>
        <v>15412113</v>
      </c>
      <c r="I1165" s="87">
        <f t="shared" si="349"/>
        <v>15550647</v>
      </c>
      <c r="J1165" s="110">
        <v>11992167</v>
      </c>
      <c r="P1165" s="110"/>
      <c r="Q1165" s="110"/>
      <c r="R1165" s="110"/>
      <c r="S1165" s="110"/>
      <c r="T1165" s="110"/>
    </row>
    <row r="1166" spans="1:20" s="46" customFormat="1" ht="34.5" customHeight="1">
      <c r="A1166" s="16" t="s">
        <v>75</v>
      </c>
      <c r="B1166" s="14">
        <v>792</v>
      </c>
      <c r="C1166" s="15" t="s">
        <v>18</v>
      </c>
      <c r="D1166" s="15" t="s">
        <v>158</v>
      </c>
      <c r="E1166" s="15" t="s">
        <v>228</v>
      </c>
      <c r="F1166" s="15"/>
      <c r="G1166" s="87">
        <f>G1167+G1169+G1171</f>
        <v>15274950</v>
      </c>
      <c r="H1166" s="87">
        <f t="shared" ref="H1166:I1166" si="350">H1167+H1169+H1171</f>
        <v>15412113</v>
      </c>
      <c r="I1166" s="87">
        <f t="shared" si="350"/>
        <v>15550647</v>
      </c>
      <c r="J1166" s="110">
        <v>967059</v>
      </c>
      <c r="P1166" s="110"/>
      <c r="Q1166" s="110"/>
      <c r="R1166" s="110"/>
      <c r="S1166" s="110"/>
      <c r="T1166" s="110"/>
    </row>
    <row r="1167" spans="1:20" s="46" customFormat="1" ht="51">
      <c r="A1167" s="16" t="s">
        <v>54</v>
      </c>
      <c r="B1167" s="14">
        <v>792</v>
      </c>
      <c r="C1167" s="15" t="s">
        <v>18</v>
      </c>
      <c r="D1167" s="15" t="s">
        <v>158</v>
      </c>
      <c r="E1167" s="15" t="s">
        <v>228</v>
      </c>
      <c r="F1167" s="15" t="s">
        <v>57</v>
      </c>
      <c r="G1167" s="87">
        <f>G1168</f>
        <v>13878289</v>
      </c>
      <c r="H1167" s="87">
        <f>H1168</f>
        <v>14015452</v>
      </c>
      <c r="I1167" s="87">
        <f>I1168</f>
        <v>14153986</v>
      </c>
      <c r="J1167" s="110">
        <v>26000</v>
      </c>
      <c r="P1167" s="110"/>
      <c r="Q1167" s="110"/>
      <c r="R1167" s="110"/>
      <c r="S1167" s="110"/>
      <c r="T1167" s="110"/>
    </row>
    <row r="1168" spans="1:20" s="46" customFormat="1" ht="25.5">
      <c r="A1168" s="16" t="s">
        <v>55</v>
      </c>
      <c r="B1168" s="14">
        <v>792</v>
      </c>
      <c r="C1168" s="15" t="s">
        <v>18</v>
      </c>
      <c r="D1168" s="15" t="s">
        <v>158</v>
      </c>
      <c r="E1168" s="15" t="s">
        <v>228</v>
      </c>
      <c r="F1168" s="15" t="s">
        <v>58</v>
      </c>
      <c r="G1168" s="87">
        <f>'прил 5,'!G1176</f>
        <v>13878289</v>
      </c>
      <c r="H1168" s="87">
        <f>'прил 5,'!H1176</f>
        <v>14015452</v>
      </c>
      <c r="I1168" s="87">
        <f>'прил 5,'!I1176</f>
        <v>14153986</v>
      </c>
      <c r="J1168" s="110">
        <v>3043600</v>
      </c>
      <c r="P1168" s="110"/>
      <c r="Q1168" s="110"/>
      <c r="R1168" s="110"/>
      <c r="S1168" s="110"/>
      <c r="T1168" s="110"/>
    </row>
    <row r="1169" spans="1:20" s="46" customFormat="1" ht="25.5">
      <c r="A1169" s="16" t="s">
        <v>35</v>
      </c>
      <c r="B1169" s="14">
        <v>792</v>
      </c>
      <c r="C1169" s="15" t="s">
        <v>18</v>
      </c>
      <c r="D1169" s="15" t="s">
        <v>158</v>
      </c>
      <c r="E1169" s="15" t="s">
        <v>228</v>
      </c>
      <c r="F1169" s="15" t="s">
        <v>36</v>
      </c>
      <c r="G1169" s="87">
        <f>G1170</f>
        <v>1369661</v>
      </c>
      <c r="H1169" s="87">
        <f>H1170</f>
        <v>1369661</v>
      </c>
      <c r="I1169" s="87">
        <f>I1170</f>
        <v>1369661</v>
      </c>
      <c r="J1169" s="110">
        <v>50000</v>
      </c>
      <c r="P1169" s="110"/>
      <c r="Q1169" s="110"/>
      <c r="R1169" s="110"/>
      <c r="S1169" s="110"/>
      <c r="T1169" s="110"/>
    </row>
    <row r="1170" spans="1:20" s="46" customFormat="1" ht="25.5">
      <c r="A1170" s="16" t="s">
        <v>37</v>
      </c>
      <c r="B1170" s="14">
        <v>792</v>
      </c>
      <c r="C1170" s="15" t="s">
        <v>18</v>
      </c>
      <c r="D1170" s="15" t="s">
        <v>158</v>
      </c>
      <c r="E1170" s="15" t="s">
        <v>228</v>
      </c>
      <c r="F1170" s="15" t="s">
        <v>38</v>
      </c>
      <c r="G1170" s="87">
        <f>'прил 5,'!G1178</f>
        <v>1369661</v>
      </c>
      <c r="H1170" s="87">
        <f>'прил 5,'!H1178</f>
        <v>1369661</v>
      </c>
      <c r="I1170" s="87">
        <f>'прил 5,'!I1178</f>
        <v>1369661</v>
      </c>
      <c r="J1170" s="110">
        <v>15487188</v>
      </c>
      <c r="P1170" s="110"/>
      <c r="Q1170" s="110"/>
      <c r="R1170" s="110"/>
      <c r="S1170" s="110"/>
      <c r="T1170" s="110"/>
    </row>
    <row r="1171" spans="1:20" s="46" customFormat="1">
      <c r="A1171" s="30" t="s">
        <v>62</v>
      </c>
      <c r="B1171" s="14">
        <v>792</v>
      </c>
      <c r="C1171" s="15" t="s">
        <v>18</v>
      </c>
      <c r="D1171" s="15" t="s">
        <v>158</v>
      </c>
      <c r="E1171" s="15" t="s">
        <v>228</v>
      </c>
      <c r="F1171" s="15" t="s">
        <v>63</v>
      </c>
      <c r="G1171" s="70">
        <f>G1172</f>
        <v>27000</v>
      </c>
      <c r="H1171" s="70">
        <f>H1172</f>
        <v>27000</v>
      </c>
      <c r="I1171" s="70">
        <f>I1172</f>
        <v>27000</v>
      </c>
      <c r="J1171" s="110">
        <v>4802400</v>
      </c>
      <c r="P1171" s="110"/>
      <c r="Q1171" s="110"/>
      <c r="R1171" s="110"/>
      <c r="S1171" s="110"/>
      <c r="T1171" s="110"/>
    </row>
    <row r="1172" spans="1:20" s="46" customFormat="1">
      <c r="A1172" s="30" t="s">
        <v>141</v>
      </c>
      <c r="B1172" s="14">
        <v>792</v>
      </c>
      <c r="C1172" s="15" t="s">
        <v>18</v>
      </c>
      <c r="D1172" s="15" t="s">
        <v>158</v>
      </c>
      <c r="E1172" s="15" t="s">
        <v>228</v>
      </c>
      <c r="F1172" s="15" t="s">
        <v>66</v>
      </c>
      <c r="G1172" s="70">
        <f>'прил 5,'!G1180</f>
        <v>27000</v>
      </c>
      <c r="H1172" s="70">
        <f>'прил 5,'!H1180</f>
        <v>27000</v>
      </c>
      <c r="I1172" s="70">
        <f>'прил 5,'!I1180</f>
        <v>27000</v>
      </c>
      <c r="J1172" s="110">
        <v>16556640</v>
      </c>
      <c r="P1172" s="110"/>
      <c r="Q1172" s="110"/>
      <c r="R1172" s="110"/>
      <c r="S1172" s="110"/>
      <c r="T1172" s="110"/>
    </row>
    <row r="1173" spans="1:20" s="28" customFormat="1" ht="40.5" customHeight="1">
      <c r="A1173" s="16" t="s">
        <v>1179</v>
      </c>
      <c r="B1173" s="14">
        <v>792</v>
      </c>
      <c r="C1173" s="15" t="s">
        <v>22</v>
      </c>
      <c r="D1173" s="15" t="s">
        <v>18</v>
      </c>
      <c r="E1173" s="15" t="s">
        <v>231</v>
      </c>
      <c r="F1173" s="39"/>
      <c r="G1173" s="87">
        <f>G1174</f>
        <v>86000</v>
      </c>
      <c r="H1173" s="87">
        <f t="shared" ref="H1173:I1175" si="351">H1174</f>
        <v>86000</v>
      </c>
      <c r="I1173" s="87">
        <f t="shared" si="351"/>
        <v>86000</v>
      </c>
      <c r="J1173" s="109">
        <v>3200000</v>
      </c>
      <c r="P1173" s="109"/>
      <c r="Q1173" s="109"/>
      <c r="R1173" s="109"/>
      <c r="S1173" s="109"/>
      <c r="T1173" s="109"/>
    </row>
    <row r="1174" spans="1:20">
      <c r="A1174" s="16" t="s">
        <v>298</v>
      </c>
      <c r="B1174" s="14">
        <v>792</v>
      </c>
      <c r="C1174" s="15" t="s">
        <v>22</v>
      </c>
      <c r="D1174" s="15" t="s">
        <v>18</v>
      </c>
      <c r="E1174" s="15" t="s">
        <v>232</v>
      </c>
      <c r="F1174" s="15"/>
      <c r="G1174" s="87">
        <f>G1175</f>
        <v>86000</v>
      </c>
      <c r="H1174" s="87">
        <f t="shared" si="351"/>
        <v>86000</v>
      </c>
      <c r="I1174" s="87">
        <f t="shared" si="351"/>
        <v>86000</v>
      </c>
      <c r="J1174" s="2">
        <f>SUM(J1164:J1173)</f>
        <v>57137554</v>
      </c>
    </row>
    <row r="1175" spans="1:20">
      <c r="A1175" s="16" t="s">
        <v>299</v>
      </c>
      <c r="B1175" s="14">
        <v>792</v>
      </c>
      <c r="C1175" s="15" t="s">
        <v>22</v>
      </c>
      <c r="D1175" s="15" t="s">
        <v>18</v>
      </c>
      <c r="E1175" s="15" t="s">
        <v>232</v>
      </c>
      <c r="F1175" s="15" t="s">
        <v>300</v>
      </c>
      <c r="G1175" s="87">
        <f>G1176</f>
        <v>86000</v>
      </c>
      <c r="H1175" s="87">
        <f t="shared" si="351"/>
        <v>86000</v>
      </c>
      <c r="I1175" s="87">
        <f t="shared" si="351"/>
        <v>86000</v>
      </c>
      <c r="J1175" s="2">
        <f>H1164-J1174</f>
        <v>-41639441</v>
      </c>
    </row>
    <row r="1176" spans="1:20">
      <c r="A1176" s="16" t="s">
        <v>301</v>
      </c>
      <c r="B1176" s="14">
        <v>792</v>
      </c>
      <c r="C1176" s="15" t="s">
        <v>22</v>
      </c>
      <c r="D1176" s="15" t="s">
        <v>18</v>
      </c>
      <c r="E1176" s="15" t="s">
        <v>232</v>
      </c>
      <c r="F1176" s="15" t="s">
        <v>302</v>
      </c>
      <c r="G1176" s="87">
        <f>'прил 5,'!G1210+'прил 5,'!G2042</f>
        <v>86000</v>
      </c>
      <c r="H1176" s="87">
        <f>'прил 5,'!H1210+'прил 5,'!H2042</f>
        <v>86000</v>
      </c>
      <c r="I1176" s="87">
        <f>'прил 5,'!I1210+'прил 5,'!I2042</f>
        <v>86000</v>
      </c>
    </row>
    <row r="1177" spans="1:20" s="18" customFormat="1" ht="38.25" hidden="1">
      <c r="A1177" s="16" t="s">
        <v>152</v>
      </c>
      <c r="B1177" s="14">
        <v>792</v>
      </c>
      <c r="C1177" s="15" t="s">
        <v>304</v>
      </c>
      <c r="D1177" s="15" t="s">
        <v>18</v>
      </c>
      <c r="E1177" s="15" t="s">
        <v>226</v>
      </c>
      <c r="F1177" s="15"/>
      <c r="G1177" s="87">
        <f>G1192+G1196+G1199+G1178+G1187</f>
        <v>0</v>
      </c>
      <c r="H1177" s="87">
        <f t="shared" ref="H1177:I1177" si="352">H1192+H1196+H1199+H1178+H1187</f>
        <v>0</v>
      </c>
      <c r="I1177" s="87">
        <f t="shared" si="352"/>
        <v>0</v>
      </c>
      <c r="J1177" s="17"/>
      <c r="P1177" s="17"/>
      <c r="Q1177" s="17"/>
      <c r="R1177" s="17"/>
      <c r="S1177" s="17"/>
      <c r="T1177" s="17"/>
    </row>
    <row r="1178" spans="1:20" s="28" customFormat="1" ht="25.5" hidden="1">
      <c r="A1178" s="16" t="s">
        <v>162</v>
      </c>
      <c r="B1178" s="14">
        <v>792</v>
      </c>
      <c r="C1178" s="15" t="s">
        <v>27</v>
      </c>
      <c r="D1178" s="15" t="s">
        <v>69</v>
      </c>
      <c r="E1178" s="15" t="s">
        <v>375</v>
      </c>
      <c r="F1178" s="39"/>
      <c r="G1178" s="87">
        <f>G1185</f>
        <v>0</v>
      </c>
      <c r="H1178" s="87">
        <f>H1185</f>
        <v>0</v>
      </c>
      <c r="I1178" s="87">
        <f>I1185</f>
        <v>0</v>
      </c>
      <c r="J1178" s="109"/>
      <c r="P1178" s="109"/>
      <c r="Q1178" s="109"/>
      <c r="R1178" s="109"/>
      <c r="S1178" s="109"/>
      <c r="T1178" s="109"/>
    </row>
    <row r="1179" spans="1:20" s="46" customFormat="1" ht="41.25" hidden="1" customHeight="1">
      <c r="A1179" s="16" t="s">
        <v>152</v>
      </c>
      <c r="B1179" s="310">
        <v>800</v>
      </c>
      <c r="C1179" s="15" t="s">
        <v>27</v>
      </c>
      <c r="D1179" s="15" t="s">
        <v>69</v>
      </c>
      <c r="E1179" s="15" t="s">
        <v>226</v>
      </c>
      <c r="F1179" s="15"/>
      <c r="G1179" s="70">
        <f t="shared" ref="G1179:I1179" si="353">G1180</f>
        <v>0</v>
      </c>
      <c r="H1179" s="70">
        <f t="shared" si="353"/>
        <v>0</v>
      </c>
      <c r="I1179" s="70">
        <f t="shared" si="353"/>
        <v>0</v>
      </c>
      <c r="J1179" s="175"/>
      <c r="K1179" s="58"/>
      <c r="L1179" s="58"/>
      <c r="M1179" s="58"/>
      <c r="N1179" s="58"/>
      <c r="O1179" s="58"/>
      <c r="P1179" s="58"/>
      <c r="Q1179" s="58"/>
      <c r="R1179" s="58"/>
    </row>
    <row r="1180" spans="1:20" s="28" customFormat="1" ht="25.5" hidden="1">
      <c r="A1180" s="16" t="s">
        <v>162</v>
      </c>
      <c r="B1180" s="310">
        <v>800</v>
      </c>
      <c r="C1180" s="15" t="s">
        <v>27</v>
      </c>
      <c r="D1180" s="15" t="s">
        <v>69</v>
      </c>
      <c r="E1180" s="15" t="s">
        <v>375</v>
      </c>
      <c r="F1180" s="39"/>
      <c r="G1180" s="70"/>
      <c r="H1180" s="70"/>
      <c r="I1180" s="70"/>
      <c r="J1180" s="175"/>
      <c r="K1180" s="318"/>
      <c r="L1180" s="318"/>
      <c r="M1180" s="318"/>
      <c r="N1180" s="318"/>
      <c r="O1180" s="318"/>
      <c r="P1180" s="318"/>
      <c r="Q1180" s="318"/>
      <c r="R1180" s="318"/>
    </row>
    <row r="1181" spans="1:20" ht="22.5" hidden="1" customHeight="1">
      <c r="A1181" s="82" t="s">
        <v>55</v>
      </c>
      <c r="B1181" s="310">
        <v>800</v>
      </c>
      <c r="C1181" s="15" t="s">
        <v>27</v>
      </c>
      <c r="D1181" s="15" t="s">
        <v>69</v>
      </c>
      <c r="E1181" s="15" t="s">
        <v>375</v>
      </c>
      <c r="F1181" s="15" t="s">
        <v>57</v>
      </c>
      <c r="G1181" s="70"/>
      <c r="H1181" s="70"/>
      <c r="I1181" s="70"/>
      <c r="J1181" s="175"/>
      <c r="K1181" s="69"/>
      <c r="L1181" s="69"/>
      <c r="M1181" s="69"/>
      <c r="N1181" s="69"/>
      <c r="O1181" s="69"/>
      <c r="P1181" s="69"/>
      <c r="Q1181" s="69"/>
      <c r="R1181" s="69"/>
      <c r="S1181" s="1"/>
      <c r="T1181" s="1"/>
    </row>
    <row r="1182" spans="1:20" hidden="1">
      <c r="A1182" s="82" t="s">
        <v>317</v>
      </c>
      <c r="B1182" s="310">
        <v>800</v>
      </c>
      <c r="C1182" s="15" t="s">
        <v>27</v>
      </c>
      <c r="D1182" s="15" t="s">
        <v>69</v>
      </c>
      <c r="E1182" s="15" t="s">
        <v>375</v>
      </c>
      <c r="F1182" s="15" t="s">
        <v>58</v>
      </c>
      <c r="G1182" s="70"/>
      <c r="H1182" s="70"/>
      <c r="I1182" s="70"/>
      <c r="J1182" s="175"/>
      <c r="K1182" s="69"/>
      <c r="L1182" s="69"/>
      <c r="M1182" s="69"/>
      <c r="N1182" s="69"/>
      <c r="O1182" s="69"/>
      <c r="P1182" s="69"/>
      <c r="Q1182" s="69"/>
      <c r="R1182" s="69"/>
      <c r="S1182" s="1"/>
      <c r="T1182" s="1"/>
    </row>
    <row r="1183" spans="1:20" ht="22.5" hidden="1" customHeight="1">
      <c r="A1183" s="82" t="s">
        <v>55</v>
      </c>
      <c r="B1183" s="310">
        <v>800</v>
      </c>
      <c r="C1183" s="15" t="s">
        <v>27</v>
      </c>
      <c r="D1183" s="15" t="s">
        <v>69</v>
      </c>
      <c r="E1183" s="15" t="s">
        <v>375</v>
      </c>
      <c r="F1183" s="84" t="s">
        <v>36</v>
      </c>
      <c r="G1183" s="70"/>
      <c r="H1183" s="70"/>
      <c r="I1183" s="70"/>
      <c r="J1183" s="175"/>
      <c r="K1183" s="69"/>
      <c r="L1183" s="69"/>
      <c r="M1183" s="69"/>
      <c r="N1183" s="69"/>
      <c r="O1183" s="69"/>
      <c r="P1183" s="69"/>
      <c r="Q1183" s="69"/>
      <c r="R1183" s="69"/>
      <c r="S1183" s="1"/>
      <c r="T1183" s="1"/>
    </row>
    <row r="1184" spans="1:20" hidden="1">
      <c r="A1184" s="82" t="s">
        <v>317</v>
      </c>
      <c r="B1184" s="310">
        <v>800</v>
      </c>
      <c r="C1184" s="15" t="s">
        <v>27</v>
      </c>
      <c r="D1184" s="15" t="s">
        <v>69</v>
      </c>
      <c r="E1184" s="15" t="s">
        <v>375</v>
      </c>
      <c r="F1184" s="84" t="s">
        <v>38</v>
      </c>
      <c r="G1184" s="70"/>
      <c r="H1184" s="70"/>
      <c r="I1184" s="70"/>
      <c r="J1184" s="175"/>
      <c r="K1184" s="69"/>
      <c r="L1184" s="69"/>
      <c r="M1184" s="69"/>
      <c r="N1184" s="69"/>
      <c r="O1184" s="69"/>
      <c r="P1184" s="69"/>
      <c r="Q1184" s="69"/>
      <c r="R1184" s="69"/>
      <c r="S1184" s="1"/>
      <c r="T1184" s="1"/>
    </row>
    <row r="1185" spans="1:20" hidden="1">
      <c r="A1185" s="16" t="s">
        <v>153</v>
      </c>
      <c r="B1185" s="14">
        <v>792</v>
      </c>
      <c r="C1185" s="15" t="s">
        <v>27</v>
      </c>
      <c r="D1185" s="15" t="s">
        <v>69</v>
      </c>
      <c r="E1185" s="15" t="s">
        <v>375</v>
      </c>
      <c r="F1185" s="15" t="s">
        <v>154</v>
      </c>
      <c r="G1185" s="87">
        <f t="shared" ref="G1185:I1185" si="354">G1186</f>
        <v>0</v>
      </c>
      <c r="H1185" s="87">
        <f t="shared" si="354"/>
        <v>0</v>
      </c>
      <c r="I1185" s="87">
        <f t="shared" si="354"/>
        <v>0</v>
      </c>
    </row>
    <row r="1186" spans="1:20" hidden="1">
      <c r="A1186" s="16" t="s">
        <v>155</v>
      </c>
      <c r="B1186" s="14">
        <v>792</v>
      </c>
      <c r="C1186" s="15" t="s">
        <v>27</v>
      </c>
      <c r="D1186" s="15" t="s">
        <v>69</v>
      </c>
      <c r="E1186" s="15" t="s">
        <v>375</v>
      </c>
      <c r="F1186" s="15" t="s">
        <v>156</v>
      </c>
      <c r="G1186" s="87">
        <f>'прил 5,'!G1192</f>
        <v>0</v>
      </c>
      <c r="H1186" s="87">
        <f>'прил 5,'!H1192</f>
        <v>0</v>
      </c>
      <c r="I1186" s="87">
        <f>'прил 5,'!I1192</f>
        <v>0</v>
      </c>
    </row>
    <row r="1187" spans="1:20" ht="63.75" hidden="1">
      <c r="A1187" s="16" t="s">
        <v>655</v>
      </c>
      <c r="B1187" s="14">
        <v>792</v>
      </c>
      <c r="C1187" s="15" t="s">
        <v>18</v>
      </c>
      <c r="D1187" s="15" t="s">
        <v>53</v>
      </c>
      <c r="E1187" s="15" t="s">
        <v>654</v>
      </c>
      <c r="F1187" s="15"/>
      <c r="G1187" s="87">
        <f t="shared" ref="G1187:I1188" si="355">G1188</f>
        <v>0</v>
      </c>
      <c r="H1187" s="87">
        <f t="shared" si="355"/>
        <v>0</v>
      </c>
      <c r="I1187" s="87">
        <f t="shared" si="355"/>
        <v>0</v>
      </c>
    </row>
    <row r="1188" spans="1:20" hidden="1">
      <c r="A1188" s="16" t="s">
        <v>153</v>
      </c>
      <c r="B1188" s="14">
        <v>792</v>
      </c>
      <c r="C1188" s="15" t="s">
        <v>18</v>
      </c>
      <c r="D1188" s="15" t="s">
        <v>53</v>
      </c>
      <c r="E1188" s="15" t="s">
        <v>654</v>
      </c>
      <c r="F1188" s="15" t="s">
        <v>154</v>
      </c>
      <c r="G1188" s="87">
        <f t="shared" si="355"/>
        <v>0</v>
      </c>
      <c r="H1188" s="87">
        <f t="shared" si="355"/>
        <v>0</v>
      </c>
      <c r="I1188" s="87">
        <f t="shared" si="355"/>
        <v>0</v>
      </c>
    </row>
    <row r="1189" spans="1:20" hidden="1">
      <c r="A1189" s="16" t="s">
        <v>155</v>
      </c>
      <c r="B1189" s="14">
        <v>792</v>
      </c>
      <c r="C1189" s="15" t="s">
        <v>18</v>
      </c>
      <c r="D1189" s="15" t="s">
        <v>53</v>
      </c>
      <c r="E1189" s="15" t="s">
        <v>654</v>
      </c>
      <c r="F1189" s="15" t="s">
        <v>156</v>
      </c>
      <c r="G1189" s="87">
        <f>'прил 5,'!G1170</f>
        <v>0</v>
      </c>
      <c r="H1189" s="87">
        <f>'прил 5,'!H1170</f>
        <v>0</v>
      </c>
      <c r="I1189" s="87">
        <f>'прил 5,'!I1170</f>
        <v>0</v>
      </c>
    </row>
    <row r="1190" spans="1:20" s="28" customFormat="1" ht="29.25" hidden="1" customHeight="1">
      <c r="A1190" s="16" t="s">
        <v>309</v>
      </c>
      <c r="B1190" s="14">
        <v>792</v>
      </c>
      <c r="C1190" s="15" t="s">
        <v>304</v>
      </c>
      <c r="D1190" s="15" t="s">
        <v>18</v>
      </c>
      <c r="E1190" s="15" t="s">
        <v>233</v>
      </c>
      <c r="F1190" s="15"/>
      <c r="G1190" s="87">
        <f t="shared" ref="G1190:I1191" si="356">G1191</f>
        <v>0</v>
      </c>
      <c r="H1190" s="87">
        <f t="shared" si="356"/>
        <v>0</v>
      </c>
      <c r="I1190" s="87">
        <f t="shared" si="356"/>
        <v>0</v>
      </c>
      <c r="J1190" s="109"/>
      <c r="P1190" s="109"/>
      <c r="Q1190" s="109"/>
      <c r="R1190" s="109"/>
      <c r="S1190" s="109"/>
      <c r="T1190" s="109"/>
    </row>
    <row r="1191" spans="1:20" s="28" customFormat="1" hidden="1">
      <c r="A1191" s="16" t="s">
        <v>153</v>
      </c>
      <c r="B1191" s="14">
        <v>792</v>
      </c>
      <c r="C1191" s="15" t="s">
        <v>304</v>
      </c>
      <c r="D1191" s="15" t="s">
        <v>18</v>
      </c>
      <c r="E1191" s="15" t="s">
        <v>233</v>
      </c>
      <c r="F1191" s="15" t="s">
        <v>154</v>
      </c>
      <c r="G1191" s="87">
        <f t="shared" si="356"/>
        <v>0</v>
      </c>
      <c r="H1191" s="87">
        <f t="shared" si="356"/>
        <v>0</v>
      </c>
      <c r="I1191" s="87">
        <f t="shared" si="356"/>
        <v>0</v>
      </c>
      <c r="J1191" s="109"/>
      <c r="P1191" s="109"/>
      <c r="Q1191" s="109"/>
      <c r="R1191" s="109"/>
      <c r="S1191" s="109"/>
      <c r="T1191" s="109"/>
    </row>
    <row r="1192" spans="1:20" s="3" customFormat="1" hidden="1">
      <c r="A1192" s="16" t="s">
        <v>307</v>
      </c>
      <c r="B1192" s="14">
        <v>792</v>
      </c>
      <c r="C1192" s="15" t="s">
        <v>304</v>
      </c>
      <c r="D1192" s="15" t="s">
        <v>18</v>
      </c>
      <c r="E1192" s="15" t="s">
        <v>233</v>
      </c>
      <c r="F1192" s="15" t="s">
        <v>308</v>
      </c>
      <c r="G1192" s="87">
        <f>'прил 5,'!G1220</f>
        <v>0</v>
      </c>
      <c r="H1192" s="87">
        <f>'прил 5,'!H1220</f>
        <v>0</v>
      </c>
      <c r="I1192" s="87">
        <f>'прил 5,'!I1220</f>
        <v>0</v>
      </c>
      <c r="J1192" s="111"/>
      <c r="P1192" s="111"/>
      <c r="Q1192" s="111"/>
      <c r="R1192" s="111"/>
      <c r="S1192" s="111"/>
      <c r="T1192" s="111"/>
    </row>
    <row r="1193" spans="1:20" s="3" customFormat="1" hidden="1">
      <c r="A1193" s="16" t="s">
        <v>6</v>
      </c>
      <c r="B1193" s="14">
        <v>792</v>
      </c>
      <c r="C1193" s="15" t="s">
        <v>304</v>
      </c>
      <c r="D1193" s="15" t="s">
        <v>18</v>
      </c>
      <c r="E1193" s="15" t="s">
        <v>233</v>
      </c>
      <c r="F1193" s="15" t="s">
        <v>5</v>
      </c>
      <c r="G1193" s="87"/>
      <c r="H1193" s="87"/>
      <c r="I1193" s="87"/>
      <c r="J1193" s="111"/>
      <c r="P1193" s="111"/>
      <c r="Q1193" s="111"/>
      <c r="R1193" s="111"/>
      <c r="S1193" s="111"/>
      <c r="T1193" s="111"/>
    </row>
    <row r="1194" spans="1:20" s="18" customFormat="1" ht="25.5" hidden="1">
      <c r="A1194" s="16" t="s">
        <v>306</v>
      </c>
      <c r="B1194" s="14">
        <v>792</v>
      </c>
      <c r="C1194" s="15" t="s">
        <v>304</v>
      </c>
      <c r="D1194" s="15" t="s">
        <v>18</v>
      </c>
      <c r="E1194" s="15" t="s">
        <v>278</v>
      </c>
      <c r="F1194" s="15"/>
      <c r="G1194" s="87">
        <f t="shared" ref="G1194:I1195" si="357">G1195</f>
        <v>0</v>
      </c>
      <c r="H1194" s="87">
        <f t="shared" si="357"/>
        <v>0</v>
      </c>
      <c r="I1194" s="87">
        <f t="shared" si="357"/>
        <v>0</v>
      </c>
      <c r="J1194" s="17"/>
      <c r="P1194" s="17"/>
      <c r="Q1194" s="17"/>
      <c r="R1194" s="17"/>
      <c r="S1194" s="17"/>
      <c r="T1194" s="17"/>
    </row>
    <row r="1195" spans="1:20" s="18" customFormat="1" hidden="1">
      <c r="A1195" s="16" t="s">
        <v>153</v>
      </c>
      <c r="B1195" s="14">
        <v>792</v>
      </c>
      <c r="C1195" s="15" t="s">
        <v>304</v>
      </c>
      <c r="D1195" s="15" t="s">
        <v>18</v>
      </c>
      <c r="E1195" s="15" t="s">
        <v>278</v>
      </c>
      <c r="F1195" s="15" t="s">
        <v>154</v>
      </c>
      <c r="G1195" s="87">
        <f t="shared" si="357"/>
        <v>0</v>
      </c>
      <c r="H1195" s="87">
        <f t="shared" si="357"/>
        <v>0</v>
      </c>
      <c r="I1195" s="87">
        <f t="shared" si="357"/>
        <v>0</v>
      </c>
      <c r="J1195" s="17"/>
      <c r="P1195" s="17"/>
      <c r="Q1195" s="17"/>
      <c r="R1195" s="17"/>
      <c r="S1195" s="17"/>
      <c r="T1195" s="17"/>
    </row>
    <row r="1196" spans="1:20" s="18" customFormat="1" hidden="1">
      <c r="A1196" s="16" t="s">
        <v>307</v>
      </c>
      <c r="B1196" s="14">
        <v>792</v>
      </c>
      <c r="C1196" s="15" t="s">
        <v>304</v>
      </c>
      <c r="D1196" s="15" t="s">
        <v>18</v>
      </c>
      <c r="E1196" s="15" t="s">
        <v>278</v>
      </c>
      <c r="F1196" s="15" t="s">
        <v>308</v>
      </c>
      <c r="G1196" s="87">
        <f>'прил 5,'!G1217</f>
        <v>0</v>
      </c>
      <c r="H1196" s="87">
        <f>'прил 5,'!H1217</f>
        <v>0</v>
      </c>
      <c r="I1196" s="87">
        <f>'прил 5,'!I1217</f>
        <v>0</v>
      </c>
      <c r="J1196" s="17"/>
      <c r="P1196" s="17"/>
      <c r="Q1196" s="17"/>
      <c r="R1196" s="17"/>
      <c r="S1196" s="17"/>
      <c r="T1196" s="17"/>
    </row>
    <row r="1197" spans="1:20" s="3" customFormat="1" ht="25.5" hidden="1">
      <c r="A1197" s="16" t="s">
        <v>458</v>
      </c>
      <c r="B1197" s="14"/>
      <c r="C1197" s="15"/>
      <c r="D1197" s="15"/>
      <c r="E1197" s="15" t="s">
        <v>234</v>
      </c>
      <c r="F1197" s="15"/>
      <c r="G1197" s="87">
        <f t="shared" ref="G1197:I1198" si="358">G1198</f>
        <v>0</v>
      </c>
      <c r="H1197" s="87">
        <f t="shared" si="358"/>
        <v>0</v>
      </c>
      <c r="I1197" s="87">
        <f t="shared" si="358"/>
        <v>0</v>
      </c>
      <c r="J1197" s="111"/>
      <c r="P1197" s="111"/>
      <c r="Q1197" s="111"/>
      <c r="R1197" s="111"/>
      <c r="S1197" s="111"/>
      <c r="T1197" s="111"/>
    </row>
    <row r="1198" spans="1:20" s="3" customFormat="1" hidden="1">
      <c r="A1198" s="16" t="s">
        <v>153</v>
      </c>
      <c r="B1198" s="14">
        <v>792</v>
      </c>
      <c r="C1198" s="15" t="s">
        <v>304</v>
      </c>
      <c r="D1198" s="15" t="s">
        <v>69</v>
      </c>
      <c r="E1198" s="15" t="s">
        <v>234</v>
      </c>
      <c r="F1198" s="15" t="s">
        <v>154</v>
      </c>
      <c r="G1198" s="87">
        <f t="shared" si="358"/>
        <v>0</v>
      </c>
      <c r="H1198" s="87">
        <f t="shared" si="358"/>
        <v>0</v>
      </c>
      <c r="I1198" s="87">
        <f t="shared" si="358"/>
        <v>0</v>
      </c>
      <c r="J1198" s="111"/>
      <c r="P1198" s="111"/>
      <c r="Q1198" s="111"/>
      <c r="R1198" s="111"/>
      <c r="S1198" s="111"/>
      <c r="T1198" s="111"/>
    </row>
    <row r="1199" spans="1:20" s="3" customFormat="1" hidden="1">
      <c r="A1199" s="16" t="s">
        <v>173</v>
      </c>
      <c r="B1199" s="14">
        <v>792</v>
      </c>
      <c r="C1199" s="15" t="s">
        <v>304</v>
      </c>
      <c r="D1199" s="15" t="s">
        <v>69</v>
      </c>
      <c r="E1199" s="15" t="s">
        <v>234</v>
      </c>
      <c r="F1199" s="15" t="s">
        <v>174</v>
      </c>
      <c r="G1199" s="87">
        <f>'прил 5,'!G1226</f>
        <v>0</v>
      </c>
      <c r="H1199" s="87">
        <f>'прил 5,'!H1226</f>
        <v>0</v>
      </c>
      <c r="I1199" s="87">
        <f>'прил 5,'!I1226</f>
        <v>0</v>
      </c>
      <c r="J1199" s="111"/>
      <c r="P1199" s="111"/>
      <c r="Q1199" s="111"/>
      <c r="R1199" s="111"/>
      <c r="S1199" s="111"/>
      <c r="T1199" s="111"/>
    </row>
    <row r="1200" spans="1:20" s="76" customFormat="1" ht="76.5">
      <c r="A1200" s="352" t="s">
        <v>1155</v>
      </c>
      <c r="B1200" s="35">
        <v>793</v>
      </c>
      <c r="C1200" s="36" t="s">
        <v>69</v>
      </c>
      <c r="D1200" s="36" t="s">
        <v>121</v>
      </c>
      <c r="E1200" s="36" t="s">
        <v>247</v>
      </c>
      <c r="F1200" s="75"/>
      <c r="G1200" s="71">
        <f>G1207+G1212+G1215+G1224+G1233+G1206+G1201+G1218+G1236+G1221+G1239+G1227+G1230</f>
        <v>5900580</v>
      </c>
      <c r="H1200" s="71">
        <f t="shared" ref="H1200:I1200" si="359">H1207+H1212+H1215+H1224+H1233+H1206+H1201+H1218+H1236+H1221+H1239+H1227+H1230</f>
        <v>2250000</v>
      </c>
      <c r="I1200" s="71">
        <f t="shared" si="359"/>
        <v>2250000</v>
      </c>
      <c r="J1200" s="71">
        <f t="shared" ref="J1200:O1200" si="360">J1207+J1212+J1215+J1224+J1233+J1206+J1201+J1218+J1236+J1221+J1239+J1227</f>
        <v>50000</v>
      </c>
      <c r="K1200" s="71">
        <f t="shared" si="360"/>
        <v>0</v>
      </c>
      <c r="L1200" s="71">
        <f t="shared" si="360"/>
        <v>0</v>
      </c>
      <c r="M1200" s="71">
        <f t="shared" si="360"/>
        <v>0</v>
      </c>
      <c r="N1200" s="71">
        <f t="shared" si="360"/>
        <v>0</v>
      </c>
      <c r="O1200" s="71">
        <f t="shared" si="360"/>
        <v>0</v>
      </c>
      <c r="P1200" s="174"/>
      <c r="Q1200" s="237"/>
      <c r="R1200" s="235"/>
      <c r="S1200" s="235"/>
      <c r="T1200" s="235"/>
    </row>
    <row r="1201" spans="1:20" s="28" customFormat="1" ht="25.5" hidden="1">
      <c r="A1201" s="40" t="s">
        <v>595</v>
      </c>
      <c r="B1201" s="14">
        <v>793</v>
      </c>
      <c r="C1201" s="15" t="s">
        <v>69</v>
      </c>
      <c r="D1201" s="15" t="s">
        <v>68</v>
      </c>
      <c r="E1201" s="15" t="s">
        <v>630</v>
      </c>
      <c r="F1201" s="39"/>
      <c r="G1201" s="87">
        <f>G1202</f>
        <v>0</v>
      </c>
      <c r="H1201" s="70"/>
      <c r="I1201" s="70"/>
      <c r="P1201" s="109"/>
      <c r="Q1201" s="109"/>
      <c r="R1201" s="109"/>
      <c r="S1201" s="109"/>
      <c r="T1201" s="109"/>
    </row>
    <row r="1202" spans="1:20" s="28" customFormat="1" hidden="1">
      <c r="A1202" s="16" t="s">
        <v>153</v>
      </c>
      <c r="B1202" s="14">
        <v>793</v>
      </c>
      <c r="C1202" s="15" t="s">
        <v>69</v>
      </c>
      <c r="D1202" s="15" t="s">
        <v>68</v>
      </c>
      <c r="E1202" s="15" t="s">
        <v>630</v>
      </c>
      <c r="F1202" s="15" t="s">
        <v>154</v>
      </c>
      <c r="G1202" s="87">
        <f>G1203</f>
        <v>0</v>
      </c>
      <c r="H1202" s="70"/>
      <c r="I1202" s="70"/>
      <c r="P1202" s="109"/>
      <c r="Q1202" s="109"/>
      <c r="R1202" s="109"/>
      <c r="S1202" s="109"/>
      <c r="T1202" s="109"/>
    </row>
    <row r="1203" spans="1:20" s="28" customFormat="1" hidden="1">
      <c r="A1203" s="16" t="s">
        <v>165</v>
      </c>
      <c r="B1203" s="14">
        <v>793</v>
      </c>
      <c r="C1203" s="15" t="s">
        <v>69</v>
      </c>
      <c r="D1203" s="15" t="s">
        <v>68</v>
      </c>
      <c r="E1203" s="15" t="s">
        <v>630</v>
      </c>
      <c r="F1203" s="15" t="s">
        <v>166</v>
      </c>
      <c r="G1203" s="87">
        <f>'прил 5,'!G1465</f>
        <v>0</v>
      </c>
      <c r="H1203" s="70"/>
      <c r="I1203" s="70"/>
      <c r="P1203" s="109"/>
      <c r="Q1203" s="109"/>
      <c r="R1203" s="109"/>
      <c r="S1203" s="109"/>
      <c r="T1203" s="109"/>
    </row>
    <row r="1204" spans="1:20" s="28" customFormat="1" ht="54.75" hidden="1" customHeight="1">
      <c r="A1204" s="40" t="s">
        <v>328</v>
      </c>
      <c r="B1204" s="14">
        <v>793</v>
      </c>
      <c r="C1204" s="15" t="s">
        <v>69</v>
      </c>
      <c r="D1204" s="15" t="s">
        <v>121</v>
      </c>
      <c r="E1204" s="15" t="s">
        <v>135</v>
      </c>
      <c r="F1204" s="39"/>
      <c r="G1204" s="70">
        <f>G1205</f>
        <v>0</v>
      </c>
      <c r="H1204" s="70">
        <f t="shared" ref="H1204:I1204" si="361">H1205</f>
        <v>0</v>
      </c>
      <c r="I1204" s="70">
        <f t="shared" si="361"/>
        <v>0</v>
      </c>
      <c r="P1204" s="109"/>
      <c r="Q1204" s="109"/>
      <c r="R1204" s="109"/>
      <c r="S1204" s="109"/>
      <c r="T1204" s="109"/>
    </row>
    <row r="1205" spans="1:20" s="28" customFormat="1" hidden="1">
      <c r="A1205" s="16" t="s">
        <v>317</v>
      </c>
      <c r="B1205" s="14">
        <v>793</v>
      </c>
      <c r="C1205" s="15" t="s">
        <v>69</v>
      </c>
      <c r="D1205" s="15" t="s">
        <v>121</v>
      </c>
      <c r="E1205" s="15" t="s">
        <v>135</v>
      </c>
      <c r="F1205" s="15" t="s">
        <v>36</v>
      </c>
      <c r="G1205" s="70">
        <f>G1206</f>
        <v>0</v>
      </c>
      <c r="H1205" s="70">
        <f t="shared" ref="H1205:I1205" si="362">H1206</f>
        <v>0</v>
      </c>
      <c r="I1205" s="70">
        <f t="shared" si="362"/>
        <v>0</v>
      </c>
      <c r="P1205" s="109"/>
      <c r="Q1205" s="109"/>
      <c r="R1205" s="109"/>
      <c r="S1205" s="109"/>
      <c r="T1205" s="109"/>
    </row>
    <row r="1206" spans="1:20" s="28" customFormat="1" ht="25.5" hidden="1">
      <c r="A1206" s="16" t="s">
        <v>37</v>
      </c>
      <c r="B1206" s="14">
        <v>793</v>
      </c>
      <c r="C1206" s="15" t="s">
        <v>69</v>
      </c>
      <c r="D1206" s="15" t="s">
        <v>121</v>
      </c>
      <c r="E1206" s="15" t="s">
        <v>135</v>
      </c>
      <c r="F1206" s="15" t="s">
        <v>38</v>
      </c>
      <c r="G1206" s="70">
        <f>'прил 5,'!G1473</f>
        <v>0</v>
      </c>
      <c r="H1206" s="70">
        <f>'прил 5,'!H1433+'прил 5,'!H1473</f>
        <v>0</v>
      </c>
      <c r="I1206" s="70">
        <f>'прил 5,'!I1433+'прил 5,'!I1473</f>
        <v>0</v>
      </c>
      <c r="P1206" s="109"/>
      <c r="Q1206" s="109"/>
      <c r="R1206" s="109"/>
      <c r="S1206" s="109"/>
      <c r="T1206" s="109"/>
    </row>
    <row r="1207" spans="1:20" ht="57.75" hidden="1" customHeight="1">
      <c r="A1207" s="57" t="s">
        <v>473</v>
      </c>
      <c r="B1207" s="14">
        <v>793</v>
      </c>
      <c r="C1207" s="15" t="s">
        <v>69</v>
      </c>
      <c r="D1207" s="15" t="s">
        <v>121</v>
      </c>
      <c r="E1207" s="15" t="s">
        <v>248</v>
      </c>
      <c r="F1207" s="15"/>
      <c r="G1207" s="70">
        <f>G1208+G1210</f>
        <v>0</v>
      </c>
      <c r="H1207" s="70">
        <f>H1208+H1210</f>
        <v>0</v>
      </c>
      <c r="I1207" s="70">
        <f>I1208+I1210</f>
        <v>0</v>
      </c>
      <c r="J1207" s="2">
        <v>50000</v>
      </c>
    </row>
    <row r="1208" spans="1:20" hidden="1">
      <c r="A1208" s="16" t="s">
        <v>317</v>
      </c>
      <c r="B1208" s="14">
        <v>793</v>
      </c>
      <c r="C1208" s="15" t="s">
        <v>69</v>
      </c>
      <c r="D1208" s="15" t="s">
        <v>121</v>
      </c>
      <c r="E1208" s="15" t="s">
        <v>248</v>
      </c>
      <c r="F1208" s="15" t="s">
        <v>36</v>
      </c>
      <c r="G1208" s="70">
        <f>G1209</f>
        <v>0</v>
      </c>
      <c r="H1208" s="70">
        <f t="shared" ref="H1208:O1208" si="363">H1209</f>
        <v>0</v>
      </c>
      <c r="I1208" s="70">
        <f t="shared" si="363"/>
        <v>0</v>
      </c>
      <c r="J1208" s="70">
        <f t="shared" si="363"/>
        <v>60000</v>
      </c>
      <c r="K1208" s="70">
        <f t="shared" si="363"/>
        <v>0</v>
      </c>
      <c r="L1208" s="70">
        <f t="shared" si="363"/>
        <v>0</v>
      </c>
      <c r="M1208" s="70">
        <f t="shared" si="363"/>
        <v>0</v>
      </c>
      <c r="N1208" s="70">
        <f t="shared" si="363"/>
        <v>0</v>
      </c>
      <c r="O1208" s="70">
        <f t="shared" si="363"/>
        <v>0</v>
      </c>
    </row>
    <row r="1209" spans="1:20" ht="25.5" hidden="1">
      <c r="A1209" s="16" t="s">
        <v>37</v>
      </c>
      <c r="B1209" s="14">
        <v>793</v>
      </c>
      <c r="C1209" s="15" t="s">
        <v>69</v>
      </c>
      <c r="D1209" s="15" t="s">
        <v>121</v>
      </c>
      <c r="E1209" s="15" t="s">
        <v>248</v>
      </c>
      <c r="F1209" s="15" t="s">
        <v>38</v>
      </c>
      <c r="G1209" s="70">
        <f>'прил 5,'!G1436+'прил 5,'!G1476</f>
        <v>0</v>
      </c>
      <c r="H1209" s="70">
        <f>'прил 5,'!H1436+'прил 5,'!H1476</f>
        <v>0</v>
      </c>
      <c r="I1209" s="70">
        <f>'прил 5,'!I1436+'прил 5,'!I1476</f>
        <v>0</v>
      </c>
      <c r="J1209" s="2">
        <v>60000</v>
      </c>
    </row>
    <row r="1210" spans="1:20" ht="18" hidden="1" customHeight="1">
      <c r="A1210" s="16" t="s">
        <v>113</v>
      </c>
      <c r="B1210" s="14">
        <v>793</v>
      </c>
      <c r="C1210" s="15" t="s">
        <v>69</v>
      </c>
      <c r="D1210" s="15" t="s">
        <v>121</v>
      </c>
      <c r="E1210" s="15" t="s">
        <v>249</v>
      </c>
      <c r="F1210" s="15" t="s">
        <v>63</v>
      </c>
      <c r="G1210" s="70">
        <f>G1211</f>
        <v>0</v>
      </c>
      <c r="H1210" s="70">
        <f>H1211</f>
        <v>0</v>
      </c>
      <c r="I1210" s="70">
        <f>I1211</f>
        <v>0</v>
      </c>
    </row>
    <row r="1211" spans="1:20" ht="18.75" hidden="1" customHeight="1">
      <c r="A1211" s="16" t="s">
        <v>175</v>
      </c>
      <c r="B1211" s="14"/>
      <c r="C1211" s="15"/>
      <c r="D1211" s="15"/>
      <c r="E1211" s="15" t="s">
        <v>249</v>
      </c>
      <c r="F1211" s="15" t="s">
        <v>176</v>
      </c>
      <c r="G1211" s="70">
        <f>'прил 5,'!G1438+'прил 5,'!G1478</f>
        <v>0</v>
      </c>
      <c r="H1211" s="70">
        <f>'прил 5,'!H1438+'прил 5,'!H1478</f>
        <v>0</v>
      </c>
      <c r="I1211" s="70">
        <f>'прил 5,'!I1438+'прил 5,'!I1478</f>
        <v>0</v>
      </c>
      <c r="J1211" s="70">
        <f>'прил 5,'!K1438+'прил 5,'!K1478</f>
        <v>0</v>
      </c>
      <c r="K1211" s="70">
        <f>'прил 5,'!L1438+'прил 5,'!L1478</f>
        <v>0</v>
      </c>
      <c r="L1211" s="70">
        <f>'прил 5,'!M1438+'прил 5,'!M1478</f>
        <v>0</v>
      </c>
      <c r="M1211" s="70">
        <f>'прил 5,'!N1438+'прил 5,'!N1478</f>
        <v>0</v>
      </c>
      <c r="N1211" s="70">
        <f>'прил 5,'!O1438+'прил 5,'!O1478</f>
        <v>0</v>
      </c>
      <c r="O1211" s="70">
        <f>'прил 5,'!P1438+'прил 5,'!P1478</f>
        <v>0</v>
      </c>
    </row>
    <row r="1212" spans="1:20" ht="21" hidden="1" customHeight="1">
      <c r="A1212" s="16" t="s">
        <v>181</v>
      </c>
      <c r="B1212" s="14">
        <v>793</v>
      </c>
      <c r="C1212" s="15" t="s">
        <v>69</v>
      </c>
      <c r="D1212" s="15" t="s">
        <v>68</v>
      </c>
      <c r="E1212" s="15" t="s">
        <v>134</v>
      </c>
      <c r="F1212" s="15"/>
      <c r="G1212" s="70">
        <f t="shared" ref="G1212:G1213" si="364">G1213</f>
        <v>0</v>
      </c>
      <c r="H1212" s="103">
        <f>H1213</f>
        <v>0</v>
      </c>
      <c r="I1212" s="103">
        <f>I1213</f>
        <v>0</v>
      </c>
    </row>
    <row r="1213" spans="1:20" ht="24.75" hidden="1" customHeight="1">
      <c r="A1213" s="16" t="s">
        <v>317</v>
      </c>
      <c r="B1213" s="14">
        <v>793</v>
      </c>
      <c r="C1213" s="15" t="s">
        <v>69</v>
      </c>
      <c r="D1213" s="15" t="s">
        <v>68</v>
      </c>
      <c r="E1213" s="15" t="s">
        <v>134</v>
      </c>
      <c r="F1213" s="15" t="s">
        <v>36</v>
      </c>
      <c r="G1213" s="70">
        <f t="shared" si="364"/>
        <v>0</v>
      </c>
      <c r="H1213" s="103">
        <f>H1214</f>
        <v>0</v>
      </c>
      <c r="I1213" s="103">
        <f>I1214</f>
        <v>0</v>
      </c>
      <c r="J1213" s="2">
        <f>J1211-H1200</f>
        <v>-2250000</v>
      </c>
    </row>
    <row r="1214" spans="1:20" ht="25.5" hidden="1">
      <c r="A1214" s="16" t="s">
        <v>37</v>
      </c>
      <c r="B1214" s="14">
        <v>793</v>
      </c>
      <c r="C1214" s="15" t="s">
        <v>69</v>
      </c>
      <c r="D1214" s="15" t="s">
        <v>68</v>
      </c>
      <c r="E1214" s="15" t="s">
        <v>134</v>
      </c>
      <c r="F1214" s="15" t="s">
        <v>38</v>
      </c>
      <c r="G1214" s="70">
        <f>'прил 5,'!G1470</f>
        <v>0</v>
      </c>
      <c r="H1214" s="70">
        <f>'прил 5,'!H1470</f>
        <v>0</v>
      </c>
      <c r="I1214" s="70">
        <f>'прил 5,'!I1470</f>
        <v>0</v>
      </c>
      <c r="J1214" s="70">
        <f>'прил 5,'!K1470</f>
        <v>0</v>
      </c>
      <c r="K1214" s="70">
        <f>'прил 5,'!L1470</f>
        <v>0</v>
      </c>
      <c r="L1214" s="70">
        <f>'прил 5,'!M1470</f>
        <v>0</v>
      </c>
      <c r="M1214" s="70">
        <f>'прил 5,'!N1470</f>
        <v>0</v>
      </c>
      <c r="N1214" s="70">
        <f>'прил 5,'!O1470</f>
        <v>0</v>
      </c>
      <c r="O1214" s="70">
        <f>'прил 5,'!P1470</f>
        <v>0</v>
      </c>
    </row>
    <row r="1215" spans="1:20" ht="38.25" customHeight="1">
      <c r="A1215" s="16" t="s">
        <v>435</v>
      </c>
      <c r="B1215" s="14">
        <v>793</v>
      </c>
      <c r="C1215" s="15" t="s">
        <v>69</v>
      </c>
      <c r="D1215" s="15" t="s">
        <v>121</v>
      </c>
      <c r="E1215" s="15" t="s">
        <v>436</v>
      </c>
      <c r="F1215" s="15"/>
      <c r="G1215" s="70">
        <f t="shared" ref="G1215:I1216" si="365">G1216</f>
        <v>365000</v>
      </c>
      <c r="H1215" s="103">
        <f t="shared" si="365"/>
        <v>365000</v>
      </c>
      <c r="I1215" s="103">
        <f t="shared" si="365"/>
        <v>365000</v>
      </c>
    </row>
    <row r="1216" spans="1:20" ht="21.75" customHeight="1">
      <c r="A1216" s="16" t="s">
        <v>37</v>
      </c>
      <c r="B1216" s="14">
        <v>793</v>
      </c>
      <c r="C1216" s="15" t="s">
        <v>69</v>
      </c>
      <c r="D1216" s="15" t="s">
        <v>121</v>
      </c>
      <c r="E1216" s="15" t="s">
        <v>436</v>
      </c>
      <c r="F1216" s="15" t="s">
        <v>36</v>
      </c>
      <c r="G1216" s="70">
        <f t="shared" si="365"/>
        <v>365000</v>
      </c>
      <c r="H1216" s="103">
        <f t="shared" si="365"/>
        <v>365000</v>
      </c>
      <c r="I1216" s="103">
        <f t="shared" si="365"/>
        <v>365000</v>
      </c>
    </row>
    <row r="1217" spans="1:20" ht="25.5">
      <c r="A1217" s="16" t="s">
        <v>37</v>
      </c>
      <c r="B1217" s="14">
        <v>793</v>
      </c>
      <c r="C1217" s="15" t="s">
        <v>69</v>
      </c>
      <c r="D1217" s="15" t="s">
        <v>121</v>
      </c>
      <c r="E1217" s="15" t="s">
        <v>436</v>
      </c>
      <c r="F1217" s="15" t="s">
        <v>38</v>
      </c>
      <c r="G1217" s="70">
        <f>'прил 5,'!G1441</f>
        <v>365000</v>
      </c>
      <c r="H1217" s="70">
        <f>'прил 5,'!H1441</f>
        <v>365000</v>
      </c>
      <c r="I1217" s="70">
        <f>'прил 5,'!I1441</f>
        <v>365000</v>
      </c>
    </row>
    <row r="1218" spans="1:20" ht="38.25" hidden="1" customHeight="1">
      <c r="A1218" s="16" t="s">
        <v>765</v>
      </c>
      <c r="B1218" s="14">
        <v>793</v>
      </c>
      <c r="C1218" s="15" t="s">
        <v>69</v>
      </c>
      <c r="D1218" s="15" t="s">
        <v>121</v>
      </c>
      <c r="E1218" s="15" t="s">
        <v>764</v>
      </c>
      <c r="F1218" s="15"/>
      <c r="G1218" s="70">
        <f>G1219</f>
        <v>0</v>
      </c>
      <c r="H1218" s="70">
        <f t="shared" ref="H1218:I1219" si="366">H1219</f>
        <v>0</v>
      </c>
      <c r="I1218" s="70">
        <f t="shared" si="366"/>
        <v>0</v>
      </c>
      <c r="J1218" s="1"/>
    </row>
    <row r="1219" spans="1:20" ht="28.5" hidden="1" customHeight="1">
      <c r="A1219" s="16" t="s">
        <v>37</v>
      </c>
      <c r="B1219" s="14">
        <v>793</v>
      </c>
      <c r="C1219" s="15" t="s">
        <v>69</v>
      </c>
      <c r="D1219" s="15" t="s">
        <v>121</v>
      </c>
      <c r="E1219" s="15" t="s">
        <v>764</v>
      </c>
      <c r="F1219" s="15" t="s">
        <v>36</v>
      </c>
      <c r="G1219" s="70">
        <f>G1220</f>
        <v>0</v>
      </c>
      <c r="H1219" s="70">
        <f t="shared" si="366"/>
        <v>0</v>
      </c>
      <c r="I1219" s="70">
        <f t="shared" si="366"/>
        <v>0</v>
      </c>
      <c r="J1219" s="1"/>
    </row>
    <row r="1220" spans="1:20" ht="25.5" hidden="1">
      <c r="A1220" s="16" t="s">
        <v>37</v>
      </c>
      <c r="B1220" s="14">
        <v>793</v>
      </c>
      <c r="C1220" s="15" t="s">
        <v>69</v>
      </c>
      <c r="D1220" s="15" t="s">
        <v>121</v>
      </c>
      <c r="E1220" s="15" t="s">
        <v>764</v>
      </c>
      <c r="F1220" s="15" t="s">
        <v>38</v>
      </c>
      <c r="G1220" s="70">
        <f>'прил 5,'!G1444</f>
        <v>0</v>
      </c>
      <c r="H1220" s="70">
        <v>0</v>
      </c>
      <c r="I1220" s="70">
        <v>0</v>
      </c>
      <c r="J1220" s="1"/>
    </row>
    <row r="1221" spans="1:20" ht="38.25" hidden="1" customHeight="1">
      <c r="A1221" s="16" t="s">
        <v>1018</v>
      </c>
      <c r="B1221" s="14">
        <v>793</v>
      </c>
      <c r="C1221" s="15" t="s">
        <v>69</v>
      </c>
      <c r="D1221" s="15" t="s">
        <v>121</v>
      </c>
      <c r="E1221" s="15" t="s">
        <v>1015</v>
      </c>
      <c r="F1221" s="15"/>
      <c r="G1221" s="70">
        <f>G1222</f>
        <v>0</v>
      </c>
      <c r="H1221" s="70">
        <f t="shared" ref="H1221:I1222" si="367">H1222</f>
        <v>0</v>
      </c>
      <c r="I1221" s="70">
        <f t="shared" si="367"/>
        <v>0</v>
      </c>
      <c r="J1221" s="176"/>
      <c r="K1221" s="184"/>
      <c r="L1221" s="184"/>
      <c r="M1221" s="184"/>
      <c r="N1221" s="184"/>
      <c r="O1221" s="184"/>
      <c r="P1221" s="184"/>
      <c r="Q1221" s="184"/>
      <c r="R1221" s="184"/>
      <c r="S1221" s="1"/>
      <c r="T1221" s="1"/>
    </row>
    <row r="1222" spans="1:20" ht="28.5" hidden="1" customHeight="1">
      <c r="A1222" s="16" t="s">
        <v>37</v>
      </c>
      <c r="B1222" s="14">
        <v>793</v>
      </c>
      <c r="C1222" s="15" t="s">
        <v>69</v>
      </c>
      <c r="D1222" s="15" t="s">
        <v>121</v>
      </c>
      <c r="E1222" s="15" t="s">
        <v>1015</v>
      </c>
      <c r="F1222" s="15" t="s">
        <v>36</v>
      </c>
      <c r="G1222" s="70">
        <f>G1223</f>
        <v>0</v>
      </c>
      <c r="H1222" s="70">
        <f t="shared" si="367"/>
        <v>0</v>
      </c>
      <c r="I1222" s="70">
        <f t="shared" si="367"/>
        <v>0</v>
      </c>
      <c r="J1222" s="176"/>
      <c r="K1222" s="184"/>
      <c r="L1222" s="184"/>
      <c r="M1222" s="184"/>
      <c r="N1222" s="184"/>
      <c r="O1222" s="184"/>
      <c r="P1222" s="184"/>
      <c r="Q1222" s="184"/>
      <c r="R1222" s="184"/>
      <c r="S1222" s="1"/>
      <c r="T1222" s="1"/>
    </row>
    <row r="1223" spans="1:20" ht="25.5" hidden="1">
      <c r="A1223" s="16" t="s">
        <v>37</v>
      </c>
      <c r="B1223" s="14">
        <v>793</v>
      </c>
      <c r="C1223" s="15" t="s">
        <v>69</v>
      </c>
      <c r="D1223" s="15" t="s">
        <v>121</v>
      </c>
      <c r="E1223" s="15" t="s">
        <v>1015</v>
      </c>
      <c r="F1223" s="15" t="s">
        <v>38</v>
      </c>
      <c r="G1223" s="70">
        <f>'прил 5,'!G1481</f>
        <v>0</v>
      </c>
      <c r="H1223" s="70">
        <v>0</v>
      </c>
      <c r="I1223" s="70">
        <v>0</v>
      </c>
      <c r="J1223" s="176"/>
      <c r="K1223" s="184"/>
      <c r="L1223" s="184"/>
      <c r="M1223" s="184"/>
      <c r="N1223" s="184"/>
      <c r="O1223" s="184"/>
      <c r="P1223" s="184"/>
      <c r="Q1223" s="184"/>
      <c r="R1223" s="184"/>
      <c r="S1223" s="1"/>
      <c r="T1223" s="1"/>
    </row>
    <row r="1224" spans="1:20" ht="46.5" customHeight="1">
      <c r="A1224" s="57" t="s">
        <v>754</v>
      </c>
      <c r="B1224" s="14">
        <v>793</v>
      </c>
      <c r="C1224" s="15" t="s">
        <v>69</v>
      </c>
      <c r="D1224" s="15" t="s">
        <v>121</v>
      </c>
      <c r="E1224" s="15" t="s">
        <v>472</v>
      </c>
      <c r="F1224" s="15"/>
      <c r="G1224" s="70">
        <f>G1226</f>
        <v>476200</v>
      </c>
      <c r="H1224" s="70">
        <f t="shared" ref="H1224:I1224" si="368">H1226</f>
        <v>476200</v>
      </c>
      <c r="I1224" s="70">
        <f t="shared" si="368"/>
        <v>476200</v>
      </c>
      <c r="J1224" s="1"/>
    </row>
    <row r="1225" spans="1:20">
      <c r="A1225" s="16" t="s">
        <v>317</v>
      </c>
      <c r="B1225" s="14">
        <v>793</v>
      </c>
      <c r="C1225" s="15" t="s">
        <v>69</v>
      </c>
      <c r="D1225" s="15" t="s">
        <v>121</v>
      </c>
      <c r="E1225" s="15" t="s">
        <v>472</v>
      </c>
      <c r="F1225" s="15" t="s">
        <v>36</v>
      </c>
      <c r="G1225" s="70">
        <f>G1226</f>
        <v>476200</v>
      </c>
      <c r="H1225" s="70">
        <f>H1226</f>
        <v>476200</v>
      </c>
      <c r="I1225" s="70">
        <f>I1226</f>
        <v>476200</v>
      </c>
      <c r="J1225" s="1"/>
    </row>
    <row r="1226" spans="1:20" ht="25.5">
      <c r="A1226" s="16" t="s">
        <v>37</v>
      </c>
      <c r="B1226" s="14">
        <v>793</v>
      </c>
      <c r="C1226" s="15" t="s">
        <v>69</v>
      </c>
      <c r="D1226" s="15" t="s">
        <v>121</v>
      </c>
      <c r="E1226" s="15" t="s">
        <v>472</v>
      </c>
      <c r="F1226" s="15" t="s">
        <v>38</v>
      </c>
      <c r="G1226" s="70">
        <f>'прил 5,'!G1447+'прил 5,'!G1484</f>
        <v>476200</v>
      </c>
      <c r="H1226" s="70">
        <f>'прил 5,'!H1484+'прил 5,'!H1447</f>
        <v>476200</v>
      </c>
      <c r="I1226" s="70">
        <f>'прил 5,'!I1447+'прил 5,'!I1501+'прил 5,'!I1484</f>
        <v>476200</v>
      </c>
      <c r="J1226" s="1"/>
    </row>
    <row r="1227" spans="1:20" ht="24" customHeight="1">
      <c r="A1227" s="57" t="s">
        <v>1198</v>
      </c>
      <c r="B1227" s="14">
        <v>793</v>
      </c>
      <c r="C1227" s="15" t="s">
        <v>69</v>
      </c>
      <c r="D1227" s="15" t="s">
        <v>68</v>
      </c>
      <c r="E1227" s="15" t="s">
        <v>1197</v>
      </c>
      <c r="F1227" s="15"/>
      <c r="G1227" s="70">
        <f>G1228</f>
        <v>1358800</v>
      </c>
      <c r="H1227" s="70">
        <f t="shared" ref="H1227:I1227" si="369">H1228</f>
        <v>1358800</v>
      </c>
      <c r="I1227" s="70">
        <f t="shared" si="369"/>
        <v>1358800</v>
      </c>
      <c r="J1227" s="175"/>
      <c r="K1227" s="175"/>
      <c r="L1227" s="175"/>
      <c r="M1227" s="175"/>
      <c r="N1227" s="175"/>
      <c r="O1227" s="175"/>
      <c r="P1227" s="69"/>
      <c r="Q1227" s="69"/>
      <c r="R1227" s="69"/>
      <c r="S1227" s="1"/>
      <c r="T1227" s="1"/>
    </row>
    <row r="1228" spans="1:20">
      <c r="A1228" s="16" t="s">
        <v>317</v>
      </c>
      <c r="B1228" s="14">
        <v>793</v>
      </c>
      <c r="C1228" s="15" t="s">
        <v>69</v>
      </c>
      <c r="D1228" s="15" t="s">
        <v>68</v>
      </c>
      <c r="E1228" s="15" t="s">
        <v>1197</v>
      </c>
      <c r="F1228" s="15" t="s">
        <v>36</v>
      </c>
      <c r="G1228" s="70">
        <f>G1229</f>
        <v>1358800</v>
      </c>
      <c r="H1228" s="70">
        <f>H1229</f>
        <v>1358800</v>
      </c>
      <c r="I1228" s="70">
        <f>I1229</f>
        <v>1358800</v>
      </c>
      <c r="J1228" s="175"/>
      <c r="K1228" s="69"/>
      <c r="L1228" s="69"/>
      <c r="M1228" s="69"/>
      <c r="N1228" s="69"/>
      <c r="O1228" s="69"/>
      <c r="P1228" s="69"/>
      <c r="Q1228" s="69"/>
      <c r="R1228" s="69"/>
      <c r="S1228" s="1"/>
      <c r="T1228" s="1"/>
    </row>
    <row r="1229" spans="1:20" ht="25.5">
      <c r="A1229" s="16" t="s">
        <v>37</v>
      </c>
      <c r="B1229" s="14">
        <v>793</v>
      </c>
      <c r="C1229" s="15" t="s">
        <v>69</v>
      </c>
      <c r="D1229" s="15" t="s">
        <v>68</v>
      </c>
      <c r="E1229" s="15" t="s">
        <v>1197</v>
      </c>
      <c r="F1229" s="15" t="s">
        <v>38</v>
      </c>
      <c r="G1229" s="70">
        <f>'прил 5,'!G1491</f>
        <v>1358800</v>
      </c>
      <c r="H1229" s="70">
        <f>'прил 5,'!H1491</f>
        <v>1358800</v>
      </c>
      <c r="I1229" s="70">
        <f>'прил 5,'!I1491</f>
        <v>1358800</v>
      </c>
      <c r="J1229" s="175"/>
      <c r="K1229" s="69"/>
      <c r="L1229" s="69"/>
      <c r="M1229" s="69"/>
      <c r="N1229" s="69"/>
      <c r="O1229" s="69"/>
      <c r="P1229" s="69"/>
      <c r="Q1229" s="69"/>
      <c r="R1229" s="69"/>
      <c r="S1229" s="1"/>
      <c r="T1229" s="1"/>
    </row>
    <row r="1230" spans="1:20" ht="24" customHeight="1">
      <c r="A1230" s="57" t="s">
        <v>1200</v>
      </c>
      <c r="B1230" s="14">
        <v>793</v>
      </c>
      <c r="C1230" s="15" t="s">
        <v>69</v>
      </c>
      <c r="D1230" s="15" t="s">
        <v>68</v>
      </c>
      <c r="E1230" s="15" t="s">
        <v>1199</v>
      </c>
      <c r="F1230" s="15"/>
      <c r="G1230" s="70">
        <f>G1231</f>
        <v>50000</v>
      </c>
      <c r="H1230" s="70">
        <f t="shared" ref="H1230:I1230" si="370">H1231</f>
        <v>50000</v>
      </c>
      <c r="I1230" s="70">
        <f t="shared" si="370"/>
        <v>50000</v>
      </c>
      <c r="J1230" s="175"/>
      <c r="K1230" s="175"/>
      <c r="L1230" s="175"/>
      <c r="M1230" s="175"/>
      <c r="N1230" s="175"/>
      <c r="O1230" s="175"/>
      <c r="P1230" s="69"/>
      <c r="Q1230" s="69"/>
      <c r="R1230" s="69"/>
      <c r="S1230" s="1"/>
      <c r="T1230" s="1"/>
    </row>
    <row r="1231" spans="1:20">
      <c r="A1231" s="16" t="s">
        <v>317</v>
      </c>
      <c r="B1231" s="14">
        <v>793</v>
      </c>
      <c r="C1231" s="15" t="s">
        <v>69</v>
      </c>
      <c r="D1231" s="15" t="s">
        <v>68</v>
      </c>
      <c r="E1231" s="15" t="s">
        <v>1199</v>
      </c>
      <c r="F1231" s="15" t="s">
        <v>36</v>
      </c>
      <c r="G1231" s="70">
        <f>G1232</f>
        <v>50000</v>
      </c>
      <c r="H1231" s="70">
        <f>H1232</f>
        <v>50000</v>
      </c>
      <c r="I1231" s="70">
        <f>I1232</f>
        <v>50000</v>
      </c>
      <c r="J1231" s="175"/>
      <c r="K1231" s="69"/>
      <c r="L1231" s="69"/>
      <c r="M1231" s="69"/>
      <c r="N1231" s="69"/>
      <c r="O1231" s="69"/>
      <c r="P1231" s="69"/>
      <c r="Q1231" s="69"/>
      <c r="R1231" s="69"/>
      <c r="S1231" s="1"/>
      <c r="T1231" s="1"/>
    </row>
    <row r="1232" spans="1:20" ht="25.5">
      <c r="A1232" s="16" t="s">
        <v>37</v>
      </c>
      <c r="B1232" s="14">
        <v>793</v>
      </c>
      <c r="C1232" s="15" t="s">
        <v>69</v>
      </c>
      <c r="D1232" s="15" t="s">
        <v>68</v>
      </c>
      <c r="E1232" s="15" t="s">
        <v>1199</v>
      </c>
      <c r="F1232" s="15" t="s">
        <v>38</v>
      </c>
      <c r="G1232" s="70">
        <f>'прил 5,'!G1494</f>
        <v>50000</v>
      </c>
      <c r="H1232" s="70">
        <f>'прил 5,'!H1494</f>
        <v>50000</v>
      </c>
      <c r="I1232" s="70">
        <f>'прил 5,'!I1494</f>
        <v>50000</v>
      </c>
      <c r="J1232" s="175"/>
      <c r="K1232" s="69"/>
      <c r="L1232" s="69"/>
      <c r="M1232" s="69"/>
      <c r="N1232" s="69"/>
      <c r="O1232" s="69"/>
      <c r="P1232" s="69"/>
      <c r="Q1232" s="69"/>
      <c r="R1232" s="69"/>
      <c r="S1232" s="1"/>
      <c r="T1232" s="1"/>
    </row>
    <row r="1233" spans="1:20" ht="46.5" hidden="1" customHeight="1">
      <c r="A1233" s="57" t="s">
        <v>475</v>
      </c>
      <c r="B1233" s="14">
        <v>793</v>
      </c>
      <c r="C1233" s="15" t="s">
        <v>69</v>
      </c>
      <c r="D1233" s="15" t="s">
        <v>121</v>
      </c>
      <c r="E1233" s="15" t="s">
        <v>474</v>
      </c>
      <c r="F1233" s="15"/>
      <c r="G1233" s="70">
        <f>G1234</f>
        <v>0</v>
      </c>
      <c r="H1233" s="70">
        <f t="shared" ref="H1233:I1233" si="371">H1234</f>
        <v>0</v>
      </c>
      <c r="I1233" s="70">
        <f t="shared" si="371"/>
        <v>0</v>
      </c>
      <c r="J1233" s="1"/>
    </row>
    <row r="1234" spans="1:20" hidden="1">
      <c r="A1234" s="16" t="s">
        <v>317</v>
      </c>
      <c r="B1234" s="14">
        <v>793</v>
      </c>
      <c r="C1234" s="15" t="s">
        <v>69</v>
      </c>
      <c r="D1234" s="15" t="s">
        <v>121</v>
      </c>
      <c r="E1234" s="15" t="s">
        <v>474</v>
      </c>
      <c r="F1234" s="15" t="s">
        <v>36</v>
      </c>
      <c r="G1234" s="70">
        <f>G1235</f>
        <v>0</v>
      </c>
      <c r="H1234" s="70">
        <f>H1235</f>
        <v>0</v>
      </c>
      <c r="I1234" s="70">
        <f>I1235</f>
        <v>0</v>
      </c>
      <c r="J1234" s="1"/>
    </row>
    <row r="1235" spans="1:20" ht="25.5" hidden="1">
      <c r="A1235" s="16" t="s">
        <v>37</v>
      </c>
      <c r="B1235" s="14">
        <v>793</v>
      </c>
      <c r="C1235" s="15" t="s">
        <v>69</v>
      </c>
      <c r="D1235" s="15" t="s">
        <v>121</v>
      </c>
      <c r="E1235" s="15" t="s">
        <v>474</v>
      </c>
      <c r="F1235" s="15" t="s">
        <v>38</v>
      </c>
      <c r="G1235" s="70">
        <f>'прил 5,'!G1450</f>
        <v>0</v>
      </c>
      <c r="H1235" s="163">
        <f>'прил 5,'!H1450</f>
        <v>0</v>
      </c>
      <c r="I1235" s="70">
        <f>'прил 5,'!I1450</f>
        <v>0</v>
      </c>
      <c r="J1235" s="70">
        <f>'прил 5,'!K1450</f>
        <v>0</v>
      </c>
      <c r="K1235" s="70">
        <f>'прил 5,'!L1450</f>
        <v>0</v>
      </c>
      <c r="L1235" s="70">
        <f>'прил 5,'!M1450</f>
        <v>0</v>
      </c>
      <c r="M1235" s="70">
        <f>'прил 5,'!N1450</f>
        <v>0</v>
      </c>
      <c r="N1235" s="70">
        <f>'прил 5,'!O1450</f>
        <v>0</v>
      </c>
      <c r="O1235" s="70">
        <f>'прил 5,'!P1450</f>
        <v>0</v>
      </c>
    </row>
    <row r="1236" spans="1:20" ht="79.5" hidden="1" customHeight="1">
      <c r="A1236" s="57" t="s">
        <v>961</v>
      </c>
      <c r="B1236" s="14">
        <v>793</v>
      </c>
      <c r="C1236" s="15" t="s">
        <v>69</v>
      </c>
      <c r="D1236" s="15" t="s">
        <v>68</v>
      </c>
      <c r="E1236" s="15" t="s">
        <v>474</v>
      </c>
      <c r="F1236" s="15"/>
      <c r="G1236" s="70">
        <f>G1237</f>
        <v>0</v>
      </c>
      <c r="H1236" s="70">
        <f t="shared" ref="H1236:I1236" si="372">H1237</f>
        <v>0</v>
      </c>
      <c r="I1236" s="70">
        <f t="shared" si="372"/>
        <v>0</v>
      </c>
      <c r="J1236" s="176"/>
      <c r="K1236" s="176"/>
      <c r="L1236" s="176"/>
      <c r="M1236" s="176"/>
      <c r="N1236" s="176"/>
      <c r="O1236" s="176"/>
      <c r="P1236" s="184"/>
      <c r="Q1236" s="184"/>
      <c r="R1236" s="184"/>
      <c r="S1236" s="1"/>
      <c r="T1236" s="1"/>
    </row>
    <row r="1237" spans="1:20" hidden="1">
      <c r="A1237" s="16" t="s">
        <v>317</v>
      </c>
      <c r="B1237" s="14">
        <v>793</v>
      </c>
      <c r="C1237" s="15" t="s">
        <v>69</v>
      </c>
      <c r="D1237" s="15" t="s">
        <v>68</v>
      </c>
      <c r="E1237" s="15" t="s">
        <v>474</v>
      </c>
      <c r="F1237" s="15" t="s">
        <v>154</v>
      </c>
      <c r="G1237" s="70">
        <f>G1238</f>
        <v>0</v>
      </c>
      <c r="H1237" s="70">
        <f>H1238</f>
        <v>0</v>
      </c>
      <c r="I1237" s="70">
        <f>I1238</f>
        <v>0</v>
      </c>
      <c r="J1237" s="176"/>
      <c r="K1237" s="184"/>
      <c r="L1237" s="184"/>
      <c r="M1237" s="184"/>
      <c r="N1237" s="184"/>
      <c r="O1237" s="184"/>
      <c r="P1237" s="184"/>
      <c r="Q1237" s="184"/>
      <c r="R1237" s="184"/>
      <c r="S1237" s="1"/>
      <c r="T1237" s="1"/>
    </row>
    <row r="1238" spans="1:20" ht="25.5" hidden="1">
      <c r="A1238" s="16" t="s">
        <v>37</v>
      </c>
      <c r="B1238" s="14">
        <v>793</v>
      </c>
      <c r="C1238" s="15" t="s">
        <v>69</v>
      </c>
      <c r="D1238" s="15" t="s">
        <v>68</v>
      </c>
      <c r="E1238" s="15" t="s">
        <v>474</v>
      </c>
      <c r="F1238" s="15" t="s">
        <v>174</v>
      </c>
      <c r="G1238" s="70">
        <f>'прил 5,'!G1487</f>
        <v>0</v>
      </c>
      <c r="H1238" s="70">
        <f>'прил 5,'!H1487</f>
        <v>0</v>
      </c>
      <c r="I1238" s="70">
        <f>'прил 5,'!I1487</f>
        <v>0</v>
      </c>
      <c r="J1238" s="176"/>
      <c r="K1238" s="184"/>
      <c r="L1238" s="184"/>
      <c r="M1238" s="184"/>
      <c r="N1238" s="184"/>
      <c r="O1238" s="184"/>
      <c r="P1238" s="184"/>
      <c r="Q1238" s="184"/>
      <c r="R1238" s="184"/>
      <c r="S1238" s="1"/>
      <c r="T1238" s="1"/>
    </row>
    <row r="1239" spans="1:20" s="18" customFormat="1" ht="61.5" hidden="1" customHeight="1">
      <c r="A1239" s="82" t="s">
        <v>1117</v>
      </c>
      <c r="B1239" s="83">
        <v>793</v>
      </c>
      <c r="C1239" s="84" t="s">
        <v>69</v>
      </c>
      <c r="D1239" s="84" t="s">
        <v>68</v>
      </c>
      <c r="E1239" s="84" t="s">
        <v>1116</v>
      </c>
      <c r="F1239" s="84"/>
      <c r="G1239" s="87">
        <f>G1241</f>
        <v>3650580</v>
      </c>
      <c r="H1239" s="87">
        <f>H1241</f>
        <v>0</v>
      </c>
      <c r="I1239" s="87">
        <f>I1241</f>
        <v>0</v>
      </c>
      <c r="J1239" s="176"/>
      <c r="K1239" s="198"/>
      <c r="L1239" s="198"/>
      <c r="M1239" s="198"/>
      <c r="N1239" s="198"/>
      <c r="O1239" s="198"/>
      <c r="P1239" s="198"/>
      <c r="Q1239" s="198"/>
      <c r="R1239" s="198"/>
    </row>
    <row r="1240" spans="1:20" s="18" customFormat="1" ht="62.25" customHeight="1">
      <c r="A1240" s="16" t="s">
        <v>1222</v>
      </c>
      <c r="B1240" s="83">
        <v>793</v>
      </c>
      <c r="C1240" s="84" t="s">
        <v>69</v>
      </c>
      <c r="D1240" s="84" t="s">
        <v>68</v>
      </c>
      <c r="E1240" s="84" t="s">
        <v>1116</v>
      </c>
      <c r="F1240" s="84"/>
      <c r="G1240" s="87">
        <f>G1241</f>
        <v>3650580</v>
      </c>
      <c r="H1240" s="87">
        <f t="shared" ref="H1240:I1240" si="373">H1241</f>
        <v>0</v>
      </c>
      <c r="I1240" s="87">
        <f t="shared" si="373"/>
        <v>0</v>
      </c>
      <c r="J1240" s="176"/>
      <c r="K1240" s="198"/>
      <c r="L1240" s="198"/>
      <c r="M1240" s="198"/>
      <c r="N1240" s="198"/>
      <c r="O1240" s="198"/>
      <c r="P1240" s="198"/>
      <c r="Q1240" s="198"/>
      <c r="R1240" s="198"/>
    </row>
    <row r="1241" spans="1:20" ht="30.75" customHeight="1">
      <c r="A1241" s="82" t="s">
        <v>35</v>
      </c>
      <c r="B1241" s="83">
        <v>793</v>
      </c>
      <c r="C1241" s="84" t="s">
        <v>69</v>
      </c>
      <c r="D1241" s="84" t="s">
        <v>68</v>
      </c>
      <c r="E1241" s="84" t="s">
        <v>1116</v>
      </c>
      <c r="F1241" s="84" t="s">
        <v>36</v>
      </c>
      <c r="G1241" s="87">
        <f t="shared" ref="G1241:I1241" si="374">G1242</f>
        <v>3650580</v>
      </c>
      <c r="H1241" s="87">
        <f t="shared" si="374"/>
        <v>0</v>
      </c>
      <c r="I1241" s="87">
        <f t="shared" si="374"/>
        <v>0</v>
      </c>
      <c r="J1241" s="176"/>
      <c r="K1241" s="184"/>
      <c r="L1241" s="184"/>
      <c r="M1241" s="184"/>
      <c r="N1241" s="184"/>
      <c r="O1241" s="184"/>
      <c r="P1241" s="184"/>
      <c r="Q1241" s="184"/>
      <c r="R1241" s="184"/>
      <c r="S1241" s="1"/>
      <c r="T1241" s="1"/>
    </row>
    <row r="1242" spans="1:20" s="18" customFormat="1" ht="34.5" customHeight="1">
      <c r="A1242" s="82" t="s">
        <v>37</v>
      </c>
      <c r="B1242" s="83">
        <v>793</v>
      </c>
      <c r="C1242" s="84" t="s">
        <v>69</v>
      </c>
      <c r="D1242" s="84" t="s">
        <v>68</v>
      </c>
      <c r="E1242" s="84" t="s">
        <v>1116</v>
      </c>
      <c r="F1242" s="84" t="s">
        <v>38</v>
      </c>
      <c r="G1242" s="70">
        <f>'прил 5,'!G1497</f>
        <v>3650580</v>
      </c>
      <c r="H1242" s="87">
        <v>0</v>
      </c>
      <c r="I1242" s="87">
        <v>0</v>
      </c>
      <c r="J1242" s="176"/>
      <c r="K1242" s="198"/>
      <c r="L1242" s="198"/>
      <c r="M1242" s="198"/>
      <c r="N1242" s="198"/>
      <c r="O1242" s="198"/>
      <c r="P1242" s="198"/>
      <c r="Q1242" s="198"/>
      <c r="R1242" s="198"/>
    </row>
    <row r="1243" spans="1:20" ht="38.25">
      <c r="A1243" s="107" t="s">
        <v>1137</v>
      </c>
      <c r="B1243" s="14"/>
      <c r="C1243" s="15"/>
      <c r="D1243" s="15"/>
      <c r="E1243" s="36" t="s">
        <v>245</v>
      </c>
      <c r="F1243" s="36"/>
      <c r="G1243" s="71">
        <f>G1250+G1256+G1259+G1253+G1262+G1244+G1247</f>
        <v>3049000</v>
      </c>
      <c r="H1243" s="71">
        <f t="shared" ref="H1243:I1243" si="375">H1250+H1256+H1259+H1253</f>
        <v>1549000</v>
      </c>
      <c r="I1243" s="71">
        <f t="shared" si="375"/>
        <v>49000</v>
      </c>
      <c r="J1243" s="2">
        <v>3000000</v>
      </c>
    </row>
    <row r="1244" spans="1:20" s="18" customFormat="1" ht="63" customHeight="1">
      <c r="A1244" s="82" t="s">
        <v>1225</v>
      </c>
      <c r="B1244" s="49">
        <v>793</v>
      </c>
      <c r="C1244" s="15" t="s">
        <v>18</v>
      </c>
      <c r="D1244" s="15" t="s">
        <v>22</v>
      </c>
      <c r="E1244" s="15" t="s">
        <v>1224</v>
      </c>
      <c r="F1244" s="15"/>
      <c r="G1244" s="70">
        <f>G1245</f>
        <v>1590300</v>
      </c>
      <c r="H1244" s="70">
        <f t="shared" ref="H1244:I1244" si="376">H1245</f>
        <v>0</v>
      </c>
      <c r="I1244" s="70">
        <f t="shared" si="376"/>
        <v>0</v>
      </c>
      <c r="J1244" s="175"/>
      <c r="K1244" s="183"/>
      <c r="L1244" s="183"/>
      <c r="M1244" s="183"/>
      <c r="N1244" s="183"/>
      <c r="O1244" s="183"/>
      <c r="P1244" s="183"/>
      <c r="Q1244" s="183"/>
      <c r="R1244" s="183"/>
    </row>
    <row r="1245" spans="1:20" ht="30.75" customHeight="1">
      <c r="A1245" s="16" t="s">
        <v>35</v>
      </c>
      <c r="B1245" s="49">
        <v>793</v>
      </c>
      <c r="C1245" s="15" t="s">
        <v>18</v>
      </c>
      <c r="D1245" s="15" t="s">
        <v>22</v>
      </c>
      <c r="E1245" s="15" t="s">
        <v>1224</v>
      </c>
      <c r="F1245" s="15" t="s">
        <v>36</v>
      </c>
      <c r="G1245" s="70">
        <f t="shared" ref="G1245:I1245" si="377">G1246</f>
        <v>1590300</v>
      </c>
      <c r="H1245" s="70">
        <f t="shared" si="377"/>
        <v>0</v>
      </c>
      <c r="I1245" s="70">
        <f t="shared" si="377"/>
        <v>0</v>
      </c>
      <c r="J1245" s="175"/>
      <c r="K1245" s="69"/>
      <c r="L1245" s="69"/>
      <c r="M1245" s="69"/>
      <c r="N1245" s="69"/>
      <c r="O1245" s="69"/>
      <c r="P1245" s="69"/>
      <c r="Q1245" s="69"/>
      <c r="R1245" s="69"/>
      <c r="S1245" s="1"/>
      <c r="T1245" s="1"/>
    </row>
    <row r="1246" spans="1:20" s="18" customFormat="1" ht="34.5" customHeight="1">
      <c r="A1246" s="16" t="s">
        <v>37</v>
      </c>
      <c r="B1246" s="49">
        <v>793</v>
      </c>
      <c r="C1246" s="15" t="s">
        <v>18</v>
      </c>
      <c r="D1246" s="15" t="s">
        <v>22</v>
      </c>
      <c r="E1246" s="15" t="s">
        <v>1224</v>
      </c>
      <c r="F1246" s="15" t="s">
        <v>38</v>
      </c>
      <c r="G1246" s="70">
        <f>'прил 5,'!G1356</f>
        <v>1590300</v>
      </c>
      <c r="H1246" s="70">
        <v>0</v>
      </c>
      <c r="I1246" s="70">
        <v>0</v>
      </c>
      <c r="J1246" s="175"/>
      <c r="K1246" s="183"/>
      <c r="L1246" s="183"/>
      <c r="M1246" s="183"/>
      <c r="N1246" s="183"/>
      <c r="O1246" s="183"/>
      <c r="P1246" s="183"/>
      <c r="Q1246" s="183"/>
      <c r="R1246" s="183"/>
    </row>
    <row r="1247" spans="1:20" s="18" customFormat="1" ht="88.5" customHeight="1">
      <c r="A1247" s="82" t="s">
        <v>1227</v>
      </c>
      <c r="B1247" s="49">
        <v>793</v>
      </c>
      <c r="C1247" s="15" t="s">
        <v>18</v>
      </c>
      <c r="D1247" s="15" t="s">
        <v>22</v>
      </c>
      <c r="E1247" s="15" t="s">
        <v>1226</v>
      </c>
      <c r="F1247" s="15"/>
      <c r="G1247" s="70">
        <f>G1248</f>
        <v>918090</v>
      </c>
      <c r="H1247" s="70">
        <f t="shared" ref="H1247:I1247" si="378">H1248</f>
        <v>0</v>
      </c>
      <c r="I1247" s="70">
        <f t="shared" si="378"/>
        <v>0</v>
      </c>
      <c r="J1247" s="175"/>
      <c r="K1247" s="183"/>
      <c r="L1247" s="183"/>
      <c r="M1247" s="183"/>
      <c r="N1247" s="183"/>
      <c r="O1247" s="183"/>
      <c r="P1247" s="183"/>
      <c r="Q1247" s="183"/>
      <c r="R1247" s="183"/>
    </row>
    <row r="1248" spans="1:20" ht="30.75" customHeight="1">
      <c r="A1248" s="16" t="s">
        <v>35</v>
      </c>
      <c r="B1248" s="49">
        <v>793</v>
      </c>
      <c r="C1248" s="15" t="s">
        <v>18</v>
      </c>
      <c r="D1248" s="15" t="s">
        <v>22</v>
      </c>
      <c r="E1248" s="15" t="s">
        <v>1226</v>
      </c>
      <c r="F1248" s="15" t="s">
        <v>36</v>
      </c>
      <c r="G1248" s="70">
        <f t="shared" ref="G1248:I1248" si="379">G1249</f>
        <v>918090</v>
      </c>
      <c r="H1248" s="70">
        <f t="shared" si="379"/>
        <v>0</v>
      </c>
      <c r="I1248" s="70">
        <f t="shared" si="379"/>
        <v>0</v>
      </c>
      <c r="J1248" s="175"/>
      <c r="K1248" s="69"/>
      <c r="L1248" s="69"/>
      <c r="M1248" s="69"/>
      <c r="N1248" s="69"/>
      <c r="O1248" s="69"/>
      <c r="P1248" s="69"/>
      <c r="Q1248" s="69"/>
      <c r="R1248" s="69"/>
      <c r="S1248" s="1"/>
      <c r="T1248" s="1"/>
    </row>
    <row r="1249" spans="1:20" s="18" customFormat="1" ht="34.5" customHeight="1">
      <c r="A1249" s="16" t="s">
        <v>37</v>
      </c>
      <c r="B1249" s="49">
        <v>793</v>
      </c>
      <c r="C1249" s="15" t="s">
        <v>18</v>
      </c>
      <c r="D1249" s="15" t="s">
        <v>22</v>
      </c>
      <c r="E1249" s="15" t="s">
        <v>1226</v>
      </c>
      <c r="F1249" s="15" t="s">
        <v>38</v>
      </c>
      <c r="G1249" s="70">
        <f>'прил 5,'!G1359</f>
        <v>918090</v>
      </c>
      <c r="H1249" s="70">
        <v>0</v>
      </c>
      <c r="I1249" s="70">
        <v>0</v>
      </c>
      <c r="J1249" s="175"/>
      <c r="K1249" s="183"/>
      <c r="L1249" s="183"/>
      <c r="M1249" s="183"/>
      <c r="N1249" s="183"/>
      <c r="O1249" s="183"/>
      <c r="P1249" s="183"/>
      <c r="Q1249" s="183"/>
      <c r="R1249" s="183"/>
    </row>
    <row r="1250" spans="1:20">
      <c r="A1250" s="40" t="s">
        <v>925</v>
      </c>
      <c r="B1250" s="14">
        <v>793</v>
      </c>
      <c r="C1250" s="15" t="s">
        <v>18</v>
      </c>
      <c r="D1250" s="15" t="s">
        <v>22</v>
      </c>
      <c r="E1250" s="15" t="s">
        <v>390</v>
      </c>
      <c r="F1250" s="15"/>
      <c r="G1250" s="87">
        <f t="shared" ref="G1250:I1251" si="380">G1251</f>
        <v>0</v>
      </c>
      <c r="H1250" s="87">
        <f t="shared" si="380"/>
        <v>1000000</v>
      </c>
      <c r="I1250" s="87">
        <f t="shared" si="380"/>
        <v>0</v>
      </c>
      <c r="J1250" s="2">
        <v>40000</v>
      </c>
    </row>
    <row r="1251" spans="1:20" ht="25.5" customHeight="1">
      <c r="A1251" s="16" t="s">
        <v>317</v>
      </c>
      <c r="B1251" s="14">
        <v>793</v>
      </c>
      <c r="C1251" s="15" t="s">
        <v>18</v>
      </c>
      <c r="D1251" s="15" t="s">
        <v>22</v>
      </c>
      <c r="E1251" s="15" t="s">
        <v>390</v>
      </c>
      <c r="F1251" s="15" t="s">
        <v>36</v>
      </c>
      <c r="G1251" s="87">
        <f t="shared" si="380"/>
        <v>0</v>
      </c>
      <c r="H1251" s="87">
        <f t="shared" si="380"/>
        <v>1000000</v>
      </c>
      <c r="I1251" s="87">
        <f t="shared" si="380"/>
        <v>0</v>
      </c>
    </row>
    <row r="1252" spans="1:20" ht="25.5" customHeight="1">
      <c r="A1252" s="16" t="s">
        <v>37</v>
      </c>
      <c r="B1252" s="14">
        <v>793</v>
      </c>
      <c r="C1252" s="15" t="s">
        <v>18</v>
      </c>
      <c r="D1252" s="15" t="s">
        <v>22</v>
      </c>
      <c r="E1252" s="15" t="s">
        <v>390</v>
      </c>
      <c r="F1252" s="15" t="s">
        <v>38</v>
      </c>
      <c r="G1252" s="87">
        <f>'прил 5,'!G1362</f>
        <v>0</v>
      </c>
      <c r="H1252" s="87">
        <f>'прил 5,'!H1361</f>
        <v>1000000</v>
      </c>
      <c r="I1252" s="87">
        <f>'прил 5,'!I1361</f>
        <v>0</v>
      </c>
    </row>
    <row r="1253" spans="1:20">
      <c r="A1253" s="137" t="s">
        <v>916</v>
      </c>
      <c r="B1253" s="14">
        <v>793</v>
      </c>
      <c r="C1253" s="15" t="s">
        <v>18</v>
      </c>
      <c r="D1253" s="15" t="s">
        <v>22</v>
      </c>
      <c r="E1253" s="15" t="s">
        <v>915</v>
      </c>
      <c r="F1253" s="15"/>
      <c r="G1253" s="70">
        <f t="shared" ref="G1253:I1254" si="381">G1254</f>
        <v>491610</v>
      </c>
      <c r="H1253" s="70">
        <f t="shared" si="381"/>
        <v>500000</v>
      </c>
      <c r="I1253" s="70">
        <f t="shared" si="381"/>
        <v>0</v>
      </c>
      <c r="J1253" s="176"/>
      <c r="K1253" s="184"/>
      <c r="L1253" s="184"/>
      <c r="M1253" s="184"/>
      <c r="N1253" s="184"/>
      <c r="O1253" s="184"/>
      <c r="P1253" s="184"/>
      <c r="Q1253" s="184"/>
      <c r="R1253" s="184"/>
      <c r="S1253" s="1"/>
      <c r="T1253" s="1"/>
    </row>
    <row r="1254" spans="1:20" ht="34.5" customHeight="1">
      <c r="A1254" s="16" t="s">
        <v>317</v>
      </c>
      <c r="B1254" s="14">
        <v>793</v>
      </c>
      <c r="C1254" s="15" t="s">
        <v>18</v>
      </c>
      <c r="D1254" s="15" t="s">
        <v>22</v>
      </c>
      <c r="E1254" s="15" t="s">
        <v>915</v>
      </c>
      <c r="F1254" s="15" t="s">
        <v>36</v>
      </c>
      <c r="G1254" s="70">
        <f t="shared" si="381"/>
        <v>491610</v>
      </c>
      <c r="H1254" s="70">
        <f t="shared" si="381"/>
        <v>500000</v>
      </c>
      <c r="I1254" s="70">
        <f t="shared" si="381"/>
        <v>0</v>
      </c>
      <c r="J1254" s="176"/>
      <c r="K1254" s="184"/>
      <c r="L1254" s="184"/>
      <c r="M1254" s="184"/>
      <c r="N1254" s="184"/>
      <c r="O1254" s="184"/>
      <c r="P1254" s="184"/>
      <c r="Q1254" s="184"/>
      <c r="R1254" s="184"/>
      <c r="S1254" s="1"/>
      <c r="T1254" s="1"/>
    </row>
    <row r="1255" spans="1:20" ht="30.75" customHeight="1">
      <c r="A1255" s="16" t="s">
        <v>37</v>
      </c>
      <c r="B1255" s="14">
        <v>793</v>
      </c>
      <c r="C1255" s="15" t="s">
        <v>18</v>
      </c>
      <c r="D1255" s="15" t="s">
        <v>22</v>
      </c>
      <c r="E1255" s="15" t="s">
        <v>915</v>
      </c>
      <c r="F1255" s="15" t="s">
        <v>38</v>
      </c>
      <c r="G1255" s="70">
        <f>'прил 5,'!G1365</f>
        <v>491610</v>
      </c>
      <c r="H1255" s="70">
        <f>'прил 5,'!H1365</f>
        <v>500000</v>
      </c>
      <c r="I1255" s="70">
        <f>'прил 5,'!I1365</f>
        <v>0</v>
      </c>
      <c r="J1255" s="176"/>
      <c r="K1255" s="184"/>
      <c r="L1255" s="184"/>
      <c r="M1255" s="184"/>
      <c r="N1255" s="184"/>
      <c r="O1255" s="184"/>
      <c r="P1255" s="184"/>
      <c r="Q1255" s="184"/>
      <c r="R1255" s="184"/>
      <c r="S1255" s="1"/>
      <c r="T1255" s="1"/>
    </row>
    <row r="1256" spans="1:20" ht="59.25" customHeight="1">
      <c r="A1256" s="40" t="s">
        <v>20</v>
      </c>
      <c r="B1256" s="14">
        <v>793</v>
      </c>
      <c r="C1256" s="15" t="s">
        <v>18</v>
      </c>
      <c r="D1256" s="15" t="s">
        <v>22</v>
      </c>
      <c r="E1256" s="15" t="s">
        <v>19</v>
      </c>
      <c r="F1256" s="15"/>
      <c r="G1256" s="87">
        <f t="shared" ref="G1256:I1257" si="382">G1257</f>
        <v>49000</v>
      </c>
      <c r="H1256" s="87">
        <f t="shared" si="382"/>
        <v>49000</v>
      </c>
      <c r="I1256" s="87">
        <f t="shared" si="382"/>
        <v>49000</v>
      </c>
    </row>
    <row r="1257" spans="1:20">
      <c r="A1257" s="16" t="s">
        <v>317</v>
      </c>
      <c r="B1257" s="14">
        <v>793</v>
      </c>
      <c r="C1257" s="15" t="s">
        <v>18</v>
      </c>
      <c r="D1257" s="15" t="s">
        <v>22</v>
      </c>
      <c r="E1257" s="15" t="s">
        <v>19</v>
      </c>
      <c r="F1257" s="15" t="s">
        <v>36</v>
      </c>
      <c r="G1257" s="87">
        <f t="shared" si="382"/>
        <v>49000</v>
      </c>
      <c r="H1257" s="87">
        <f t="shared" si="382"/>
        <v>49000</v>
      </c>
      <c r="I1257" s="87">
        <f t="shared" si="382"/>
        <v>49000</v>
      </c>
    </row>
    <row r="1258" spans="1:20" ht="30.75" customHeight="1">
      <c r="A1258" s="16" t="s">
        <v>37</v>
      </c>
      <c r="B1258" s="14">
        <v>793</v>
      </c>
      <c r="C1258" s="15" t="s">
        <v>18</v>
      </c>
      <c r="D1258" s="15" t="s">
        <v>22</v>
      </c>
      <c r="E1258" s="15" t="s">
        <v>19</v>
      </c>
      <c r="F1258" s="15" t="s">
        <v>38</v>
      </c>
      <c r="G1258" s="87">
        <f>'прил 5,'!G1368</f>
        <v>49000</v>
      </c>
      <c r="H1258" s="87">
        <f>'прил 5,'!H1368</f>
        <v>49000</v>
      </c>
      <c r="I1258" s="87">
        <f>'прил 5,'!I1368</f>
        <v>49000</v>
      </c>
    </row>
    <row r="1259" spans="1:20" ht="25.5" hidden="1">
      <c r="A1259" s="40" t="s">
        <v>793</v>
      </c>
      <c r="B1259" s="14">
        <v>793</v>
      </c>
      <c r="C1259" s="15" t="s">
        <v>18</v>
      </c>
      <c r="D1259" s="15" t="s">
        <v>22</v>
      </c>
      <c r="E1259" s="15" t="s">
        <v>792</v>
      </c>
      <c r="F1259" s="15"/>
      <c r="G1259" s="70">
        <f t="shared" ref="G1259:I1260" si="383">G1260</f>
        <v>0</v>
      </c>
      <c r="H1259" s="70">
        <f t="shared" si="383"/>
        <v>0</v>
      </c>
      <c r="I1259" s="70">
        <f t="shared" si="383"/>
        <v>0</v>
      </c>
      <c r="J1259" s="1"/>
    </row>
    <row r="1260" spans="1:20" ht="20.25" hidden="1" customHeight="1">
      <c r="A1260" s="16" t="s">
        <v>317</v>
      </c>
      <c r="B1260" s="14">
        <v>793</v>
      </c>
      <c r="C1260" s="15" t="s">
        <v>18</v>
      </c>
      <c r="D1260" s="15" t="s">
        <v>22</v>
      </c>
      <c r="E1260" s="15" t="s">
        <v>792</v>
      </c>
      <c r="F1260" s="15" t="s">
        <v>36</v>
      </c>
      <c r="G1260" s="70">
        <f t="shared" si="383"/>
        <v>0</v>
      </c>
      <c r="H1260" s="70">
        <f t="shared" si="383"/>
        <v>0</v>
      </c>
      <c r="I1260" s="70">
        <f t="shared" si="383"/>
        <v>0</v>
      </c>
      <c r="J1260" s="1"/>
    </row>
    <row r="1261" spans="1:20" ht="30.75" hidden="1" customHeight="1">
      <c r="A1261" s="16" t="s">
        <v>37</v>
      </c>
      <c r="B1261" s="14">
        <v>793</v>
      </c>
      <c r="C1261" s="15" t="s">
        <v>18</v>
      </c>
      <c r="D1261" s="15" t="s">
        <v>22</v>
      </c>
      <c r="E1261" s="15" t="s">
        <v>792</v>
      </c>
      <c r="F1261" s="15" t="s">
        <v>38</v>
      </c>
      <c r="G1261" s="70"/>
      <c r="H1261" s="70"/>
      <c r="I1261" s="70"/>
      <c r="J1261" s="1"/>
    </row>
    <row r="1262" spans="1:20" ht="30.75" hidden="1" customHeight="1">
      <c r="A1262" s="40" t="s">
        <v>793</v>
      </c>
      <c r="B1262" s="14"/>
      <c r="C1262" s="15"/>
      <c r="D1262" s="15"/>
      <c r="E1262" s="15" t="s">
        <v>792</v>
      </c>
      <c r="F1262" s="15"/>
      <c r="G1262" s="70">
        <f>G1263</f>
        <v>0</v>
      </c>
      <c r="H1262" s="70"/>
      <c r="I1262" s="70"/>
      <c r="J1262" s="1"/>
    </row>
    <row r="1263" spans="1:20" ht="30.75" hidden="1" customHeight="1">
      <c r="A1263" s="16" t="s">
        <v>317</v>
      </c>
      <c r="B1263" s="14"/>
      <c r="C1263" s="15"/>
      <c r="D1263" s="15"/>
      <c r="E1263" s="15" t="s">
        <v>792</v>
      </c>
      <c r="F1263" s="15" t="s">
        <v>36</v>
      </c>
      <c r="G1263" s="70">
        <f>G1264</f>
        <v>0</v>
      </c>
      <c r="H1263" s="70"/>
      <c r="I1263" s="70"/>
      <c r="J1263" s="1"/>
    </row>
    <row r="1264" spans="1:20" ht="30.75" hidden="1" customHeight="1">
      <c r="A1264" s="16" t="s">
        <v>37</v>
      </c>
      <c r="B1264" s="14"/>
      <c r="C1264" s="15"/>
      <c r="D1264" s="15"/>
      <c r="E1264" s="15" t="s">
        <v>792</v>
      </c>
      <c r="F1264" s="15" t="s">
        <v>38</v>
      </c>
      <c r="G1264" s="70">
        <f>'прил 5,'!G1374</f>
        <v>0</v>
      </c>
      <c r="H1264" s="70"/>
      <c r="I1264" s="70"/>
      <c r="J1264" s="1"/>
    </row>
    <row r="1265" spans="1:20" s="22" customFormat="1" ht="69" customHeight="1">
      <c r="A1265" s="107" t="s">
        <v>1156</v>
      </c>
      <c r="B1265" s="19">
        <v>795</v>
      </c>
      <c r="C1265" s="36" t="s">
        <v>168</v>
      </c>
      <c r="D1265" s="36" t="s">
        <v>27</v>
      </c>
      <c r="E1265" s="36" t="s">
        <v>290</v>
      </c>
      <c r="F1265" s="36"/>
      <c r="G1265" s="71">
        <f>G1278+G1283+G1303+G1308+G1311+G1323+G1329+G1335+G1338+G1359+G1413+G1439+G1442+G1433+G1332+G1273+G1314+G1300+G1436+G1294+G1356+G1445++G1449++G1453++G1457+G1299+G1320++G1317</f>
        <v>21101900</v>
      </c>
      <c r="H1265" s="71">
        <f>H1278+H1283+H1303+H1308+H1311+H1323+H1329+H1335+H1338+H1359+H1413+H1439+H1442+H1433+H1332+H1273+H1314+H1300+H1436+H1294+H1356+H1445++H1449++H1453++H1457+H1299+H1320++H1317</f>
        <v>9151900</v>
      </c>
      <c r="I1265" s="71">
        <f t="shared" ref="I1265" si="384">I1278+I1283+I1303+I1308+I1311+I1323+I1329+I1335+I1338+I1359+I1413+I1439+I1442+I1433+I1332+I1273+I1314+I1300+I1436+I1294+I1356+I1445++I1449++I1453++I1457+I1299+I1320++I1317</f>
        <v>8151900</v>
      </c>
      <c r="J1265" s="21">
        <f>H1267+H1269+H1272+H1282+H1285+H1305+H1307+H1310+H1313+H1325+H1331+H1337+H1340</f>
        <v>7550900</v>
      </c>
      <c r="M1265" s="22">
        <v>45000</v>
      </c>
      <c r="P1265" s="21"/>
      <c r="Q1265" s="21"/>
      <c r="R1265" s="21"/>
      <c r="S1265" s="21"/>
      <c r="T1265" s="21"/>
    </row>
    <row r="1266" spans="1:20" s="22" customFormat="1" ht="25.5" hidden="1">
      <c r="A1266" s="16" t="s">
        <v>75</v>
      </c>
      <c r="B1266" s="49">
        <v>795</v>
      </c>
      <c r="C1266" s="66" t="s">
        <v>53</v>
      </c>
      <c r="D1266" s="66" t="s">
        <v>87</v>
      </c>
      <c r="E1266" s="41" t="s">
        <v>277</v>
      </c>
      <c r="F1266" s="66"/>
      <c r="G1266" s="29">
        <f>G1267+G1270+G1271</f>
        <v>0</v>
      </c>
      <c r="H1266" s="29">
        <f t="shared" ref="H1266:I1266" si="385">H1267+H1270+H1271</f>
        <v>0</v>
      </c>
      <c r="I1266" s="29">
        <f t="shared" si="385"/>
        <v>0</v>
      </c>
      <c r="J1266" s="21"/>
      <c r="M1266" s="22">
        <v>10893191</v>
      </c>
      <c r="P1266" s="21"/>
      <c r="Q1266" s="21"/>
      <c r="R1266" s="21"/>
      <c r="S1266" s="21"/>
      <c r="T1266" s="21"/>
    </row>
    <row r="1267" spans="1:20" s="124" customFormat="1" ht="51" hidden="1">
      <c r="A1267" s="145" t="s">
        <v>54</v>
      </c>
      <c r="B1267" s="83">
        <v>795</v>
      </c>
      <c r="C1267" s="146" t="s">
        <v>53</v>
      </c>
      <c r="D1267" s="146" t="s">
        <v>87</v>
      </c>
      <c r="E1267" s="147" t="s">
        <v>277</v>
      </c>
      <c r="F1267" s="147" t="s">
        <v>57</v>
      </c>
      <c r="G1267" s="93">
        <f>G1268</f>
        <v>0</v>
      </c>
      <c r="H1267" s="93">
        <f t="shared" ref="H1267:I1267" si="386">H1268</f>
        <v>0</v>
      </c>
      <c r="I1267" s="93">
        <f t="shared" si="386"/>
        <v>0</v>
      </c>
      <c r="J1267" s="123"/>
      <c r="M1267" s="124">
        <v>431322</v>
      </c>
      <c r="P1267" s="123"/>
      <c r="Q1267" s="123"/>
      <c r="R1267" s="123"/>
      <c r="S1267" s="123"/>
      <c r="T1267" s="123"/>
    </row>
    <row r="1268" spans="1:20" s="124" customFormat="1" ht="25.5" hidden="1">
      <c r="A1268" s="145" t="s">
        <v>55</v>
      </c>
      <c r="B1268" s="83">
        <v>795</v>
      </c>
      <c r="C1268" s="146" t="s">
        <v>53</v>
      </c>
      <c r="D1268" s="146" t="s">
        <v>87</v>
      </c>
      <c r="E1268" s="147" t="s">
        <v>277</v>
      </c>
      <c r="F1268" s="147" t="s">
        <v>58</v>
      </c>
      <c r="G1268" s="93">
        <f>'прил 5,'!G2169</f>
        <v>0</v>
      </c>
      <c r="H1268" s="93">
        <f>'прил 5,'!H2169</f>
        <v>0</v>
      </c>
      <c r="I1268" s="93">
        <f>'прил 5,'!I2169</f>
        <v>0</v>
      </c>
      <c r="J1268" s="123"/>
      <c r="M1268" s="124">
        <v>20000</v>
      </c>
      <c r="P1268" s="123"/>
      <c r="Q1268" s="123"/>
      <c r="R1268" s="123"/>
      <c r="S1268" s="123"/>
      <c r="T1268" s="123"/>
    </row>
    <row r="1269" spans="1:20" s="90" customFormat="1" ht="25.5" hidden="1">
      <c r="A1269" s="82" t="s">
        <v>35</v>
      </c>
      <c r="B1269" s="83">
        <v>795</v>
      </c>
      <c r="C1269" s="146" t="s">
        <v>53</v>
      </c>
      <c r="D1269" s="146" t="s">
        <v>87</v>
      </c>
      <c r="E1269" s="147" t="s">
        <v>277</v>
      </c>
      <c r="F1269" s="84" t="s">
        <v>36</v>
      </c>
      <c r="G1269" s="87">
        <f>G1270</f>
        <v>0</v>
      </c>
      <c r="H1269" s="87">
        <f t="shared" ref="H1269:I1269" si="387">H1270</f>
        <v>0</v>
      </c>
      <c r="I1269" s="87">
        <f t="shared" si="387"/>
        <v>0</v>
      </c>
      <c r="J1269" s="123"/>
      <c r="M1269" s="124">
        <v>1600000</v>
      </c>
      <c r="P1269" s="126"/>
      <c r="Q1269" s="126"/>
      <c r="R1269" s="126"/>
      <c r="S1269" s="126"/>
      <c r="T1269" s="126"/>
    </row>
    <row r="1270" spans="1:20" s="90" customFormat="1" ht="25.5" hidden="1">
      <c r="A1270" s="82" t="s">
        <v>37</v>
      </c>
      <c r="B1270" s="83">
        <v>795</v>
      </c>
      <c r="C1270" s="146" t="s">
        <v>53</v>
      </c>
      <c r="D1270" s="146" t="s">
        <v>87</v>
      </c>
      <c r="E1270" s="147" t="s">
        <v>277</v>
      </c>
      <c r="F1270" s="84" t="s">
        <v>38</v>
      </c>
      <c r="G1270" s="87">
        <f>'прил 5,'!G2171</f>
        <v>0</v>
      </c>
      <c r="H1270" s="87">
        <f>'прил 5,'!H2171</f>
        <v>0</v>
      </c>
      <c r="I1270" s="87">
        <f>'прил 5,'!I2171</f>
        <v>0</v>
      </c>
      <c r="J1270" s="123"/>
      <c r="M1270" s="124">
        <v>800000</v>
      </c>
      <c r="P1270" s="126"/>
      <c r="Q1270" s="126"/>
      <c r="R1270" s="126"/>
      <c r="S1270" s="126"/>
      <c r="T1270" s="126"/>
    </row>
    <row r="1271" spans="1:20" s="149" customFormat="1" ht="25.5" hidden="1">
      <c r="A1271" s="82" t="s">
        <v>37</v>
      </c>
      <c r="B1271" s="148">
        <v>792</v>
      </c>
      <c r="C1271" s="146" t="s">
        <v>53</v>
      </c>
      <c r="D1271" s="146" t="s">
        <v>87</v>
      </c>
      <c r="E1271" s="147" t="s">
        <v>277</v>
      </c>
      <c r="F1271" s="84" t="s">
        <v>63</v>
      </c>
      <c r="G1271" s="87">
        <f>G1272</f>
        <v>0</v>
      </c>
      <c r="H1271" s="87">
        <f t="shared" ref="H1271:I1271" si="388">H1272</f>
        <v>0</v>
      </c>
      <c r="I1271" s="87">
        <f t="shared" si="388"/>
        <v>0</v>
      </c>
      <c r="J1271" s="123"/>
      <c r="M1271" s="124">
        <v>550000</v>
      </c>
      <c r="P1271" s="151"/>
      <c r="Q1271" s="151"/>
      <c r="R1271" s="151"/>
      <c r="S1271" s="151"/>
      <c r="T1271" s="151"/>
    </row>
    <row r="1272" spans="1:20" s="149" customFormat="1" hidden="1">
      <c r="A1272" s="82" t="s">
        <v>141</v>
      </c>
      <c r="B1272" s="148">
        <v>792</v>
      </c>
      <c r="C1272" s="146" t="s">
        <v>53</v>
      </c>
      <c r="D1272" s="146" t="s">
        <v>87</v>
      </c>
      <c r="E1272" s="147" t="s">
        <v>277</v>
      </c>
      <c r="F1272" s="84" t="s">
        <v>66</v>
      </c>
      <c r="G1272" s="87">
        <f>'прил 5,'!G2173</f>
        <v>0</v>
      </c>
      <c r="H1272" s="87">
        <f>'прил 5,'!H2173</f>
        <v>0</v>
      </c>
      <c r="I1272" s="87">
        <f>'прил 5,'!I2173</f>
        <v>0</v>
      </c>
      <c r="J1272" s="123"/>
      <c r="M1272" s="124">
        <v>97644600</v>
      </c>
      <c r="P1272" s="151"/>
      <c r="Q1272" s="151"/>
      <c r="R1272" s="151"/>
      <c r="S1272" s="151"/>
      <c r="T1272" s="151"/>
    </row>
    <row r="1273" spans="1:20" ht="35.25" hidden="1" customHeight="1">
      <c r="A1273" s="37" t="s">
        <v>75</v>
      </c>
      <c r="B1273" s="49">
        <v>793</v>
      </c>
      <c r="C1273" s="15" t="s">
        <v>53</v>
      </c>
      <c r="D1273" s="15" t="s">
        <v>87</v>
      </c>
      <c r="E1273" s="15" t="s">
        <v>277</v>
      </c>
      <c r="F1273" s="15"/>
      <c r="G1273" s="70">
        <f>G1276+G1274</f>
        <v>0</v>
      </c>
      <c r="H1273" s="8">
        <v>0</v>
      </c>
      <c r="I1273" s="8">
        <v>0</v>
      </c>
      <c r="J1273" s="177"/>
      <c r="K1273" s="184"/>
      <c r="L1273" s="184"/>
      <c r="M1273" s="184"/>
      <c r="N1273" s="184"/>
      <c r="O1273" s="184"/>
      <c r="P1273" s="184"/>
      <c r="Q1273" s="184"/>
      <c r="R1273" s="184"/>
      <c r="S1273" s="1"/>
      <c r="T1273" s="1"/>
    </row>
    <row r="1274" spans="1:20" s="3" customFormat="1" ht="51" hidden="1">
      <c r="A1274" s="56" t="s">
        <v>54</v>
      </c>
      <c r="B1274" s="14">
        <v>795</v>
      </c>
      <c r="C1274" s="15" t="s">
        <v>53</v>
      </c>
      <c r="D1274" s="15" t="s">
        <v>87</v>
      </c>
      <c r="E1274" s="15" t="s">
        <v>277</v>
      </c>
      <c r="F1274" s="15" t="s">
        <v>57</v>
      </c>
      <c r="G1274" s="70">
        <f>G1275</f>
        <v>0</v>
      </c>
      <c r="H1274" s="70">
        <f>H1275</f>
        <v>0</v>
      </c>
      <c r="I1274" s="70">
        <f>I1275</f>
        <v>0</v>
      </c>
      <c r="J1274" s="176"/>
      <c r="K1274" s="197"/>
      <c r="L1274" s="197"/>
      <c r="M1274" s="197"/>
      <c r="N1274" s="197"/>
      <c r="O1274" s="197"/>
      <c r="P1274" s="197"/>
      <c r="Q1274" s="220"/>
      <c r="R1274" s="197"/>
    </row>
    <row r="1275" spans="1:20" s="3" customFormat="1" ht="25.5" hidden="1">
      <c r="A1275" s="56" t="s">
        <v>55</v>
      </c>
      <c r="B1275" s="14">
        <v>795</v>
      </c>
      <c r="C1275" s="15" t="s">
        <v>53</v>
      </c>
      <c r="D1275" s="15" t="s">
        <v>87</v>
      </c>
      <c r="E1275" s="15" t="s">
        <v>277</v>
      </c>
      <c r="F1275" s="15" t="s">
        <v>58</v>
      </c>
      <c r="G1275" s="70">
        <f>'прил 5,'!G2422</f>
        <v>0</v>
      </c>
      <c r="H1275" s="70">
        <f>'прил 5,'!H2422</f>
        <v>0</v>
      </c>
      <c r="I1275" s="70">
        <f>'прил 5,'!I2422</f>
        <v>0</v>
      </c>
      <c r="J1275" s="70">
        <f>'прил 5,'!J2422</f>
        <v>0</v>
      </c>
      <c r="K1275" s="70">
        <f>'прил 5,'!K2422</f>
        <v>0</v>
      </c>
      <c r="L1275" s="70">
        <f>'прил 5,'!L2422</f>
        <v>0</v>
      </c>
      <c r="M1275" s="70">
        <f>'прил 5,'!M2422</f>
        <v>0</v>
      </c>
      <c r="N1275" s="70">
        <f>'прил 5,'!N2422</f>
        <v>0</v>
      </c>
      <c r="O1275" s="70">
        <f>'прил 5,'!O2422</f>
        <v>0</v>
      </c>
      <c r="P1275" s="197"/>
      <c r="Q1275" s="220"/>
      <c r="R1275" s="197"/>
    </row>
    <row r="1276" spans="1:20" ht="30.75" hidden="1" customHeight="1">
      <c r="A1276" s="16" t="s">
        <v>442</v>
      </c>
      <c r="B1276" s="49">
        <v>793</v>
      </c>
      <c r="C1276" s="15" t="s">
        <v>53</v>
      </c>
      <c r="D1276" s="15" t="s">
        <v>87</v>
      </c>
      <c r="E1276" s="15" t="s">
        <v>277</v>
      </c>
      <c r="F1276" s="15" t="s">
        <v>36</v>
      </c>
      <c r="G1276" s="70">
        <f>G1277</f>
        <v>0</v>
      </c>
      <c r="H1276" s="8">
        <v>0</v>
      </c>
      <c r="I1276" s="8">
        <v>0</v>
      </c>
      <c r="J1276" s="177"/>
      <c r="K1276" s="184"/>
      <c r="L1276" s="184"/>
      <c r="M1276" s="184"/>
      <c r="N1276" s="184"/>
      <c r="O1276" s="184"/>
      <c r="P1276" s="184"/>
      <c r="Q1276" s="184"/>
      <c r="R1276" s="184"/>
      <c r="S1276" s="1"/>
      <c r="T1276" s="1"/>
    </row>
    <row r="1277" spans="1:20" ht="38.25" hidden="1" customHeight="1">
      <c r="A1277" s="16" t="s">
        <v>37</v>
      </c>
      <c r="B1277" s="49">
        <v>793</v>
      </c>
      <c r="C1277" s="15" t="s">
        <v>53</v>
      </c>
      <c r="D1277" s="15" t="s">
        <v>87</v>
      </c>
      <c r="E1277" s="15" t="s">
        <v>277</v>
      </c>
      <c r="F1277" s="15" t="s">
        <v>38</v>
      </c>
      <c r="G1277" s="87">
        <f>'прил 5,'!G2424</f>
        <v>0</v>
      </c>
      <c r="H1277" s="8">
        <v>0</v>
      </c>
      <c r="I1277" s="8">
        <v>0</v>
      </c>
      <c r="J1277" s="177"/>
      <c r="K1277" s="184"/>
      <c r="L1277" s="184"/>
      <c r="M1277" s="184"/>
      <c r="N1277" s="184"/>
      <c r="O1277" s="184"/>
      <c r="P1277" s="184"/>
      <c r="Q1277" s="184"/>
      <c r="R1277" s="184"/>
      <c r="S1277" s="1"/>
      <c r="T1277" s="1"/>
    </row>
    <row r="1278" spans="1:20" s="150" customFormat="1" ht="67.5" hidden="1" customHeight="1">
      <c r="A1278" s="82" t="s">
        <v>314</v>
      </c>
      <c r="B1278" s="83">
        <v>795</v>
      </c>
      <c r="C1278" s="84" t="s">
        <v>168</v>
      </c>
      <c r="D1278" s="84" t="s">
        <v>27</v>
      </c>
      <c r="E1278" s="84" t="s">
        <v>315</v>
      </c>
      <c r="F1278" s="84"/>
      <c r="G1278" s="87">
        <f>G1281+G1279</f>
        <v>0</v>
      </c>
      <c r="H1278" s="87">
        <f>H1281+H1279</f>
        <v>0</v>
      </c>
      <c r="I1278" s="87">
        <f t="shared" ref="I1278" si="389">I1281+I1279</f>
        <v>0</v>
      </c>
      <c r="J1278" s="123"/>
      <c r="M1278" s="124">
        <v>1893100</v>
      </c>
      <c r="P1278" s="173"/>
      <c r="Q1278" s="173"/>
      <c r="R1278" s="173"/>
      <c r="S1278" s="173"/>
      <c r="T1278" s="173"/>
    </row>
    <row r="1279" spans="1:20" ht="25.5" hidden="1">
      <c r="A1279" s="16" t="s">
        <v>35</v>
      </c>
      <c r="B1279" s="49">
        <v>793</v>
      </c>
      <c r="C1279" s="15" t="s">
        <v>168</v>
      </c>
      <c r="D1279" s="15" t="s">
        <v>27</v>
      </c>
      <c r="E1279" s="15" t="s">
        <v>315</v>
      </c>
      <c r="F1279" s="15" t="s">
        <v>36</v>
      </c>
      <c r="G1279" s="70">
        <f>G1280</f>
        <v>0</v>
      </c>
      <c r="H1279" s="70">
        <f>H1280</f>
        <v>0</v>
      </c>
      <c r="I1279" s="70">
        <f>I1280</f>
        <v>0</v>
      </c>
      <c r="J1279" s="175"/>
      <c r="P1279" s="1"/>
      <c r="Q1279" s="1"/>
      <c r="R1279" s="1"/>
      <c r="S1279" s="1"/>
      <c r="T1279" s="1"/>
    </row>
    <row r="1280" spans="1:20" ht="25.5" hidden="1">
      <c r="A1280" s="16" t="s">
        <v>37</v>
      </c>
      <c r="B1280" s="49">
        <v>793</v>
      </c>
      <c r="C1280" s="15" t="s">
        <v>168</v>
      </c>
      <c r="D1280" s="15" t="s">
        <v>27</v>
      </c>
      <c r="E1280" s="15" t="s">
        <v>315</v>
      </c>
      <c r="F1280" s="15" t="s">
        <v>38</v>
      </c>
      <c r="G1280" s="70">
        <f>'прил 5,'!G1739</f>
        <v>0</v>
      </c>
      <c r="H1280" s="70">
        <f>'прил 5,'!H1739</f>
        <v>0</v>
      </c>
      <c r="I1280" s="70">
        <f>'прил 5,'!I1739</f>
        <v>0</v>
      </c>
      <c r="J1280" s="175"/>
      <c r="P1280" s="1"/>
      <c r="Q1280" s="1"/>
      <c r="R1280" s="1"/>
      <c r="S1280" s="1"/>
      <c r="T1280" s="1"/>
    </row>
    <row r="1281" spans="1:20" s="150" customFormat="1" ht="21.75" hidden="1" customHeight="1">
      <c r="A1281" s="82" t="s">
        <v>153</v>
      </c>
      <c r="B1281" s="83">
        <v>795</v>
      </c>
      <c r="C1281" s="84" t="s">
        <v>168</v>
      </c>
      <c r="D1281" s="84" t="s">
        <v>27</v>
      </c>
      <c r="E1281" s="84" t="s">
        <v>315</v>
      </c>
      <c r="F1281" s="84" t="s">
        <v>154</v>
      </c>
      <c r="G1281" s="87">
        <f t="shared" ref="G1281:I1281" si="390">G1282</f>
        <v>0</v>
      </c>
      <c r="H1281" s="87">
        <f t="shared" si="390"/>
        <v>0</v>
      </c>
      <c r="I1281" s="87">
        <f t="shared" si="390"/>
        <v>0</v>
      </c>
      <c r="J1281" s="123"/>
      <c r="M1281" s="124">
        <v>2400000</v>
      </c>
      <c r="P1281" s="173"/>
      <c r="Q1281" s="173"/>
      <c r="R1281" s="173"/>
      <c r="S1281" s="173"/>
      <c r="T1281" s="173"/>
    </row>
    <row r="1282" spans="1:20" s="90" customFormat="1" ht="18.75" hidden="1" customHeight="1">
      <c r="A1282" s="82" t="s">
        <v>173</v>
      </c>
      <c r="B1282" s="83">
        <v>795</v>
      </c>
      <c r="C1282" s="84" t="s">
        <v>168</v>
      </c>
      <c r="D1282" s="84" t="s">
        <v>27</v>
      </c>
      <c r="E1282" s="84" t="s">
        <v>315</v>
      </c>
      <c r="F1282" s="84" t="s">
        <v>174</v>
      </c>
      <c r="G1282" s="70">
        <f>'прил 5,'!G1741</f>
        <v>0</v>
      </c>
      <c r="H1282" s="70">
        <f>'прил 5,'!H1741</f>
        <v>0</v>
      </c>
      <c r="I1282" s="70">
        <f>'прил 5,'!I1741</f>
        <v>0</v>
      </c>
      <c r="J1282" s="123"/>
      <c r="M1282" s="124">
        <v>1000000</v>
      </c>
      <c r="P1282" s="126"/>
      <c r="Q1282" s="126"/>
      <c r="R1282" s="126"/>
      <c r="S1282" s="126"/>
      <c r="T1282" s="126"/>
    </row>
    <row r="1283" spans="1:20" s="90" customFormat="1" ht="27.75" customHeight="1">
      <c r="A1283" s="82" t="s">
        <v>723</v>
      </c>
      <c r="B1283" s="83">
        <v>795</v>
      </c>
      <c r="C1283" s="84" t="s">
        <v>168</v>
      </c>
      <c r="D1283" s="84" t="s">
        <v>27</v>
      </c>
      <c r="E1283" s="84" t="s">
        <v>291</v>
      </c>
      <c r="F1283" s="84"/>
      <c r="G1283" s="70">
        <f>G1284+G1286</f>
        <v>1000000</v>
      </c>
      <c r="H1283" s="70">
        <f t="shared" ref="G1283:I1284" si="391">H1284</f>
        <v>1000000</v>
      </c>
      <c r="I1283" s="70">
        <f t="shared" si="391"/>
        <v>1000000</v>
      </c>
      <c r="J1283" s="123"/>
      <c r="M1283" s="124">
        <v>662715</v>
      </c>
      <c r="P1283" s="126"/>
      <c r="Q1283" s="126"/>
      <c r="R1283" s="126"/>
      <c r="S1283" s="126"/>
      <c r="T1283" s="126"/>
    </row>
    <row r="1284" spans="1:20" s="90" customFormat="1" ht="25.5">
      <c r="A1284" s="82" t="s">
        <v>35</v>
      </c>
      <c r="B1284" s="83">
        <v>795</v>
      </c>
      <c r="C1284" s="84" t="s">
        <v>168</v>
      </c>
      <c r="D1284" s="84" t="s">
        <v>27</v>
      </c>
      <c r="E1284" s="84" t="s">
        <v>291</v>
      </c>
      <c r="F1284" s="84" t="s">
        <v>36</v>
      </c>
      <c r="G1284" s="70">
        <f t="shared" si="391"/>
        <v>1000000</v>
      </c>
      <c r="H1284" s="70">
        <f t="shared" si="391"/>
        <v>1000000</v>
      </c>
      <c r="I1284" s="70">
        <f t="shared" si="391"/>
        <v>1000000</v>
      </c>
      <c r="J1284" s="123"/>
      <c r="M1284" s="124">
        <v>1000000</v>
      </c>
      <c r="P1284" s="126"/>
      <c r="Q1284" s="126"/>
      <c r="R1284" s="126"/>
      <c r="S1284" s="126"/>
      <c r="T1284" s="126"/>
    </row>
    <row r="1285" spans="1:20" s="90" customFormat="1" ht="25.5">
      <c r="A1285" s="82" t="s">
        <v>37</v>
      </c>
      <c r="B1285" s="83">
        <v>795</v>
      </c>
      <c r="C1285" s="84" t="s">
        <v>168</v>
      </c>
      <c r="D1285" s="84" t="s">
        <v>27</v>
      </c>
      <c r="E1285" s="84" t="s">
        <v>291</v>
      </c>
      <c r="F1285" s="84" t="s">
        <v>38</v>
      </c>
      <c r="G1285" s="70">
        <f>'прил 5,'!G1706+'прил 5,'!G2455</f>
        <v>1000000</v>
      </c>
      <c r="H1285" s="70">
        <f>'прил 5,'!H1706</f>
        <v>1000000</v>
      </c>
      <c r="I1285" s="70">
        <f>'прил 5,'!I1706</f>
        <v>1000000</v>
      </c>
      <c r="J1285" s="123"/>
      <c r="M1285" s="124">
        <v>200000</v>
      </c>
      <c r="P1285" s="126"/>
      <c r="Q1285" s="126"/>
      <c r="R1285" s="126"/>
      <c r="S1285" s="126"/>
      <c r="T1285" s="126"/>
    </row>
    <row r="1286" spans="1:20" hidden="1">
      <c r="A1286" s="16" t="s">
        <v>62</v>
      </c>
      <c r="B1286" s="49">
        <v>795</v>
      </c>
      <c r="C1286" s="15" t="s">
        <v>168</v>
      </c>
      <c r="D1286" s="15" t="s">
        <v>27</v>
      </c>
      <c r="E1286" s="15" t="s">
        <v>291</v>
      </c>
      <c r="F1286" s="15" t="s">
        <v>63</v>
      </c>
      <c r="G1286" s="70">
        <f>G1287</f>
        <v>0</v>
      </c>
      <c r="H1286" s="70">
        <v>0</v>
      </c>
      <c r="I1286" s="70">
        <v>0</v>
      </c>
      <c r="J1286" s="1"/>
    </row>
    <row r="1287" spans="1:20" hidden="1">
      <c r="A1287" s="16" t="s">
        <v>175</v>
      </c>
      <c r="B1287" s="49">
        <v>795</v>
      </c>
      <c r="C1287" s="15" t="s">
        <v>168</v>
      </c>
      <c r="D1287" s="15" t="s">
        <v>27</v>
      </c>
      <c r="E1287" s="15" t="s">
        <v>291</v>
      </c>
      <c r="F1287" s="15" t="s">
        <v>176</v>
      </c>
      <c r="G1287" s="70">
        <f>'прил 5,'!G2210</f>
        <v>0</v>
      </c>
      <c r="H1287" s="70">
        <v>0</v>
      </c>
      <c r="I1287" s="70">
        <v>0</v>
      </c>
      <c r="J1287" s="1"/>
    </row>
    <row r="1288" spans="1:20" s="90" customFormat="1" hidden="1">
      <c r="A1288" s="82" t="s">
        <v>668</v>
      </c>
      <c r="B1288" s="83">
        <v>795</v>
      </c>
      <c r="C1288" s="84" t="s">
        <v>168</v>
      </c>
      <c r="D1288" s="84" t="s">
        <v>27</v>
      </c>
      <c r="E1288" s="84" t="s">
        <v>667</v>
      </c>
      <c r="F1288" s="84"/>
      <c r="G1288" s="87">
        <f t="shared" ref="G1288:I1289" si="392">G1289</f>
        <v>0</v>
      </c>
      <c r="H1288" s="87">
        <f t="shared" si="392"/>
        <v>0</v>
      </c>
      <c r="I1288" s="87">
        <f t="shared" si="392"/>
        <v>0</v>
      </c>
      <c r="P1288" s="126"/>
      <c r="Q1288" s="126"/>
      <c r="R1288" s="126"/>
      <c r="S1288" s="126"/>
      <c r="T1288" s="126"/>
    </row>
    <row r="1289" spans="1:20" s="90" customFormat="1" ht="25.5" hidden="1">
      <c r="A1289" s="82" t="s">
        <v>35</v>
      </c>
      <c r="B1289" s="83">
        <v>795</v>
      </c>
      <c r="C1289" s="84" t="s">
        <v>168</v>
      </c>
      <c r="D1289" s="84" t="s">
        <v>27</v>
      </c>
      <c r="E1289" s="84" t="s">
        <v>667</v>
      </c>
      <c r="F1289" s="84" t="s">
        <v>36</v>
      </c>
      <c r="G1289" s="87">
        <f t="shared" si="392"/>
        <v>0</v>
      </c>
      <c r="H1289" s="87">
        <f t="shared" si="392"/>
        <v>0</v>
      </c>
      <c r="I1289" s="87">
        <f t="shared" si="392"/>
        <v>0</v>
      </c>
      <c r="P1289" s="126"/>
      <c r="Q1289" s="126"/>
      <c r="R1289" s="126"/>
      <c r="S1289" s="126"/>
      <c r="T1289" s="126"/>
    </row>
    <row r="1290" spans="1:20" s="90" customFormat="1" ht="25.5" hidden="1">
      <c r="A1290" s="82" t="s">
        <v>37</v>
      </c>
      <c r="B1290" s="83">
        <v>795</v>
      </c>
      <c r="C1290" s="84" t="s">
        <v>168</v>
      </c>
      <c r="D1290" s="84" t="s">
        <v>27</v>
      </c>
      <c r="E1290" s="84" t="s">
        <v>667</v>
      </c>
      <c r="F1290" s="84" t="s">
        <v>38</v>
      </c>
      <c r="G1290" s="87">
        <f>'прил 5,'!G1197</f>
        <v>0</v>
      </c>
      <c r="H1290" s="87">
        <v>0</v>
      </c>
      <c r="I1290" s="87">
        <v>0</v>
      </c>
      <c r="P1290" s="126"/>
      <c r="Q1290" s="126"/>
      <c r="R1290" s="126"/>
      <c r="S1290" s="126"/>
      <c r="T1290" s="126"/>
    </row>
    <row r="1291" spans="1:20" hidden="1">
      <c r="A1291" s="16" t="s">
        <v>714</v>
      </c>
      <c r="B1291" s="49">
        <v>795</v>
      </c>
      <c r="C1291" s="15" t="s">
        <v>168</v>
      </c>
      <c r="D1291" s="15" t="s">
        <v>27</v>
      </c>
      <c r="E1291" s="15" t="s">
        <v>713</v>
      </c>
      <c r="F1291" s="15"/>
      <c r="G1291" s="70">
        <f t="shared" ref="G1291:I1292" si="393">G1292</f>
        <v>0</v>
      </c>
      <c r="H1291" s="70">
        <f t="shared" si="393"/>
        <v>0</v>
      </c>
      <c r="I1291" s="70">
        <f t="shared" si="393"/>
        <v>0</v>
      </c>
      <c r="J1291" s="1"/>
    </row>
    <row r="1292" spans="1:20" ht="25.5" hidden="1">
      <c r="A1292" s="16" t="s">
        <v>35</v>
      </c>
      <c r="B1292" s="49">
        <v>795</v>
      </c>
      <c r="C1292" s="15" t="s">
        <v>168</v>
      </c>
      <c r="D1292" s="15" t="s">
        <v>27</v>
      </c>
      <c r="E1292" s="15" t="s">
        <v>713</v>
      </c>
      <c r="F1292" s="15" t="s">
        <v>36</v>
      </c>
      <c r="G1292" s="70">
        <f t="shared" si="393"/>
        <v>0</v>
      </c>
      <c r="H1292" s="70">
        <f t="shared" si="393"/>
        <v>0</v>
      </c>
      <c r="I1292" s="70">
        <f t="shared" si="393"/>
        <v>0</v>
      </c>
      <c r="J1292" s="1"/>
    </row>
    <row r="1293" spans="1:20" ht="25.5" hidden="1">
      <c r="A1293" s="16" t="s">
        <v>37</v>
      </c>
      <c r="B1293" s="49">
        <v>795</v>
      </c>
      <c r="C1293" s="15" t="s">
        <v>168</v>
      </c>
      <c r="D1293" s="15" t="s">
        <v>27</v>
      </c>
      <c r="E1293" s="15" t="s">
        <v>713</v>
      </c>
      <c r="F1293" s="15" t="s">
        <v>38</v>
      </c>
      <c r="G1293" s="70">
        <f>'прил 5,'!G2216</f>
        <v>0</v>
      </c>
      <c r="H1293" s="70">
        <v>0</v>
      </c>
      <c r="I1293" s="70">
        <v>0</v>
      </c>
      <c r="J1293" s="1"/>
    </row>
    <row r="1294" spans="1:20" ht="25.5" hidden="1">
      <c r="A1294" s="82" t="s">
        <v>1014</v>
      </c>
      <c r="B1294" s="49">
        <v>793</v>
      </c>
      <c r="C1294" s="15" t="s">
        <v>168</v>
      </c>
      <c r="D1294" s="15" t="s">
        <v>27</v>
      </c>
      <c r="E1294" s="15" t="s">
        <v>1017</v>
      </c>
      <c r="F1294" s="15"/>
      <c r="G1294" s="70">
        <f>G1295</f>
        <v>0</v>
      </c>
      <c r="H1294" s="70">
        <f t="shared" ref="G1294:I1295" si="394">H1295</f>
        <v>0</v>
      </c>
      <c r="I1294" s="70">
        <f t="shared" si="394"/>
        <v>0</v>
      </c>
      <c r="J1294" s="176"/>
      <c r="K1294" s="184"/>
      <c r="L1294" s="184"/>
      <c r="M1294" s="184"/>
      <c r="N1294" s="184"/>
      <c r="O1294" s="184"/>
      <c r="P1294" s="184"/>
      <c r="Q1294" s="184"/>
      <c r="R1294" s="184"/>
      <c r="S1294" s="1"/>
      <c r="T1294" s="1"/>
    </row>
    <row r="1295" spans="1:20" ht="25.5" hidden="1">
      <c r="A1295" s="16" t="s">
        <v>35</v>
      </c>
      <c r="B1295" s="49">
        <v>793</v>
      </c>
      <c r="C1295" s="15" t="s">
        <v>168</v>
      </c>
      <c r="D1295" s="15" t="s">
        <v>27</v>
      </c>
      <c r="E1295" s="15" t="s">
        <v>1017</v>
      </c>
      <c r="F1295" s="15" t="s">
        <v>341</v>
      </c>
      <c r="G1295" s="70">
        <f t="shared" si="394"/>
        <v>0</v>
      </c>
      <c r="H1295" s="70">
        <f t="shared" si="394"/>
        <v>0</v>
      </c>
      <c r="I1295" s="70">
        <f t="shared" si="394"/>
        <v>0</v>
      </c>
      <c r="J1295" s="176"/>
      <c r="K1295" s="184"/>
      <c r="L1295" s="184"/>
      <c r="M1295" s="184"/>
      <c r="N1295" s="184"/>
      <c r="O1295" s="184"/>
      <c r="P1295" s="184"/>
      <c r="Q1295" s="184"/>
      <c r="R1295" s="184"/>
      <c r="S1295" s="1"/>
      <c r="T1295" s="1"/>
    </row>
    <row r="1296" spans="1:20" ht="25.5" hidden="1">
      <c r="A1296" s="16" t="s">
        <v>37</v>
      </c>
      <c r="B1296" s="49">
        <v>793</v>
      </c>
      <c r="C1296" s="15" t="s">
        <v>168</v>
      </c>
      <c r="D1296" s="15" t="s">
        <v>27</v>
      </c>
      <c r="E1296" s="15" t="s">
        <v>1017</v>
      </c>
      <c r="F1296" s="15" t="s">
        <v>343</v>
      </c>
      <c r="G1296" s="70">
        <f>'прил 5,'!G1717</f>
        <v>0</v>
      </c>
      <c r="H1296" s="70">
        <f>'прил 5,'!H1717</f>
        <v>0</v>
      </c>
      <c r="I1296" s="70">
        <f>'прил 5,'!I1717</f>
        <v>0</v>
      </c>
      <c r="J1296" s="176"/>
      <c r="K1296" s="184"/>
      <c r="L1296" s="184"/>
      <c r="M1296" s="184"/>
      <c r="N1296" s="184"/>
      <c r="O1296" s="184"/>
      <c r="P1296" s="184"/>
      <c r="Q1296" s="184"/>
      <c r="R1296" s="184"/>
      <c r="S1296" s="1"/>
      <c r="T1296" s="1"/>
    </row>
    <row r="1297" spans="1:20" s="18" customFormat="1" ht="20.25" hidden="1" customHeight="1">
      <c r="A1297" s="82" t="s">
        <v>1123</v>
      </c>
      <c r="B1297" s="83">
        <v>793</v>
      </c>
      <c r="C1297" s="84" t="s">
        <v>168</v>
      </c>
      <c r="D1297" s="84" t="s">
        <v>18</v>
      </c>
      <c r="E1297" s="84" t="s">
        <v>1122</v>
      </c>
      <c r="F1297" s="84"/>
      <c r="G1297" s="87">
        <f t="shared" ref="G1297:I1298" si="395">G1298</f>
        <v>0</v>
      </c>
      <c r="H1297" s="87">
        <f t="shared" si="395"/>
        <v>0</v>
      </c>
      <c r="I1297" s="87">
        <f t="shared" si="395"/>
        <v>0</v>
      </c>
      <c r="J1297" s="176"/>
      <c r="K1297" s="198"/>
      <c r="L1297" s="198"/>
      <c r="M1297" s="198"/>
      <c r="N1297" s="198"/>
      <c r="O1297" s="198"/>
      <c r="P1297" s="198"/>
      <c r="Q1297" s="198"/>
      <c r="R1297" s="198"/>
    </row>
    <row r="1298" spans="1:20" ht="30.75" hidden="1" customHeight="1">
      <c r="A1298" s="82" t="s">
        <v>35</v>
      </c>
      <c r="B1298" s="83">
        <v>793</v>
      </c>
      <c r="C1298" s="84" t="s">
        <v>168</v>
      </c>
      <c r="D1298" s="84" t="s">
        <v>18</v>
      </c>
      <c r="E1298" s="84" t="s">
        <v>1122</v>
      </c>
      <c r="F1298" s="84" t="s">
        <v>36</v>
      </c>
      <c r="G1298" s="87">
        <f t="shared" si="395"/>
        <v>0</v>
      </c>
      <c r="H1298" s="87">
        <f t="shared" si="395"/>
        <v>0</v>
      </c>
      <c r="I1298" s="87">
        <f t="shared" si="395"/>
        <v>0</v>
      </c>
      <c r="J1298" s="176"/>
      <c r="K1298" s="184"/>
      <c r="L1298" s="184"/>
      <c r="M1298" s="184"/>
      <c r="N1298" s="184"/>
      <c r="O1298" s="184"/>
      <c r="P1298" s="184"/>
      <c r="Q1298" s="184"/>
      <c r="R1298" s="184"/>
      <c r="S1298" s="1"/>
      <c r="T1298" s="1"/>
    </row>
    <row r="1299" spans="1:20" s="18" customFormat="1" ht="34.5" hidden="1" customHeight="1">
      <c r="A1299" s="82" t="s">
        <v>37</v>
      </c>
      <c r="B1299" s="83">
        <v>793</v>
      </c>
      <c r="C1299" s="84" t="s">
        <v>168</v>
      </c>
      <c r="D1299" s="84" t="s">
        <v>18</v>
      </c>
      <c r="E1299" s="84" t="s">
        <v>1122</v>
      </c>
      <c r="F1299" s="84" t="s">
        <v>38</v>
      </c>
      <c r="G1299" s="87"/>
      <c r="H1299" s="87">
        <v>0</v>
      </c>
      <c r="I1299" s="87">
        <v>0</v>
      </c>
      <c r="J1299" s="176"/>
      <c r="K1299" s="198"/>
      <c r="L1299" s="198"/>
      <c r="M1299" s="198"/>
      <c r="N1299" s="198"/>
      <c r="O1299" s="198"/>
      <c r="P1299" s="198"/>
      <c r="Q1299" s="198"/>
      <c r="R1299" s="198"/>
    </row>
    <row r="1300" spans="1:20" hidden="1">
      <c r="A1300" s="82" t="s">
        <v>953</v>
      </c>
      <c r="B1300" s="49">
        <v>793</v>
      </c>
      <c r="C1300" s="15" t="s">
        <v>168</v>
      </c>
      <c r="D1300" s="15" t="s">
        <v>27</v>
      </c>
      <c r="E1300" s="15" t="s">
        <v>952</v>
      </c>
      <c r="F1300" s="15"/>
      <c r="G1300" s="70">
        <f>G1301</f>
        <v>0</v>
      </c>
      <c r="H1300" s="70">
        <f t="shared" ref="G1300:I1301" si="396">H1301</f>
        <v>0</v>
      </c>
      <c r="I1300" s="70">
        <f t="shared" si="396"/>
        <v>0</v>
      </c>
      <c r="J1300" s="176"/>
      <c r="K1300" s="184"/>
      <c r="L1300" s="184"/>
      <c r="M1300" s="184"/>
      <c r="N1300" s="184"/>
      <c r="O1300" s="184"/>
      <c r="P1300" s="184"/>
      <c r="Q1300" s="184"/>
      <c r="R1300" s="184"/>
      <c r="S1300" s="1"/>
      <c r="T1300" s="1"/>
    </row>
    <row r="1301" spans="1:20" ht="25.5" hidden="1">
      <c r="A1301" s="16" t="s">
        <v>94</v>
      </c>
      <c r="B1301" s="49">
        <v>793</v>
      </c>
      <c r="C1301" s="15" t="s">
        <v>168</v>
      </c>
      <c r="D1301" s="15" t="s">
        <v>27</v>
      </c>
      <c r="E1301" s="15" t="s">
        <v>952</v>
      </c>
      <c r="F1301" s="15" t="s">
        <v>341</v>
      </c>
      <c r="G1301" s="70">
        <f t="shared" si="396"/>
        <v>0</v>
      </c>
      <c r="H1301" s="70">
        <f t="shared" si="396"/>
        <v>0</v>
      </c>
      <c r="I1301" s="70">
        <f t="shared" si="396"/>
        <v>0</v>
      </c>
      <c r="J1301" s="176"/>
      <c r="K1301" s="184"/>
      <c r="L1301" s="184"/>
      <c r="M1301" s="184"/>
      <c r="N1301" s="184"/>
      <c r="O1301" s="184"/>
      <c r="P1301" s="184"/>
      <c r="Q1301" s="184"/>
      <c r="R1301" s="184"/>
      <c r="S1301" s="1"/>
      <c r="T1301" s="1"/>
    </row>
    <row r="1302" spans="1:20" hidden="1">
      <c r="A1302" s="16" t="s">
        <v>342</v>
      </c>
      <c r="B1302" s="49">
        <v>793</v>
      </c>
      <c r="C1302" s="15" t="s">
        <v>168</v>
      </c>
      <c r="D1302" s="15" t="s">
        <v>27</v>
      </c>
      <c r="E1302" s="15" t="s">
        <v>952</v>
      </c>
      <c r="F1302" s="15" t="s">
        <v>343</v>
      </c>
      <c r="G1302" s="70">
        <f>'прил 5,'!G1720</f>
        <v>0</v>
      </c>
      <c r="H1302" s="70">
        <f>'прил 5,'!H1720</f>
        <v>0</v>
      </c>
      <c r="I1302" s="70">
        <f>'прил 5,'!I1720</f>
        <v>0</v>
      </c>
      <c r="J1302" s="176"/>
      <c r="K1302" s="184"/>
      <c r="L1302" s="184"/>
      <c r="M1302" s="184"/>
      <c r="N1302" s="184"/>
      <c r="O1302" s="184"/>
      <c r="P1302" s="184"/>
      <c r="Q1302" s="184"/>
      <c r="R1302" s="184"/>
      <c r="S1302" s="1"/>
      <c r="T1302" s="1"/>
    </row>
    <row r="1303" spans="1:20" s="90" customFormat="1" hidden="1">
      <c r="A1303" s="82" t="s">
        <v>114</v>
      </c>
      <c r="B1303" s="83">
        <v>795</v>
      </c>
      <c r="C1303" s="84" t="s">
        <v>168</v>
      </c>
      <c r="D1303" s="84" t="s">
        <v>69</v>
      </c>
      <c r="E1303" s="84" t="s">
        <v>98</v>
      </c>
      <c r="F1303" s="84"/>
      <c r="G1303" s="87">
        <f>G1304+G1306</f>
        <v>0</v>
      </c>
      <c r="H1303" s="87">
        <f>H1304+H1306</f>
        <v>0</v>
      </c>
      <c r="I1303" s="87">
        <f>I1304+I1306</f>
        <v>0</v>
      </c>
      <c r="J1303" s="123"/>
      <c r="M1303" s="124">
        <v>60914</v>
      </c>
      <c r="P1303" s="126"/>
      <c r="Q1303" s="126"/>
      <c r="R1303" s="126"/>
      <c r="S1303" s="126"/>
      <c r="T1303" s="126"/>
    </row>
    <row r="1304" spans="1:20" s="90" customFormat="1" ht="25.5" hidden="1" customHeight="1">
      <c r="A1304" s="82" t="s">
        <v>317</v>
      </c>
      <c r="B1304" s="148">
        <v>793</v>
      </c>
      <c r="C1304" s="84" t="s">
        <v>18</v>
      </c>
      <c r="D1304" s="84" t="s">
        <v>22</v>
      </c>
      <c r="E1304" s="84" t="s">
        <v>98</v>
      </c>
      <c r="F1304" s="84" t="s">
        <v>36</v>
      </c>
      <c r="G1304" s="87">
        <f>G1305</f>
        <v>0</v>
      </c>
      <c r="H1304" s="87">
        <f>H1305</f>
        <v>0</v>
      </c>
      <c r="I1304" s="87">
        <f>I1305</f>
        <v>0</v>
      </c>
      <c r="J1304" s="123"/>
      <c r="M1304" s="124">
        <v>365000</v>
      </c>
      <c r="P1304" s="126"/>
      <c r="Q1304" s="126"/>
      <c r="R1304" s="126"/>
      <c r="S1304" s="126"/>
      <c r="T1304" s="126"/>
    </row>
    <row r="1305" spans="1:20" s="90" customFormat="1" ht="25.5" hidden="1" customHeight="1">
      <c r="A1305" s="82" t="s">
        <v>37</v>
      </c>
      <c r="B1305" s="148">
        <v>793</v>
      </c>
      <c r="C1305" s="84" t="s">
        <v>18</v>
      </c>
      <c r="D1305" s="84" t="s">
        <v>22</v>
      </c>
      <c r="E1305" s="84" t="s">
        <v>98</v>
      </c>
      <c r="F1305" s="84" t="s">
        <v>38</v>
      </c>
      <c r="G1305" s="70">
        <f>'прил 5,'!G1799+'прил 5,'!G2474</f>
        <v>0</v>
      </c>
      <c r="H1305" s="70">
        <f>'прил 5,'!H1799</f>
        <v>0</v>
      </c>
      <c r="I1305" s="70">
        <f>'прил 5,'!I1799</f>
        <v>0</v>
      </c>
      <c r="J1305" s="123"/>
      <c r="M1305" s="124">
        <v>50000</v>
      </c>
      <c r="P1305" s="126"/>
      <c r="Q1305" s="126"/>
      <c r="R1305" s="126"/>
      <c r="S1305" s="126"/>
      <c r="T1305" s="126"/>
    </row>
    <row r="1306" spans="1:20" s="90" customFormat="1" hidden="1">
      <c r="A1306" s="82" t="s">
        <v>153</v>
      </c>
      <c r="B1306" s="83">
        <v>795</v>
      </c>
      <c r="C1306" s="84" t="s">
        <v>168</v>
      </c>
      <c r="D1306" s="84" t="s">
        <v>69</v>
      </c>
      <c r="E1306" s="84" t="s">
        <v>98</v>
      </c>
      <c r="F1306" s="84" t="s">
        <v>154</v>
      </c>
      <c r="G1306" s="70">
        <f>G1307</f>
        <v>0</v>
      </c>
      <c r="H1306" s="70">
        <f t="shared" ref="H1306:I1306" si="397">H1307</f>
        <v>0</v>
      </c>
      <c r="I1306" s="70">
        <f t="shared" si="397"/>
        <v>0</v>
      </c>
      <c r="J1306" s="126"/>
      <c r="M1306" s="90">
        <v>500000</v>
      </c>
      <c r="P1306" s="126"/>
      <c r="Q1306" s="126"/>
      <c r="R1306" s="126"/>
      <c r="S1306" s="126"/>
      <c r="T1306" s="126"/>
    </row>
    <row r="1307" spans="1:20" s="90" customFormat="1" hidden="1">
      <c r="A1307" s="82" t="s">
        <v>173</v>
      </c>
      <c r="B1307" s="83">
        <v>795</v>
      </c>
      <c r="C1307" s="84" t="s">
        <v>168</v>
      </c>
      <c r="D1307" s="84" t="s">
        <v>69</v>
      </c>
      <c r="E1307" s="84" t="s">
        <v>98</v>
      </c>
      <c r="F1307" s="84" t="s">
        <v>174</v>
      </c>
      <c r="G1307" s="70">
        <f>'прил 5,'!G2290</f>
        <v>0</v>
      </c>
      <c r="H1307" s="70">
        <f>'прил 5,'!H2290</f>
        <v>0</v>
      </c>
      <c r="I1307" s="70">
        <f>'прил 5,'!I2290</f>
        <v>0</v>
      </c>
      <c r="J1307" s="126"/>
      <c r="M1307" s="90">
        <f>M1265+M1266+M1267+M1268+M1269+M1270+M1271+M1272+M1278+M1281+M1282+M1283+M1284+M1285+M1303+M1304+M1305+M1306</f>
        <v>120115842</v>
      </c>
      <c r="P1307" s="126"/>
      <c r="Q1307" s="126"/>
      <c r="R1307" s="126"/>
      <c r="S1307" s="126"/>
      <c r="T1307" s="126"/>
    </row>
    <row r="1308" spans="1:20" s="90" customFormat="1" ht="26.25" hidden="1" customHeight="1">
      <c r="A1308" s="82" t="s">
        <v>76</v>
      </c>
      <c r="B1308" s="83">
        <v>795</v>
      </c>
      <c r="C1308" s="84" t="s">
        <v>168</v>
      </c>
      <c r="D1308" s="84" t="s">
        <v>69</v>
      </c>
      <c r="E1308" s="84" t="s">
        <v>77</v>
      </c>
      <c r="F1308" s="84"/>
      <c r="G1308" s="70">
        <f t="shared" ref="G1308:I1309" si="398">G1309</f>
        <v>0</v>
      </c>
      <c r="H1308" s="70">
        <f t="shared" si="398"/>
        <v>0</v>
      </c>
      <c r="I1308" s="70">
        <f t="shared" si="398"/>
        <v>0</v>
      </c>
      <c r="J1308" s="126"/>
      <c r="M1308" s="126">
        <f>M1307-H1265</f>
        <v>110963942</v>
      </c>
      <c r="P1308" s="126"/>
      <c r="Q1308" s="126"/>
      <c r="R1308" s="126"/>
      <c r="S1308" s="126"/>
      <c r="T1308" s="126"/>
    </row>
    <row r="1309" spans="1:20" s="90" customFormat="1" ht="26.25" hidden="1" customHeight="1">
      <c r="A1309" s="82" t="s">
        <v>35</v>
      </c>
      <c r="B1309" s="83">
        <v>795</v>
      </c>
      <c r="C1309" s="84" t="s">
        <v>168</v>
      </c>
      <c r="D1309" s="84" t="s">
        <v>69</v>
      </c>
      <c r="E1309" s="84" t="s">
        <v>77</v>
      </c>
      <c r="F1309" s="84" t="s">
        <v>36</v>
      </c>
      <c r="G1309" s="70">
        <f t="shared" si="398"/>
        <v>0</v>
      </c>
      <c r="H1309" s="70">
        <f t="shared" si="398"/>
        <v>0</v>
      </c>
      <c r="I1309" s="70">
        <f t="shared" si="398"/>
        <v>0</v>
      </c>
      <c r="J1309" s="126"/>
      <c r="P1309" s="126"/>
      <c r="Q1309" s="126"/>
      <c r="R1309" s="126"/>
      <c r="S1309" s="126"/>
      <c r="T1309" s="126"/>
    </row>
    <row r="1310" spans="1:20" s="90" customFormat="1" ht="25.5" hidden="1">
      <c r="A1310" s="82" t="s">
        <v>37</v>
      </c>
      <c r="B1310" s="83">
        <v>795</v>
      </c>
      <c r="C1310" s="84" t="s">
        <v>168</v>
      </c>
      <c r="D1310" s="84" t="s">
        <v>69</v>
      </c>
      <c r="E1310" s="84" t="s">
        <v>77</v>
      </c>
      <c r="F1310" s="84" t="s">
        <v>38</v>
      </c>
      <c r="G1310" s="70">
        <f>'прил 5,'!G1804</f>
        <v>0</v>
      </c>
      <c r="H1310" s="70">
        <f>'прил 5,'!H1804</f>
        <v>0</v>
      </c>
      <c r="I1310" s="70">
        <f>'прил 5,'!I1804</f>
        <v>0</v>
      </c>
      <c r="J1310" s="126"/>
      <c r="P1310" s="126"/>
      <c r="Q1310" s="126"/>
      <c r="R1310" s="126"/>
      <c r="S1310" s="126"/>
      <c r="T1310" s="126"/>
    </row>
    <row r="1311" spans="1:20" s="90" customFormat="1" ht="34.5" hidden="1" customHeight="1">
      <c r="A1311" s="82" t="s">
        <v>672</v>
      </c>
      <c r="B1311" s="83">
        <v>795</v>
      </c>
      <c r="C1311" s="84" t="s">
        <v>168</v>
      </c>
      <c r="D1311" s="84" t="s">
        <v>69</v>
      </c>
      <c r="E1311" s="84" t="s">
        <v>407</v>
      </c>
      <c r="F1311" s="84"/>
      <c r="G1311" s="70">
        <f t="shared" ref="G1311:I1312" si="399">G1312</f>
        <v>0</v>
      </c>
      <c r="H1311" s="70">
        <f t="shared" si="399"/>
        <v>0</v>
      </c>
      <c r="I1311" s="70">
        <f t="shared" si="399"/>
        <v>0</v>
      </c>
      <c r="J1311" s="126"/>
      <c r="P1311" s="126"/>
      <c r="Q1311" s="126"/>
      <c r="R1311" s="126"/>
      <c r="S1311" s="126"/>
      <c r="T1311" s="126"/>
    </row>
    <row r="1312" spans="1:20" s="90" customFormat="1" ht="34.5" hidden="1" customHeight="1">
      <c r="A1312" s="82" t="s">
        <v>35</v>
      </c>
      <c r="B1312" s="83">
        <v>795</v>
      </c>
      <c r="C1312" s="84" t="s">
        <v>168</v>
      </c>
      <c r="D1312" s="84" t="s">
        <v>69</v>
      </c>
      <c r="E1312" s="84" t="s">
        <v>407</v>
      </c>
      <c r="F1312" s="84" t="s">
        <v>36</v>
      </c>
      <c r="G1312" s="70">
        <f t="shared" si="399"/>
        <v>0</v>
      </c>
      <c r="H1312" s="70">
        <f t="shared" si="399"/>
        <v>0</v>
      </c>
      <c r="I1312" s="70">
        <f t="shared" si="399"/>
        <v>0</v>
      </c>
      <c r="J1312" s="126"/>
      <c r="P1312" s="126"/>
      <c r="Q1312" s="126"/>
      <c r="R1312" s="126"/>
      <c r="S1312" s="126"/>
      <c r="T1312" s="126"/>
    </row>
    <row r="1313" spans="1:20" s="90" customFormat="1" ht="34.5" hidden="1" customHeight="1">
      <c r="A1313" s="82" t="s">
        <v>37</v>
      </c>
      <c r="B1313" s="83">
        <v>795</v>
      </c>
      <c r="C1313" s="84" t="s">
        <v>168</v>
      </c>
      <c r="D1313" s="84" t="s">
        <v>69</v>
      </c>
      <c r="E1313" s="84" t="s">
        <v>407</v>
      </c>
      <c r="F1313" s="84" t="s">
        <v>38</v>
      </c>
      <c r="G1313" s="70">
        <f>'прил 5,'!G1807</f>
        <v>0</v>
      </c>
      <c r="H1313" s="70">
        <f>'прил 5,'!H1807</f>
        <v>0</v>
      </c>
      <c r="I1313" s="70">
        <f>'прил 5,'!I1807</f>
        <v>0</v>
      </c>
      <c r="J1313" s="126"/>
      <c r="P1313" s="126"/>
      <c r="Q1313" s="126"/>
      <c r="R1313" s="126"/>
      <c r="S1313" s="126"/>
      <c r="T1313" s="126"/>
    </row>
    <row r="1314" spans="1:20" ht="28.5" hidden="1" customHeight="1">
      <c r="A1314" s="82" t="s">
        <v>511</v>
      </c>
      <c r="B1314" s="49">
        <v>793</v>
      </c>
      <c r="C1314" s="15" t="s">
        <v>168</v>
      </c>
      <c r="D1314" s="15" t="s">
        <v>27</v>
      </c>
      <c r="E1314" s="15" t="s">
        <v>510</v>
      </c>
      <c r="F1314" s="15"/>
      <c r="G1314" s="70">
        <f>G1315</f>
        <v>0</v>
      </c>
      <c r="H1314" s="70">
        <f t="shared" ref="G1314:I1315" si="400">H1315</f>
        <v>0</v>
      </c>
      <c r="I1314" s="70">
        <f t="shared" si="400"/>
        <v>0</v>
      </c>
      <c r="J1314" s="176"/>
      <c r="K1314" s="184"/>
      <c r="L1314" s="184"/>
      <c r="M1314" s="184"/>
      <c r="N1314" s="184"/>
      <c r="O1314" s="184"/>
      <c r="P1314" s="184"/>
      <c r="Q1314" s="184"/>
      <c r="R1314" s="184"/>
      <c r="S1314" s="1"/>
      <c r="T1314" s="1"/>
    </row>
    <row r="1315" spans="1:20" ht="25.5" hidden="1">
      <c r="A1315" s="16" t="s">
        <v>35</v>
      </c>
      <c r="B1315" s="49">
        <v>793</v>
      </c>
      <c r="C1315" s="15" t="s">
        <v>168</v>
      </c>
      <c r="D1315" s="15" t="s">
        <v>27</v>
      </c>
      <c r="E1315" s="15" t="s">
        <v>510</v>
      </c>
      <c r="F1315" s="15" t="s">
        <v>36</v>
      </c>
      <c r="G1315" s="70">
        <f t="shared" si="400"/>
        <v>0</v>
      </c>
      <c r="H1315" s="70">
        <f t="shared" si="400"/>
        <v>0</v>
      </c>
      <c r="I1315" s="70">
        <f t="shared" si="400"/>
        <v>0</v>
      </c>
      <c r="J1315" s="176"/>
      <c r="K1315" s="184"/>
      <c r="L1315" s="184"/>
      <c r="M1315" s="184"/>
      <c r="N1315" s="184"/>
      <c r="O1315" s="184"/>
      <c r="P1315" s="184"/>
      <c r="Q1315" s="184"/>
      <c r="R1315" s="184"/>
      <c r="S1315" s="1"/>
      <c r="T1315" s="1"/>
    </row>
    <row r="1316" spans="1:20" ht="25.5" hidden="1">
      <c r="A1316" s="16" t="s">
        <v>37</v>
      </c>
      <c r="B1316" s="49">
        <v>793</v>
      </c>
      <c r="C1316" s="15" t="s">
        <v>168</v>
      </c>
      <c r="D1316" s="15" t="s">
        <v>27</v>
      </c>
      <c r="E1316" s="15" t="s">
        <v>510</v>
      </c>
      <c r="F1316" s="15" t="s">
        <v>38</v>
      </c>
      <c r="G1316" s="70"/>
      <c r="H1316" s="70">
        <v>0</v>
      </c>
      <c r="I1316" s="70">
        <v>0</v>
      </c>
      <c r="J1316" s="176"/>
      <c r="K1316" s="184"/>
      <c r="L1316" s="184"/>
      <c r="M1316" s="184"/>
      <c r="N1316" s="184"/>
      <c r="O1316" s="184"/>
      <c r="P1316" s="184"/>
      <c r="Q1316" s="184"/>
      <c r="R1316" s="184"/>
      <c r="S1316" s="1"/>
      <c r="T1316" s="1"/>
    </row>
    <row r="1317" spans="1:20" ht="34.5" customHeight="1">
      <c r="A1317" s="82" t="s">
        <v>1125</v>
      </c>
      <c r="B1317" s="148">
        <v>793</v>
      </c>
      <c r="C1317" s="84" t="s">
        <v>168</v>
      </c>
      <c r="D1317" s="84" t="s">
        <v>27</v>
      </c>
      <c r="E1317" s="84" t="s">
        <v>1124</v>
      </c>
      <c r="F1317" s="84"/>
      <c r="G1317" s="87">
        <f t="shared" ref="G1317:I1318" si="401">G1318</f>
        <v>1950000</v>
      </c>
      <c r="H1317" s="87">
        <f t="shared" si="401"/>
        <v>0</v>
      </c>
      <c r="I1317" s="87">
        <f t="shared" si="401"/>
        <v>0</v>
      </c>
      <c r="J1317" s="184"/>
      <c r="K1317" s="184"/>
      <c r="L1317" s="184"/>
      <c r="M1317" s="184"/>
      <c r="N1317" s="184"/>
      <c r="O1317" s="184"/>
      <c r="P1317" s="184"/>
      <c r="Q1317" s="184"/>
      <c r="R1317" s="184"/>
      <c r="S1317" s="1"/>
      <c r="T1317" s="1"/>
    </row>
    <row r="1318" spans="1:20" ht="34.5" customHeight="1">
      <c r="A1318" s="82" t="s">
        <v>35</v>
      </c>
      <c r="B1318" s="148">
        <v>793</v>
      </c>
      <c r="C1318" s="84" t="s">
        <v>168</v>
      </c>
      <c r="D1318" s="84" t="s">
        <v>27</v>
      </c>
      <c r="E1318" s="84" t="s">
        <v>1124</v>
      </c>
      <c r="F1318" s="84" t="s">
        <v>36</v>
      </c>
      <c r="G1318" s="87">
        <f t="shared" si="401"/>
        <v>1950000</v>
      </c>
      <c r="H1318" s="87">
        <f t="shared" si="401"/>
        <v>0</v>
      </c>
      <c r="I1318" s="87">
        <f t="shared" si="401"/>
        <v>0</v>
      </c>
      <c r="J1318" s="184"/>
      <c r="K1318" s="184"/>
      <c r="L1318" s="184"/>
      <c r="M1318" s="184"/>
      <c r="N1318" s="184"/>
      <c r="O1318" s="184"/>
      <c r="P1318" s="184"/>
      <c r="Q1318" s="184"/>
      <c r="R1318" s="184"/>
      <c r="S1318" s="1"/>
      <c r="T1318" s="1"/>
    </row>
    <row r="1319" spans="1:20" ht="34.5" customHeight="1">
      <c r="A1319" s="82" t="s">
        <v>37</v>
      </c>
      <c r="B1319" s="148">
        <v>793</v>
      </c>
      <c r="C1319" s="84" t="s">
        <v>168</v>
      </c>
      <c r="D1319" s="84" t="s">
        <v>27</v>
      </c>
      <c r="E1319" s="84" t="s">
        <v>1124</v>
      </c>
      <c r="F1319" s="84" t="s">
        <v>38</v>
      </c>
      <c r="G1319" s="87">
        <v>1950000</v>
      </c>
      <c r="H1319" s="87">
        <v>0</v>
      </c>
      <c r="I1319" s="87">
        <v>0</v>
      </c>
      <c r="J1319" s="184"/>
      <c r="K1319" s="184"/>
      <c r="L1319" s="184"/>
      <c r="M1319" s="184"/>
      <c r="N1319" s="184"/>
      <c r="O1319" s="184"/>
      <c r="P1319" s="184"/>
      <c r="Q1319" s="184"/>
      <c r="R1319" s="184"/>
      <c r="S1319" s="1"/>
      <c r="T1319" s="1"/>
    </row>
    <row r="1320" spans="1:20" ht="27.75" customHeight="1">
      <c r="A1320" s="139" t="s">
        <v>1181</v>
      </c>
      <c r="B1320" s="83">
        <v>793</v>
      </c>
      <c r="C1320" s="84" t="s">
        <v>168</v>
      </c>
      <c r="D1320" s="84" t="s">
        <v>168</v>
      </c>
      <c r="E1320" s="84" t="s">
        <v>1126</v>
      </c>
      <c r="F1320" s="84"/>
      <c r="G1320" s="87">
        <f>G1321</f>
        <v>101000</v>
      </c>
      <c r="H1320" s="87">
        <f t="shared" ref="H1320:I1320" si="402">H1321</f>
        <v>101000</v>
      </c>
      <c r="I1320" s="87">
        <f t="shared" si="402"/>
        <v>101000</v>
      </c>
      <c r="J1320" s="177"/>
      <c r="K1320" s="184"/>
      <c r="L1320" s="184"/>
      <c r="M1320" s="184"/>
      <c r="N1320" s="184"/>
      <c r="O1320" s="184"/>
      <c r="P1320" s="184"/>
      <c r="Q1320" s="184"/>
      <c r="R1320" s="184"/>
      <c r="S1320" s="1"/>
      <c r="T1320" s="1"/>
    </row>
    <row r="1321" spans="1:20" ht="21" customHeight="1">
      <c r="A1321" s="82" t="s">
        <v>35</v>
      </c>
      <c r="B1321" s="83">
        <v>793</v>
      </c>
      <c r="C1321" s="84" t="s">
        <v>168</v>
      </c>
      <c r="D1321" s="84" t="s">
        <v>168</v>
      </c>
      <c r="E1321" s="84" t="s">
        <v>1126</v>
      </c>
      <c r="F1321" s="84" t="s">
        <v>36</v>
      </c>
      <c r="G1321" s="87">
        <f>G1322</f>
        <v>101000</v>
      </c>
      <c r="H1321" s="87">
        <f t="shared" ref="H1321:I1321" si="403">H1322</f>
        <v>101000</v>
      </c>
      <c r="I1321" s="87">
        <f t="shared" si="403"/>
        <v>101000</v>
      </c>
      <c r="J1321" s="177"/>
      <c r="K1321" s="184"/>
      <c r="L1321" s="184"/>
      <c r="M1321" s="184"/>
      <c r="N1321" s="184"/>
      <c r="O1321" s="184"/>
      <c r="P1321" s="184"/>
      <c r="Q1321" s="184"/>
      <c r="R1321" s="184"/>
      <c r="S1321" s="1"/>
      <c r="T1321" s="1"/>
    </row>
    <row r="1322" spans="1:20" ht="20.25" customHeight="1">
      <c r="A1322" s="82" t="s">
        <v>37</v>
      </c>
      <c r="B1322" s="83">
        <v>793</v>
      </c>
      <c r="C1322" s="84" t="s">
        <v>168</v>
      </c>
      <c r="D1322" s="84" t="s">
        <v>168</v>
      </c>
      <c r="E1322" s="84" t="s">
        <v>1126</v>
      </c>
      <c r="F1322" s="84" t="s">
        <v>38</v>
      </c>
      <c r="G1322" s="87">
        <v>101000</v>
      </c>
      <c r="H1322" s="87">
        <v>101000</v>
      </c>
      <c r="I1322" s="87">
        <v>101000</v>
      </c>
      <c r="J1322" s="177"/>
      <c r="K1322" s="184"/>
      <c r="L1322" s="184"/>
      <c r="M1322" s="184"/>
      <c r="N1322" s="184"/>
      <c r="O1322" s="184"/>
      <c r="P1322" s="184"/>
      <c r="Q1322" s="184"/>
      <c r="R1322" s="184"/>
      <c r="S1322" s="1"/>
      <c r="T1322" s="1"/>
    </row>
    <row r="1323" spans="1:20" s="90" customFormat="1" ht="32.25" customHeight="1">
      <c r="A1323" s="82" t="s">
        <v>1201</v>
      </c>
      <c r="B1323" s="83">
        <v>795</v>
      </c>
      <c r="C1323" s="84" t="s">
        <v>168</v>
      </c>
      <c r="D1323" s="84" t="s">
        <v>69</v>
      </c>
      <c r="E1323" s="84" t="s">
        <v>79</v>
      </c>
      <c r="F1323" s="84"/>
      <c r="G1323" s="70">
        <f t="shared" ref="G1323:I1324" si="404">G1324</f>
        <v>5046400</v>
      </c>
      <c r="H1323" s="70">
        <f t="shared" si="404"/>
        <v>5046400</v>
      </c>
      <c r="I1323" s="70">
        <f t="shared" si="404"/>
        <v>5046400</v>
      </c>
      <c r="J1323" s="126"/>
      <c r="P1323" s="126"/>
      <c r="Q1323" s="126"/>
      <c r="R1323" s="126"/>
      <c r="S1323" s="126"/>
      <c r="T1323" s="126"/>
    </row>
    <row r="1324" spans="1:20" s="90" customFormat="1" ht="25.5" customHeight="1">
      <c r="A1324" s="82" t="s">
        <v>317</v>
      </c>
      <c r="B1324" s="148">
        <v>793</v>
      </c>
      <c r="C1324" s="84" t="s">
        <v>18</v>
      </c>
      <c r="D1324" s="84" t="s">
        <v>22</v>
      </c>
      <c r="E1324" s="84" t="s">
        <v>79</v>
      </c>
      <c r="F1324" s="84" t="s">
        <v>36</v>
      </c>
      <c r="G1324" s="87">
        <f t="shared" si="404"/>
        <v>5046400</v>
      </c>
      <c r="H1324" s="87">
        <f t="shared" si="404"/>
        <v>5046400</v>
      </c>
      <c r="I1324" s="87">
        <f t="shared" si="404"/>
        <v>5046400</v>
      </c>
      <c r="J1324" s="126"/>
      <c r="P1324" s="126"/>
      <c r="Q1324" s="126"/>
      <c r="R1324" s="126"/>
      <c r="S1324" s="126"/>
      <c r="T1324" s="126"/>
    </row>
    <row r="1325" spans="1:20" s="90" customFormat="1" ht="25.5" customHeight="1">
      <c r="A1325" s="82" t="s">
        <v>37</v>
      </c>
      <c r="B1325" s="148">
        <v>793</v>
      </c>
      <c r="C1325" s="84" t="s">
        <v>18</v>
      </c>
      <c r="D1325" s="84" t="s">
        <v>22</v>
      </c>
      <c r="E1325" s="84" t="s">
        <v>79</v>
      </c>
      <c r="F1325" s="84" t="s">
        <v>38</v>
      </c>
      <c r="G1325" s="70">
        <f>'прил 5,'!G1655+'прил 5,'!G531+'прил 5,'!G2440</f>
        <v>5046400</v>
      </c>
      <c r="H1325" s="70">
        <f>'прил 5,'!H1655+'прил 5,'!H531</f>
        <v>5046400</v>
      </c>
      <c r="I1325" s="70">
        <f>'прил 5,'!I1655+'прил 5,'!I531</f>
        <v>5046400</v>
      </c>
      <c r="J1325" s="126"/>
      <c r="P1325" s="126"/>
      <c r="Q1325" s="126"/>
      <c r="R1325" s="126"/>
      <c r="S1325" s="126"/>
      <c r="T1325" s="126"/>
    </row>
    <row r="1326" spans="1:20" s="90" customFormat="1" ht="20.25" hidden="1" customHeight="1">
      <c r="A1326" s="82" t="s">
        <v>607</v>
      </c>
      <c r="B1326" s="83">
        <v>795</v>
      </c>
      <c r="C1326" s="84" t="s">
        <v>168</v>
      </c>
      <c r="D1326" s="84" t="s">
        <v>27</v>
      </c>
      <c r="E1326" s="84" t="s">
        <v>606</v>
      </c>
      <c r="F1326" s="84"/>
      <c r="G1326" s="70">
        <f t="shared" ref="G1326:I1327" si="405">G1327</f>
        <v>0</v>
      </c>
      <c r="H1326" s="70">
        <f t="shared" si="405"/>
        <v>0</v>
      </c>
      <c r="I1326" s="70">
        <f t="shared" si="405"/>
        <v>0</v>
      </c>
      <c r="P1326" s="126"/>
      <c r="Q1326" s="126"/>
      <c r="R1326" s="126"/>
      <c r="S1326" s="126"/>
      <c r="T1326" s="126"/>
    </row>
    <row r="1327" spans="1:20" s="90" customFormat="1" ht="34.5" hidden="1" customHeight="1">
      <c r="A1327" s="82" t="s">
        <v>35</v>
      </c>
      <c r="B1327" s="83">
        <v>795</v>
      </c>
      <c r="C1327" s="84" t="s">
        <v>168</v>
      </c>
      <c r="D1327" s="84" t="s">
        <v>27</v>
      </c>
      <c r="E1327" s="84" t="s">
        <v>606</v>
      </c>
      <c r="F1327" s="84" t="s">
        <v>36</v>
      </c>
      <c r="G1327" s="70">
        <f t="shared" si="405"/>
        <v>0</v>
      </c>
      <c r="H1327" s="70">
        <f t="shared" si="405"/>
        <v>0</v>
      </c>
      <c r="I1327" s="70">
        <f t="shared" si="405"/>
        <v>0</v>
      </c>
      <c r="P1327" s="126"/>
      <c r="Q1327" s="126"/>
      <c r="R1327" s="126"/>
      <c r="S1327" s="126"/>
      <c r="T1327" s="126"/>
    </row>
    <row r="1328" spans="1:20" s="90" customFormat="1" ht="34.5" hidden="1" customHeight="1">
      <c r="A1328" s="82" t="s">
        <v>37</v>
      </c>
      <c r="B1328" s="83">
        <v>795</v>
      </c>
      <c r="C1328" s="84" t="s">
        <v>168</v>
      </c>
      <c r="D1328" s="84" t="s">
        <v>27</v>
      </c>
      <c r="E1328" s="84" t="s">
        <v>606</v>
      </c>
      <c r="F1328" s="84" t="s">
        <v>38</v>
      </c>
      <c r="G1328" s="70">
        <f>'прил 5,'!G2254</f>
        <v>0</v>
      </c>
      <c r="H1328" s="70"/>
      <c r="I1328" s="70"/>
      <c r="P1328" s="126"/>
      <c r="Q1328" s="126"/>
      <c r="R1328" s="126"/>
      <c r="S1328" s="126"/>
      <c r="T1328" s="126"/>
    </row>
    <row r="1329" spans="1:20" s="90" customFormat="1" ht="31.5" customHeight="1">
      <c r="A1329" s="82" t="s">
        <v>926</v>
      </c>
      <c r="B1329" s="83">
        <v>795</v>
      </c>
      <c r="C1329" s="84" t="s">
        <v>168</v>
      </c>
      <c r="D1329" s="84" t="s">
        <v>69</v>
      </c>
      <c r="E1329" s="84" t="s">
        <v>81</v>
      </c>
      <c r="F1329" s="84"/>
      <c r="G1329" s="70">
        <f t="shared" ref="G1329:I1330" si="406">G1330</f>
        <v>1500000</v>
      </c>
      <c r="H1329" s="70">
        <f t="shared" si="406"/>
        <v>1000000</v>
      </c>
      <c r="I1329" s="70">
        <f t="shared" si="406"/>
        <v>500000</v>
      </c>
      <c r="J1329" s="126"/>
      <c r="P1329" s="126"/>
      <c r="Q1329" s="126"/>
      <c r="R1329" s="126"/>
      <c r="S1329" s="126"/>
      <c r="T1329" s="126"/>
    </row>
    <row r="1330" spans="1:20" s="90" customFormat="1" ht="21.75" customHeight="1">
      <c r="A1330" s="82" t="s">
        <v>317</v>
      </c>
      <c r="B1330" s="148">
        <v>793</v>
      </c>
      <c r="C1330" s="84" t="s">
        <v>18</v>
      </c>
      <c r="D1330" s="84" t="s">
        <v>22</v>
      </c>
      <c r="E1330" s="84" t="s">
        <v>81</v>
      </c>
      <c r="F1330" s="84" t="s">
        <v>36</v>
      </c>
      <c r="G1330" s="70">
        <f t="shared" si="406"/>
        <v>1500000</v>
      </c>
      <c r="H1330" s="70">
        <f t="shared" si="406"/>
        <v>1000000</v>
      </c>
      <c r="I1330" s="70">
        <f t="shared" si="406"/>
        <v>500000</v>
      </c>
      <c r="J1330" s="126"/>
      <c r="P1330" s="126"/>
      <c r="Q1330" s="126"/>
      <c r="R1330" s="126"/>
      <c r="S1330" s="126"/>
      <c r="T1330" s="126"/>
    </row>
    <row r="1331" spans="1:20" s="90" customFormat="1" ht="29.25" customHeight="1">
      <c r="A1331" s="82" t="s">
        <v>37</v>
      </c>
      <c r="B1331" s="148">
        <v>793</v>
      </c>
      <c r="C1331" s="84" t="s">
        <v>18</v>
      </c>
      <c r="D1331" s="84" t="s">
        <v>22</v>
      </c>
      <c r="E1331" s="84" t="s">
        <v>81</v>
      </c>
      <c r="F1331" s="84" t="s">
        <v>38</v>
      </c>
      <c r="G1331" s="70">
        <f>'прил 5,'!G1658</f>
        <v>1500000</v>
      </c>
      <c r="H1331" s="70">
        <f>'прил 5,'!H1658</f>
        <v>1000000</v>
      </c>
      <c r="I1331" s="70">
        <f>'прил 5,'!I1658</f>
        <v>500000</v>
      </c>
      <c r="J1331" s="126"/>
      <c r="P1331" s="126"/>
      <c r="Q1331" s="126"/>
      <c r="R1331" s="126"/>
      <c r="S1331" s="126"/>
      <c r="T1331" s="126"/>
    </row>
    <row r="1332" spans="1:20" s="18" customFormat="1" ht="35.25" customHeight="1">
      <c r="A1332" s="16" t="s">
        <v>920</v>
      </c>
      <c r="B1332" s="49">
        <v>793</v>
      </c>
      <c r="C1332" s="15" t="s">
        <v>168</v>
      </c>
      <c r="D1332" s="15" t="s">
        <v>18</v>
      </c>
      <c r="E1332" s="15" t="s">
        <v>919</v>
      </c>
      <c r="F1332" s="15"/>
      <c r="G1332" s="70">
        <f t="shared" ref="G1332:I1333" si="407">G1333</f>
        <v>500000</v>
      </c>
      <c r="H1332" s="70">
        <f t="shared" si="407"/>
        <v>500000</v>
      </c>
      <c r="I1332" s="70">
        <f t="shared" si="407"/>
        <v>500000</v>
      </c>
      <c r="J1332" s="176"/>
      <c r="K1332" s="198"/>
      <c r="L1332" s="198"/>
      <c r="M1332" s="198"/>
      <c r="N1332" s="198"/>
      <c r="O1332" s="198"/>
      <c r="P1332" s="198"/>
      <c r="Q1332" s="198"/>
      <c r="R1332" s="198"/>
    </row>
    <row r="1333" spans="1:20" ht="35.25" customHeight="1">
      <c r="A1333" s="16" t="s">
        <v>35</v>
      </c>
      <c r="B1333" s="49">
        <v>793</v>
      </c>
      <c r="C1333" s="15" t="s">
        <v>168</v>
      </c>
      <c r="D1333" s="15" t="s">
        <v>18</v>
      </c>
      <c r="E1333" s="15" t="s">
        <v>919</v>
      </c>
      <c r="F1333" s="15" t="s">
        <v>36</v>
      </c>
      <c r="G1333" s="70">
        <f t="shared" si="407"/>
        <v>500000</v>
      </c>
      <c r="H1333" s="70">
        <f t="shared" si="407"/>
        <v>500000</v>
      </c>
      <c r="I1333" s="70">
        <f t="shared" si="407"/>
        <v>500000</v>
      </c>
      <c r="J1333" s="176"/>
      <c r="K1333" s="184"/>
      <c r="L1333" s="184"/>
      <c r="M1333" s="184"/>
      <c r="N1333" s="184"/>
      <c r="O1333" s="184"/>
      <c r="P1333" s="184"/>
      <c r="Q1333" s="184"/>
      <c r="R1333" s="184"/>
      <c r="S1333" s="1"/>
      <c r="T1333" s="1"/>
    </row>
    <row r="1334" spans="1:20" s="18" customFormat="1" ht="35.25" customHeight="1">
      <c r="A1334" s="16" t="s">
        <v>37</v>
      </c>
      <c r="B1334" s="49">
        <v>793</v>
      </c>
      <c r="C1334" s="15" t="s">
        <v>168</v>
      </c>
      <c r="D1334" s="15" t="s">
        <v>18</v>
      </c>
      <c r="E1334" s="15" t="s">
        <v>919</v>
      </c>
      <c r="F1334" s="15" t="s">
        <v>38</v>
      </c>
      <c r="G1334" s="70">
        <f>'прил 5,'!G1661</f>
        <v>500000</v>
      </c>
      <c r="H1334" s="70">
        <f>'прил 5,'!H1661</f>
        <v>500000</v>
      </c>
      <c r="I1334" s="70">
        <f>'прил 5,'!I1661</f>
        <v>500000</v>
      </c>
      <c r="J1334" s="176"/>
      <c r="K1334" s="198"/>
      <c r="L1334" s="198"/>
      <c r="M1334" s="198"/>
      <c r="N1334" s="198"/>
      <c r="O1334" s="198"/>
      <c r="P1334" s="198"/>
      <c r="Q1334" s="198"/>
      <c r="R1334" s="198"/>
    </row>
    <row r="1335" spans="1:20" s="90" customFormat="1" ht="21.75" customHeight="1">
      <c r="A1335" s="82" t="s">
        <v>84</v>
      </c>
      <c r="B1335" s="83">
        <v>795</v>
      </c>
      <c r="C1335" s="84" t="s">
        <v>168</v>
      </c>
      <c r="D1335" s="84" t="s">
        <v>69</v>
      </c>
      <c r="E1335" s="84" t="s">
        <v>83</v>
      </c>
      <c r="F1335" s="84"/>
      <c r="G1335" s="70">
        <f t="shared" ref="G1335:I1336" si="408">G1336</f>
        <v>504500</v>
      </c>
      <c r="H1335" s="70">
        <f t="shared" si="408"/>
        <v>504500</v>
      </c>
      <c r="I1335" s="70">
        <f t="shared" si="408"/>
        <v>504500</v>
      </c>
      <c r="J1335" s="126"/>
      <c r="P1335" s="126"/>
      <c r="Q1335" s="126"/>
      <c r="R1335" s="126"/>
      <c r="S1335" s="126"/>
      <c r="T1335" s="126"/>
    </row>
    <row r="1336" spans="1:20" s="90" customFormat="1" ht="21.75" customHeight="1">
      <c r="A1336" s="82" t="s">
        <v>317</v>
      </c>
      <c r="B1336" s="148">
        <v>793</v>
      </c>
      <c r="C1336" s="84" t="s">
        <v>18</v>
      </c>
      <c r="D1336" s="84" t="s">
        <v>22</v>
      </c>
      <c r="E1336" s="84" t="s">
        <v>83</v>
      </c>
      <c r="F1336" s="84" t="s">
        <v>36</v>
      </c>
      <c r="G1336" s="70">
        <f t="shared" si="408"/>
        <v>504500</v>
      </c>
      <c r="H1336" s="70">
        <f t="shared" si="408"/>
        <v>504500</v>
      </c>
      <c r="I1336" s="70">
        <f t="shared" si="408"/>
        <v>504500</v>
      </c>
      <c r="J1336" s="126"/>
      <c r="P1336" s="126"/>
      <c r="Q1336" s="126"/>
      <c r="R1336" s="126"/>
      <c r="S1336" s="126"/>
      <c r="T1336" s="126"/>
    </row>
    <row r="1337" spans="1:20" s="90" customFormat="1" ht="30.75" customHeight="1">
      <c r="A1337" s="82" t="s">
        <v>37</v>
      </c>
      <c r="B1337" s="148">
        <v>793</v>
      </c>
      <c r="C1337" s="84" t="s">
        <v>18</v>
      </c>
      <c r="D1337" s="84" t="s">
        <v>22</v>
      </c>
      <c r="E1337" s="84" t="s">
        <v>83</v>
      </c>
      <c r="F1337" s="84" t="s">
        <v>38</v>
      </c>
      <c r="G1337" s="70">
        <f>'прил 5,'!G2185+'прил 5,'!G1651+'прил 5,'!G527+'прил 5,'!G1664+'прил 5,'!G2437</f>
        <v>504500</v>
      </c>
      <c r="H1337" s="70">
        <f>'прил 5,'!H2185+'прил 5,'!H1651+'прил 5,'!H527+'прил 5,'!H1664+'прил 5,'!H2437</f>
        <v>504500</v>
      </c>
      <c r="I1337" s="70">
        <f>'прил 5,'!I2185+'прил 5,'!I1651+'прил 5,'!I527+'прил 5,'!I1664+'прил 5,'!I2437</f>
        <v>504500</v>
      </c>
      <c r="J1337" s="87">
        <f>'прил 5,'!K2185+'прил 5,'!K1651</f>
        <v>0</v>
      </c>
      <c r="K1337" s="87">
        <f>'прил 5,'!L2185+'прил 5,'!L1651</f>
        <v>0</v>
      </c>
      <c r="L1337" s="87">
        <f>'прил 5,'!M2185+'прил 5,'!M1651</f>
        <v>0</v>
      </c>
      <c r="M1337" s="87">
        <f>'прил 5,'!N2185+'прил 5,'!N1651</f>
        <v>0</v>
      </c>
      <c r="N1337" s="87">
        <f>'прил 5,'!O2185+'прил 5,'!O1651</f>
        <v>0</v>
      </c>
      <c r="O1337" s="87">
        <f>'прил 5,'!P2185+'прил 5,'!P1651</f>
        <v>0</v>
      </c>
      <c r="P1337" s="126"/>
      <c r="Q1337" s="126"/>
      <c r="R1337" s="126"/>
      <c r="S1337" s="126"/>
      <c r="T1337" s="126"/>
    </row>
    <row r="1338" spans="1:20" s="149" customFormat="1" ht="17.25" hidden="1" customHeight="1">
      <c r="A1338" s="82" t="s">
        <v>371</v>
      </c>
      <c r="B1338" s="148">
        <v>793</v>
      </c>
      <c r="C1338" s="84" t="s">
        <v>168</v>
      </c>
      <c r="D1338" s="84" t="s">
        <v>69</v>
      </c>
      <c r="E1338" s="84" t="s">
        <v>370</v>
      </c>
      <c r="F1338" s="84"/>
      <c r="G1338" s="70">
        <f t="shared" ref="G1338:O1339" si="409">G1339</f>
        <v>0</v>
      </c>
      <c r="H1338" s="70">
        <f t="shared" si="409"/>
        <v>0</v>
      </c>
      <c r="I1338" s="70">
        <f t="shared" si="409"/>
        <v>0</v>
      </c>
      <c r="J1338" s="151"/>
      <c r="P1338" s="151"/>
      <c r="Q1338" s="151"/>
      <c r="R1338" s="151"/>
      <c r="S1338" s="151"/>
      <c r="T1338" s="151"/>
    </row>
    <row r="1339" spans="1:20" s="149" customFormat="1" ht="17.25" hidden="1" customHeight="1">
      <c r="A1339" s="82" t="s">
        <v>317</v>
      </c>
      <c r="B1339" s="148">
        <v>793</v>
      </c>
      <c r="C1339" s="84" t="s">
        <v>168</v>
      </c>
      <c r="D1339" s="84" t="s">
        <v>69</v>
      </c>
      <c r="E1339" s="84" t="s">
        <v>370</v>
      </c>
      <c r="F1339" s="84" t="s">
        <v>36</v>
      </c>
      <c r="G1339" s="70">
        <f t="shared" si="409"/>
        <v>0</v>
      </c>
      <c r="H1339" s="70">
        <f t="shared" si="409"/>
        <v>0</v>
      </c>
      <c r="I1339" s="70">
        <f t="shared" si="409"/>
        <v>0</v>
      </c>
      <c r="J1339" s="162">
        <f t="shared" si="409"/>
        <v>0</v>
      </c>
      <c r="K1339" s="162">
        <f t="shared" si="409"/>
        <v>0</v>
      </c>
      <c r="L1339" s="162">
        <f t="shared" si="409"/>
        <v>0</v>
      </c>
      <c r="M1339" s="162">
        <f t="shared" si="409"/>
        <v>0</v>
      </c>
      <c r="N1339" s="162">
        <f t="shared" si="409"/>
        <v>0</v>
      </c>
      <c r="O1339" s="162">
        <f t="shared" si="409"/>
        <v>0</v>
      </c>
      <c r="P1339" s="151"/>
      <c r="Q1339" s="151"/>
      <c r="R1339" s="151"/>
      <c r="S1339" s="151"/>
      <c r="T1339" s="151"/>
    </row>
    <row r="1340" spans="1:20" s="149" customFormat="1" ht="28.5" hidden="1" customHeight="1">
      <c r="A1340" s="82" t="s">
        <v>37</v>
      </c>
      <c r="B1340" s="148">
        <v>793</v>
      </c>
      <c r="C1340" s="84" t="s">
        <v>168</v>
      </c>
      <c r="D1340" s="84" t="s">
        <v>69</v>
      </c>
      <c r="E1340" s="84" t="s">
        <v>370</v>
      </c>
      <c r="F1340" s="84" t="s">
        <v>38</v>
      </c>
      <c r="G1340" s="70">
        <f>'прил 5,'!G1631+'прил 5,'!G2285+'прил 5,'!G1786</f>
        <v>0</v>
      </c>
      <c r="H1340" s="70">
        <f>'прил 5,'!H1631+'прил 5,'!H2285+'прил 5,'!H1786</f>
        <v>0</v>
      </c>
      <c r="I1340" s="70">
        <f>'прил 5,'!I1631+'прил 5,'!I2285+'прил 5,'!I1786</f>
        <v>0</v>
      </c>
      <c r="J1340" s="151"/>
      <c r="P1340" s="151"/>
      <c r="Q1340" s="151"/>
      <c r="R1340" s="151"/>
      <c r="S1340" s="151"/>
      <c r="T1340" s="151"/>
    </row>
    <row r="1341" spans="1:20" s="149" customFormat="1" ht="27.75" hidden="1" customHeight="1">
      <c r="A1341" s="82" t="s">
        <v>513</v>
      </c>
      <c r="B1341" s="83">
        <v>795</v>
      </c>
      <c r="C1341" s="152" t="s">
        <v>168</v>
      </c>
      <c r="D1341" s="152" t="s">
        <v>18</v>
      </c>
      <c r="E1341" s="84" t="s">
        <v>512</v>
      </c>
      <c r="F1341" s="84"/>
      <c r="G1341" s="70">
        <f t="shared" ref="G1341:I1342" si="410">G1342</f>
        <v>0</v>
      </c>
      <c r="H1341" s="70">
        <f t="shared" si="410"/>
        <v>0</v>
      </c>
      <c r="I1341" s="70">
        <f t="shared" si="410"/>
        <v>0</v>
      </c>
      <c r="P1341" s="151"/>
      <c r="Q1341" s="151"/>
      <c r="R1341" s="151"/>
      <c r="S1341" s="151"/>
      <c r="T1341" s="151"/>
    </row>
    <row r="1342" spans="1:20" s="149" customFormat="1" ht="28.5" hidden="1" customHeight="1">
      <c r="A1342" s="82" t="s">
        <v>317</v>
      </c>
      <c r="B1342" s="83">
        <v>795</v>
      </c>
      <c r="C1342" s="152" t="s">
        <v>168</v>
      </c>
      <c r="D1342" s="152" t="s">
        <v>18</v>
      </c>
      <c r="E1342" s="84" t="s">
        <v>512</v>
      </c>
      <c r="F1342" s="84" t="s">
        <v>36</v>
      </c>
      <c r="G1342" s="70">
        <f t="shared" si="410"/>
        <v>0</v>
      </c>
      <c r="H1342" s="70">
        <f t="shared" si="410"/>
        <v>0</v>
      </c>
      <c r="I1342" s="70">
        <f t="shared" si="410"/>
        <v>0</v>
      </c>
      <c r="P1342" s="151"/>
      <c r="Q1342" s="151"/>
      <c r="R1342" s="151"/>
      <c r="S1342" s="151"/>
      <c r="T1342" s="151"/>
    </row>
    <row r="1343" spans="1:20" s="149" customFormat="1" ht="28.5" hidden="1" customHeight="1">
      <c r="A1343" s="82" t="s">
        <v>37</v>
      </c>
      <c r="B1343" s="83">
        <v>795</v>
      </c>
      <c r="C1343" s="152" t="s">
        <v>168</v>
      </c>
      <c r="D1343" s="152" t="s">
        <v>18</v>
      </c>
      <c r="E1343" s="84" t="s">
        <v>512</v>
      </c>
      <c r="F1343" s="84" t="s">
        <v>38</v>
      </c>
      <c r="G1343" s="70"/>
      <c r="H1343" s="70">
        <v>0</v>
      </c>
      <c r="I1343" s="70">
        <v>0</v>
      </c>
      <c r="P1343" s="151"/>
      <c r="Q1343" s="151"/>
      <c r="R1343" s="151"/>
      <c r="S1343" s="151"/>
      <c r="T1343" s="151"/>
    </row>
    <row r="1344" spans="1:20" s="90" customFormat="1" ht="25.5" hidden="1" customHeight="1">
      <c r="A1344" s="82" t="s">
        <v>484</v>
      </c>
      <c r="B1344" s="83">
        <v>795</v>
      </c>
      <c r="C1344" s="84" t="s">
        <v>168</v>
      </c>
      <c r="D1344" s="84" t="s">
        <v>27</v>
      </c>
      <c r="E1344" s="84" t="s">
        <v>448</v>
      </c>
      <c r="F1344" s="84"/>
      <c r="G1344" s="70">
        <f t="shared" ref="G1344:I1345" si="411">G1345</f>
        <v>0</v>
      </c>
      <c r="H1344" s="70">
        <f t="shared" si="411"/>
        <v>0</v>
      </c>
      <c r="I1344" s="70">
        <f t="shared" si="411"/>
        <v>0</v>
      </c>
      <c r="J1344" s="126"/>
      <c r="P1344" s="126"/>
      <c r="Q1344" s="126"/>
      <c r="R1344" s="126"/>
      <c r="S1344" s="126"/>
      <c r="T1344" s="126"/>
    </row>
    <row r="1345" spans="1:20" s="90" customFormat="1" ht="34.5" hidden="1" customHeight="1">
      <c r="A1345" s="82" t="s">
        <v>35</v>
      </c>
      <c r="B1345" s="83">
        <v>795</v>
      </c>
      <c r="C1345" s="84" t="s">
        <v>168</v>
      </c>
      <c r="D1345" s="84" t="s">
        <v>27</v>
      </c>
      <c r="E1345" s="84" t="s">
        <v>448</v>
      </c>
      <c r="F1345" s="84" t="s">
        <v>341</v>
      </c>
      <c r="G1345" s="70">
        <f t="shared" si="411"/>
        <v>0</v>
      </c>
      <c r="H1345" s="70">
        <f t="shared" si="411"/>
        <v>0</v>
      </c>
      <c r="I1345" s="70">
        <f t="shared" si="411"/>
        <v>0</v>
      </c>
      <c r="J1345" s="126"/>
      <c r="P1345" s="126"/>
      <c r="Q1345" s="126"/>
      <c r="R1345" s="126"/>
      <c r="S1345" s="126"/>
      <c r="T1345" s="126"/>
    </row>
    <row r="1346" spans="1:20" s="90" customFormat="1" ht="34.5" hidden="1" customHeight="1">
      <c r="A1346" s="82" t="s">
        <v>37</v>
      </c>
      <c r="B1346" s="83">
        <v>795</v>
      </c>
      <c r="C1346" s="84" t="s">
        <v>168</v>
      </c>
      <c r="D1346" s="84" t="s">
        <v>27</v>
      </c>
      <c r="E1346" s="84" t="s">
        <v>448</v>
      </c>
      <c r="F1346" s="84" t="s">
        <v>343</v>
      </c>
      <c r="G1346" s="70">
        <f>'прил 5,'!G2234</f>
        <v>0</v>
      </c>
      <c r="H1346" s="70">
        <f>'прил 5,'!H2234</f>
        <v>0</v>
      </c>
      <c r="I1346" s="70">
        <f>'прил 5,'!I2234</f>
        <v>0</v>
      </c>
      <c r="J1346" s="126"/>
      <c r="P1346" s="126"/>
      <c r="Q1346" s="126"/>
      <c r="R1346" s="126"/>
      <c r="S1346" s="126"/>
      <c r="T1346" s="126"/>
    </row>
    <row r="1347" spans="1:20" s="90" customFormat="1" ht="34.5" hidden="1" customHeight="1">
      <c r="A1347" s="82" t="s">
        <v>450</v>
      </c>
      <c r="B1347" s="83">
        <v>795</v>
      </c>
      <c r="C1347" s="84" t="s">
        <v>168</v>
      </c>
      <c r="D1347" s="84" t="s">
        <v>27</v>
      </c>
      <c r="E1347" s="84" t="s">
        <v>449</v>
      </c>
      <c r="F1347" s="84"/>
      <c r="G1347" s="70">
        <f t="shared" ref="G1347:I1348" si="412">G1348</f>
        <v>0</v>
      </c>
      <c r="H1347" s="70">
        <f t="shared" si="412"/>
        <v>0</v>
      </c>
      <c r="I1347" s="70">
        <f t="shared" si="412"/>
        <v>0</v>
      </c>
      <c r="J1347" s="126"/>
      <c r="P1347" s="126"/>
      <c r="Q1347" s="126"/>
      <c r="R1347" s="126"/>
      <c r="S1347" s="126"/>
      <c r="T1347" s="126"/>
    </row>
    <row r="1348" spans="1:20" s="90" customFormat="1" ht="34.5" hidden="1" customHeight="1">
      <c r="A1348" s="82" t="s">
        <v>35</v>
      </c>
      <c r="B1348" s="83">
        <v>795</v>
      </c>
      <c r="C1348" s="84" t="s">
        <v>168</v>
      </c>
      <c r="D1348" s="84" t="s">
        <v>27</v>
      </c>
      <c r="E1348" s="84" t="s">
        <v>449</v>
      </c>
      <c r="F1348" s="84" t="s">
        <v>36</v>
      </c>
      <c r="G1348" s="70">
        <f t="shared" si="412"/>
        <v>0</v>
      </c>
      <c r="H1348" s="70">
        <f t="shared" si="412"/>
        <v>0</v>
      </c>
      <c r="I1348" s="70">
        <f t="shared" si="412"/>
        <v>0</v>
      </c>
      <c r="J1348" s="126"/>
      <c r="P1348" s="126"/>
      <c r="Q1348" s="126"/>
      <c r="R1348" s="126"/>
      <c r="S1348" s="126"/>
      <c r="T1348" s="126"/>
    </row>
    <row r="1349" spans="1:20" s="90" customFormat="1" ht="34.5" hidden="1" customHeight="1">
      <c r="A1349" s="82" t="s">
        <v>37</v>
      </c>
      <c r="B1349" s="83">
        <v>795</v>
      </c>
      <c r="C1349" s="84" t="s">
        <v>168</v>
      </c>
      <c r="D1349" s="84" t="s">
        <v>27</v>
      </c>
      <c r="E1349" s="84" t="s">
        <v>449</v>
      </c>
      <c r="F1349" s="84" t="s">
        <v>38</v>
      </c>
      <c r="G1349" s="70">
        <f>'прил 5,'!G2245</f>
        <v>0</v>
      </c>
      <c r="H1349" s="70">
        <f>'прил 5,'!H2245</f>
        <v>0</v>
      </c>
      <c r="I1349" s="70">
        <f>'прил 5,'!I2245</f>
        <v>0</v>
      </c>
      <c r="J1349" s="126"/>
      <c r="P1349" s="126"/>
      <c r="Q1349" s="126"/>
      <c r="R1349" s="126"/>
      <c r="S1349" s="126"/>
      <c r="T1349" s="126"/>
    </row>
    <row r="1350" spans="1:20" s="90" customFormat="1" ht="34.5" hidden="1" customHeight="1">
      <c r="A1350" s="82" t="s">
        <v>479</v>
      </c>
      <c r="B1350" s="83">
        <v>795</v>
      </c>
      <c r="C1350" s="84" t="s">
        <v>168</v>
      </c>
      <c r="D1350" s="84" t="s">
        <v>27</v>
      </c>
      <c r="E1350" s="84" t="s">
        <v>478</v>
      </c>
      <c r="F1350" s="84"/>
      <c r="G1350" s="70">
        <f>G1351</f>
        <v>0</v>
      </c>
      <c r="H1350" s="70">
        <f t="shared" ref="H1350:I1351" si="413">H1351</f>
        <v>0</v>
      </c>
      <c r="I1350" s="70">
        <f t="shared" si="413"/>
        <v>0</v>
      </c>
      <c r="P1350" s="126"/>
      <c r="Q1350" s="126"/>
      <c r="R1350" s="126"/>
      <c r="S1350" s="126"/>
      <c r="T1350" s="126"/>
    </row>
    <row r="1351" spans="1:20" s="90" customFormat="1" ht="34.5" hidden="1" customHeight="1">
      <c r="A1351" s="82" t="s">
        <v>94</v>
      </c>
      <c r="B1351" s="83">
        <v>795</v>
      </c>
      <c r="C1351" s="84" t="s">
        <v>168</v>
      </c>
      <c r="D1351" s="84" t="s">
        <v>27</v>
      </c>
      <c r="E1351" s="84" t="s">
        <v>478</v>
      </c>
      <c r="F1351" s="84" t="s">
        <v>341</v>
      </c>
      <c r="G1351" s="70">
        <f>G1352</f>
        <v>0</v>
      </c>
      <c r="H1351" s="70">
        <f t="shared" si="413"/>
        <v>0</v>
      </c>
      <c r="I1351" s="70">
        <f t="shared" si="413"/>
        <v>0</v>
      </c>
      <c r="P1351" s="126"/>
      <c r="Q1351" s="126"/>
      <c r="R1351" s="126"/>
      <c r="S1351" s="126"/>
      <c r="T1351" s="126"/>
    </row>
    <row r="1352" spans="1:20" s="90" customFormat="1" ht="34.5" hidden="1" customHeight="1">
      <c r="A1352" s="82" t="s">
        <v>342</v>
      </c>
      <c r="B1352" s="83">
        <v>795</v>
      </c>
      <c r="C1352" s="84" t="s">
        <v>168</v>
      </c>
      <c r="D1352" s="84" t="s">
        <v>27</v>
      </c>
      <c r="E1352" s="84" t="s">
        <v>478</v>
      </c>
      <c r="F1352" s="84" t="s">
        <v>343</v>
      </c>
      <c r="G1352" s="70">
        <f>'прил 5,'!G2248</f>
        <v>0</v>
      </c>
      <c r="H1352" s="70">
        <v>0</v>
      </c>
      <c r="I1352" s="70">
        <v>0</v>
      </c>
      <c r="P1352" s="126"/>
      <c r="Q1352" s="126"/>
      <c r="R1352" s="126"/>
      <c r="S1352" s="126"/>
      <c r="T1352" s="126"/>
    </row>
    <row r="1353" spans="1:20" s="90" customFormat="1" ht="34.5" hidden="1" customHeight="1">
      <c r="A1353" s="82" t="s">
        <v>485</v>
      </c>
      <c r="B1353" s="83">
        <v>795</v>
      </c>
      <c r="C1353" s="84" t="s">
        <v>168</v>
      </c>
      <c r="D1353" s="84" t="s">
        <v>27</v>
      </c>
      <c r="E1353" s="84" t="s">
        <v>486</v>
      </c>
      <c r="F1353" s="84"/>
      <c r="G1353" s="70">
        <f t="shared" ref="G1353:I1354" si="414">G1354</f>
        <v>0</v>
      </c>
      <c r="H1353" s="70">
        <f t="shared" si="414"/>
        <v>0</v>
      </c>
      <c r="I1353" s="70">
        <f t="shared" si="414"/>
        <v>0</v>
      </c>
      <c r="P1353" s="126"/>
      <c r="Q1353" s="126"/>
      <c r="R1353" s="126"/>
      <c r="S1353" s="126"/>
      <c r="T1353" s="126"/>
    </row>
    <row r="1354" spans="1:20" s="90" customFormat="1" ht="34.5" hidden="1" customHeight="1">
      <c r="A1354" s="82" t="s">
        <v>35</v>
      </c>
      <c r="B1354" s="83">
        <v>795</v>
      </c>
      <c r="C1354" s="84" t="s">
        <v>168</v>
      </c>
      <c r="D1354" s="84" t="s">
        <v>27</v>
      </c>
      <c r="E1354" s="84" t="s">
        <v>486</v>
      </c>
      <c r="F1354" s="84" t="s">
        <v>36</v>
      </c>
      <c r="G1354" s="70">
        <f t="shared" si="414"/>
        <v>0</v>
      </c>
      <c r="H1354" s="70">
        <f t="shared" si="414"/>
        <v>0</v>
      </c>
      <c r="I1354" s="70">
        <f t="shared" si="414"/>
        <v>0</v>
      </c>
      <c r="P1354" s="126"/>
      <c r="Q1354" s="126"/>
      <c r="R1354" s="126"/>
      <c r="S1354" s="126"/>
      <c r="T1354" s="126"/>
    </row>
    <row r="1355" spans="1:20" s="90" customFormat="1" ht="34.5" hidden="1" customHeight="1">
      <c r="A1355" s="82" t="s">
        <v>37</v>
      </c>
      <c r="B1355" s="83">
        <v>795</v>
      </c>
      <c r="C1355" s="84" t="s">
        <v>168</v>
      </c>
      <c r="D1355" s="84" t="s">
        <v>27</v>
      </c>
      <c r="E1355" s="84" t="s">
        <v>486</v>
      </c>
      <c r="F1355" s="84" t="s">
        <v>38</v>
      </c>
      <c r="G1355" s="70">
        <f>'прил 5,'!G2325+'прил 5,'!G2237</f>
        <v>0</v>
      </c>
      <c r="H1355" s="70">
        <f>'прил 5,'!H2325+'прил 5,'!H2237</f>
        <v>0</v>
      </c>
      <c r="I1355" s="70">
        <f>'прил 5,'!I2325+'прил 5,'!I2237</f>
        <v>0</v>
      </c>
      <c r="P1355" s="126"/>
      <c r="Q1355" s="126"/>
      <c r="R1355" s="126"/>
      <c r="S1355" s="126"/>
      <c r="T1355" s="126"/>
    </row>
    <row r="1356" spans="1:20" ht="60.75" hidden="1" customHeight="1">
      <c r="A1356" s="16" t="s">
        <v>1019</v>
      </c>
      <c r="B1356" s="14">
        <v>793</v>
      </c>
      <c r="C1356" s="15" t="s">
        <v>168</v>
      </c>
      <c r="D1356" s="15" t="s">
        <v>27</v>
      </c>
      <c r="E1356" s="15" t="s">
        <v>1016</v>
      </c>
      <c r="F1356" s="15"/>
      <c r="G1356" s="70">
        <f t="shared" ref="G1356:I1357" si="415">G1357</f>
        <v>0</v>
      </c>
      <c r="H1356" s="70">
        <f t="shared" si="415"/>
        <v>0</v>
      </c>
      <c r="I1356" s="70">
        <f t="shared" si="415"/>
        <v>0</v>
      </c>
      <c r="J1356" s="184"/>
      <c r="K1356" s="184"/>
      <c r="L1356" s="184"/>
      <c r="M1356" s="184"/>
      <c r="N1356" s="184"/>
      <c r="O1356" s="184"/>
      <c r="P1356" s="184"/>
      <c r="Q1356" s="184"/>
      <c r="R1356" s="184"/>
      <c r="S1356" s="1"/>
      <c r="T1356" s="1"/>
    </row>
    <row r="1357" spans="1:20" ht="34.5" hidden="1" customHeight="1">
      <c r="A1357" s="16" t="s">
        <v>62</v>
      </c>
      <c r="B1357" s="14">
        <v>793</v>
      </c>
      <c r="C1357" s="15" t="s">
        <v>168</v>
      </c>
      <c r="D1357" s="15" t="s">
        <v>27</v>
      </c>
      <c r="E1357" s="15" t="s">
        <v>1016</v>
      </c>
      <c r="F1357" s="15" t="s">
        <v>63</v>
      </c>
      <c r="G1357" s="70">
        <f t="shared" si="415"/>
        <v>0</v>
      </c>
      <c r="H1357" s="70">
        <f t="shared" si="415"/>
        <v>0</v>
      </c>
      <c r="I1357" s="70">
        <f t="shared" si="415"/>
        <v>0</v>
      </c>
      <c r="J1357" s="184"/>
      <c r="K1357" s="184"/>
      <c r="L1357" s="184"/>
      <c r="M1357" s="184"/>
      <c r="N1357" s="184"/>
      <c r="O1357" s="184"/>
      <c r="P1357" s="184"/>
      <c r="Q1357" s="184"/>
      <c r="R1357" s="184"/>
      <c r="S1357" s="1"/>
      <c r="T1357" s="1"/>
    </row>
    <row r="1358" spans="1:20" ht="34.5" hidden="1" customHeight="1">
      <c r="A1358" s="16" t="s">
        <v>175</v>
      </c>
      <c r="B1358" s="14">
        <v>793</v>
      </c>
      <c r="C1358" s="15" t="s">
        <v>168</v>
      </c>
      <c r="D1358" s="15" t="s">
        <v>27</v>
      </c>
      <c r="E1358" s="15" t="s">
        <v>1016</v>
      </c>
      <c r="F1358" s="15" t="s">
        <v>176</v>
      </c>
      <c r="G1358" s="70">
        <f>'прил 5,'!G1772</f>
        <v>0</v>
      </c>
      <c r="H1358" s="70">
        <v>0</v>
      </c>
      <c r="I1358" s="70">
        <v>0</v>
      </c>
      <c r="J1358" s="184"/>
      <c r="K1358" s="184"/>
      <c r="L1358" s="184"/>
      <c r="M1358" s="184"/>
      <c r="N1358" s="184"/>
      <c r="O1358" s="184"/>
      <c r="P1358" s="184"/>
      <c r="Q1358" s="184"/>
      <c r="R1358" s="184"/>
      <c r="S1358" s="1"/>
      <c r="T1358" s="1"/>
    </row>
    <row r="1359" spans="1:20" s="90" customFormat="1" ht="34.5" customHeight="1">
      <c r="A1359" s="82" t="s">
        <v>511</v>
      </c>
      <c r="B1359" s="83">
        <v>795</v>
      </c>
      <c r="C1359" s="84" t="s">
        <v>168</v>
      </c>
      <c r="D1359" s="84" t="s">
        <v>27</v>
      </c>
      <c r="E1359" s="84" t="s">
        <v>510</v>
      </c>
      <c r="F1359" s="84"/>
      <c r="G1359" s="70">
        <f t="shared" ref="G1359:I1359" si="416">G1360</f>
        <v>0</v>
      </c>
      <c r="H1359" s="70">
        <f t="shared" si="416"/>
        <v>500000</v>
      </c>
      <c r="I1359" s="70">
        <f t="shared" si="416"/>
        <v>500000</v>
      </c>
      <c r="P1359" s="126"/>
      <c r="Q1359" s="126"/>
      <c r="R1359" s="126"/>
      <c r="S1359" s="126"/>
      <c r="T1359" s="126"/>
    </row>
    <row r="1360" spans="1:20" s="90" customFormat="1" ht="34.5" customHeight="1">
      <c r="A1360" s="82" t="s">
        <v>35</v>
      </c>
      <c r="B1360" s="83">
        <v>795</v>
      </c>
      <c r="C1360" s="84" t="s">
        <v>168</v>
      </c>
      <c r="D1360" s="84" t="s">
        <v>27</v>
      </c>
      <c r="E1360" s="84" t="s">
        <v>510</v>
      </c>
      <c r="F1360" s="84" t="s">
        <v>36</v>
      </c>
      <c r="G1360" s="70">
        <f>G1361</f>
        <v>0</v>
      </c>
      <c r="H1360" s="70">
        <f>H1361</f>
        <v>500000</v>
      </c>
      <c r="I1360" s="70">
        <f>I1361</f>
        <v>500000</v>
      </c>
      <c r="P1360" s="126"/>
      <c r="Q1360" s="126"/>
      <c r="R1360" s="126"/>
      <c r="S1360" s="126"/>
      <c r="T1360" s="126"/>
    </row>
    <row r="1361" spans="1:20" s="90" customFormat="1" ht="34.5" customHeight="1">
      <c r="A1361" s="82" t="s">
        <v>37</v>
      </c>
      <c r="B1361" s="83">
        <v>795</v>
      </c>
      <c r="C1361" s="84" t="s">
        <v>168</v>
      </c>
      <c r="D1361" s="84" t="s">
        <v>27</v>
      </c>
      <c r="E1361" s="84" t="s">
        <v>510</v>
      </c>
      <c r="F1361" s="84" t="s">
        <v>38</v>
      </c>
      <c r="G1361" s="70">
        <f>'прил 5,'!G1762+'прил 5,'!G2458</f>
        <v>0</v>
      </c>
      <c r="H1361" s="70">
        <f>'прил 5,'!H1762+'прил 5,'!H2458</f>
        <v>500000</v>
      </c>
      <c r="I1361" s="70">
        <f>'прил 5,'!I1762+'прил 5,'!I2458</f>
        <v>500000</v>
      </c>
      <c r="P1361" s="126"/>
      <c r="Q1361" s="126"/>
      <c r="R1361" s="126"/>
      <c r="S1361" s="126"/>
      <c r="T1361" s="126"/>
    </row>
    <row r="1362" spans="1:20" s="90" customFormat="1" ht="32.25" hidden="1" customHeight="1">
      <c r="A1362" s="82" t="s">
        <v>514</v>
      </c>
      <c r="B1362" s="83">
        <v>795</v>
      </c>
      <c r="C1362" s="84" t="s">
        <v>168</v>
      </c>
      <c r="D1362" s="84" t="s">
        <v>27</v>
      </c>
      <c r="E1362" s="84" t="s">
        <v>515</v>
      </c>
      <c r="F1362" s="84"/>
      <c r="G1362" s="87">
        <f>G1363</f>
        <v>0</v>
      </c>
      <c r="H1362" s="87">
        <v>0</v>
      </c>
      <c r="I1362" s="87">
        <v>0</v>
      </c>
      <c r="P1362" s="126"/>
      <c r="Q1362" s="126"/>
      <c r="R1362" s="126"/>
      <c r="S1362" s="126"/>
      <c r="T1362" s="126"/>
    </row>
    <row r="1363" spans="1:20" s="90" customFormat="1" ht="30" hidden="1" customHeight="1">
      <c r="A1363" s="82" t="s">
        <v>94</v>
      </c>
      <c r="B1363" s="83">
        <v>795</v>
      </c>
      <c r="C1363" s="84" t="s">
        <v>168</v>
      </c>
      <c r="D1363" s="84" t="s">
        <v>27</v>
      </c>
      <c r="E1363" s="84" t="s">
        <v>515</v>
      </c>
      <c r="F1363" s="84" t="s">
        <v>341</v>
      </c>
      <c r="G1363" s="87">
        <f>G1364</f>
        <v>0</v>
      </c>
      <c r="H1363" s="87">
        <v>0</v>
      </c>
      <c r="I1363" s="87">
        <v>0</v>
      </c>
      <c r="P1363" s="126"/>
      <c r="Q1363" s="126"/>
      <c r="R1363" s="126"/>
      <c r="S1363" s="126"/>
      <c r="T1363" s="126"/>
    </row>
    <row r="1364" spans="1:20" s="90" customFormat="1" ht="20.25" hidden="1" customHeight="1">
      <c r="A1364" s="82" t="s">
        <v>342</v>
      </c>
      <c r="B1364" s="83">
        <v>795</v>
      </c>
      <c r="C1364" s="84" t="s">
        <v>168</v>
      </c>
      <c r="D1364" s="84" t="s">
        <v>27</v>
      </c>
      <c r="E1364" s="84" t="s">
        <v>515</v>
      </c>
      <c r="F1364" s="84" t="s">
        <v>343</v>
      </c>
      <c r="G1364" s="87">
        <f>'прил 5,'!G2251</f>
        <v>0</v>
      </c>
      <c r="H1364" s="87">
        <v>0</v>
      </c>
      <c r="I1364" s="87">
        <v>0</v>
      </c>
      <c r="P1364" s="126"/>
      <c r="Q1364" s="126"/>
      <c r="R1364" s="126"/>
      <c r="S1364" s="126"/>
      <c r="T1364" s="126"/>
    </row>
    <row r="1365" spans="1:20" ht="49.5" hidden="1" customHeight="1">
      <c r="A1365" s="37" t="s">
        <v>707</v>
      </c>
      <c r="B1365" s="49">
        <v>795</v>
      </c>
      <c r="C1365" s="15" t="s">
        <v>168</v>
      </c>
      <c r="D1365" s="15" t="s">
        <v>168</v>
      </c>
      <c r="E1365" s="15" t="s">
        <v>691</v>
      </c>
      <c r="F1365" s="15"/>
      <c r="G1365" s="87">
        <f>G1366+G1368</f>
        <v>0</v>
      </c>
      <c r="H1365" s="70">
        <f t="shared" ref="H1365:I1365" si="417">H1366+H1368</f>
        <v>0</v>
      </c>
      <c r="I1365" s="70">
        <f t="shared" si="417"/>
        <v>0</v>
      </c>
      <c r="J1365" s="1"/>
    </row>
    <row r="1366" spans="1:20" ht="27" hidden="1" customHeight="1">
      <c r="A1366" s="16" t="s">
        <v>94</v>
      </c>
      <c r="B1366" s="49">
        <v>795</v>
      </c>
      <c r="C1366" s="15" t="s">
        <v>168</v>
      </c>
      <c r="D1366" s="15" t="s">
        <v>168</v>
      </c>
      <c r="E1366" s="15" t="s">
        <v>585</v>
      </c>
      <c r="F1366" s="15" t="s">
        <v>341</v>
      </c>
      <c r="G1366" s="87">
        <f>G1367</f>
        <v>0</v>
      </c>
      <c r="H1366" s="8">
        <f>H1367</f>
        <v>0</v>
      </c>
      <c r="I1366" s="8">
        <v>0</v>
      </c>
      <c r="J1366" s="1"/>
    </row>
    <row r="1367" spans="1:20" ht="18.75" hidden="1" customHeight="1">
      <c r="A1367" s="82" t="s">
        <v>342</v>
      </c>
      <c r="B1367" s="49">
        <v>795</v>
      </c>
      <c r="C1367" s="15" t="s">
        <v>168</v>
      </c>
      <c r="D1367" s="15" t="s">
        <v>168</v>
      </c>
      <c r="E1367" s="15" t="s">
        <v>585</v>
      </c>
      <c r="F1367" s="15" t="s">
        <v>343</v>
      </c>
      <c r="G1367" s="87"/>
      <c r="H1367" s="8"/>
      <c r="I1367" s="8">
        <v>0</v>
      </c>
      <c r="J1367" s="1"/>
    </row>
    <row r="1368" spans="1:20" ht="39.75" hidden="1" customHeight="1">
      <c r="A1368" s="82" t="s">
        <v>35</v>
      </c>
      <c r="B1368" s="49">
        <v>795</v>
      </c>
      <c r="C1368" s="15" t="s">
        <v>168</v>
      </c>
      <c r="D1368" s="15" t="s">
        <v>168</v>
      </c>
      <c r="E1368" s="15" t="s">
        <v>692</v>
      </c>
      <c r="F1368" s="15" t="s">
        <v>341</v>
      </c>
      <c r="G1368" s="87">
        <f>G1369</f>
        <v>0</v>
      </c>
      <c r="H1368" s="8"/>
      <c r="I1368" s="8"/>
      <c r="J1368" s="1"/>
    </row>
    <row r="1369" spans="1:20" ht="39" hidden="1" customHeight="1">
      <c r="A1369" s="16" t="s">
        <v>37</v>
      </c>
      <c r="B1369" s="49">
        <v>795</v>
      </c>
      <c r="C1369" s="15" t="s">
        <v>168</v>
      </c>
      <c r="D1369" s="15" t="s">
        <v>168</v>
      </c>
      <c r="E1369" s="15" t="s">
        <v>691</v>
      </c>
      <c r="F1369" s="15" t="s">
        <v>343</v>
      </c>
      <c r="G1369" s="87">
        <f>'прил 5,'!G2317</f>
        <v>0</v>
      </c>
      <c r="H1369" s="8"/>
      <c r="I1369" s="8"/>
      <c r="J1369" s="1"/>
    </row>
    <row r="1370" spans="1:20" s="90" customFormat="1" ht="39.75" hidden="1" customHeight="1">
      <c r="A1370" s="139" t="s">
        <v>707</v>
      </c>
      <c r="B1370" s="83">
        <v>795</v>
      </c>
      <c r="C1370" s="84" t="s">
        <v>168</v>
      </c>
      <c r="D1370" s="84" t="s">
        <v>168</v>
      </c>
      <c r="E1370" s="84" t="s">
        <v>585</v>
      </c>
      <c r="F1370" s="84"/>
      <c r="G1370" s="87">
        <f>G1371+G1373</f>
        <v>0</v>
      </c>
      <c r="H1370" s="87">
        <f t="shared" ref="H1370:I1370" si="418">H1371+H1373</f>
        <v>0</v>
      </c>
      <c r="I1370" s="87">
        <f t="shared" si="418"/>
        <v>0</v>
      </c>
      <c r="P1370" s="126"/>
      <c r="Q1370" s="126"/>
      <c r="R1370" s="126"/>
      <c r="S1370" s="126"/>
      <c r="T1370" s="126"/>
    </row>
    <row r="1371" spans="1:20" s="90" customFormat="1" ht="27" hidden="1" customHeight="1">
      <c r="A1371" s="82" t="s">
        <v>94</v>
      </c>
      <c r="B1371" s="83">
        <v>795</v>
      </c>
      <c r="C1371" s="84" t="s">
        <v>168</v>
      </c>
      <c r="D1371" s="84" t="s">
        <v>168</v>
      </c>
      <c r="E1371" s="84" t="s">
        <v>585</v>
      </c>
      <c r="F1371" s="84" t="s">
        <v>341</v>
      </c>
      <c r="G1371" s="87">
        <f>G1372</f>
        <v>0</v>
      </c>
      <c r="H1371" s="85">
        <f>H1372</f>
        <v>0</v>
      </c>
      <c r="I1371" s="85">
        <v>0</v>
      </c>
      <c r="P1371" s="126"/>
      <c r="Q1371" s="126"/>
      <c r="R1371" s="126"/>
      <c r="S1371" s="126"/>
      <c r="T1371" s="126"/>
    </row>
    <row r="1372" spans="1:20" s="90" customFormat="1" ht="18.75" hidden="1" customHeight="1">
      <c r="A1372" s="82" t="s">
        <v>342</v>
      </c>
      <c r="B1372" s="83">
        <v>795</v>
      </c>
      <c r="C1372" s="84" t="s">
        <v>168</v>
      </c>
      <c r="D1372" s="84" t="s">
        <v>168</v>
      </c>
      <c r="E1372" s="84" t="s">
        <v>585</v>
      </c>
      <c r="F1372" s="84" t="s">
        <v>343</v>
      </c>
      <c r="G1372" s="87"/>
      <c r="H1372" s="85"/>
      <c r="I1372" s="85">
        <v>0</v>
      </c>
      <c r="P1372" s="126"/>
      <c r="Q1372" s="126"/>
      <c r="R1372" s="126"/>
      <c r="S1372" s="126"/>
      <c r="T1372" s="126"/>
    </row>
    <row r="1373" spans="1:20" s="90" customFormat="1" ht="33.75" hidden="1" customHeight="1">
      <c r="A1373" s="82" t="s">
        <v>35</v>
      </c>
      <c r="B1373" s="83">
        <v>795</v>
      </c>
      <c r="C1373" s="84" t="s">
        <v>168</v>
      </c>
      <c r="D1373" s="84" t="s">
        <v>168</v>
      </c>
      <c r="E1373" s="84" t="s">
        <v>585</v>
      </c>
      <c r="F1373" s="84" t="s">
        <v>341</v>
      </c>
      <c r="G1373" s="87">
        <f>G1374</f>
        <v>0</v>
      </c>
      <c r="H1373" s="85">
        <v>0</v>
      </c>
      <c r="I1373" s="85">
        <v>0</v>
      </c>
      <c r="P1373" s="126"/>
      <c r="Q1373" s="126"/>
      <c r="R1373" s="126"/>
      <c r="S1373" s="126"/>
      <c r="T1373" s="126"/>
    </row>
    <row r="1374" spans="1:20" s="90" customFormat="1" ht="42" hidden="1" customHeight="1">
      <c r="A1374" s="16" t="s">
        <v>37</v>
      </c>
      <c r="B1374" s="83">
        <v>795</v>
      </c>
      <c r="C1374" s="84" t="s">
        <v>168</v>
      </c>
      <c r="D1374" s="84" t="s">
        <v>168</v>
      </c>
      <c r="E1374" s="84" t="s">
        <v>585</v>
      </c>
      <c r="F1374" s="84" t="s">
        <v>343</v>
      </c>
      <c r="G1374" s="87">
        <f>'прил 5,'!G2322</f>
        <v>0</v>
      </c>
      <c r="H1374" s="85">
        <v>0</v>
      </c>
      <c r="I1374" s="85">
        <v>0</v>
      </c>
      <c r="P1374" s="126"/>
      <c r="Q1374" s="126"/>
      <c r="R1374" s="126"/>
      <c r="S1374" s="126"/>
      <c r="T1374" s="126"/>
    </row>
    <row r="1375" spans="1:20" s="90" customFormat="1" ht="81" hidden="1" customHeight="1">
      <c r="A1375" s="37" t="s">
        <v>683</v>
      </c>
      <c r="B1375" s="83">
        <v>795</v>
      </c>
      <c r="C1375" s="84" t="s">
        <v>168</v>
      </c>
      <c r="D1375" s="84" t="s">
        <v>168</v>
      </c>
      <c r="E1375" s="84" t="s">
        <v>690</v>
      </c>
      <c r="F1375" s="84"/>
      <c r="G1375" s="87">
        <f>G1376</f>
        <v>0</v>
      </c>
      <c r="H1375" s="85">
        <v>0</v>
      </c>
      <c r="I1375" s="85">
        <v>0</v>
      </c>
      <c r="P1375" s="126"/>
      <c r="Q1375" s="126"/>
      <c r="R1375" s="126"/>
      <c r="S1375" s="126"/>
      <c r="T1375" s="126"/>
    </row>
    <row r="1376" spans="1:20" s="90" customFormat="1" ht="21" hidden="1" customHeight="1">
      <c r="A1376" s="82" t="s">
        <v>153</v>
      </c>
      <c r="B1376" s="83">
        <v>795</v>
      </c>
      <c r="C1376" s="84" t="s">
        <v>168</v>
      </c>
      <c r="D1376" s="84" t="s">
        <v>168</v>
      </c>
      <c r="E1376" s="84" t="s">
        <v>690</v>
      </c>
      <c r="F1376" s="84" t="s">
        <v>154</v>
      </c>
      <c r="G1376" s="87">
        <f>G1377</f>
        <v>0</v>
      </c>
      <c r="H1376" s="85">
        <v>0</v>
      </c>
      <c r="I1376" s="85">
        <v>0</v>
      </c>
      <c r="P1376" s="126"/>
      <c r="Q1376" s="126"/>
      <c r="R1376" s="126"/>
      <c r="S1376" s="126"/>
      <c r="T1376" s="126"/>
    </row>
    <row r="1377" spans="1:20" s="90" customFormat="1" ht="24" hidden="1" customHeight="1">
      <c r="A1377" s="82" t="s">
        <v>165</v>
      </c>
      <c r="B1377" s="83">
        <v>795</v>
      </c>
      <c r="C1377" s="84" t="s">
        <v>168</v>
      </c>
      <c r="D1377" s="84" t="s">
        <v>168</v>
      </c>
      <c r="E1377" s="84" t="s">
        <v>690</v>
      </c>
      <c r="F1377" s="84" t="s">
        <v>166</v>
      </c>
      <c r="G1377" s="87">
        <f>'прил 5,'!G2308</f>
        <v>0</v>
      </c>
      <c r="H1377" s="85">
        <v>0</v>
      </c>
      <c r="I1377" s="85">
        <v>0</v>
      </c>
      <c r="P1377" s="126"/>
      <c r="Q1377" s="126"/>
      <c r="R1377" s="126"/>
      <c r="S1377" s="126"/>
      <c r="T1377" s="126"/>
    </row>
    <row r="1378" spans="1:20" s="90" customFormat="1" ht="39.75" hidden="1" customHeight="1">
      <c r="A1378" s="139" t="s">
        <v>562</v>
      </c>
      <c r="B1378" s="83">
        <v>795</v>
      </c>
      <c r="C1378" s="84" t="s">
        <v>168</v>
      </c>
      <c r="D1378" s="84" t="s">
        <v>168</v>
      </c>
      <c r="E1378" s="84" t="s">
        <v>585</v>
      </c>
      <c r="F1378" s="84"/>
      <c r="G1378" s="87">
        <f>G1379+G1381</f>
        <v>0</v>
      </c>
      <c r="H1378" s="87">
        <f t="shared" ref="H1378:I1378" si="419">H1379+H1381</f>
        <v>0</v>
      </c>
      <c r="I1378" s="87">
        <f t="shared" si="419"/>
        <v>0</v>
      </c>
      <c r="P1378" s="126"/>
      <c r="Q1378" s="126"/>
      <c r="R1378" s="126"/>
      <c r="S1378" s="126"/>
      <c r="T1378" s="126"/>
    </row>
    <row r="1379" spans="1:20" s="90" customFormat="1" ht="27" hidden="1" customHeight="1">
      <c r="A1379" s="82" t="s">
        <v>94</v>
      </c>
      <c r="B1379" s="83">
        <v>795</v>
      </c>
      <c r="C1379" s="84" t="s">
        <v>168</v>
      </c>
      <c r="D1379" s="84" t="s">
        <v>168</v>
      </c>
      <c r="E1379" s="84" t="s">
        <v>585</v>
      </c>
      <c r="F1379" s="84" t="s">
        <v>341</v>
      </c>
      <c r="G1379" s="87">
        <f>G1380</f>
        <v>0</v>
      </c>
      <c r="H1379" s="85">
        <f>H1380</f>
        <v>0</v>
      </c>
      <c r="I1379" s="85">
        <v>0</v>
      </c>
      <c r="P1379" s="126"/>
      <c r="Q1379" s="126"/>
      <c r="R1379" s="126"/>
      <c r="S1379" s="126"/>
      <c r="T1379" s="126"/>
    </row>
    <row r="1380" spans="1:20" s="90" customFormat="1" ht="24" hidden="1" customHeight="1">
      <c r="A1380" s="82" t="s">
        <v>342</v>
      </c>
      <c r="B1380" s="83">
        <v>795</v>
      </c>
      <c r="C1380" s="84" t="s">
        <v>168</v>
      </c>
      <c r="D1380" s="84" t="s">
        <v>168</v>
      </c>
      <c r="E1380" s="84" t="s">
        <v>585</v>
      </c>
      <c r="F1380" s="84" t="s">
        <v>343</v>
      </c>
      <c r="G1380" s="87">
        <f>'прил 5,'!G2320</f>
        <v>0</v>
      </c>
      <c r="H1380" s="85">
        <f>'прил 5,'!H2320</f>
        <v>0</v>
      </c>
      <c r="I1380" s="85">
        <f>'прил 5,'!I2320</f>
        <v>0</v>
      </c>
      <c r="P1380" s="126"/>
      <c r="Q1380" s="126"/>
      <c r="R1380" s="126"/>
      <c r="S1380" s="126"/>
      <c r="T1380" s="126"/>
    </row>
    <row r="1381" spans="1:20" s="90" customFormat="1" ht="17.25" hidden="1" customHeight="1">
      <c r="A1381" s="82" t="s">
        <v>153</v>
      </c>
      <c r="B1381" s="83">
        <v>795</v>
      </c>
      <c r="C1381" s="84" t="s">
        <v>168</v>
      </c>
      <c r="D1381" s="84" t="s">
        <v>168</v>
      </c>
      <c r="E1381" s="84" t="s">
        <v>585</v>
      </c>
      <c r="F1381" s="84" t="s">
        <v>154</v>
      </c>
      <c r="G1381" s="87">
        <f>G1382</f>
        <v>0</v>
      </c>
      <c r="H1381" s="85"/>
      <c r="I1381" s="85"/>
      <c r="P1381" s="126"/>
      <c r="Q1381" s="126"/>
      <c r="R1381" s="126"/>
      <c r="S1381" s="126"/>
      <c r="T1381" s="126"/>
    </row>
    <row r="1382" spans="1:20" s="90" customFormat="1" ht="21" hidden="1" customHeight="1">
      <c r="A1382" s="82" t="s">
        <v>165</v>
      </c>
      <c r="B1382" s="83">
        <v>795</v>
      </c>
      <c r="C1382" s="84" t="s">
        <v>168</v>
      </c>
      <c r="D1382" s="84" t="s">
        <v>168</v>
      </c>
      <c r="E1382" s="84" t="s">
        <v>585</v>
      </c>
      <c r="F1382" s="84" t="s">
        <v>166</v>
      </c>
      <c r="G1382" s="87"/>
      <c r="H1382" s="85"/>
      <c r="I1382" s="85"/>
      <c r="P1382" s="126"/>
      <c r="Q1382" s="126"/>
      <c r="R1382" s="126"/>
      <c r="S1382" s="126"/>
      <c r="T1382" s="126"/>
    </row>
    <row r="1383" spans="1:20" s="90" customFormat="1" ht="25.5" hidden="1" customHeight="1">
      <c r="A1383" s="139" t="s">
        <v>602</v>
      </c>
      <c r="B1383" s="83">
        <v>795</v>
      </c>
      <c r="C1383" s="84" t="s">
        <v>168</v>
      </c>
      <c r="D1383" s="84" t="s">
        <v>168</v>
      </c>
      <c r="E1383" s="84" t="s">
        <v>599</v>
      </c>
      <c r="F1383" s="84"/>
      <c r="G1383" s="87">
        <f>G1384</f>
        <v>0</v>
      </c>
      <c r="H1383" s="85">
        <v>0</v>
      </c>
      <c r="I1383" s="85">
        <v>0</v>
      </c>
      <c r="P1383" s="126"/>
      <c r="Q1383" s="126"/>
      <c r="R1383" s="126"/>
      <c r="S1383" s="126"/>
      <c r="T1383" s="126"/>
    </row>
    <row r="1384" spans="1:20" s="90" customFormat="1" ht="39.75" hidden="1" customHeight="1">
      <c r="A1384" s="139" t="s">
        <v>601</v>
      </c>
      <c r="B1384" s="83">
        <v>795</v>
      </c>
      <c r="C1384" s="84" t="s">
        <v>168</v>
      </c>
      <c r="D1384" s="84" t="s">
        <v>168</v>
      </c>
      <c r="E1384" s="84" t="s">
        <v>600</v>
      </c>
      <c r="F1384" s="84"/>
      <c r="G1384" s="87">
        <f>G1385</f>
        <v>0</v>
      </c>
      <c r="H1384" s="85">
        <v>0</v>
      </c>
      <c r="I1384" s="85">
        <v>0</v>
      </c>
      <c r="P1384" s="126"/>
      <c r="Q1384" s="126"/>
      <c r="R1384" s="126"/>
      <c r="S1384" s="126"/>
      <c r="T1384" s="126"/>
    </row>
    <row r="1385" spans="1:20" s="90" customFormat="1" ht="30.75" hidden="1" customHeight="1">
      <c r="A1385" s="82" t="s">
        <v>94</v>
      </c>
      <c r="B1385" s="83">
        <v>795</v>
      </c>
      <c r="C1385" s="84" t="s">
        <v>168</v>
      </c>
      <c r="D1385" s="84" t="s">
        <v>168</v>
      </c>
      <c r="E1385" s="84" t="s">
        <v>600</v>
      </c>
      <c r="F1385" s="84" t="s">
        <v>341</v>
      </c>
      <c r="G1385" s="87">
        <f>G1386</f>
        <v>0</v>
      </c>
      <c r="H1385" s="85">
        <v>0</v>
      </c>
      <c r="I1385" s="85">
        <v>0</v>
      </c>
      <c r="P1385" s="126"/>
      <c r="Q1385" s="126"/>
      <c r="R1385" s="126"/>
      <c r="S1385" s="126"/>
      <c r="T1385" s="126"/>
    </row>
    <row r="1386" spans="1:20" s="90" customFormat="1" ht="30.75" hidden="1" customHeight="1">
      <c r="A1386" s="82" t="s">
        <v>342</v>
      </c>
      <c r="B1386" s="83">
        <v>795</v>
      </c>
      <c r="C1386" s="84" t="s">
        <v>168</v>
      </c>
      <c r="D1386" s="84" t="s">
        <v>168</v>
      </c>
      <c r="E1386" s="84" t="s">
        <v>600</v>
      </c>
      <c r="F1386" s="84" t="s">
        <v>343</v>
      </c>
      <c r="G1386" s="87">
        <f>'прил 5,'!G2312</f>
        <v>0</v>
      </c>
      <c r="H1386" s="85">
        <v>0</v>
      </c>
      <c r="I1386" s="85">
        <v>0</v>
      </c>
      <c r="P1386" s="126"/>
      <c r="Q1386" s="126"/>
      <c r="R1386" s="126"/>
      <c r="S1386" s="126"/>
      <c r="T1386" s="126"/>
    </row>
    <row r="1387" spans="1:20" s="90" customFormat="1" ht="66" hidden="1" customHeight="1">
      <c r="A1387" s="82" t="s">
        <v>791</v>
      </c>
      <c r="B1387" s="83">
        <v>795</v>
      </c>
      <c r="C1387" s="84" t="s">
        <v>168</v>
      </c>
      <c r="D1387" s="84" t="s">
        <v>27</v>
      </c>
      <c r="E1387" s="84" t="s">
        <v>689</v>
      </c>
      <c r="F1387" s="84"/>
      <c r="G1387" s="87">
        <f>G1388+G1390</f>
        <v>0</v>
      </c>
      <c r="H1387" s="87">
        <f t="shared" ref="G1387:I1388" si="420">H1388</f>
        <v>0</v>
      </c>
      <c r="I1387" s="87">
        <f t="shared" si="420"/>
        <v>0</v>
      </c>
      <c r="P1387" s="126"/>
      <c r="Q1387" s="126"/>
      <c r="R1387" s="126"/>
      <c r="S1387" s="126"/>
      <c r="T1387" s="126"/>
    </row>
    <row r="1388" spans="1:20" s="90" customFormat="1" ht="34.5" hidden="1" customHeight="1">
      <c r="A1388" s="82" t="s">
        <v>35</v>
      </c>
      <c r="B1388" s="83">
        <v>795</v>
      </c>
      <c r="C1388" s="84" t="s">
        <v>168</v>
      </c>
      <c r="D1388" s="84" t="s">
        <v>27</v>
      </c>
      <c r="E1388" s="84" t="s">
        <v>689</v>
      </c>
      <c r="F1388" s="84" t="s">
        <v>341</v>
      </c>
      <c r="G1388" s="87">
        <f t="shared" si="420"/>
        <v>0</v>
      </c>
      <c r="H1388" s="87">
        <f t="shared" si="420"/>
        <v>0</v>
      </c>
      <c r="I1388" s="87">
        <f t="shared" si="420"/>
        <v>0</v>
      </c>
      <c r="P1388" s="126"/>
      <c r="Q1388" s="126"/>
      <c r="R1388" s="126"/>
      <c r="S1388" s="126"/>
      <c r="T1388" s="126"/>
    </row>
    <row r="1389" spans="1:20" ht="34.5" hidden="1" customHeight="1">
      <c r="A1389" s="16" t="s">
        <v>37</v>
      </c>
      <c r="B1389" s="49">
        <v>795</v>
      </c>
      <c r="C1389" s="15" t="s">
        <v>168</v>
      </c>
      <c r="D1389" s="15" t="s">
        <v>27</v>
      </c>
      <c r="E1389" s="15" t="s">
        <v>689</v>
      </c>
      <c r="F1389" s="15" t="s">
        <v>343</v>
      </c>
      <c r="G1389" s="70">
        <f>'прил 5,'!G2234</f>
        <v>0</v>
      </c>
      <c r="H1389" s="70">
        <f>832780-832780</f>
        <v>0</v>
      </c>
      <c r="I1389" s="70">
        <v>0</v>
      </c>
      <c r="J1389" s="1"/>
    </row>
    <row r="1390" spans="1:20" ht="18" hidden="1" customHeight="1">
      <c r="A1390" s="82" t="s">
        <v>153</v>
      </c>
      <c r="B1390" s="49">
        <v>795</v>
      </c>
      <c r="C1390" s="15" t="s">
        <v>168</v>
      </c>
      <c r="D1390" s="15" t="s">
        <v>27</v>
      </c>
      <c r="E1390" s="15" t="s">
        <v>689</v>
      </c>
      <c r="F1390" s="84" t="s">
        <v>154</v>
      </c>
      <c r="G1390" s="70">
        <f>G1391</f>
        <v>0</v>
      </c>
      <c r="H1390" s="70">
        <f>H1391</f>
        <v>0</v>
      </c>
      <c r="I1390" s="70">
        <f>I1391</f>
        <v>0</v>
      </c>
      <c r="J1390" s="1"/>
    </row>
    <row r="1391" spans="1:20" ht="18" hidden="1" customHeight="1">
      <c r="A1391" s="82" t="s">
        <v>173</v>
      </c>
      <c r="B1391" s="49">
        <v>795</v>
      </c>
      <c r="C1391" s="15" t="s">
        <v>168</v>
      </c>
      <c r="D1391" s="15" t="s">
        <v>27</v>
      </c>
      <c r="E1391" s="15" t="s">
        <v>689</v>
      </c>
      <c r="F1391" s="84" t="s">
        <v>174</v>
      </c>
      <c r="G1391" s="70"/>
      <c r="H1391" s="70"/>
      <c r="I1391" s="70"/>
      <c r="J1391" s="1"/>
    </row>
    <row r="1392" spans="1:20" ht="44.25" hidden="1" customHeight="1">
      <c r="A1392" s="82" t="s">
        <v>779</v>
      </c>
      <c r="B1392" s="49">
        <v>795</v>
      </c>
      <c r="C1392" s="15" t="s">
        <v>168</v>
      </c>
      <c r="D1392" s="15" t="s">
        <v>27</v>
      </c>
      <c r="E1392" s="15" t="s">
        <v>778</v>
      </c>
      <c r="F1392" s="15"/>
      <c r="G1392" s="70">
        <f t="shared" ref="G1392:I1393" si="421">G1393</f>
        <v>0</v>
      </c>
      <c r="H1392" s="70">
        <f t="shared" si="421"/>
        <v>0</v>
      </c>
      <c r="I1392" s="70">
        <f t="shared" si="421"/>
        <v>0</v>
      </c>
      <c r="J1392" s="1"/>
    </row>
    <row r="1393" spans="1:20" ht="34.5" hidden="1" customHeight="1">
      <c r="A1393" s="82" t="s">
        <v>35</v>
      </c>
      <c r="B1393" s="49">
        <v>795</v>
      </c>
      <c r="C1393" s="15" t="s">
        <v>168</v>
      </c>
      <c r="D1393" s="15" t="s">
        <v>27</v>
      </c>
      <c r="E1393" s="15" t="s">
        <v>778</v>
      </c>
      <c r="F1393" s="15" t="s">
        <v>341</v>
      </c>
      <c r="G1393" s="70">
        <f t="shared" si="421"/>
        <v>0</v>
      </c>
      <c r="H1393" s="70">
        <f t="shared" si="421"/>
        <v>0</v>
      </c>
      <c r="I1393" s="70">
        <f t="shared" si="421"/>
        <v>0</v>
      </c>
      <c r="J1393" s="1"/>
    </row>
    <row r="1394" spans="1:20" ht="34.5" hidden="1" customHeight="1">
      <c r="A1394" s="16" t="s">
        <v>37</v>
      </c>
      <c r="B1394" s="49">
        <v>795</v>
      </c>
      <c r="C1394" s="15" t="s">
        <v>168</v>
      </c>
      <c r="D1394" s="15" t="s">
        <v>27</v>
      </c>
      <c r="E1394" s="15" t="s">
        <v>778</v>
      </c>
      <c r="F1394" s="15" t="s">
        <v>343</v>
      </c>
      <c r="G1394" s="70"/>
      <c r="H1394" s="70"/>
      <c r="I1394" s="70"/>
      <c r="J1394" s="1"/>
    </row>
    <row r="1395" spans="1:20" ht="44.25" hidden="1" customHeight="1">
      <c r="A1395" s="82" t="s">
        <v>781</v>
      </c>
      <c r="B1395" s="49">
        <v>795</v>
      </c>
      <c r="C1395" s="15" t="s">
        <v>168</v>
      </c>
      <c r="D1395" s="15" t="s">
        <v>27</v>
      </c>
      <c r="E1395" s="15" t="s">
        <v>780</v>
      </c>
      <c r="F1395" s="15"/>
      <c r="G1395" s="70">
        <f t="shared" ref="G1395:I1396" si="422">G1396</f>
        <v>0</v>
      </c>
      <c r="H1395" s="70">
        <f t="shared" si="422"/>
        <v>0</v>
      </c>
      <c r="I1395" s="70">
        <f t="shared" si="422"/>
        <v>0</v>
      </c>
      <c r="J1395" s="1"/>
    </row>
    <row r="1396" spans="1:20" ht="34.5" hidden="1" customHeight="1">
      <c r="A1396" s="82" t="s">
        <v>35</v>
      </c>
      <c r="B1396" s="49">
        <v>795</v>
      </c>
      <c r="C1396" s="15" t="s">
        <v>168</v>
      </c>
      <c r="D1396" s="15" t="s">
        <v>27</v>
      </c>
      <c r="E1396" s="15" t="s">
        <v>780</v>
      </c>
      <c r="F1396" s="15" t="s">
        <v>341</v>
      </c>
      <c r="G1396" s="70">
        <f t="shared" si="422"/>
        <v>0</v>
      </c>
      <c r="H1396" s="70">
        <f t="shared" si="422"/>
        <v>0</v>
      </c>
      <c r="I1396" s="70">
        <f t="shared" si="422"/>
        <v>0</v>
      </c>
      <c r="J1396" s="1"/>
    </row>
    <row r="1397" spans="1:20" ht="34.5" hidden="1" customHeight="1">
      <c r="A1397" s="16" t="s">
        <v>37</v>
      </c>
      <c r="B1397" s="49">
        <v>795</v>
      </c>
      <c r="C1397" s="15" t="s">
        <v>168</v>
      </c>
      <c r="D1397" s="15" t="s">
        <v>27</v>
      </c>
      <c r="E1397" s="15" t="s">
        <v>780</v>
      </c>
      <c r="F1397" s="15" t="s">
        <v>343</v>
      </c>
      <c r="G1397" s="70"/>
      <c r="H1397" s="70"/>
      <c r="I1397" s="70"/>
      <c r="J1397" s="1"/>
    </row>
    <row r="1398" spans="1:20" ht="44.25" hidden="1" customHeight="1">
      <c r="A1398" s="82" t="s">
        <v>783</v>
      </c>
      <c r="B1398" s="49">
        <v>795</v>
      </c>
      <c r="C1398" s="15" t="s">
        <v>168</v>
      </c>
      <c r="D1398" s="15" t="s">
        <v>27</v>
      </c>
      <c r="E1398" s="15" t="s">
        <v>782</v>
      </c>
      <c r="F1398" s="15"/>
      <c r="G1398" s="70">
        <f t="shared" ref="G1398:I1399" si="423">G1399</f>
        <v>0</v>
      </c>
      <c r="H1398" s="70">
        <f t="shared" si="423"/>
        <v>0</v>
      </c>
      <c r="I1398" s="70">
        <f t="shared" si="423"/>
        <v>0</v>
      </c>
      <c r="J1398" s="1"/>
    </row>
    <row r="1399" spans="1:20" ht="34.5" hidden="1" customHeight="1">
      <c r="A1399" s="82" t="s">
        <v>35</v>
      </c>
      <c r="B1399" s="49">
        <v>795</v>
      </c>
      <c r="C1399" s="15" t="s">
        <v>168</v>
      </c>
      <c r="D1399" s="15" t="s">
        <v>27</v>
      </c>
      <c r="E1399" s="15" t="s">
        <v>782</v>
      </c>
      <c r="F1399" s="15" t="s">
        <v>341</v>
      </c>
      <c r="G1399" s="70">
        <f t="shared" si="423"/>
        <v>0</v>
      </c>
      <c r="H1399" s="70">
        <f t="shared" si="423"/>
        <v>0</v>
      </c>
      <c r="I1399" s="70">
        <f t="shared" si="423"/>
        <v>0</v>
      </c>
      <c r="J1399" s="1"/>
    </row>
    <row r="1400" spans="1:20" ht="34.5" hidden="1" customHeight="1">
      <c r="A1400" s="16" t="s">
        <v>37</v>
      </c>
      <c r="B1400" s="49">
        <v>795</v>
      </c>
      <c r="C1400" s="15" t="s">
        <v>168</v>
      </c>
      <c r="D1400" s="15" t="s">
        <v>27</v>
      </c>
      <c r="E1400" s="15" t="s">
        <v>782</v>
      </c>
      <c r="F1400" s="15" t="s">
        <v>343</v>
      </c>
      <c r="G1400" s="70">
        <f>'прил 5,'!G2228</f>
        <v>0</v>
      </c>
      <c r="H1400" s="70">
        <f>832780-832780</f>
        <v>0</v>
      </c>
      <c r="I1400" s="70">
        <v>0</v>
      </c>
      <c r="J1400" s="1"/>
    </row>
    <row r="1401" spans="1:20" ht="57" hidden="1" customHeight="1">
      <c r="A1401" s="82" t="s">
        <v>785</v>
      </c>
      <c r="B1401" s="49">
        <v>795</v>
      </c>
      <c r="C1401" s="15" t="s">
        <v>168</v>
      </c>
      <c r="D1401" s="15" t="s">
        <v>27</v>
      </c>
      <c r="E1401" s="15" t="s">
        <v>784</v>
      </c>
      <c r="F1401" s="15"/>
      <c r="G1401" s="70">
        <f t="shared" ref="G1401:I1402" si="424">G1402</f>
        <v>0</v>
      </c>
      <c r="H1401" s="70">
        <f t="shared" si="424"/>
        <v>0</v>
      </c>
      <c r="I1401" s="70">
        <f t="shared" si="424"/>
        <v>0</v>
      </c>
      <c r="J1401" s="1"/>
    </row>
    <row r="1402" spans="1:20" ht="34.5" hidden="1" customHeight="1">
      <c r="A1402" s="82" t="s">
        <v>35</v>
      </c>
      <c r="B1402" s="49">
        <v>795</v>
      </c>
      <c r="C1402" s="15" t="s">
        <v>168</v>
      </c>
      <c r="D1402" s="15" t="s">
        <v>27</v>
      </c>
      <c r="E1402" s="15" t="s">
        <v>784</v>
      </c>
      <c r="F1402" s="15" t="s">
        <v>341</v>
      </c>
      <c r="G1402" s="70">
        <f t="shared" si="424"/>
        <v>0</v>
      </c>
      <c r="H1402" s="70">
        <f t="shared" si="424"/>
        <v>0</v>
      </c>
      <c r="I1402" s="70">
        <f t="shared" si="424"/>
        <v>0</v>
      </c>
      <c r="J1402" s="1"/>
    </row>
    <row r="1403" spans="1:20" ht="34.5" hidden="1" customHeight="1">
      <c r="A1403" s="16" t="s">
        <v>37</v>
      </c>
      <c r="B1403" s="49">
        <v>795</v>
      </c>
      <c r="C1403" s="15" t="s">
        <v>168</v>
      </c>
      <c r="D1403" s="15" t="s">
        <v>27</v>
      </c>
      <c r="E1403" s="15" t="s">
        <v>784</v>
      </c>
      <c r="F1403" s="15" t="s">
        <v>343</v>
      </c>
      <c r="G1403" s="70"/>
      <c r="H1403" s="70"/>
      <c r="I1403" s="70"/>
      <c r="J1403" s="1"/>
    </row>
    <row r="1404" spans="1:20" s="18" customFormat="1" ht="63" hidden="1" customHeight="1">
      <c r="A1404" s="82" t="s">
        <v>80</v>
      </c>
      <c r="B1404" s="49">
        <v>793</v>
      </c>
      <c r="C1404" s="15" t="s">
        <v>168</v>
      </c>
      <c r="D1404" s="15" t="s">
        <v>18</v>
      </c>
      <c r="E1404" s="15" t="s">
        <v>79</v>
      </c>
      <c r="F1404" s="15"/>
      <c r="G1404" s="70">
        <f t="shared" ref="G1404:I1405" si="425">G1405</f>
        <v>0</v>
      </c>
      <c r="H1404" s="70">
        <f t="shared" si="425"/>
        <v>0</v>
      </c>
      <c r="I1404" s="70">
        <f t="shared" si="425"/>
        <v>0</v>
      </c>
      <c r="P1404" s="17"/>
      <c r="Q1404" s="17"/>
      <c r="R1404" s="17"/>
      <c r="S1404" s="17"/>
      <c r="T1404" s="17"/>
    </row>
    <row r="1405" spans="1:20" ht="30.75" hidden="1" customHeight="1">
      <c r="A1405" s="16" t="s">
        <v>35</v>
      </c>
      <c r="B1405" s="49">
        <v>793</v>
      </c>
      <c r="C1405" s="15" t="s">
        <v>168</v>
      </c>
      <c r="D1405" s="15" t="s">
        <v>18</v>
      </c>
      <c r="E1405" s="15" t="s">
        <v>79</v>
      </c>
      <c r="F1405" s="15" t="s">
        <v>36</v>
      </c>
      <c r="G1405" s="70">
        <f t="shared" si="425"/>
        <v>0</v>
      </c>
      <c r="H1405" s="70">
        <f t="shared" si="425"/>
        <v>0</v>
      </c>
      <c r="I1405" s="70">
        <f t="shared" si="425"/>
        <v>0</v>
      </c>
      <c r="J1405" s="1"/>
    </row>
    <row r="1406" spans="1:20" s="18" customFormat="1" ht="34.5" hidden="1" customHeight="1">
      <c r="A1406" s="16" t="s">
        <v>37</v>
      </c>
      <c r="B1406" s="49">
        <v>793</v>
      </c>
      <c r="C1406" s="15" t="s">
        <v>168</v>
      </c>
      <c r="D1406" s="15" t="s">
        <v>18</v>
      </c>
      <c r="E1406" s="15" t="s">
        <v>79</v>
      </c>
      <c r="F1406" s="15" t="s">
        <v>38</v>
      </c>
      <c r="G1406" s="70"/>
      <c r="H1406" s="70"/>
      <c r="I1406" s="70"/>
      <c r="P1406" s="17"/>
      <c r="Q1406" s="17"/>
      <c r="R1406" s="17"/>
      <c r="S1406" s="17"/>
      <c r="T1406" s="17"/>
    </row>
    <row r="1407" spans="1:20" s="18" customFormat="1" ht="20.25" hidden="1" customHeight="1">
      <c r="A1407" s="16" t="s">
        <v>82</v>
      </c>
      <c r="B1407" s="49">
        <v>793</v>
      </c>
      <c r="C1407" s="15" t="s">
        <v>168</v>
      </c>
      <c r="D1407" s="15" t="s">
        <v>18</v>
      </c>
      <c r="E1407" s="15" t="s">
        <v>81</v>
      </c>
      <c r="F1407" s="15"/>
      <c r="G1407" s="70">
        <f t="shared" ref="G1407:I1408" si="426">G1408</f>
        <v>0</v>
      </c>
      <c r="H1407" s="70">
        <f t="shared" si="426"/>
        <v>0</v>
      </c>
      <c r="I1407" s="70">
        <f t="shared" si="426"/>
        <v>0</v>
      </c>
      <c r="P1407" s="17"/>
      <c r="Q1407" s="17"/>
      <c r="R1407" s="17"/>
      <c r="S1407" s="17"/>
      <c r="T1407" s="17"/>
    </row>
    <row r="1408" spans="1:20" ht="30.75" hidden="1" customHeight="1">
      <c r="A1408" s="16" t="s">
        <v>35</v>
      </c>
      <c r="B1408" s="49">
        <v>793</v>
      </c>
      <c r="C1408" s="15" t="s">
        <v>168</v>
      </c>
      <c r="D1408" s="15" t="s">
        <v>18</v>
      </c>
      <c r="E1408" s="15" t="s">
        <v>81</v>
      </c>
      <c r="F1408" s="15" t="s">
        <v>36</v>
      </c>
      <c r="G1408" s="70">
        <f t="shared" si="426"/>
        <v>0</v>
      </c>
      <c r="H1408" s="70">
        <f t="shared" si="426"/>
        <v>0</v>
      </c>
      <c r="I1408" s="70">
        <f t="shared" si="426"/>
        <v>0</v>
      </c>
      <c r="J1408" s="1"/>
    </row>
    <row r="1409" spans="1:20" s="18" customFormat="1" ht="34.5" hidden="1" customHeight="1">
      <c r="A1409" s="16" t="s">
        <v>37</v>
      </c>
      <c r="B1409" s="49">
        <v>793</v>
      </c>
      <c r="C1409" s="15" t="s">
        <v>168</v>
      </c>
      <c r="D1409" s="15" t="s">
        <v>18</v>
      </c>
      <c r="E1409" s="15" t="s">
        <v>81</v>
      </c>
      <c r="F1409" s="15" t="s">
        <v>38</v>
      </c>
      <c r="G1409" s="70"/>
      <c r="H1409" s="70"/>
      <c r="I1409" s="70"/>
      <c r="P1409" s="17"/>
      <c r="Q1409" s="17"/>
      <c r="R1409" s="17"/>
      <c r="S1409" s="17"/>
      <c r="T1409" s="17"/>
    </row>
    <row r="1410" spans="1:20" s="18" customFormat="1" ht="20.25" hidden="1" customHeight="1">
      <c r="A1410" s="16" t="s">
        <v>84</v>
      </c>
      <c r="B1410" s="49">
        <v>793</v>
      </c>
      <c r="C1410" s="15" t="s">
        <v>168</v>
      </c>
      <c r="D1410" s="15" t="s">
        <v>18</v>
      </c>
      <c r="E1410" s="15" t="s">
        <v>83</v>
      </c>
      <c r="F1410" s="15"/>
      <c r="G1410" s="70">
        <f t="shared" ref="G1410:I1411" si="427">G1411</f>
        <v>0</v>
      </c>
      <c r="H1410" s="70">
        <f t="shared" si="427"/>
        <v>0</v>
      </c>
      <c r="I1410" s="70">
        <f t="shared" si="427"/>
        <v>0</v>
      </c>
      <c r="P1410" s="17"/>
      <c r="Q1410" s="17"/>
      <c r="R1410" s="17"/>
      <c r="S1410" s="17"/>
      <c r="T1410" s="17"/>
    </row>
    <row r="1411" spans="1:20" ht="30.75" hidden="1" customHeight="1">
      <c r="A1411" s="16" t="s">
        <v>35</v>
      </c>
      <c r="B1411" s="49">
        <v>793</v>
      </c>
      <c r="C1411" s="15" t="s">
        <v>168</v>
      </c>
      <c r="D1411" s="15" t="s">
        <v>18</v>
      </c>
      <c r="E1411" s="15" t="s">
        <v>83</v>
      </c>
      <c r="F1411" s="15" t="s">
        <v>36</v>
      </c>
      <c r="G1411" s="70">
        <f t="shared" si="427"/>
        <v>0</v>
      </c>
      <c r="H1411" s="70">
        <f t="shared" si="427"/>
        <v>0</v>
      </c>
      <c r="I1411" s="70">
        <f t="shared" si="427"/>
        <v>0</v>
      </c>
      <c r="J1411" s="1"/>
    </row>
    <row r="1412" spans="1:20" s="18" customFormat="1" ht="34.5" hidden="1" customHeight="1">
      <c r="A1412" s="16" t="s">
        <v>37</v>
      </c>
      <c r="B1412" s="49">
        <v>793</v>
      </c>
      <c r="C1412" s="15" t="s">
        <v>168</v>
      </c>
      <c r="D1412" s="15" t="s">
        <v>18</v>
      </c>
      <c r="E1412" s="15" t="s">
        <v>83</v>
      </c>
      <c r="F1412" s="15" t="s">
        <v>38</v>
      </c>
      <c r="G1412" s="70"/>
      <c r="H1412" s="70"/>
      <c r="I1412" s="70"/>
      <c r="P1412" s="17"/>
      <c r="Q1412" s="17"/>
      <c r="R1412" s="17"/>
      <c r="S1412" s="17"/>
      <c r="T1412" s="17"/>
    </row>
    <row r="1413" spans="1:20" ht="73.5" hidden="1" customHeight="1">
      <c r="A1413" s="37" t="s">
        <v>683</v>
      </c>
      <c r="B1413" s="49">
        <v>793</v>
      </c>
      <c r="C1413" s="15" t="s">
        <v>168</v>
      </c>
      <c r="D1413" s="15" t="s">
        <v>168</v>
      </c>
      <c r="E1413" s="15" t="s">
        <v>690</v>
      </c>
      <c r="F1413" s="15"/>
      <c r="G1413" s="70">
        <f>G1414</f>
        <v>0</v>
      </c>
      <c r="H1413" s="8">
        <v>0</v>
      </c>
      <c r="I1413" s="8">
        <v>0</v>
      </c>
      <c r="J1413" s="177"/>
      <c r="K1413" s="184"/>
      <c r="L1413" s="184"/>
      <c r="M1413" s="184"/>
      <c r="N1413" s="184"/>
      <c r="O1413" s="184"/>
      <c r="P1413" s="184"/>
      <c r="Q1413" s="184"/>
      <c r="R1413" s="184"/>
      <c r="S1413" s="1"/>
      <c r="T1413" s="1"/>
    </row>
    <row r="1414" spans="1:20" ht="21" hidden="1" customHeight="1">
      <c r="A1414" s="82" t="s">
        <v>153</v>
      </c>
      <c r="B1414" s="49">
        <v>793</v>
      </c>
      <c r="C1414" s="15" t="s">
        <v>168</v>
      </c>
      <c r="D1414" s="15" t="s">
        <v>168</v>
      </c>
      <c r="E1414" s="15" t="s">
        <v>690</v>
      </c>
      <c r="F1414" s="15" t="s">
        <v>154</v>
      </c>
      <c r="G1414" s="70">
        <f>G1415</f>
        <v>0</v>
      </c>
      <c r="H1414" s="8">
        <v>0</v>
      </c>
      <c r="I1414" s="8">
        <v>0</v>
      </c>
      <c r="J1414" s="177"/>
      <c r="K1414" s="184"/>
      <c r="L1414" s="184"/>
      <c r="M1414" s="184"/>
      <c r="N1414" s="184"/>
      <c r="O1414" s="184"/>
      <c r="P1414" s="184"/>
      <c r="Q1414" s="184"/>
      <c r="R1414" s="184"/>
      <c r="S1414" s="1"/>
      <c r="T1414" s="1"/>
    </row>
    <row r="1415" spans="1:20" ht="20.25" hidden="1" customHeight="1">
      <c r="A1415" s="82" t="s">
        <v>173</v>
      </c>
      <c r="B1415" s="49">
        <v>793</v>
      </c>
      <c r="C1415" s="15" t="s">
        <v>168</v>
      </c>
      <c r="D1415" s="15" t="s">
        <v>168</v>
      </c>
      <c r="E1415" s="15" t="s">
        <v>690</v>
      </c>
      <c r="F1415" s="15" t="s">
        <v>174</v>
      </c>
      <c r="G1415" s="87">
        <f>'прил 5,'!G1849</f>
        <v>0</v>
      </c>
      <c r="H1415" s="8">
        <v>0</v>
      </c>
      <c r="I1415" s="8">
        <v>0</v>
      </c>
      <c r="J1415" s="177"/>
      <c r="K1415" s="184"/>
      <c r="L1415" s="184"/>
      <c r="M1415" s="184"/>
      <c r="N1415" s="184"/>
      <c r="O1415" s="184"/>
      <c r="P1415" s="184"/>
      <c r="Q1415" s="184"/>
      <c r="R1415" s="184"/>
      <c r="S1415" s="1"/>
      <c r="T1415" s="1"/>
    </row>
    <row r="1416" spans="1:20" ht="25.5" hidden="1" customHeight="1">
      <c r="A1416" s="37" t="s">
        <v>602</v>
      </c>
      <c r="B1416" s="49">
        <v>793</v>
      </c>
      <c r="C1416" s="15" t="s">
        <v>168</v>
      </c>
      <c r="D1416" s="15" t="s">
        <v>168</v>
      </c>
      <c r="E1416" s="15" t="s">
        <v>599</v>
      </c>
      <c r="F1416" s="15"/>
      <c r="G1416" s="87">
        <f>G1417</f>
        <v>0</v>
      </c>
      <c r="H1416" s="8">
        <v>0</v>
      </c>
      <c r="I1416" s="8">
        <v>0</v>
      </c>
      <c r="J1416" s="177"/>
      <c r="K1416" s="184"/>
      <c r="L1416" s="184"/>
      <c r="M1416" s="184"/>
      <c r="N1416" s="184"/>
      <c r="O1416" s="184"/>
      <c r="P1416" s="184"/>
      <c r="Q1416" s="184"/>
      <c r="R1416" s="184"/>
      <c r="S1416" s="1"/>
      <c r="T1416" s="1"/>
    </row>
    <row r="1417" spans="1:20" ht="39.75" hidden="1" customHeight="1">
      <c r="A1417" s="37" t="s">
        <v>601</v>
      </c>
      <c r="B1417" s="49">
        <v>793</v>
      </c>
      <c r="C1417" s="15" t="s">
        <v>168</v>
      </c>
      <c r="D1417" s="15" t="s">
        <v>168</v>
      </c>
      <c r="E1417" s="15" t="s">
        <v>600</v>
      </c>
      <c r="F1417" s="15"/>
      <c r="G1417" s="87">
        <f>G1418</f>
        <v>0</v>
      </c>
      <c r="H1417" s="8">
        <v>0</v>
      </c>
      <c r="I1417" s="8">
        <v>0</v>
      </c>
      <c r="J1417" s="177"/>
      <c r="K1417" s="184"/>
      <c r="L1417" s="184"/>
      <c r="M1417" s="184"/>
      <c r="N1417" s="184"/>
      <c r="O1417" s="184"/>
      <c r="P1417" s="184"/>
      <c r="Q1417" s="184"/>
      <c r="R1417" s="184"/>
      <c r="S1417" s="1"/>
      <c r="T1417" s="1"/>
    </row>
    <row r="1418" spans="1:20" ht="30.75" hidden="1" customHeight="1">
      <c r="A1418" s="16" t="s">
        <v>94</v>
      </c>
      <c r="B1418" s="49">
        <v>793</v>
      </c>
      <c r="C1418" s="15" t="s">
        <v>168</v>
      </c>
      <c r="D1418" s="15" t="s">
        <v>168</v>
      </c>
      <c r="E1418" s="15" t="s">
        <v>600</v>
      </c>
      <c r="F1418" s="15" t="s">
        <v>341</v>
      </c>
      <c r="G1418" s="87">
        <f>G1419</f>
        <v>0</v>
      </c>
      <c r="H1418" s="8">
        <v>0</v>
      </c>
      <c r="I1418" s="8">
        <v>0</v>
      </c>
      <c r="J1418" s="177"/>
      <c r="K1418" s="184"/>
      <c r="L1418" s="184"/>
      <c r="M1418" s="184"/>
      <c r="N1418" s="184"/>
      <c r="O1418" s="184"/>
      <c r="P1418" s="184"/>
      <c r="Q1418" s="184"/>
      <c r="R1418" s="184"/>
      <c r="S1418" s="1"/>
      <c r="T1418" s="1"/>
    </row>
    <row r="1419" spans="1:20" ht="30.75" hidden="1" customHeight="1">
      <c r="A1419" s="16" t="s">
        <v>342</v>
      </c>
      <c r="B1419" s="49">
        <v>793</v>
      </c>
      <c r="C1419" s="15" t="s">
        <v>168</v>
      </c>
      <c r="D1419" s="15" t="s">
        <v>168</v>
      </c>
      <c r="E1419" s="15" t="s">
        <v>600</v>
      </c>
      <c r="F1419" s="15" t="s">
        <v>343</v>
      </c>
      <c r="G1419" s="87"/>
      <c r="H1419" s="8">
        <v>0</v>
      </c>
      <c r="I1419" s="8">
        <v>0</v>
      </c>
      <c r="J1419" s="177"/>
      <c r="K1419" s="184"/>
      <c r="L1419" s="184"/>
      <c r="M1419" s="184"/>
      <c r="N1419" s="184"/>
      <c r="O1419" s="184"/>
      <c r="P1419" s="184"/>
      <c r="Q1419" s="184"/>
      <c r="R1419" s="184"/>
      <c r="S1419" s="1"/>
      <c r="T1419" s="1"/>
    </row>
    <row r="1420" spans="1:20" ht="55.5" hidden="1" customHeight="1">
      <c r="A1420" s="139" t="s">
        <v>707</v>
      </c>
      <c r="B1420" s="49">
        <v>793</v>
      </c>
      <c r="C1420" s="15" t="s">
        <v>168</v>
      </c>
      <c r="D1420" s="15" t="s">
        <v>168</v>
      </c>
      <c r="E1420" s="15" t="s">
        <v>691</v>
      </c>
      <c r="F1420" s="15"/>
      <c r="G1420" s="87">
        <f>G1421+G1423</f>
        <v>0</v>
      </c>
      <c r="H1420" s="70">
        <f t="shared" ref="H1420:I1420" si="428">H1421+H1423</f>
        <v>0</v>
      </c>
      <c r="I1420" s="70">
        <f t="shared" si="428"/>
        <v>0</v>
      </c>
      <c r="J1420" s="176"/>
      <c r="K1420" s="184"/>
      <c r="L1420" s="184"/>
      <c r="M1420" s="184"/>
      <c r="N1420" s="184"/>
      <c r="O1420" s="184"/>
      <c r="P1420" s="184"/>
      <c r="Q1420" s="184"/>
      <c r="R1420" s="184"/>
      <c r="S1420" s="1"/>
      <c r="T1420" s="1"/>
    </row>
    <row r="1421" spans="1:20" ht="27" hidden="1" customHeight="1">
      <c r="A1421" s="16" t="s">
        <v>94</v>
      </c>
      <c r="B1421" s="49">
        <v>793</v>
      </c>
      <c r="C1421" s="15" t="s">
        <v>168</v>
      </c>
      <c r="D1421" s="15" t="s">
        <v>168</v>
      </c>
      <c r="E1421" s="15" t="s">
        <v>585</v>
      </c>
      <c r="F1421" s="15" t="s">
        <v>341</v>
      </c>
      <c r="G1421" s="87">
        <f>G1422</f>
        <v>0</v>
      </c>
      <c r="H1421" s="8">
        <f>H1422</f>
        <v>0</v>
      </c>
      <c r="I1421" s="8">
        <v>0</v>
      </c>
      <c r="J1421" s="177"/>
      <c r="K1421" s="184"/>
      <c r="L1421" s="184"/>
      <c r="M1421" s="184"/>
      <c r="N1421" s="184"/>
      <c r="O1421" s="184"/>
      <c r="P1421" s="184"/>
      <c r="Q1421" s="184"/>
      <c r="R1421" s="184"/>
      <c r="S1421" s="1"/>
      <c r="T1421" s="1"/>
    </row>
    <row r="1422" spans="1:20" ht="18.75" hidden="1" customHeight="1">
      <c r="A1422" s="82" t="s">
        <v>342</v>
      </c>
      <c r="B1422" s="49">
        <v>793</v>
      </c>
      <c r="C1422" s="15" t="s">
        <v>168</v>
      </c>
      <c r="D1422" s="15" t="s">
        <v>168</v>
      </c>
      <c r="E1422" s="15" t="s">
        <v>585</v>
      </c>
      <c r="F1422" s="15" t="s">
        <v>343</v>
      </c>
      <c r="G1422" s="87"/>
      <c r="H1422" s="8"/>
      <c r="I1422" s="8">
        <v>0</v>
      </c>
      <c r="J1422" s="177"/>
      <c r="K1422" s="184"/>
      <c r="L1422" s="184"/>
      <c r="M1422" s="184"/>
      <c r="N1422" s="184"/>
      <c r="O1422" s="184"/>
      <c r="P1422" s="184"/>
      <c r="Q1422" s="184"/>
      <c r="R1422" s="184"/>
      <c r="S1422" s="1"/>
      <c r="T1422" s="1"/>
    </row>
    <row r="1423" spans="1:20" ht="39.75" hidden="1" customHeight="1">
      <c r="A1423" s="82" t="s">
        <v>35</v>
      </c>
      <c r="B1423" s="49">
        <v>793</v>
      </c>
      <c r="C1423" s="15" t="s">
        <v>168</v>
      </c>
      <c r="D1423" s="15" t="s">
        <v>168</v>
      </c>
      <c r="E1423" s="15" t="s">
        <v>692</v>
      </c>
      <c r="F1423" s="15" t="s">
        <v>341</v>
      </c>
      <c r="G1423" s="87">
        <f>G1424</f>
        <v>0</v>
      </c>
      <c r="H1423" s="8"/>
      <c r="I1423" s="8"/>
      <c r="J1423" s="177"/>
      <c r="K1423" s="184"/>
      <c r="L1423" s="184"/>
      <c r="M1423" s="184"/>
      <c r="N1423" s="184"/>
      <c r="O1423" s="184"/>
      <c r="P1423" s="184"/>
      <c r="Q1423" s="184"/>
      <c r="R1423" s="184"/>
      <c r="S1423" s="1"/>
      <c r="T1423" s="1"/>
    </row>
    <row r="1424" spans="1:20" ht="39" hidden="1" customHeight="1">
      <c r="A1424" s="16" t="s">
        <v>37</v>
      </c>
      <c r="B1424" s="49">
        <v>793</v>
      </c>
      <c r="C1424" s="15" t="s">
        <v>168</v>
      </c>
      <c r="D1424" s="15" t="s">
        <v>168</v>
      </c>
      <c r="E1424" s="15" t="s">
        <v>691</v>
      </c>
      <c r="F1424" s="15" t="s">
        <v>343</v>
      </c>
      <c r="G1424" s="87">
        <f>358104.72+400000-758104.72</f>
        <v>0</v>
      </c>
      <c r="H1424" s="8"/>
      <c r="I1424" s="8"/>
      <c r="J1424" s="177"/>
      <c r="K1424" s="184"/>
      <c r="L1424" s="184"/>
      <c r="M1424" s="184"/>
      <c r="N1424" s="184"/>
      <c r="O1424" s="184"/>
      <c r="P1424" s="184"/>
      <c r="Q1424" s="184"/>
      <c r="R1424" s="184"/>
      <c r="S1424" s="1"/>
      <c r="T1424" s="1"/>
    </row>
    <row r="1425" spans="1:20" ht="57" hidden="1" customHeight="1">
      <c r="A1425" s="37" t="s">
        <v>707</v>
      </c>
      <c r="B1425" s="49">
        <v>793</v>
      </c>
      <c r="C1425" s="15" t="s">
        <v>168</v>
      </c>
      <c r="D1425" s="15" t="s">
        <v>168</v>
      </c>
      <c r="E1425" s="15" t="s">
        <v>585</v>
      </c>
      <c r="F1425" s="15"/>
      <c r="G1425" s="87">
        <f>G1426+G1428</f>
        <v>0</v>
      </c>
      <c r="H1425" s="70">
        <f t="shared" ref="H1425:I1425" si="429">H1426+H1428</f>
        <v>0</v>
      </c>
      <c r="I1425" s="70">
        <f t="shared" si="429"/>
        <v>0</v>
      </c>
      <c r="J1425" s="176"/>
      <c r="K1425" s="184"/>
      <c r="L1425" s="184"/>
      <c r="M1425" s="184"/>
      <c r="N1425" s="184"/>
      <c r="O1425" s="184"/>
      <c r="P1425" s="184"/>
      <c r="Q1425" s="184"/>
      <c r="R1425" s="184"/>
      <c r="S1425" s="1"/>
      <c r="T1425" s="1"/>
    </row>
    <row r="1426" spans="1:20" ht="27" hidden="1" customHeight="1">
      <c r="A1426" s="16" t="s">
        <v>94</v>
      </c>
      <c r="B1426" s="49">
        <v>793</v>
      </c>
      <c r="C1426" s="15" t="s">
        <v>168</v>
      </c>
      <c r="D1426" s="15" t="s">
        <v>168</v>
      </c>
      <c r="E1426" s="15" t="s">
        <v>585</v>
      </c>
      <c r="F1426" s="15" t="s">
        <v>341</v>
      </c>
      <c r="G1426" s="87">
        <f>G1427</f>
        <v>0</v>
      </c>
      <c r="H1426" s="8">
        <f>H1427</f>
        <v>0</v>
      </c>
      <c r="I1426" s="8">
        <v>0</v>
      </c>
      <c r="J1426" s="177"/>
      <c r="K1426" s="184"/>
      <c r="L1426" s="184"/>
      <c r="M1426" s="184"/>
      <c r="N1426" s="184"/>
      <c r="O1426" s="184"/>
      <c r="P1426" s="184"/>
      <c r="Q1426" s="184"/>
      <c r="R1426" s="184"/>
      <c r="S1426" s="1"/>
      <c r="T1426" s="1"/>
    </row>
    <row r="1427" spans="1:20" ht="18.75" hidden="1" customHeight="1">
      <c r="A1427" s="82" t="s">
        <v>342</v>
      </c>
      <c r="B1427" s="49">
        <v>793</v>
      </c>
      <c r="C1427" s="15" t="s">
        <v>168</v>
      </c>
      <c r="D1427" s="15" t="s">
        <v>168</v>
      </c>
      <c r="E1427" s="15" t="s">
        <v>585</v>
      </c>
      <c r="F1427" s="15" t="s">
        <v>343</v>
      </c>
      <c r="G1427" s="87"/>
      <c r="H1427" s="8"/>
      <c r="I1427" s="8">
        <v>0</v>
      </c>
      <c r="J1427" s="177"/>
      <c r="K1427" s="184"/>
      <c r="L1427" s="184"/>
      <c r="M1427" s="184"/>
      <c r="N1427" s="184"/>
      <c r="O1427" s="184"/>
      <c r="P1427" s="184"/>
      <c r="Q1427" s="184"/>
      <c r="R1427" s="184"/>
      <c r="S1427" s="1"/>
      <c r="T1427" s="1"/>
    </row>
    <row r="1428" spans="1:20" ht="30" hidden="1" customHeight="1">
      <c r="A1428" s="82" t="s">
        <v>35</v>
      </c>
      <c r="B1428" s="49">
        <v>793</v>
      </c>
      <c r="C1428" s="15" t="s">
        <v>168</v>
      </c>
      <c r="D1428" s="15" t="s">
        <v>168</v>
      </c>
      <c r="E1428" s="15" t="s">
        <v>585</v>
      </c>
      <c r="F1428" s="15" t="s">
        <v>341</v>
      </c>
      <c r="G1428" s="87">
        <f>G1429</f>
        <v>0</v>
      </c>
      <c r="H1428" s="8">
        <v>0</v>
      </c>
      <c r="I1428" s="8">
        <v>0</v>
      </c>
      <c r="J1428" s="177"/>
      <c r="K1428" s="184"/>
      <c r="L1428" s="184"/>
      <c r="M1428" s="184"/>
      <c r="N1428" s="184"/>
      <c r="O1428" s="184"/>
      <c r="P1428" s="184"/>
      <c r="Q1428" s="184"/>
      <c r="R1428" s="184"/>
      <c r="S1428" s="1"/>
      <c r="T1428" s="1"/>
    </row>
    <row r="1429" spans="1:20" ht="30.75" hidden="1" customHeight="1">
      <c r="A1429" s="16" t="s">
        <v>37</v>
      </c>
      <c r="B1429" s="49">
        <v>793</v>
      </c>
      <c r="C1429" s="15" t="s">
        <v>168</v>
      </c>
      <c r="D1429" s="15" t="s">
        <v>168</v>
      </c>
      <c r="E1429" s="15" t="s">
        <v>585</v>
      </c>
      <c r="F1429" s="15" t="s">
        <v>343</v>
      </c>
      <c r="G1429" s="87"/>
      <c r="H1429" s="8"/>
      <c r="I1429" s="8"/>
      <c r="J1429" s="177"/>
      <c r="K1429" s="184"/>
      <c r="L1429" s="184"/>
      <c r="M1429" s="184"/>
      <c r="N1429" s="184"/>
      <c r="O1429" s="184"/>
      <c r="P1429" s="184"/>
      <c r="Q1429" s="184"/>
      <c r="R1429" s="184"/>
      <c r="S1429" s="1"/>
      <c r="T1429" s="1"/>
    </row>
    <row r="1430" spans="1:20" s="3" customFormat="1" ht="33.75" hidden="1" customHeight="1">
      <c r="A1430" s="16" t="s">
        <v>485</v>
      </c>
      <c r="B1430" s="49">
        <v>793</v>
      </c>
      <c r="C1430" s="15" t="s">
        <v>168</v>
      </c>
      <c r="D1430" s="15" t="s">
        <v>168</v>
      </c>
      <c r="E1430" s="15" t="s">
        <v>486</v>
      </c>
      <c r="F1430" s="15"/>
      <c r="G1430" s="87">
        <f>G1431</f>
        <v>0</v>
      </c>
      <c r="H1430" s="8">
        <v>0</v>
      </c>
      <c r="I1430" s="8">
        <v>0</v>
      </c>
      <c r="J1430" s="177"/>
      <c r="K1430" s="197"/>
      <c r="L1430" s="197"/>
      <c r="M1430" s="197"/>
      <c r="N1430" s="197"/>
      <c r="O1430" s="197"/>
      <c r="P1430" s="197"/>
      <c r="Q1430" s="197"/>
      <c r="R1430" s="197"/>
    </row>
    <row r="1431" spans="1:20" s="3" customFormat="1" ht="38.25" hidden="1" customHeight="1">
      <c r="A1431" s="16" t="s">
        <v>35</v>
      </c>
      <c r="B1431" s="49">
        <v>793</v>
      </c>
      <c r="C1431" s="15" t="s">
        <v>168</v>
      </c>
      <c r="D1431" s="15" t="s">
        <v>168</v>
      </c>
      <c r="E1431" s="15" t="s">
        <v>486</v>
      </c>
      <c r="F1431" s="15" t="s">
        <v>36</v>
      </c>
      <c r="G1431" s="70">
        <f>G1432</f>
        <v>0</v>
      </c>
      <c r="H1431" s="8">
        <v>0</v>
      </c>
      <c r="I1431" s="8">
        <v>0</v>
      </c>
      <c r="J1431" s="177"/>
      <c r="K1431" s="197"/>
      <c r="L1431" s="197"/>
      <c r="M1431" s="197"/>
      <c r="N1431" s="197"/>
      <c r="O1431" s="197"/>
      <c r="P1431" s="197"/>
      <c r="Q1431" s="197"/>
      <c r="R1431" s="197"/>
    </row>
    <row r="1432" spans="1:20" s="3" customFormat="1" ht="38.25" hidden="1" customHeight="1">
      <c r="A1432" s="16" t="s">
        <v>37</v>
      </c>
      <c r="B1432" s="49">
        <v>793</v>
      </c>
      <c r="C1432" s="15" t="s">
        <v>168</v>
      </c>
      <c r="D1432" s="15" t="s">
        <v>168</v>
      </c>
      <c r="E1432" s="15" t="s">
        <v>486</v>
      </c>
      <c r="F1432" s="15" t="s">
        <v>38</v>
      </c>
      <c r="G1432" s="70"/>
      <c r="H1432" s="8">
        <v>0</v>
      </c>
      <c r="I1432" s="8">
        <v>0</v>
      </c>
      <c r="J1432" s="177"/>
      <c r="K1432" s="197"/>
      <c r="L1432" s="197"/>
      <c r="M1432" s="197"/>
      <c r="N1432" s="197"/>
      <c r="O1432" s="197"/>
      <c r="P1432" s="197"/>
      <c r="Q1432" s="197"/>
      <c r="R1432" s="197"/>
    </row>
    <row r="1433" spans="1:20" ht="85.5" hidden="1" customHeight="1">
      <c r="A1433" s="37" t="s">
        <v>791</v>
      </c>
      <c r="B1433" s="49">
        <v>793</v>
      </c>
      <c r="C1433" s="15" t="s">
        <v>168</v>
      </c>
      <c r="D1433" s="15" t="s">
        <v>168</v>
      </c>
      <c r="E1433" s="15" t="s">
        <v>689</v>
      </c>
      <c r="F1433" s="15"/>
      <c r="G1433" s="70">
        <f>G1434</f>
        <v>0</v>
      </c>
      <c r="H1433" s="8">
        <v>0</v>
      </c>
      <c r="I1433" s="8">
        <v>0</v>
      </c>
      <c r="J1433" s="177"/>
      <c r="K1433" s="184"/>
      <c r="L1433" s="184"/>
      <c r="M1433" s="184"/>
      <c r="N1433" s="184"/>
      <c r="O1433" s="184"/>
      <c r="P1433" s="184"/>
      <c r="Q1433" s="184"/>
      <c r="R1433" s="184"/>
      <c r="S1433" s="1"/>
      <c r="T1433" s="1"/>
    </row>
    <row r="1434" spans="1:20" ht="21" hidden="1" customHeight="1">
      <c r="A1434" s="82" t="s">
        <v>153</v>
      </c>
      <c r="B1434" s="49">
        <v>793</v>
      </c>
      <c r="C1434" s="15" t="s">
        <v>168</v>
      </c>
      <c r="D1434" s="15" t="s">
        <v>168</v>
      </c>
      <c r="E1434" s="15" t="s">
        <v>689</v>
      </c>
      <c r="F1434" s="15" t="s">
        <v>154</v>
      </c>
      <c r="G1434" s="70">
        <f>G1435</f>
        <v>0</v>
      </c>
      <c r="H1434" s="8">
        <v>0</v>
      </c>
      <c r="I1434" s="8">
        <v>0</v>
      </c>
      <c r="J1434" s="177"/>
      <c r="K1434" s="184"/>
      <c r="L1434" s="184"/>
      <c r="M1434" s="184"/>
      <c r="N1434" s="184"/>
      <c r="O1434" s="184"/>
      <c r="P1434" s="184"/>
      <c r="Q1434" s="184"/>
      <c r="R1434" s="184"/>
      <c r="S1434" s="1"/>
      <c r="T1434" s="1"/>
    </row>
    <row r="1435" spans="1:20" ht="20.25" hidden="1" customHeight="1">
      <c r="A1435" s="82" t="s">
        <v>173</v>
      </c>
      <c r="B1435" s="49">
        <v>793</v>
      </c>
      <c r="C1435" s="15" t="s">
        <v>168</v>
      </c>
      <c r="D1435" s="15" t="s">
        <v>168</v>
      </c>
      <c r="E1435" s="15" t="s">
        <v>689</v>
      </c>
      <c r="F1435" s="15" t="s">
        <v>174</v>
      </c>
      <c r="G1435" s="87">
        <f>'прил 5,'!G1872</f>
        <v>0</v>
      </c>
      <c r="H1435" s="8">
        <v>0</v>
      </c>
      <c r="I1435" s="8">
        <v>0</v>
      </c>
      <c r="J1435" s="177"/>
      <c r="K1435" s="184"/>
      <c r="L1435" s="184"/>
      <c r="M1435" s="184"/>
      <c r="N1435" s="184"/>
      <c r="O1435" s="184"/>
      <c r="P1435" s="184"/>
      <c r="Q1435" s="184"/>
      <c r="R1435" s="184"/>
      <c r="S1435" s="1"/>
      <c r="T1435" s="1"/>
    </row>
    <row r="1436" spans="1:20" ht="67.5" hidden="1" customHeight="1">
      <c r="A1436" s="37" t="s">
        <v>955</v>
      </c>
      <c r="B1436" s="49">
        <v>793</v>
      </c>
      <c r="C1436" s="15" t="s">
        <v>168</v>
      </c>
      <c r="D1436" s="15" t="s">
        <v>168</v>
      </c>
      <c r="E1436" s="15" t="s">
        <v>585</v>
      </c>
      <c r="F1436" s="15"/>
      <c r="G1436" s="70">
        <f>G1437</f>
        <v>0</v>
      </c>
      <c r="H1436" s="8">
        <v>0</v>
      </c>
      <c r="I1436" s="8">
        <v>0</v>
      </c>
      <c r="J1436" s="177"/>
      <c r="K1436" s="184"/>
      <c r="L1436" s="184"/>
      <c r="M1436" s="184"/>
      <c r="N1436" s="184"/>
      <c r="O1436" s="184"/>
      <c r="P1436" s="184"/>
      <c r="Q1436" s="184"/>
      <c r="R1436" s="184"/>
      <c r="S1436" s="1"/>
      <c r="T1436" s="1"/>
    </row>
    <row r="1437" spans="1:20" ht="44.25" hidden="1" customHeight="1">
      <c r="A1437" s="82" t="s">
        <v>94</v>
      </c>
      <c r="B1437" s="49">
        <v>793</v>
      </c>
      <c r="C1437" s="15" t="s">
        <v>168</v>
      </c>
      <c r="D1437" s="15" t="s">
        <v>168</v>
      </c>
      <c r="E1437" s="15" t="s">
        <v>585</v>
      </c>
      <c r="F1437" s="15" t="s">
        <v>341</v>
      </c>
      <c r="G1437" s="70">
        <f>G1438</f>
        <v>0</v>
      </c>
      <c r="H1437" s="8">
        <v>0</v>
      </c>
      <c r="I1437" s="8">
        <v>0</v>
      </c>
      <c r="J1437" s="177"/>
      <c r="K1437" s="184"/>
      <c r="L1437" s="184"/>
      <c r="M1437" s="184"/>
      <c r="N1437" s="184"/>
      <c r="O1437" s="184"/>
      <c r="P1437" s="184"/>
      <c r="Q1437" s="184"/>
      <c r="R1437" s="184"/>
      <c r="S1437" s="1"/>
      <c r="T1437" s="1"/>
    </row>
    <row r="1438" spans="1:20" ht="20.25" hidden="1" customHeight="1">
      <c r="A1438" s="82" t="s">
        <v>342</v>
      </c>
      <c r="B1438" s="49">
        <v>793</v>
      </c>
      <c r="C1438" s="15" t="s">
        <v>168</v>
      </c>
      <c r="D1438" s="15" t="s">
        <v>168</v>
      </c>
      <c r="E1438" s="15" t="s">
        <v>585</v>
      </c>
      <c r="F1438" s="15" t="s">
        <v>343</v>
      </c>
      <c r="G1438" s="87">
        <f>'прил 5,'!G1869</f>
        <v>0</v>
      </c>
      <c r="H1438" s="8">
        <v>0</v>
      </c>
      <c r="I1438" s="8">
        <v>0</v>
      </c>
      <c r="J1438" s="177"/>
      <c r="K1438" s="184"/>
      <c r="L1438" s="184"/>
      <c r="M1438" s="184"/>
      <c r="N1438" s="184"/>
      <c r="O1438" s="184"/>
      <c r="P1438" s="184"/>
      <c r="Q1438" s="184"/>
      <c r="R1438" s="184"/>
      <c r="S1438" s="1"/>
      <c r="T1438" s="1"/>
    </row>
    <row r="1439" spans="1:20" ht="57" hidden="1" customHeight="1">
      <c r="A1439" s="37" t="s">
        <v>838</v>
      </c>
      <c r="B1439" s="49">
        <v>795</v>
      </c>
      <c r="C1439" s="15" t="s">
        <v>168</v>
      </c>
      <c r="D1439" s="15" t="s">
        <v>168</v>
      </c>
      <c r="E1439" s="15" t="s">
        <v>837</v>
      </c>
      <c r="F1439" s="15"/>
      <c r="G1439" s="87">
        <f>G1440</f>
        <v>0</v>
      </c>
      <c r="H1439" s="87">
        <f t="shared" ref="H1439:I1439" si="430">H1440</f>
        <v>0</v>
      </c>
      <c r="I1439" s="87">
        <f t="shared" si="430"/>
        <v>0</v>
      </c>
      <c r="J1439" s="1"/>
    </row>
    <row r="1440" spans="1:20" ht="27" hidden="1" customHeight="1">
      <c r="A1440" s="82" t="s">
        <v>62</v>
      </c>
      <c r="B1440" s="49">
        <v>795</v>
      </c>
      <c r="C1440" s="15" t="s">
        <v>168</v>
      </c>
      <c r="D1440" s="15" t="s">
        <v>168</v>
      </c>
      <c r="E1440" s="15" t="s">
        <v>837</v>
      </c>
      <c r="F1440" s="15" t="s">
        <v>63</v>
      </c>
      <c r="G1440" s="87">
        <f>G1441</f>
        <v>0</v>
      </c>
      <c r="H1440" s="8">
        <f>H1441</f>
        <v>0</v>
      </c>
      <c r="I1440" s="8">
        <f>I1441</f>
        <v>0</v>
      </c>
      <c r="J1440" s="1"/>
    </row>
    <row r="1441" spans="1:20" ht="18.75" hidden="1" customHeight="1">
      <c r="A1441" s="82" t="s">
        <v>175</v>
      </c>
      <c r="B1441" s="49">
        <v>795</v>
      </c>
      <c r="C1441" s="15" t="s">
        <v>168</v>
      </c>
      <c r="D1441" s="15" t="s">
        <v>168</v>
      </c>
      <c r="E1441" s="15" t="s">
        <v>837</v>
      </c>
      <c r="F1441" s="15" t="s">
        <v>176</v>
      </c>
      <c r="G1441" s="70"/>
      <c r="H1441" s="70">
        <v>0</v>
      </c>
      <c r="I1441" s="70">
        <v>0</v>
      </c>
      <c r="J1441" s="1"/>
    </row>
    <row r="1442" spans="1:20" ht="34.5" customHeight="1">
      <c r="A1442" s="16" t="s">
        <v>857</v>
      </c>
      <c r="B1442" s="14">
        <v>793</v>
      </c>
      <c r="C1442" s="15" t="s">
        <v>168</v>
      </c>
      <c r="D1442" s="15" t="s">
        <v>27</v>
      </c>
      <c r="E1442" s="15" t="s">
        <v>858</v>
      </c>
      <c r="F1442" s="15"/>
      <c r="G1442" s="70">
        <f t="shared" ref="G1442:I1443" si="431">G1443</f>
        <v>2000000</v>
      </c>
      <c r="H1442" s="70">
        <f t="shared" si="431"/>
        <v>500000</v>
      </c>
      <c r="I1442" s="70">
        <f t="shared" si="431"/>
        <v>0</v>
      </c>
      <c r="J1442" s="1"/>
      <c r="P1442" s="1"/>
      <c r="Q1442" s="1"/>
      <c r="R1442" s="1"/>
      <c r="S1442" s="1"/>
      <c r="T1442" s="1"/>
    </row>
    <row r="1443" spans="1:20" ht="34.5" customHeight="1">
      <c r="A1443" s="16" t="s">
        <v>35</v>
      </c>
      <c r="B1443" s="14">
        <v>793</v>
      </c>
      <c r="C1443" s="15" t="s">
        <v>168</v>
      </c>
      <c r="D1443" s="15" t="s">
        <v>27</v>
      </c>
      <c r="E1443" s="15" t="s">
        <v>858</v>
      </c>
      <c r="F1443" s="15" t="s">
        <v>36</v>
      </c>
      <c r="G1443" s="70">
        <f t="shared" si="431"/>
        <v>2000000</v>
      </c>
      <c r="H1443" s="70">
        <f t="shared" si="431"/>
        <v>500000</v>
      </c>
      <c r="I1443" s="70">
        <f t="shared" si="431"/>
        <v>0</v>
      </c>
      <c r="J1443" s="1"/>
      <c r="P1443" s="1"/>
      <c r="Q1443" s="1"/>
      <c r="R1443" s="1"/>
      <c r="S1443" s="1"/>
      <c r="T1443" s="1"/>
    </row>
    <row r="1444" spans="1:20" ht="34.5" customHeight="1">
      <c r="A1444" s="16" t="s">
        <v>37</v>
      </c>
      <c r="B1444" s="14">
        <v>793</v>
      </c>
      <c r="C1444" s="15" t="s">
        <v>168</v>
      </c>
      <c r="D1444" s="15" t="s">
        <v>27</v>
      </c>
      <c r="E1444" s="15" t="s">
        <v>858</v>
      </c>
      <c r="F1444" s="15" t="s">
        <v>38</v>
      </c>
      <c r="G1444" s="70">
        <f>'прил 5,'!G1764</f>
        <v>2000000</v>
      </c>
      <c r="H1444" s="70">
        <f>'прил 5,'!H1766</f>
        <v>500000</v>
      </c>
      <c r="I1444" s="70">
        <f>'прил 5,'!I1766</f>
        <v>0</v>
      </c>
      <c r="J1444" s="1"/>
      <c r="P1444" s="1"/>
      <c r="Q1444" s="1"/>
      <c r="R1444" s="1"/>
      <c r="S1444" s="1"/>
      <c r="T1444" s="1"/>
    </row>
    <row r="1445" spans="1:20" s="18" customFormat="1" ht="39" hidden="1" customHeight="1">
      <c r="A1445" s="82" t="s">
        <v>1091</v>
      </c>
      <c r="B1445" s="83">
        <v>793</v>
      </c>
      <c r="C1445" s="84" t="s">
        <v>168</v>
      </c>
      <c r="D1445" s="84" t="s">
        <v>27</v>
      </c>
      <c r="E1445" s="84" t="s">
        <v>1092</v>
      </c>
      <c r="F1445" s="84"/>
      <c r="G1445" s="87">
        <f>G1447</f>
        <v>1300000</v>
      </c>
      <c r="H1445" s="87">
        <f>H1447</f>
        <v>0</v>
      </c>
      <c r="I1445" s="87">
        <f>I1447</f>
        <v>0</v>
      </c>
      <c r="J1445" s="176"/>
      <c r="K1445" s="198"/>
      <c r="L1445" s="198"/>
      <c r="M1445" s="198"/>
      <c r="N1445" s="198"/>
      <c r="O1445" s="198"/>
      <c r="P1445" s="198"/>
      <c r="Q1445" s="198"/>
      <c r="R1445" s="198"/>
    </row>
    <row r="1446" spans="1:20" s="18" customFormat="1" ht="93" customHeight="1">
      <c r="A1446" s="82" t="s">
        <v>1217</v>
      </c>
      <c r="B1446" s="83">
        <v>793</v>
      </c>
      <c r="C1446" s="84" t="s">
        <v>168</v>
      </c>
      <c r="D1446" s="84" t="s">
        <v>27</v>
      </c>
      <c r="E1446" s="84" t="s">
        <v>1092</v>
      </c>
      <c r="F1446" s="84"/>
      <c r="G1446" s="87">
        <f>G1447</f>
        <v>1300000</v>
      </c>
      <c r="H1446" s="87">
        <f t="shared" ref="H1446:I1446" si="432">H1447</f>
        <v>0</v>
      </c>
      <c r="I1446" s="87">
        <f t="shared" si="432"/>
        <v>0</v>
      </c>
      <c r="J1446" s="176"/>
      <c r="K1446" s="198"/>
      <c r="L1446" s="198"/>
      <c r="M1446" s="198"/>
      <c r="N1446" s="198"/>
      <c r="O1446" s="198"/>
      <c r="P1446" s="198"/>
      <c r="Q1446" s="198"/>
      <c r="R1446" s="198"/>
    </row>
    <row r="1447" spans="1:20" ht="30.75" customHeight="1">
      <c r="A1447" s="82" t="s">
        <v>35</v>
      </c>
      <c r="B1447" s="83">
        <v>793</v>
      </c>
      <c r="C1447" s="84" t="s">
        <v>168</v>
      </c>
      <c r="D1447" s="84" t="s">
        <v>27</v>
      </c>
      <c r="E1447" s="84" t="s">
        <v>1092</v>
      </c>
      <c r="F1447" s="84" t="s">
        <v>36</v>
      </c>
      <c r="G1447" s="87">
        <f t="shared" ref="G1447:I1447" si="433">G1448</f>
        <v>1300000</v>
      </c>
      <c r="H1447" s="87">
        <f t="shared" si="433"/>
        <v>0</v>
      </c>
      <c r="I1447" s="87">
        <f t="shared" si="433"/>
        <v>0</v>
      </c>
      <c r="J1447" s="176"/>
      <c r="K1447" s="184"/>
      <c r="L1447" s="184"/>
      <c r="M1447" s="184"/>
      <c r="N1447" s="184"/>
      <c r="O1447" s="184"/>
      <c r="P1447" s="184"/>
      <c r="Q1447" s="184"/>
      <c r="R1447" s="184"/>
      <c r="S1447" s="1"/>
      <c r="T1447" s="1"/>
    </row>
    <row r="1448" spans="1:20" s="18" customFormat="1" ht="34.5" customHeight="1">
      <c r="A1448" s="82" t="s">
        <v>37</v>
      </c>
      <c r="B1448" s="83">
        <v>793</v>
      </c>
      <c r="C1448" s="84" t="s">
        <v>168</v>
      </c>
      <c r="D1448" s="84" t="s">
        <v>27</v>
      </c>
      <c r="E1448" s="84" t="s">
        <v>1092</v>
      </c>
      <c r="F1448" s="84" t="s">
        <v>38</v>
      </c>
      <c r="G1448" s="70">
        <f>'прил 5,'!G1724</f>
        <v>1300000</v>
      </c>
      <c r="H1448" s="87">
        <v>0</v>
      </c>
      <c r="I1448" s="87">
        <v>0</v>
      </c>
      <c r="J1448" s="176"/>
      <c r="K1448" s="198"/>
      <c r="L1448" s="198"/>
      <c r="M1448" s="198"/>
      <c r="N1448" s="198"/>
      <c r="O1448" s="198"/>
      <c r="P1448" s="198"/>
      <c r="Q1448" s="198"/>
      <c r="R1448" s="198"/>
    </row>
    <row r="1449" spans="1:20" s="18" customFormat="1" ht="39" hidden="1" customHeight="1">
      <c r="A1449" s="82" t="s">
        <v>1094</v>
      </c>
      <c r="B1449" s="83">
        <v>793</v>
      </c>
      <c r="C1449" s="84" t="s">
        <v>168</v>
      </c>
      <c r="D1449" s="84" t="s">
        <v>27</v>
      </c>
      <c r="E1449" s="84" t="s">
        <v>1093</v>
      </c>
      <c r="F1449" s="84"/>
      <c r="G1449" s="70">
        <f>G1451</f>
        <v>200000</v>
      </c>
      <c r="H1449" s="87">
        <f>H1451</f>
        <v>0</v>
      </c>
      <c r="I1449" s="87">
        <f>I1451</f>
        <v>0</v>
      </c>
      <c r="J1449" s="176"/>
      <c r="K1449" s="198"/>
      <c r="L1449" s="198"/>
      <c r="M1449" s="198"/>
      <c r="N1449" s="198"/>
      <c r="O1449" s="198"/>
      <c r="P1449" s="198"/>
      <c r="Q1449" s="198"/>
      <c r="R1449" s="198"/>
    </row>
    <row r="1450" spans="1:20" s="18" customFormat="1" ht="39" customHeight="1">
      <c r="A1450" s="82" t="s">
        <v>1219</v>
      </c>
      <c r="B1450" s="83">
        <v>793</v>
      </c>
      <c r="C1450" s="84" t="s">
        <v>168</v>
      </c>
      <c r="D1450" s="84" t="s">
        <v>27</v>
      </c>
      <c r="E1450" s="84" t="s">
        <v>1093</v>
      </c>
      <c r="F1450" s="84"/>
      <c r="G1450" s="70">
        <f>G1451</f>
        <v>200000</v>
      </c>
      <c r="H1450" s="87">
        <f t="shared" ref="H1450:I1450" si="434">H1451</f>
        <v>0</v>
      </c>
      <c r="I1450" s="87">
        <f t="shared" si="434"/>
        <v>0</v>
      </c>
      <c r="J1450" s="176"/>
      <c r="K1450" s="198"/>
      <c r="L1450" s="198"/>
      <c r="M1450" s="198"/>
      <c r="N1450" s="198"/>
      <c r="O1450" s="198"/>
      <c r="P1450" s="198"/>
      <c r="Q1450" s="198"/>
      <c r="R1450" s="198"/>
    </row>
    <row r="1451" spans="1:20" ht="30.75" customHeight="1">
      <c r="A1451" s="82" t="s">
        <v>35</v>
      </c>
      <c r="B1451" s="83">
        <v>793</v>
      </c>
      <c r="C1451" s="84" t="s">
        <v>168</v>
      </c>
      <c r="D1451" s="84" t="s">
        <v>27</v>
      </c>
      <c r="E1451" s="84" t="s">
        <v>1093</v>
      </c>
      <c r="F1451" s="84" t="s">
        <v>36</v>
      </c>
      <c r="G1451" s="70">
        <f t="shared" ref="G1451:I1451" si="435">G1452</f>
        <v>200000</v>
      </c>
      <c r="H1451" s="87">
        <f t="shared" si="435"/>
        <v>0</v>
      </c>
      <c r="I1451" s="87">
        <f t="shared" si="435"/>
        <v>0</v>
      </c>
      <c r="J1451" s="176"/>
      <c r="K1451" s="184"/>
      <c r="L1451" s="184"/>
      <c r="M1451" s="184"/>
      <c r="N1451" s="184"/>
      <c r="O1451" s="184"/>
      <c r="P1451" s="184"/>
      <c r="Q1451" s="184"/>
      <c r="R1451" s="184"/>
      <c r="S1451" s="1"/>
      <c r="T1451" s="1"/>
    </row>
    <row r="1452" spans="1:20" s="18" customFormat="1" ht="34.5" customHeight="1">
      <c r="A1452" s="82" t="s">
        <v>37</v>
      </c>
      <c r="B1452" s="83">
        <v>793</v>
      </c>
      <c r="C1452" s="84" t="s">
        <v>168</v>
      </c>
      <c r="D1452" s="84" t="s">
        <v>27</v>
      </c>
      <c r="E1452" s="84" t="s">
        <v>1093</v>
      </c>
      <c r="F1452" s="84" t="s">
        <v>38</v>
      </c>
      <c r="G1452" s="70">
        <f>'прил 5,'!G1728</f>
        <v>200000</v>
      </c>
      <c r="H1452" s="87">
        <v>0</v>
      </c>
      <c r="I1452" s="87">
        <v>0</v>
      </c>
      <c r="J1452" s="176"/>
      <c r="K1452" s="198"/>
      <c r="L1452" s="198"/>
      <c r="M1452" s="198"/>
      <c r="N1452" s="198"/>
      <c r="O1452" s="198"/>
      <c r="P1452" s="198"/>
      <c r="Q1452" s="198"/>
      <c r="R1452" s="198"/>
    </row>
    <row r="1453" spans="1:20" s="18" customFormat="1" ht="39" hidden="1" customHeight="1">
      <c r="A1453" s="82" t="s">
        <v>1097</v>
      </c>
      <c r="B1453" s="83">
        <v>793</v>
      </c>
      <c r="C1453" s="84" t="s">
        <v>168</v>
      </c>
      <c r="D1453" s="84" t="s">
        <v>27</v>
      </c>
      <c r="E1453" s="84" t="s">
        <v>1096</v>
      </c>
      <c r="F1453" s="84"/>
      <c r="G1453" s="70">
        <f>G1455</f>
        <v>5000000</v>
      </c>
      <c r="H1453" s="87">
        <f>H1455</f>
        <v>0</v>
      </c>
      <c r="I1453" s="87">
        <f>I1455</f>
        <v>0</v>
      </c>
      <c r="J1453" s="176"/>
      <c r="K1453" s="198"/>
      <c r="L1453" s="198"/>
      <c r="M1453" s="198"/>
      <c r="N1453" s="198"/>
      <c r="O1453" s="198"/>
      <c r="P1453" s="198"/>
      <c r="Q1453" s="198"/>
      <c r="R1453" s="198"/>
    </row>
    <row r="1454" spans="1:20" s="18" customFormat="1" ht="57" customHeight="1">
      <c r="A1454" s="82" t="s">
        <v>1185</v>
      </c>
      <c r="B1454" s="83">
        <v>793</v>
      </c>
      <c r="C1454" s="84" t="s">
        <v>168</v>
      </c>
      <c r="D1454" s="84" t="s">
        <v>27</v>
      </c>
      <c r="E1454" s="84" t="s">
        <v>1096</v>
      </c>
      <c r="F1454" s="84"/>
      <c r="G1454" s="70">
        <f>G1455</f>
        <v>5000000</v>
      </c>
      <c r="H1454" s="87">
        <f t="shared" ref="H1454:I1454" si="436">H1455</f>
        <v>0</v>
      </c>
      <c r="I1454" s="87">
        <f t="shared" si="436"/>
        <v>0</v>
      </c>
      <c r="J1454" s="176"/>
      <c r="K1454" s="198"/>
      <c r="L1454" s="198"/>
      <c r="M1454" s="198"/>
      <c r="N1454" s="198"/>
      <c r="O1454" s="198"/>
      <c r="P1454" s="198"/>
      <c r="Q1454" s="198"/>
      <c r="R1454" s="198"/>
    </row>
    <row r="1455" spans="1:20" ht="30.75" customHeight="1">
      <c r="A1455" s="82" t="s">
        <v>35</v>
      </c>
      <c r="B1455" s="83">
        <v>793</v>
      </c>
      <c r="C1455" s="84" t="s">
        <v>168</v>
      </c>
      <c r="D1455" s="84" t="s">
        <v>27</v>
      </c>
      <c r="E1455" s="84" t="s">
        <v>1096</v>
      </c>
      <c r="F1455" s="84" t="s">
        <v>36</v>
      </c>
      <c r="G1455" s="70">
        <f t="shared" ref="G1455:I1455" si="437">G1456</f>
        <v>5000000</v>
      </c>
      <c r="H1455" s="87">
        <f t="shared" si="437"/>
        <v>0</v>
      </c>
      <c r="I1455" s="87">
        <f t="shared" si="437"/>
        <v>0</v>
      </c>
      <c r="J1455" s="176"/>
      <c r="K1455" s="184"/>
      <c r="L1455" s="184"/>
      <c r="M1455" s="184"/>
      <c r="N1455" s="184"/>
      <c r="O1455" s="184"/>
      <c r="P1455" s="184"/>
      <c r="Q1455" s="184"/>
      <c r="R1455" s="184"/>
      <c r="S1455" s="1"/>
      <c r="T1455" s="1"/>
    </row>
    <row r="1456" spans="1:20" s="18" customFormat="1" ht="34.5" customHeight="1">
      <c r="A1456" s="82" t="s">
        <v>37</v>
      </c>
      <c r="B1456" s="83">
        <v>793</v>
      </c>
      <c r="C1456" s="84" t="s">
        <v>168</v>
      </c>
      <c r="D1456" s="84" t="s">
        <v>27</v>
      </c>
      <c r="E1456" s="84" t="s">
        <v>1096</v>
      </c>
      <c r="F1456" s="84" t="s">
        <v>38</v>
      </c>
      <c r="G1456" s="70">
        <v>5000000</v>
      </c>
      <c r="H1456" s="87">
        <v>0</v>
      </c>
      <c r="I1456" s="87">
        <v>0</v>
      </c>
      <c r="J1456" s="176"/>
      <c r="K1456" s="198"/>
      <c r="L1456" s="198"/>
      <c r="M1456" s="198"/>
      <c r="N1456" s="198"/>
      <c r="O1456" s="198"/>
      <c r="P1456" s="198"/>
      <c r="Q1456" s="198"/>
      <c r="R1456" s="198"/>
    </row>
    <row r="1457" spans="1:20" s="18" customFormat="1" ht="39" hidden="1" customHeight="1">
      <c r="A1457" s="82" t="s">
        <v>1099</v>
      </c>
      <c r="B1457" s="83">
        <v>793</v>
      </c>
      <c r="C1457" s="84" t="s">
        <v>168</v>
      </c>
      <c r="D1457" s="84" t="s">
        <v>27</v>
      </c>
      <c r="E1457" s="84" t="s">
        <v>1098</v>
      </c>
      <c r="F1457" s="84"/>
      <c r="G1457" s="87">
        <f>G1459</f>
        <v>2000000</v>
      </c>
      <c r="H1457" s="87">
        <f>H1459</f>
        <v>0</v>
      </c>
      <c r="I1457" s="87">
        <f>I1459</f>
        <v>0</v>
      </c>
      <c r="J1457" s="176"/>
      <c r="K1457" s="198"/>
      <c r="L1457" s="198"/>
      <c r="M1457" s="198"/>
      <c r="N1457" s="198"/>
      <c r="O1457" s="198"/>
      <c r="P1457" s="198"/>
      <c r="Q1457" s="198"/>
      <c r="R1457" s="198"/>
    </row>
    <row r="1458" spans="1:20" s="18" customFormat="1" ht="39" customHeight="1">
      <c r="A1458" s="365" t="s">
        <v>1220</v>
      </c>
      <c r="B1458" s="83">
        <v>793</v>
      </c>
      <c r="C1458" s="84" t="s">
        <v>168</v>
      </c>
      <c r="D1458" s="84" t="s">
        <v>27</v>
      </c>
      <c r="E1458" s="84" t="s">
        <v>1098</v>
      </c>
      <c r="F1458" s="84"/>
      <c r="G1458" s="87">
        <f>G1459</f>
        <v>2000000</v>
      </c>
      <c r="H1458" s="87">
        <f t="shared" ref="H1458:I1458" si="438">H1459</f>
        <v>0</v>
      </c>
      <c r="I1458" s="87">
        <f t="shared" si="438"/>
        <v>0</v>
      </c>
      <c r="J1458" s="176"/>
      <c r="K1458" s="198"/>
      <c r="L1458" s="198"/>
      <c r="M1458" s="198"/>
      <c r="N1458" s="198"/>
      <c r="O1458" s="198"/>
      <c r="P1458" s="198"/>
      <c r="Q1458" s="198"/>
      <c r="R1458" s="198"/>
    </row>
    <row r="1459" spans="1:20" ht="30.75" customHeight="1">
      <c r="A1459" s="82" t="s">
        <v>35</v>
      </c>
      <c r="B1459" s="83">
        <v>793</v>
      </c>
      <c r="C1459" s="84" t="s">
        <v>168</v>
      </c>
      <c r="D1459" s="84" t="s">
        <v>27</v>
      </c>
      <c r="E1459" s="84" t="s">
        <v>1098</v>
      </c>
      <c r="F1459" s="84" t="s">
        <v>36</v>
      </c>
      <c r="G1459" s="87">
        <f t="shared" ref="G1459:I1459" si="439">G1460</f>
        <v>2000000</v>
      </c>
      <c r="H1459" s="87">
        <f t="shared" si="439"/>
        <v>0</v>
      </c>
      <c r="I1459" s="87">
        <f t="shared" si="439"/>
        <v>0</v>
      </c>
      <c r="J1459" s="176"/>
      <c r="K1459" s="184"/>
      <c r="L1459" s="184"/>
      <c r="M1459" s="184"/>
      <c r="N1459" s="184"/>
      <c r="O1459" s="184"/>
      <c r="P1459" s="184"/>
      <c r="Q1459" s="184"/>
      <c r="R1459" s="184"/>
      <c r="S1459" s="1"/>
      <c r="T1459" s="1"/>
    </row>
    <row r="1460" spans="1:20" s="18" customFormat="1" ht="34.5" customHeight="1">
      <c r="A1460" s="82" t="s">
        <v>37</v>
      </c>
      <c r="B1460" s="83">
        <v>793</v>
      </c>
      <c r="C1460" s="84" t="s">
        <v>168</v>
      </c>
      <c r="D1460" s="84" t="s">
        <v>27</v>
      </c>
      <c r="E1460" s="84" t="s">
        <v>1098</v>
      </c>
      <c r="F1460" s="84" t="s">
        <v>38</v>
      </c>
      <c r="G1460" s="70">
        <v>2000000</v>
      </c>
      <c r="H1460" s="87">
        <v>0</v>
      </c>
      <c r="I1460" s="87">
        <v>0</v>
      </c>
      <c r="J1460" s="176"/>
      <c r="K1460" s="198"/>
      <c r="L1460" s="198"/>
      <c r="M1460" s="198"/>
      <c r="N1460" s="198"/>
      <c r="O1460" s="198"/>
      <c r="P1460" s="213">
        <f>G1460+G1456+G1452+G1448</f>
        <v>8500000</v>
      </c>
      <c r="Q1460" s="198"/>
      <c r="R1460" s="198"/>
    </row>
    <row r="1461" spans="1:20" s="238" customFormat="1" ht="31.5" customHeight="1">
      <c r="A1461" s="107" t="s">
        <v>1157</v>
      </c>
      <c r="B1461" s="36" t="s">
        <v>92</v>
      </c>
      <c r="C1461" s="36" t="s">
        <v>68</v>
      </c>
      <c r="D1461" s="36" t="s">
        <v>18</v>
      </c>
      <c r="E1461" s="36" t="s">
        <v>281</v>
      </c>
      <c r="F1461" s="75"/>
      <c r="G1461" s="71">
        <f>G1462+G1465+G1468+G1474+G1483+G1477+G1480+G1471</f>
        <v>10985067.41</v>
      </c>
      <c r="H1461" s="71">
        <f>H1462+H1465+H1468+H1474+H1483+H1477+H1472</f>
        <v>29159025.789999999</v>
      </c>
      <c r="I1461" s="71">
        <f>I1462+I1465+I1468+I1474+I1483+I1477+I1473</f>
        <v>29159025.789999999</v>
      </c>
      <c r="J1461" s="235" t="s">
        <v>452</v>
      </c>
      <c r="P1461" s="174"/>
      <c r="Q1461" s="235"/>
      <c r="R1461" s="235"/>
      <c r="S1461" s="235"/>
      <c r="T1461" s="235"/>
    </row>
    <row r="1462" spans="1:20" s="43" customFormat="1">
      <c r="A1462" s="16" t="s">
        <v>144</v>
      </c>
      <c r="B1462" s="15" t="s">
        <v>92</v>
      </c>
      <c r="C1462" s="15" t="s">
        <v>68</v>
      </c>
      <c r="D1462" s="15" t="s">
        <v>18</v>
      </c>
      <c r="E1462" s="15" t="s">
        <v>285</v>
      </c>
      <c r="F1462" s="39"/>
      <c r="G1462" s="87">
        <f t="shared" ref="G1462:I1463" si="440">G1463</f>
        <v>732355.32000000007</v>
      </c>
      <c r="H1462" s="87">
        <f t="shared" si="440"/>
        <v>732355.32000000007</v>
      </c>
      <c r="I1462" s="87">
        <f t="shared" si="440"/>
        <v>732355.32000000007</v>
      </c>
      <c r="J1462" s="109" t="s">
        <v>466</v>
      </c>
      <c r="P1462" s="109"/>
      <c r="Q1462" s="109"/>
      <c r="R1462" s="109"/>
      <c r="S1462" s="109"/>
      <c r="T1462" s="109"/>
    </row>
    <row r="1463" spans="1:20" s="43" customFormat="1">
      <c r="A1463" s="16" t="s">
        <v>145</v>
      </c>
      <c r="B1463" s="15" t="s">
        <v>92</v>
      </c>
      <c r="C1463" s="15" t="s">
        <v>68</v>
      </c>
      <c r="D1463" s="15" t="s">
        <v>18</v>
      </c>
      <c r="E1463" s="15" t="s">
        <v>285</v>
      </c>
      <c r="F1463" s="15" t="s">
        <v>146</v>
      </c>
      <c r="G1463" s="87">
        <f t="shared" si="440"/>
        <v>732355.32000000007</v>
      </c>
      <c r="H1463" s="87">
        <f t="shared" si="440"/>
        <v>732355.32000000007</v>
      </c>
      <c r="I1463" s="87">
        <f t="shared" si="440"/>
        <v>732355.32000000007</v>
      </c>
      <c r="J1463" s="109" t="s">
        <v>467</v>
      </c>
      <c r="P1463" s="109"/>
      <c r="Q1463" s="109"/>
      <c r="R1463" s="109"/>
      <c r="S1463" s="109"/>
      <c r="T1463" s="109"/>
    </row>
    <row r="1464" spans="1:20" s="43" customFormat="1">
      <c r="A1464" s="16" t="s">
        <v>347</v>
      </c>
      <c r="B1464" s="15" t="s">
        <v>92</v>
      </c>
      <c r="C1464" s="15" t="s">
        <v>68</v>
      </c>
      <c r="D1464" s="15" t="s">
        <v>18</v>
      </c>
      <c r="E1464" s="15" t="s">
        <v>285</v>
      </c>
      <c r="F1464" s="15" t="s">
        <v>348</v>
      </c>
      <c r="G1464" s="87">
        <f>'прил 5,'!G1117+'прил 5,'!G1943+'прил 5,'!G1203+'прил 5,'!G2537</f>
        <v>732355.32000000007</v>
      </c>
      <c r="H1464" s="87">
        <f>'прил 5,'!H1117+'прил 5,'!H1943+'прил 5,'!H1203+'прил 5,'!H2537</f>
        <v>732355.32000000007</v>
      </c>
      <c r="I1464" s="87">
        <f>'прил 5,'!I1117+'прил 5,'!I1943+'прил 5,'!I1203+'прил 5,'!I2537</f>
        <v>732355.32000000007</v>
      </c>
      <c r="J1464" s="109" t="s">
        <v>468</v>
      </c>
      <c r="P1464" s="109"/>
      <c r="Q1464" s="109"/>
      <c r="R1464" s="109"/>
      <c r="S1464" s="109"/>
      <c r="T1464" s="109"/>
    </row>
    <row r="1465" spans="1:20" s="28" customFormat="1" ht="54" hidden="1" customHeight="1">
      <c r="A1465" s="16" t="s">
        <v>349</v>
      </c>
      <c r="B1465" s="14">
        <v>793</v>
      </c>
      <c r="C1465" s="15" t="s">
        <v>68</v>
      </c>
      <c r="D1465" s="15" t="s">
        <v>69</v>
      </c>
      <c r="E1465" s="15" t="s">
        <v>365</v>
      </c>
      <c r="F1465" s="39"/>
      <c r="G1465" s="87">
        <f t="shared" ref="G1465:I1466" si="441">G1466</f>
        <v>0</v>
      </c>
      <c r="H1465" s="87">
        <f t="shared" si="441"/>
        <v>0</v>
      </c>
      <c r="I1465" s="87">
        <f t="shared" si="441"/>
        <v>0</v>
      </c>
      <c r="J1465" s="109" t="s">
        <v>469</v>
      </c>
      <c r="P1465" s="109"/>
      <c r="Q1465" s="109"/>
      <c r="R1465" s="109"/>
      <c r="S1465" s="109"/>
      <c r="T1465" s="109"/>
    </row>
    <row r="1466" spans="1:20" s="28" customFormat="1" ht="27" hidden="1" customHeight="1">
      <c r="A1466" s="16" t="s">
        <v>62</v>
      </c>
      <c r="B1466" s="14">
        <v>793</v>
      </c>
      <c r="C1466" s="15" t="s">
        <v>68</v>
      </c>
      <c r="D1466" s="15" t="s">
        <v>69</v>
      </c>
      <c r="E1466" s="15" t="s">
        <v>365</v>
      </c>
      <c r="F1466" s="15" t="s">
        <v>63</v>
      </c>
      <c r="G1466" s="87">
        <f t="shared" si="441"/>
        <v>0</v>
      </c>
      <c r="H1466" s="87">
        <f t="shared" si="441"/>
        <v>0</v>
      </c>
      <c r="I1466" s="87">
        <f t="shared" si="441"/>
        <v>0</v>
      </c>
      <c r="J1466" s="109">
        <v>10872600</v>
      </c>
      <c r="P1466" s="109"/>
      <c r="Q1466" s="109"/>
      <c r="R1466" s="109"/>
      <c r="S1466" s="109"/>
      <c r="T1466" s="109"/>
    </row>
    <row r="1467" spans="1:20" ht="38.25" hidden="1">
      <c r="A1467" s="16" t="s">
        <v>334</v>
      </c>
      <c r="B1467" s="14">
        <v>793</v>
      </c>
      <c r="C1467" s="15" t="s">
        <v>68</v>
      </c>
      <c r="D1467" s="15" t="s">
        <v>69</v>
      </c>
      <c r="E1467" s="15" t="s">
        <v>365</v>
      </c>
      <c r="F1467" s="15" t="s">
        <v>335</v>
      </c>
      <c r="G1467" s="87">
        <f>'прил 5,'!G1973</f>
        <v>0</v>
      </c>
      <c r="H1467" s="87">
        <f>'прил 5,'!H1973</f>
        <v>0</v>
      </c>
      <c r="I1467" s="87">
        <f>'прил 5,'!I1973</f>
        <v>0</v>
      </c>
      <c r="J1467" s="2">
        <v>200000</v>
      </c>
    </row>
    <row r="1468" spans="1:20" ht="25.5" customHeight="1">
      <c r="A1468" s="16" t="s">
        <v>637</v>
      </c>
      <c r="B1468" s="14">
        <v>793</v>
      </c>
      <c r="C1468" s="15" t="s">
        <v>68</v>
      </c>
      <c r="D1468" s="15" t="s">
        <v>69</v>
      </c>
      <c r="E1468" s="15" t="s">
        <v>656</v>
      </c>
      <c r="F1468" s="15"/>
      <c r="G1468" s="87">
        <f t="shared" ref="G1468:I1469" si="442">G1469</f>
        <v>262025.76</v>
      </c>
      <c r="H1468" s="87">
        <f t="shared" si="442"/>
        <v>262025.76</v>
      </c>
      <c r="I1468" s="87">
        <f t="shared" si="442"/>
        <v>262025.76</v>
      </c>
      <c r="J1468" s="2">
        <f>J1461+J1462+J1463+J1464+J1465+J1466</f>
        <v>16407672</v>
      </c>
    </row>
    <row r="1469" spans="1:20" ht="25.5" customHeight="1">
      <c r="A1469" s="16" t="s">
        <v>351</v>
      </c>
      <c r="B1469" s="14">
        <v>793</v>
      </c>
      <c r="C1469" s="15" t="s">
        <v>68</v>
      </c>
      <c r="D1469" s="15" t="s">
        <v>69</v>
      </c>
      <c r="E1469" s="15" t="s">
        <v>656</v>
      </c>
      <c r="F1469" s="15" t="s">
        <v>146</v>
      </c>
      <c r="G1469" s="87">
        <f t="shared" si="442"/>
        <v>262025.76</v>
      </c>
      <c r="H1469" s="87">
        <f t="shared" si="442"/>
        <v>262025.76</v>
      </c>
      <c r="I1469" s="87">
        <f t="shared" si="442"/>
        <v>262025.76</v>
      </c>
    </row>
    <row r="1470" spans="1:20" ht="25.5" customHeight="1">
      <c r="A1470" s="16" t="s">
        <v>646</v>
      </c>
      <c r="B1470" s="14">
        <v>793</v>
      </c>
      <c r="C1470" s="15" t="s">
        <v>68</v>
      </c>
      <c r="D1470" s="15" t="s">
        <v>69</v>
      </c>
      <c r="E1470" s="15" t="s">
        <v>656</v>
      </c>
      <c r="F1470" s="15" t="s">
        <v>645</v>
      </c>
      <c r="G1470" s="87">
        <f>'прил 5,'!G1976</f>
        <v>262025.76</v>
      </c>
      <c r="H1470" s="87">
        <f>'прил 5,'!H1976</f>
        <v>262025.76</v>
      </c>
      <c r="I1470" s="87">
        <f>'прил 5,'!I1976</f>
        <v>262025.76</v>
      </c>
    </row>
    <row r="1471" spans="1:20" s="18" customFormat="1">
      <c r="A1471" s="16" t="s">
        <v>1005</v>
      </c>
      <c r="B1471" s="14">
        <v>793</v>
      </c>
      <c r="C1471" s="15" t="s">
        <v>68</v>
      </c>
      <c r="D1471" s="15" t="s">
        <v>69</v>
      </c>
      <c r="E1471" s="15" t="s">
        <v>1004</v>
      </c>
      <c r="F1471" s="15"/>
      <c r="G1471" s="70">
        <f t="shared" ref="G1471:I1472" si="443">G1472</f>
        <v>1300000</v>
      </c>
      <c r="H1471" s="70">
        <f t="shared" si="443"/>
        <v>1300000</v>
      </c>
      <c r="I1471" s="70">
        <f t="shared" si="443"/>
        <v>1300000</v>
      </c>
      <c r="J1471" s="176"/>
      <c r="K1471" s="198"/>
      <c r="L1471" s="198"/>
      <c r="M1471" s="198"/>
      <c r="N1471" s="198"/>
      <c r="O1471" s="198"/>
      <c r="P1471" s="198"/>
      <c r="Q1471" s="198"/>
      <c r="R1471" s="198"/>
    </row>
    <row r="1472" spans="1:20" s="18" customFormat="1" ht="36" customHeight="1">
      <c r="A1472" s="131" t="s">
        <v>346</v>
      </c>
      <c r="B1472" s="14">
        <v>793</v>
      </c>
      <c r="C1472" s="15" t="s">
        <v>68</v>
      </c>
      <c r="D1472" s="15" t="s">
        <v>69</v>
      </c>
      <c r="E1472" s="15" t="s">
        <v>1004</v>
      </c>
      <c r="F1472" s="15" t="s">
        <v>146</v>
      </c>
      <c r="G1472" s="70">
        <f>G1473</f>
        <v>1300000</v>
      </c>
      <c r="H1472" s="70">
        <f t="shared" si="443"/>
        <v>1300000</v>
      </c>
      <c r="I1472" s="70">
        <f t="shared" si="443"/>
        <v>1300000</v>
      </c>
      <c r="J1472" s="176"/>
      <c r="K1472" s="198"/>
      <c r="L1472" s="198"/>
      <c r="M1472" s="198"/>
      <c r="N1472" s="198"/>
      <c r="O1472" s="198"/>
      <c r="P1472" s="198"/>
      <c r="Q1472" s="198"/>
      <c r="R1472" s="198"/>
    </row>
    <row r="1473" spans="1:20" s="18" customFormat="1" ht="29.25" customHeight="1">
      <c r="A1473" s="16" t="s">
        <v>147</v>
      </c>
      <c r="B1473" s="14">
        <v>793</v>
      </c>
      <c r="C1473" s="15" t="s">
        <v>68</v>
      </c>
      <c r="D1473" s="15" t="s">
        <v>69</v>
      </c>
      <c r="E1473" s="15" t="s">
        <v>1004</v>
      </c>
      <c r="F1473" s="15" t="s">
        <v>148</v>
      </c>
      <c r="G1473" s="70">
        <f>'прил 5,'!G1979</f>
        <v>1300000</v>
      </c>
      <c r="H1473" s="70">
        <f>'прил 5,'!H1979</f>
        <v>1300000</v>
      </c>
      <c r="I1473" s="70">
        <f>'прил 5,'!I1979</f>
        <v>1300000</v>
      </c>
      <c r="J1473" s="176"/>
      <c r="K1473" s="198"/>
      <c r="L1473" s="198"/>
      <c r="M1473" s="198"/>
      <c r="N1473" s="198"/>
      <c r="O1473" s="198"/>
      <c r="P1473" s="198"/>
      <c r="Q1473" s="198"/>
      <c r="R1473" s="198"/>
    </row>
    <row r="1474" spans="1:20" ht="57" customHeight="1">
      <c r="A1474" s="104" t="s">
        <v>283</v>
      </c>
      <c r="B1474" s="14">
        <v>793</v>
      </c>
      <c r="C1474" s="15" t="s">
        <v>68</v>
      </c>
      <c r="D1474" s="15" t="s">
        <v>53</v>
      </c>
      <c r="E1474" s="15" t="s">
        <v>282</v>
      </c>
      <c r="F1474" s="15"/>
      <c r="G1474" s="87">
        <f>G1475</f>
        <v>8514686.3300000001</v>
      </c>
      <c r="H1474" s="87">
        <f t="shared" ref="H1474:I1474" si="444">H1475</f>
        <v>8962827.7200000007</v>
      </c>
      <c r="I1474" s="87">
        <f t="shared" si="444"/>
        <v>8962827.7200000007</v>
      </c>
    </row>
    <row r="1475" spans="1:20" ht="25.5">
      <c r="A1475" s="16" t="s">
        <v>340</v>
      </c>
      <c r="B1475" s="14">
        <v>793</v>
      </c>
      <c r="C1475" s="15" t="s">
        <v>68</v>
      </c>
      <c r="D1475" s="15" t="s">
        <v>53</v>
      </c>
      <c r="E1475" s="15" t="s">
        <v>282</v>
      </c>
      <c r="F1475" s="15" t="s">
        <v>341</v>
      </c>
      <c r="G1475" s="87">
        <f>G1476</f>
        <v>8514686.3300000001</v>
      </c>
      <c r="H1475" s="87">
        <f>H1476</f>
        <v>8962827.7200000007</v>
      </c>
      <c r="I1475" s="87">
        <f>I1476</f>
        <v>8962827.7200000007</v>
      </c>
      <c r="J1475" s="2">
        <v>78000</v>
      </c>
    </row>
    <row r="1476" spans="1:20">
      <c r="A1476" s="16" t="s">
        <v>342</v>
      </c>
      <c r="B1476" s="14">
        <v>793</v>
      </c>
      <c r="C1476" s="15" t="s">
        <v>68</v>
      </c>
      <c r="D1476" s="15" t="s">
        <v>53</v>
      </c>
      <c r="E1476" s="15" t="s">
        <v>282</v>
      </c>
      <c r="F1476" s="15" t="s">
        <v>343</v>
      </c>
      <c r="G1476" s="87">
        <f>'прил 5,'!G1999</f>
        <v>8514686.3300000001</v>
      </c>
      <c r="H1476" s="87">
        <f>'прил 5,'!H1999</f>
        <v>8962827.7200000007</v>
      </c>
      <c r="I1476" s="87">
        <f>'прил 5,'!I1999</f>
        <v>8962827.7200000007</v>
      </c>
      <c r="J1476" s="2">
        <v>390000</v>
      </c>
    </row>
    <row r="1477" spans="1:20" ht="51">
      <c r="A1477" s="104" t="s">
        <v>284</v>
      </c>
      <c r="B1477" s="14">
        <v>793</v>
      </c>
      <c r="C1477" s="15" t="s">
        <v>68</v>
      </c>
      <c r="D1477" s="15" t="s">
        <v>53</v>
      </c>
      <c r="E1477" s="15" t="s">
        <v>363</v>
      </c>
      <c r="F1477" s="15"/>
      <c r="G1477" s="87">
        <f t="shared" ref="G1477:I1478" si="445">G1478</f>
        <v>0</v>
      </c>
      <c r="H1477" s="87">
        <f t="shared" si="445"/>
        <v>17725816.989999998</v>
      </c>
      <c r="I1477" s="87">
        <f t="shared" si="445"/>
        <v>17725816.989999998</v>
      </c>
      <c r="J1477" s="2">
        <v>189200</v>
      </c>
    </row>
    <row r="1478" spans="1:20" ht="25.5">
      <c r="A1478" s="16" t="s">
        <v>340</v>
      </c>
      <c r="B1478" s="14">
        <v>793</v>
      </c>
      <c r="C1478" s="15" t="s">
        <v>68</v>
      </c>
      <c r="D1478" s="15" t="s">
        <v>53</v>
      </c>
      <c r="E1478" s="15" t="s">
        <v>363</v>
      </c>
      <c r="F1478" s="15" t="s">
        <v>341</v>
      </c>
      <c r="G1478" s="87">
        <f t="shared" si="445"/>
        <v>0</v>
      </c>
      <c r="H1478" s="87">
        <f t="shared" si="445"/>
        <v>17725816.989999998</v>
      </c>
      <c r="I1478" s="87">
        <f t="shared" si="445"/>
        <v>17725816.989999998</v>
      </c>
      <c r="J1478" s="2">
        <v>270072</v>
      </c>
    </row>
    <row r="1479" spans="1:20">
      <c r="A1479" s="16" t="s">
        <v>342</v>
      </c>
      <c r="B1479" s="14">
        <v>793</v>
      </c>
      <c r="C1479" s="15" t="s">
        <v>68</v>
      </c>
      <c r="D1479" s="15" t="s">
        <v>53</v>
      </c>
      <c r="E1479" s="15" t="s">
        <v>363</v>
      </c>
      <c r="F1479" s="15" t="s">
        <v>343</v>
      </c>
      <c r="G1479" s="87">
        <f>'прил 5,'!G2002</f>
        <v>0</v>
      </c>
      <c r="H1479" s="87">
        <f>'прил 5,'!H2002</f>
        <v>17725816.989999998</v>
      </c>
      <c r="I1479" s="87">
        <f>'прил 5,'!I2002</f>
        <v>17725816.989999998</v>
      </c>
      <c r="J1479" s="2">
        <v>4607800</v>
      </c>
    </row>
    <row r="1480" spans="1:20" ht="75.75" hidden="1" customHeight="1">
      <c r="A1480" s="142" t="s">
        <v>997</v>
      </c>
      <c r="B1480" s="14">
        <v>793</v>
      </c>
      <c r="C1480" s="15" t="s">
        <v>68</v>
      </c>
      <c r="D1480" s="15" t="s">
        <v>53</v>
      </c>
      <c r="E1480" s="15" t="s">
        <v>989</v>
      </c>
      <c r="F1480" s="15"/>
      <c r="G1480" s="70">
        <f t="shared" ref="G1480:I1481" si="446">G1481</f>
        <v>0</v>
      </c>
      <c r="H1480" s="70">
        <f t="shared" si="446"/>
        <v>0</v>
      </c>
      <c r="I1480" s="70">
        <f t="shared" si="446"/>
        <v>0</v>
      </c>
      <c r="J1480" s="176"/>
      <c r="K1480" s="184"/>
      <c r="L1480" s="184"/>
      <c r="M1480" s="184"/>
      <c r="N1480" s="184"/>
      <c r="O1480" s="184"/>
      <c r="P1480" s="184"/>
      <c r="Q1480" s="184"/>
      <c r="R1480" s="184"/>
      <c r="S1480" s="1"/>
      <c r="T1480" s="1"/>
    </row>
    <row r="1481" spans="1:20" ht="25.5" hidden="1">
      <c r="A1481" s="16" t="s">
        <v>340</v>
      </c>
      <c r="B1481" s="14">
        <v>793</v>
      </c>
      <c r="C1481" s="15" t="s">
        <v>68</v>
      </c>
      <c r="D1481" s="15" t="s">
        <v>53</v>
      </c>
      <c r="E1481" s="15" t="s">
        <v>989</v>
      </c>
      <c r="F1481" s="15" t="s">
        <v>341</v>
      </c>
      <c r="G1481" s="70">
        <f t="shared" si="446"/>
        <v>0</v>
      </c>
      <c r="H1481" s="70">
        <f t="shared" si="446"/>
        <v>0</v>
      </c>
      <c r="I1481" s="70">
        <f t="shared" si="446"/>
        <v>0</v>
      </c>
      <c r="J1481" s="176"/>
      <c r="K1481" s="184"/>
      <c r="L1481" s="184"/>
      <c r="M1481" s="184"/>
      <c r="N1481" s="184"/>
      <c r="O1481" s="184"/>
      <c r="P1481" s="184"/>
      <c r="Q1481" s="184"/>
      <c r="R1481" s="184"/>
      <c r="S1481" s="1"/>
      <c r="T1481" s="1"/>
    </row>
    <row r="1482" spans="1:20" hidden="1">
      <c r="A1482" s="16" t="s">
        <v>342</v>
      </c>
      <c r="B1482" s="14">
        <v>793</v>
      </c>
      <c r="C1482" s="15" t="s">
        <v>68</v>
      </c>
      <c r="D1482" s="15" t="s">
        <v>53</v>
      </c>
      <c r="E1482" s="15" t="s">
        <v>989</v>
      </c>
      <c r="F1482" s="15" t="s">
        <v>343</v>
      </c>
      <c r="G1482" s="70">
        <f>'прил 5,'!G2005</f>
        <v>0</v>
      </c>
      <c r="H1482" s="70">
        <f>'прил 5,'!H2005</f>
        <v>0</v>
      </c>
      <c r="I1482" s="70">
        <f>'прил 5,'!I2005</f>
        <v>0</v>
      </c>
      <c r="J1482" s="176"/>
      <c r="K1482" s="184"/>
      <c r="L1482" s="184"/>
      <c r="M1482" s="184"/>
      <c r="N1482" s="184"/>
      <c r="O1482" s="184"/>
      <c r="P1482" s="184"/>
      <c r="Q1482" s="184"/>
      <c r="R1482" s="184"/>
      <c r="S1482" s="1"/>
      <c r="T1482" s="1"/>
    </row>
    <row r="1483" spans="1:20" s="18" customFormat="1" ht="25.5">
      <c r="A1483" s="16" t="s">
        <v>352</v>
      </c>
      <c r="B1483" s="14">
        <v>793</v>
      </c>
      <c r="C1483" s="15" t="s">
        <v>68</v>
      </c>
      <c r="D1483" s="15" t="s">
        <v>53</v>
      </c>
      <c r="E1483" s="15" t="s">
        <v>286</v>
      </c>
      <c r="F1483" s="15"/>
      <c r="G1483" s="87">
        <f t="shared" ref="G1483:I1484" si="447">G1484</f>
        <v>176000</v>
      </c>
      <c r="H1483" s="87">
        <f t="shared" si="447"/>
        <v>176000</v>
      </c>
      <c r="I1483" s="87">
        <f t="shared" si="447"/>
        <v>176000</v>
      </c>
      <c r="J1483" s="17">
        <v>10872600</v>
      </c>
      <c r="P1483" s="17"/>
      <c r="Q1483" s="17"/>
      <c r="R1483" s="17"/>
      <c r="S1483" s="17"/>
      <c r="T1483" s="17"/>
    </row>
    <row r="1484" spans="1:20" s="18" customFormat="1" ht="25.5">
      <c r="A1484" s="16" t="s">
        <v>350</v>
      </c>
      <c r="B1484" s="14">
        <v>793</v>
      </c>
      <c r="C1484" s="15" t="s">
        <v>68</v>
      </c>
      <c r="D1484" s="15" t="s">
        <v>53</v>
      </c>
      <c r="E1484" s="15" t="s">
        <v>286</v>
      </c>
      <c r="F1484" s="15" t="s">
        <v>146</v>
      </c>
      <c r="G1484" s="87">
        <f t="shared" si="447"/>
        <v>176000</v>
      </c>
      <c r="H1484" s="87">
        <f t="shared" si="447"/>
        <v>176000</v>
      </c>
      <c r="I1484" s="87">
        <f t="shared" si="447"/>
        <v>176000</v>
      </c>
      <c r="J1484" s="17">
        <v>200000</v>
      </c>
      <c r="P1484" s="17"/>
      <c r="Q1484" s="17"/>
      <c r="R1484" s="17"/>
      <c r="S1484" s="17"/>
      <c r="T1484" s="17"/>
    </row>
    <row r="1485" spans="1:20" s="18" customFormat="1">
      <c r="A1485" s="16" t="s">
        <v>347</v>
      </c>
      <c r="B1485" s="14">
        <v>793</v>
      </c>
      <c r="C1485" s="15" t="s">
        <v>68</v>
      </c>
      <c r="D1485" s="15" t="s">
        <v>53</v>
      </c>
      <c r="E1485" s="15" t="s">
        <v>286</v>
      </c>
      <c r="F1485" s="15" t="s">
        <v>348</v>
      </c>
      <c r="G1485" s="87">
        <f>'прил 5,'!G2008</f>
        <v>176000</v>
      </c>
      <c r="H1485" s="87">
        <f>'прил 5,'!H2008</f>
        <v>176000</v>
      </c>
      <c r="I1485" s="87">
        <f>'прил 5,'!I2008</f>
        <v>176000</v>
      </c>
      <c r="J1485" s="17">
        <f>SUM(J1475:J1484)</f>
        <v>16607672</v>
      </c>
      <c r="P1485" s="17"/>
      <c r="Q1485" s="17"/>
      <c r="R1485" s="17"/>
      <c r="S1485" s="17"/>
      <c r="T1485" s="17"/>
    </row>
    <row r="1486" spans="1:20" s="22" customFormat="1" ht="47.25" hidden="1" customHeight="1">
      <c r="A1486" s="34" t="s">
        <v>445</v>
      </c>
      <c r="B1486" s="35">
        <v>793</v>
      </c>
      <c r="C1486" s="36" t="s">
        <v>53</v>
      </c>
      <c r="D1486" s="36" t="s">
        <v>121</v>
      </c>
      <c r="E1486" s="36" t="s">
        <v>444</v>
      </c>
      <c r="F1486" s="36"/>
      <c r="G1486" s="71">
        <f>G1493+G1496</f>
        <v>0</v>
      </c>
      <c r="H1486" s="71">
        <f t="shared" ref="H1486:I1486" si="448">H1493</f>
        <v>0</v>
      </c>
      <c r="I1486" s="71">
        <f t="shared" si="448"/>
        <v>0</v>
      </c>
      <c r="J1486" s="21">
        <v>343551</v>
      </c>
      <c r="P1486" s="21"/>
      <c r="Q1486" s="21"/>
      <c r="R1486" s="21"/>
      <c r="S1486" s="21"/>
      <c r="T1486" s="21"/>
    </row>
    <row r="1487" spans="1:20" ht="91.5" hidden="1" customHeight="1">
      <c r="A1487" s="16" t="s">
        <v>587</v>
      </c>
      <c r="B1487" s="15" t="s">
        <v>92</v>
      </c>
      <c r="C1487" s="15" t="s">
        <v>25</v>
      </c>
      <c r="D1487" s="15" t="s">
        <v>69</v>
      </c>
      <c r="E1487" s="15" t="s">
        <v>586</v>
      </c>
      <c r="F1487" s="15"/>
      <c r="G1487" s="70">
        <f>G1488</f>
        <v>0</v>
      </c>
      <c r="H1487" s="70">
        <f t="shared" ref="H1487:I1488" si="449">H1488</f>
        <v>0</v>
      </c>
      <c r="I1487" s="70">
        <f t="shared" si="449"/>
        <v>0</v>
      </c>
      <c r="J1487" s="1"/>
    </row>
    <row r="1488" spans="1:20" ht="31.5" hidden="1" customHeight="1">
      <c r="A1488" s="16" t="s">
        <v>29</v>
      </c>
      <c r="B1488" s="15" t="s">
        <v>92</v>
      </c>
      <c r="C1488" s="15" t="s">
        <v>25</v>
      </c>
      <c r="D1488" s="15" t="s">
        <v>69</v>
      </c>
      <c r="E1488" s="15" t="s">
        <v>586</v>
      </c>
      <c r="F1488" s="15" t="s">
        <v>30</v>
      </c>
      <c r="G1488" s="70">
        <f>G1489</f>
        <v>0</v>
      </c>
      <c r="H1488" s="70">
        <f t="shared" si="449"/>
        <v>0</v>
      </c>
      <c r="I1488" s="70">
        <f t="shared" si="449"/>
        <v>0</v>
      </c>
      <c r="J1488" s="1"/>
    </row>
    <row r="1489" spans="1:20" ht="17.25" hidden="1" customHeight="1">
      <c r="A1489" s="16" t="s">
        <v>31</v>
      </c>
      <c r="B1489" s="15" t="s">
        <v>92</v>
      </c>
      <c r="C1489" s="15" t="s">
        <v>25</v>
      </c>
      <c r="D1489" s="15" t="s">
        <v>69</v>
      </c>
      <c r="E1489" s="15" t="s">
        <v>586</v>
      </c>
      <c r="F1489" s="15" t="s">
        <v>32</v>
      </c>
      <c r="G1489" s="70">
        <f>'прил 5,'!G969</f>
        <v>0</v>
      </c>
      <c r="H1489" s="103"/>
      <c r="I1489" s="103"/>
      <c r="J1489" s="1"/>
    </row>
    <row r="1490" spans="1:20" s="18" customFormat="1" ht="52.5" hidden="1" customHeight="1">
      <c r="A1490" s="16" t="s">
        <v>711</v>
      </c>
      <c r="B1490" s="15" t="s">
        <v>92</v>
      </c>
      <c r="C1490" s="15" t="s">
        <v>25</v>
      </c>
      <c r="D1490" s="15" t="s">
        <v>27</v>
      </c>
      <c r="E1490" s="15" t="s">
        <v>712</v>
      </c>
      <c r="F1490" s="15"/>
      <c r="G1490" s="70">
        <f>G1491</f>
        <v>0</v>
      </c>
      <c r="H1490" s="70">
        <f t="shared" ref="H1490:I1491" si="450">H1491</f>
        <v>0</v>
      </c>
      <c r="I1490" s="70">
        <f t="shared" si="450"/>
        <v>0</v>
      </c>
      <c r="P1490" s="17"/>
      <c r="Q1490" s="17"/>
      <c r="R1490" s="17"/>
      <c r="S1490" s="17"/>
      <c r="T1490" s="17"/>
    </row>
    <row r="1491" spans="1:20" s="18" customFormat="1" ht="25.5" hidden="1">
      <c r="A1491" s="16" t="s">
        <v>94</v>
      </c>
      <c r="B1491" s="15" t="s">
        <v>92</v>
      </c>
      <c r="C1491" s="15" t="s">
        <v>25</v>
      </c>
      <c r="D1491" s="15" t="s">
        <v>27</v>
      </c>
      <c r="E1491" s="15" t="s">
        <v>712</v>
      </c>
      <c r="F1491" s="15" t="s">
        <v>341</v>
      </c>
      <c r="G1491" s="70">
        <f>G1492</f>
        <v>0</v>
      </c>
      <c r="H1491" s="70">
        <f t="shared" si="450"/>
        <v>0</v>
      </c>
      <c r="I1491" s="70">
        <f t="shared" si="450"/>
        <v>0</v>
      </c>
      <c r="P1491" s="17"/>
      <c r="Q1491" s="17"/>
      <c r="R1491" s="17"/>
      <c r="S1491" s="17"/>
      <c r="T1491" s="17"/>
    </row>
    <row r="1492" spans="1:20" s="18" customFormat="1" ht="105" hidden="1" customHeight="1">
      <c r="A1492" s="50" t="s">
        <v>410</v>
      </c>
      <c r="B1492" s="15" t="s">
        <v>92</v>
      </c>
      <c r="C1492" s="15" t="s">
        <v>25</v>
      </c>
      <c r="D1492" s="15" t="s">
        <v>27</v>
      </c>
      <c r="E1492" s="15" t="s">
        <v>712</v>
      </c>
      <c r="F1492" s="15" t="s">
        <v>409</v>
      </c>
      <c r="G1492" s="70">
        <f>'прил 5,'!G839</f>
        <v>0</v>
      </c>
      <c r="H1492" s="70">
        <v>0</v>
      </c>
      <c r="I1492" s="70">
        <v>0</v>
      </c>
      <c r="P1492" s="17"/>
      <c r="Q1492" s="17"/>
      <c r="R1492" s="17"/>
      <c r="S1492" s="17"/>
      <c r="T1492" s="17"/>
    </row>
    <row r="1493" spans="1:20" ht="33.75" hidden="1" customHeight="1">
      <c r="A1493" s="16" t="s">
        <v>443</v>
      </c>
      <c r="B1493" s="14">
        <v>793</v>
      </c>
      <c r="C1493" s="15" t="s">
        <v>53</v>
      </c>
      <c r="D1493" s="15" t="s">
        <v>121</v>
      </c>
      <c r="E1493" s="15" t="s">
        <v>441</v>
      </c>
      <c r="F1493" s="15"/>
      <c r="G1493" s="70">
        <f>G1494</f>
        <v>0</v>
      </c>
      <c r="H1493" s="70">
        <f t="shared" ref="H1493:I1493" si="451">H1494</f>
        <v>0</v>
      </c>
      <c r="I1493" s="70">
        <f t="shared" si="451"/>
        <v>0</v>
      </c>
      <c r="J1493" s="2">
        <v>63000</v>
      </c>
    </row>
    <row r="1494" spans="1:20" ht="41.25" hidden="1" customHeight="1">
      <c r="A1494" s="16" t="s">
        <v>442</v>
      </c>
      <c r="B1494" s="14">
        <v>793</v>
      </c>
      <c r="C1494" s="15" t="s">
        <v>53</v>
      </c>
      <c r="D1494" s="15" t="s">
        <v>121</v>
      </c>
      <c r="E1494" s="15" t="s">
        <v>441</v>
      </c>
      <c r="F1494" s="15" t="s">
        <v>36</v>
      </c>
      <c r="G1494" s="70">
        <f>G1495</f>
        <v>0</v>
      </c>
      <c r="H1494" s="70">
        <f t="shared" ref="H1494:I1494" si="452">H1495</f>
        <v>0</v>
      </c>
      <c r="I1494" s="70">
        <f t="shared" si="452"/>
        <v>0</v>
      </c>
      <c r="J1494" s="2">
        <f>SUM(J1486:J1493)</f>
        <v>406551</v>
      </c>
    </row>
    <row r="1495" spans="1:20" ht="30.75" hidden="1" customHeight="1">
      <c r="A1495" s="16" t="s">
        <v>37</v>
      </c>
      <c r="B1495" s="14">
        <v>793</v>
      </c>
      <c r="C1495" s="15" t="s">
        <v>53</v>
      </c>
      <c r="D1495" s="15" t="s">
        <v>121</v>
      </c>
      <c r="E1495" s="15" t="s">
        <v>441</v>
      </c>
      <c r="F1495" s="15" t="s">
        <v>38</v>
      </c>
      <c r="G1495" s="70">
        <f>'прил 5,'!G1595</f>
        <v>0</v>
      </c>
      <c r="H1495" s="70">
        <f>'прил 5,'!H1595+'прил 5,'!H1103</f>
        <v>0</v>
      </c>
      <c r="I1495" s="70">
        <f>'прил 5,'!I1595+'прил 5,'!I1103</f>
        <v>0</v>
      </c>
    </row>
    <row r="1496" spans="1:20" ht="30.75" hidden="1" customHeight="1">
      <c r="A1496" s="16" t="s">
        <v>29</v>
      </c>
      <c r="B1496" s="14">
        <v>774</v>
      </c>
      <c r="C1496" s="15" t="s">
        <v>25</v>
      </c>
      <c r="D1496" s="15" t="s">
        <v>69</v>
      </c>
      <c r="E1496" s="15" t="s">
        <v>981</v>
      </c>
      <c r="F1496" s="15" t="s">
        <v>30</v>
      </c>
      <c r="G1496" s="70">
        <f>G1497</f>
        <v>0</v>
      </c>
      <c r="H1496" s="70"/>
      <c r="I1496" s="70"/>
      <c r="J1496" s="1"/>
    </row>
    <row r="1497" spans="1:20" ht="30.75" hidden="1" customHeight="1">
      <c r="A1497" s="16" t="s">
        <v>31</v>
      </c>
      <c r="B1497" s="14">
        <v>774</v>
      </c>
      <c r="C1497" s="15" t="s">
        <v>25</v>
      </c>
      <c r="D1497" s="15" t="s">
        <v>69</v>
      </c>
      <c r="E1497" s="15" t="s">
        <v>981</v>
      </c>
      <c r="F1497" s="15" t="s">
        <v>32</v>
      </c>
      <c r="G1497" s="70">
        <f>'прил 5,'!G1014</f>
        <v>0</v>
      </c>
      <c r="H1497" s="70"/>
      <c r="I1497" s="70"/>
      <c r="J1497" s="1"/>
    </row>
    <row r="1498" spans="1:20" s="22" customFormat="1" ht="41.25" customHeight="1">
      <c r="A1498" s="107" t="s">
        <v>1109</v>
      </c>
      <c r="B1498" s="269">
        <v>793</v>
      </c>
      <c r="C1498" s="155" t="s">
        <v>168</v>
      </c>
      <c r="D1498" s="155" t="s">
        <v>69</v>
      </c>
      <c r="E1498" s="155" t="s">
        <v>651</v>
      </c>
      <c r="F1498" s="155"/>
      <c r="G1498" s="156">
        <f>+G1510+G1522+G1527+G1530+G1499+G1503+G1507</f>
        <v>26744987</v>
      </c>
      <c r="H1498" s="156">
        <f t="shared" ref="H1498:O1498" si="453">+H1510+H1522+H1527+H1530+H1499+H1503+H1507</f>
        <v>19144987</v>
      </c>
      <c r="I1498" s="156">
        <f t="shared" si="453"/>
        <v>19144987</v>
      </c>
      <c r="J1498" s="156">
        <f t="shared" si="453"/>
        <v>0</v>
      </c>
      <c r="K1498" s="156">
        <f t="shared" si="453"/>
        <v>0</v>
      </c>
      <c r="L1498" s="156">
        <f t="shared" si="453"/>
        <v>0</v>
      </c>
      <c r="M1498" s="156">
        <f t="shared" si="453"/>
        <v>0</v>
      </c>
      <c r="N1498" s="156">
        <f t="shared" si="453"/>
        <v>0</v>
      </c>
      <c r="O1498" s="156">
        <f t="shared" si="453"/>
        <v>0</v>
      </c>
      <c r="P1498" s="205"/>
      <c r="Q1498" s="205"/>
      <c r="R1498" s="205"/>
    </row>
    <row r="1499" spans="1:20" s="18" customFormat="1" ht="39" hidden="1" customHeight="1">
      <c r="A1499" s="82" t="s">
        <v>1095</v>
      </c>
      <c r="B1499" s="83">
        <v>793</v>
      </c>
      <c r="C1499" s="84" t="s">
        <v>168</v>
      </c>
      <c r="D1499" s="84" t="s">
        <v>69</v>
      </c>
      <c r="E1499" s="84" t="s">
        <v>1108</v>
      </c>
      <c r="F1499" s="84"/>
      <c r="G1499" s="87">
        <f>G1501</f>
        <v>5000000</v>
      </c>
      <c r="H1499" s="87">
        <f>H1501</f>
        <v>0</v>
      </c>
      <c r="I1499" s="87">
        <f>I1501</f>
        <v>0</v>
      </c>
      <c r="J1499" s="176"/>
      <c r="K1499" s="198"/>
      <c r="L1499" s="198"/>
      <c r="M1499" s="198"/>
      <c r="N1499" s="198"/>
      <c r="O1499" s="198"/>
      <c r="P1499" s="198"/>
      <c r="Q1499" s="198"/>
      <c r="R1499" s="198"/>
    </row>
    <row r="1500" spans="1:20" s="18" customFormat="1" ht="126.75" customHeight="1">
      <c r="A1500" s="82" t="s">
        <v>1221</v>
      </c>
      <c r="B1500" s="83">
        <v>793</v>
      </c>
      <c r="C1500" s="84" t="s">
        <v>168</v>
      </c>
      <c r="D1500" s="84" t="s">
        <v>69</v>
      </c>
      <c r="E1500" s="84" t="s">
        <v>1108</v>
      </c>
      <c r="F1500" s="84"/>
      <c r="G1500" s="87">
        <f>G1501</f>
        <v>5000000</v>
      </c>
      <c r="H1500" s="87">
        <f t="shared" ref="H1500:I1500" si="454">H1501</f>
        <v>0</v>
      </c>
      <c r="I1500" s="87">
        <f t="shared" si="454"/>
        <v>0</v>
      </c>
      <c r="J1500" s="176"/>
      <c r="K1500" s="198"/>
      <c r="L1500" s="198"/>
      <c r="M1500" s="198"/>
      <c r="N1500" s="198"/>
      <c r="O1500" s="198"/>
      <c r="P1500" s="213">
        <f>H1509+H1524+H1529+H1532</f>
        <v>19144987</v>
      </c>
      <c r="Q1500" s="198"/>
      <c r="R1500" s="198"/>
    </row>
    <row r="1501" spans="1:20" ht="30.75" customHeight="1">
      <c r="A1501" s="82" t="s">
        <v>35</v>
      </c>
      <c r="B1501" s="83">
        <v>793</v>
      </c>
      <c r="C1501" s="84" t="s">
        <v>168</v>
      </c>
      <c r="D1501" s="84" t="s">
        <v>69</v>
      </c>
      <c r="E1501" s="84" t="s">
        <v>1108</v>
      </c>
      <c r="F1501" s="84" t="s">
        <v>36</v>
      </c>
      <c r="G1501" s="87">
        <f t="shared" ref="G1501:I1501" si="455">G1502</f>
        <v>5000000</v>
      </c>
      <c r="H1501" s="87">
        <f t="shared" si="455"/>
        <v>0</v>
      </c>
      <c r="I1501" s="87">
        <f t="shared" si="455"/>
        <v>0</v>
      </c>
      <c r="J1501" s="176"/>
      <c r="K1501" s="184"/>
      <c r="L1501" s="184"/>
      <c r="M1501" s="184"/>
      <c r="N1501" s="184"/>
      <c r="O1501" s="184"/>
      <c r="P1501" s="184"/>
      <c r="Q1501" s="184"/>
      <c r="R1501" s="184"/>
      <c r="S1501" s="1"/>
      <c r="T1501" s="1"/>
    </row>
    <row r="1502" spans="1:20" s="18" customFormat="1" ht="34.5" customHeight="1">
      <c r="A1502" s="82" t="s">
        <v>37</v>
      </c>
      <c r="B1502" s="83">
        <v>793</v>
      </c>
      <c r="C1502" s="84" t="s">
        <v>168</v>
      </c>
      <c r="D1502" s="84" t="s">
        <v>69</v>
      </c>
      <c r="E1502" s="84" t="s">
        <v>1108</v>
      </c>
      <c r="F1502" s="84" t="s">
        <v>38</v>
      </c>
      <c r="G1502" s="70">
        <f>'прил 5,'!G1812</f>
        <v>5000000</v>
      </c>
      <c r="H1502" s="87">
        <v>0</v>
      </c>
      <c r="I1502" s="87">
        <v>0</v>
      </c>
      <c r="J1502" s="176"/>
      <c r="K1502" s="198"/>
      <c r="L1502" s="198"/>
      <c r="M1502" s="198"/>
      <c r="N1502" s="198"/>
      <c r="O1502" s="198"/>
      <c r="P1502" s="198"/>
      <c r="Q1502" s="198"/>
      <c r="R1502" s="198"/>
    </row>
    <row r="1503" spans="1:20" s="18" customFormat="1" ht="39" hidden="1" customHeight="1">
      <c r="A1503" s="82" t="s">
        <v>1111</v>
      </c>
      <c r="B1503" s="83">
        <v>793</v>
      </c>
      <c r="C1503" s="84" t="s">
        <v>168</v>
      </c>
      <c r="D1503" s="84" t="s">
        <v>69</v>
      </c>
      <c r="E1503" s="84" t="s">
        <v>1110</v>
      </c>
      <c r="F1503" s="84"/>
      <c r="G1503" s="70">
        <f>G1505</f>
        <v>2500000</v>
      </c>
      <c r="H1503" s="87">
        <f>H1505</f>
        <v>0</v>
      </c>
      <c r="I1503" s="87">
        <f>I1505</f>
        <v>0</v>
      </c>
      <c r="J1503" s="176"/>
      <c r="K1503" s="198"/>
      <c r="L1503" s="198"/>
      <c r="M1503" s="198"/>
      <c r="N1503" s="198"/>
      <c r="O1503" s="198"/>
      <c r="P1503" s="198"/>
      <c r="Q1503" s="198"/>
      <c r="R1503" s="198"/>
    </row>
    <row r="1504" spans="1:20" s="18" customFormat="1" ht="39" customHeight="1">
      <c r="A1504" s="82" t="s">
        <v>1186</v>
      </c>
      <c r="B1504" s="83">
        <v>793</v>
      </c>
      <c r="C1504" s="84" t="s">
        <v>168</v>
      </c>
      <c r="D1504" s="84" t="s">
        <v>69</v>
      </c>
      <c r="E1504" s="84" t="s">
        <v>1110</v>
      </c>
      <c r="F1504" s="84"/>
      <c r="G1504" s="70">
        <f>G1505</f>
        <v>2500000</v>
      </c>
      <c r="H1504" s="87">
        <f t="shared" ref="H1504:I1504" si="456">H1505</f>
        <v>0</v>
      </c>
      <c r="I1504" s="87">
        <f t="shared" si="456"/>
        <v>0</v>
      </c>
      <c r="J1504" s="176"/>
      <c r="K1504" s="198"/>
      <c r="L1504" s="198"/>
      <c r="M1504" s="198"/>
      <c r="N1504" s="198"/>
      <c r="O1504" s="198"/>
      <c r="P1504" s="198"/>
      <c r="Q1504" s="198"/>
      <c r="R1504" s="198"/>
    </row>
    <row r="1505" spans="1:20" ht="30.75" customHeight="1">
      <c r="A1505" s="82" t="s">
        <v>35</v>
      </c>
      <c r="B1505" s="83">
        <v>793</v>
      </c>
      <c r="C1505" s="84" t="s">
        <v>168</v>
      </c>
      <c r="D1505" s="84" t="s">
        <v>69</v>
      </c>
      <c r="E1505" s="84" t="s">
        <v>1110</v>
      </c>
      <c r="F1505" s="84" t="s">
        <v>36</v>
      </c>
      <c r="G1505" s="70">
        <f t="shared" ref="G1505:I1505" si="457">G1506</f>
        <v>2500000</v>
      </c>
      <c r="H1505" s="87">
        <f t="shared" si="457"/>
        <v>0</v>
      </c>
      <c r="I1505" s="87">
        <f t="shared" si="457"/>
        <v>0</v>
      </c>
      <c r="J1505" s="176"/>
      <c r="K1505" s="184"/>
      <c r="L1505" s="184"/>
      <c r="M1505" s="184"/>
      <c r="N1505" s="184"/>
      <c r="O1505" s="184"/>
      <c r="P1505" s="184"/>
      <c r="Q1505" s="184"/>
      <c r="R1505" s="184"/>
      <c r="S1505" s="1"/>
      <c r="T1505" s="1"/>
    </row>
    <row r="1506" spans="1:20" s="18" customFormat="1" ht="34.5" customHeight="1">
      <c r="A1506" s="82" t="s">
        <v>37</v>
      </c>
      <c r="B1506" s="83">
        <v>793</v>
      </c>
      <c r="C1506" s="84" t="s">
        <v>168</v>
      </c>
      <c r="D1506" s="84" t="s">
        <v>69</v>
      </c>
      <c r="E1506" s="84" t="s">
        <v>1110</v>
      </c>
      <c r="F1506" s="84" t="s">
        <v>38</v>
      </c>
      <c r="G1506" s="70">
        <f>'прил 5,'!G1816</f>
        <v>2500000</v>
      </c>
      <c r="H1506" s="87">
        <v>0</v>
      </c>
      <c r="I1506" s="87">
        <v>0</v>
      </c>
      <c r="J1506" s="176"/>
      <c r="K1506" s="198"/>
      <c r="L1506" s="198"/>
      <c r="M1506" s="198"/>
      <c r="N1506" s="198"/>
      <c r="O1506" s="198"/>
      <c r="P1506" s="198"/>
      <c r="Q1506" s="198"/>
      <c r="R1506" s="198"/>
    </row>
    <row r="1507" spans="1:20" s="18" customFormat="1" ht="39" customHeight="1">
      <c r="A1507" s="82" t="s">
        <v>371</v>
      </c>
      <c r="B1507" s="14">
        <v>800</v>
      </c>
      <c r="C1507" s="84" t="s">
        <v>168</v>
      </c>
      <c r="D1507" s="84" t="s">
        <v>69</v>
      </c>
      <c r="E1507" s="84" t="s">
        <v>1121</v>
      </c>
      <c r="F1507" s="84"/>
      <c r="G1507" s="87">
        <f>G1508</f>
        <v>17774987</v>
      </c>
      <c r="H1507" s="87">
        <f t="shared" ref="H1507:I1507" si="458">H1508</f>
        <v>17774987</v>
      </c>
      <c r="I1507" s="87">
        <f t="shared" si="458"/>
        <v>17774987</v>
      </c>
      <c r="J1507" s="176"/>
      <c r="K1507" s="198"/>
      <c r="L1507" s="198"/>
      <c r="M1507" s="198"/>
      <c r="N1507" s="198"/>
      <c r="O1507" s="198"/>
      <c r="P1507" s="198"/>
      <c r="Q1507" s="198"/>
      <c r="R1507" s="198"/>
    </row>
    <row r="1508" spans="1:20" ht="30.75" customHeight="1">
      <c r="A1508" s="82" t="s">
        <v>35</v>
      </c>
      <c r="B1508" s="14">
        <v>800</v>
      </c>
      <c r="C1508" s="84" t="s">
        <v>168</v>
      </c>
      <c r="D1508" s="84" t="s">
        <v>69</v>
      </c>
      <c r="E1508" s="84" t="s">
        <v>1121</v>
      </c>
      <c r="F1508" s="84" t="s">
        <v>36</v>
      </c>
      <c r="G1508" s="87">
        <f t="shared" ref="G1508:I1508" si="459">G1509</f>
        <v>17774987</v>
      </c>
      <c r="H1508" s="87">
        <f t="shared" si="459"/>
        <v>17774987</v>
      </c>
      <c r="I1508" s="87">
        <f t="shared" si="459"/>
        <v>17774987</v>
      </c>
      <c r="J1508" s="176"/>
      <c r="K1508" s="184"/>
      <c r="L1508" s="184"/>
      <c r="M1508" s="184"/>
      <c r="N1508" s="184"/>
      <c r="O1508" s="184"/>
      <c r="P1508" s="184"/>
      <c r="Q1508" s="184"/>
      <c r="R1508" s="184"/>
      <c r="S1508" s="1"/>
      <c r="T1508" s="1"/>
    </row>
    <row r="1509" spans="1:20" s="18" customFormat="1" ht="34.5" customHeight="1">
      <c r="A1509" s="82" t="s">
        <v>37</v>
      </c>
      <c r="B1509" s="14">
        <v>800</v>
      </c>
      <c r="C1509" s="84" t="s">
        <v>168</v>
      </c>
      <c r="D1509" s="84" t="s">
        <v>69</v>
      </c>
      <c r="E1509" s="84" t="s">
        <v>1121</v>
      </c>
      <c r="F1509" s="84" t="s">
        <v>38</v>
      </c>
      <c r="G1509" s="70">
        <f>'прил 5,'!G2531+'прил 5,'!G1833</f>
        <v>17774987</v>
      </c>
      <c r="H1509" s="70">
        <f>'прил 5,'!H2531+'прил 5,'!H1833</f>
        <v>17774987</v>
      </c>
      <c r="I1509" s="70">
        <f>'прил 5,'!I2531+'прил 5,'!I1833</f>
        <v>17774987</v>
      </c>
      <c r="J1509" s="176"/>
      <c r="K1509" s="198"/>
      <c r="L1509" s="198"/>
      <c r="M1509" s="198"/>
      <c r="N1509" s="198"/>
      <c r="O1509" s="198"/>
      <c r="P1509" s="198"/>
      <c r="Q1509" s="198"/>
      <c r="R1509" s="198"/>
    </row>
    <row r="1510" spans="1:20" s="46" customFormat="1" ht="17.25" hidden="1" customHeight="1">
      <c r="A1510" s="16" t="s">
        <v>371</v>
      </c>
      <c r="B1510" s="49">
        <v>793</v>
      </c>
      <c r="C1510" s="15" t="s">
        <v>168</v>
      </c>
      <c r="D1510" s="15" t="s">
        <v>69</v>
      </c>
      <c r="E1510" s="15" t="s">
        <v>1121</v>
      </c>
      <c r="F1510" s="15"/>
      <c r="G1510" s="70">
        <f t="shared" ref="G1510:I1510" si="460">G1511</f>
        <v>0</v>
      </c>
      <c r="H1510" s="70">
        <f t="shared" si="460"/>
        <v>0</v>
      </c>
      <c r="I1510" s="70">
        <f t="shared" si="460"/>
        <v>0</v>
      </c>
      <c r="J1510" s="175"/>
      <c r="K1510" s="58"/>
      <c r="L1510" s="58"/>
      <c r="M1510" s="58"/>
      <c r="N1510" s="58"/>
      <c r="O1510" s="58"/>
      <c r="P1510" s="58"/>
      <c r="Q1510" s="58"/>
      <c r="R1510" s="58"/>
    </row>
    <row r="1511" spans="1:20" s="46" customFormat="1" ht="17.25" hidden="1" customHeight="1">
      <c r="A1511" s="16" t="s">
        <v>317</v>
      </c>
      <c r="B1511" s="49">
        <v>793</v>
      </c>
      <c r="C1511" s="15" t="s">
        <v>168</v>
      </c>
      <c r="D1511" s="15" t="s">
        <v>69</v>
      </c>
      <c r="E1511" s="15" t="s">
        <v>1121</v>
      </c>
      <c r="F1511" s="15" t="s">
        <v>36</v>
      </c>
      <c r="G1511" s="70">
        <f>G1521</f>
        <v>0</v>
      </c>
      <c r="H1511" s="70">
        <f t="shared" ref="H1511:I1511" si="461">H1521</f>
        <v>0</v>
      </c>
      <c r="I1511" s="70">
        <f t="shared" si="461"/>
        <v>0</v>
      </c>
      <c r="J1511" s="175"/>
      <c r="K1511" s="58"/>
      <c r="L1511" s="58"/>
      <c r="M1511" s="58"/>
      <c r="N1511" s="58"/>
      <c r="O1511" s="58"/>
      <c r="P1511" s="58"/>
      <c r="Q1511" s="58"/>
      <c r="R1511" s="58"/>
    </row>
    <row r="1512" spans="1:20" s="28" customFormat="1" ht="24.75" hidden="1" customHeight="1">
      <c r="A1512" s="37" t="s">
        <v>164</v>
      </c>
      <c r="B1512" s="49">
        <v>793</v>
      </c>
      <c r="C1512" s="15" t="s">
        <v>168</v>
      </c>
      <c r="D1512" s="15" t="s">
        <v>69</v>
      </c>
      <c r="E1512" s="15" t="s">
        <v>229</v>
      </c>
      <c r="F1512" s="39"/>
      <c r="G1512" s="70">
        <f t="shared" ref="G1512:I1512" si="462">G1513</f>
        <v>0</v>
      </c>
      <c r="H1512" s="70">
        <f t="shared" si="462"/>
        <v>0</v>
      </c>
      <c r="I1512" s="70">
        <f t="shared" si="462"/>
        <v>0</v>
      </c>
      <c r="J1512" s="175"/>
      <c r="K1512" s="318"/>
      <c r="L1512" s="318"/>
      <c r="M1512" s="318"/>
      <c r="N1512" s="318"/>
      <c r="O1512" s="318"/>
      <c r="P1512" s="318"/>
      <c r="Q1512" s="318"/>
      <c r="R1512" s="318"/>
    </row>
    <row r="1513" spans="1:20" ht="25.5" hidden="1">
      <c r="A1513" s="37" t="s">
        <v>164</v>
      </c>
      <c r="B1513" s="49">
        <v>793</v>
      </c>
      <c r="C1513" s="15" t="s">
        <v>168</v>
      </c>
      <c r="D1513" s="15" t="s">
        <v>69</v>
      </c>
      <c r="E1513" s="15" t="s">
        <v>271</v>
      </c>
      <c r="F1513" s="15"/>
      <c r="G1513" s="70">
        <f>G1514+G1516</f>
        <v>0</v>
      </c>
      <c r="H1513" s="70">
        <f>H1514+H1516</f>
        <v>0</v>
      </c>
      <c r="I1513" s="70">
        <f>I1514+I1516</f>
        <v>0</v>
      </c>
      <c r="J1513" s="175"/>
      <c r="K1513" s="69"/>
      <c r="L1513" s="69"/>
      <c r="M1513" s="69"/>
      <c r="N1513" s="69"/>
      <c r="O1513" s="69"/>
      <c r="P1513" s="69"/>
      <c r="Q1513" s="69"/>
      <c r="R1513" s="69"/>
      <c r="S1513" s="1"/>
      <c r="T1513" s="1"/>
    </row>
    <row r="1514" spans="1:20" hidden="1">
      <c r="A1514" s="16"/>
      <c r="B1514" s="49">
        <v>793</v>
      </c>
      <c r="C1514" s="15" t="s">
        <v>168</v>
      </c>
      <c r="D1514" s="15" t="s">
        <v>69</v>
      </c>
      <c r="E1514" s="15" t="s">
        <v>271</v>
      </c>
      <c r="F1514" s="15"/>
      <c r="G1514" s="70"/>
      <c r="H1514" s="70"/>
      <c r="I1514" s="70"/>
      <c r="J1514" s="175"/>
      <c r="K1514" s="69"/>
      <c r="L1514" s="69"/>
      <c r="M1514" s="69"/>
      <c r="N1514" s="69"/>
      <c r="O1514" s="69"/>
      <c r="P1514" s="69"/>
      <c r="Q1514" s="69"/>
      <c r="R1514" s="69"/>
      <c r="S1514" s="1"/>
      <c r="T1514" s="1"/>
    </row>
    <row r="1515" spans="1:20" ht="30.75" hidden="1" customHeight="1">
      <c r="A1515" s="16"/>
      <c r="B1515" s="49">
        <v>793</v>
      </c>
      <c r="C1515" s="15" t="s">
        <v>168</v>
      </c>
      <c r="D1515" s="15" t="s">
        <v>69</v>
      </c>
      <c r="E1515" s="15" t="s">
        <v>271</v>
      </c>
      <c r="F1515" s="15"/>
      <c r="G1515" s="70"/>
      <c r="H1515" s="70"/>
      <c r="I1515" s="70"/>
      <c r="J1515" s="175"/>
      <c r="K1515" s="69"/>
      <c r="L1515" s="69"/>
      <c r="M1515" s="69"/>
      <c r="N1515" s="69"/>
      <c r="O1515" s="69"/>
      <c r="P1515" s="69"/>
      <c r="Q1515" s="69"/>
      <c r="R1515" s="69"/>
      <c r="S1515" s="1"/>
      <c r="T1515" s="1"/>
    </row>
    <row r="1516" spans="1:20" ht="18" hidden="1" customHeight="1">
      <c r="A1516" s="16" t="s">
        <v>153</v>
      </c>
      <c r="B1516" s="49">
        <v>793</v>
      </c>
      <c r="C1516" s="15" t="s">
        <v>168</v>
      </c>
      <c r="D1516" s="15" t="s">
        <v>69</v>
      </c>
      <c r="E1516" s="15" t="s">
        <v>271</v>
      </c>
      <c r="F1516" s="15" t="s">
        <v>154</v>
      </c>
      <c r="G1516" s="70">
        <f>G1517</f>
        <v>0</v>
      </c>
      <c r="H1516" s="70">
        <f>H1517</f>
        <v>0</v>
      </c>
      <c r="I1516" s="70">
        <f>I1517</f>
        <v>0</v>
      </c>
      <c r="J1516" s="175"/>
      <c r="K1516" s="69"/>
      <c r="L1516" s="69"/>
      <c r="M1516" s="69"/>
      <c r="N1516" s="69"/>
      <c r="O1516" s="69"/>
      <c r="P1516" s="69"/>
      <c r="Q1516" s="69"/>
      <c r="R1516" s="69"/>
      <c r="S1516" s="1"/>
      <c r="T1516" s="1"/>
    </row>
    <row r="1517" spans="1:20" ht="18" hidden="1" customHeight="1">
      <c r="A1517" s="16" t="s">
        <v>173</v>
      </c>
      <c r="B1517" s="49">
        <v>793</v>
      </c>
      <c r="C1517" s="15" t="s">
        <v>168</v>
      </c>
      <c r="D1517" s="15" t="s">
        <v>69</v>
      </c>
      <c r="E1517" s="15" t="s">
        <v>271</v>
      </c>
      <c r="F1517" s="15" t="s">
        <v>174</v>
      </c>
      <c r="G1517" s="70"/>
      <c r="H1517" s="70"/>
      <c r="I1517" s="70"/>
      <c r="J1517" s="175"/>
      <c r="K1517" s="69"/>
      <c r="L1517" s="69"/>
      <c r="M1517" s="69"/>
      <c r="N1517" s="69"/>
      <c r="O1517" s="69"/>
      <c r="P1517" s="69"/>
      <c r="Q1517" s="69"/>
      <c r="R1517" s="69"/>
      <c r="S1517" s="1"/>
      <c r="T1517" s="1"/>
    </row>
    <row r="1518" spans="1:20" ht="51" hidden="1">
      <c r="A1518" s="16" t="s">
        <v>470</v>
      </c>
      <c r="B1518" s="49">
        <v>793</v>
      </c>
      <c r="C1518" s="15" t="s">
        <v>168</v>
      </c>
      <c r="D1518" s="15" t="s">
        <v>69</v>
      </c>
      <c r="E1518" s="15" t="s">
        <v>290</v>
      </c>
      <c r="F1518" s="15"/>
      <c r="G1518" s="70"/>
      <c r="H1518" s="70">
        <f t="shared" ref="H1518:I1518" si="463">H1519+H1522+H1527+H1530</f>
        <v>1370000</v>
      </c>
      <c r="I1518" s="70">
        <f t="shared" si="463"/>
        <v>1370000</v>
      </c>
      <c r="J1518" s="175"/>
      <c r="K1518" s="69"/>
      <c r="L1518" s="69"/>
      <c r="M1518" s="69"/>
      <c r="N1518" s="69"/>
      <c r="O1518" s="69"/>
      <c r="P1518" s="69"/>
      <c r="Q1518" s="69"/>
      <c r="R1518" s="69"/>
      <c r="S1518" s="1"/>
      <c r="T1518" s="1"/>
    </row>
    <row r="1519" spans="1:20" s="46" customFormat="1" ht="17.25" hidden="1" customHeight="1">
      <c r="A1519" s="16" t="s">
        <v>371</v>
      </c>
      <c r="B1519" s="49">
        <v>793</v>
      </c>
      <c r="C1519" s="15" t="s">
        <v>168</v>
      </c>
      <c r="D1519" s="15" t="s">
        <v>69</v>
      </c>
      <c r="E1519" s="15" t="s">
        <v>370</v>
      </c>
      <c r="F1519" s="15"/>
      <c r="G1519" s="70">
        <f t="shared" ref="G1519:I1520" si="464">G1520</f>
        <v>0</v>
      </c>
      <c r="H1519" s="70">
        <f t="shared" si="464"/>
        <v>0</v>
      </c>
      <c r="I1519" s="70">
        <f t="shared" si="464"/>
        <v>0</v>
      </c>
      <c r="J1519" s="175"/>
      <c r="K1519" s="58"/>
      <c r="L1519" s="58"/>
      <c r="M1519" s="58"/>
      <c r="N1519" s="58"/>
      <c r="O1519" s="58"/>
      <c r="P1519" s="58"/>
      <c r="Q1519" s="58"/>
      <c r="R1519" s="58"/>
    </row>
    <row r="1520" spans="1:20" s="46" customFormat="1" ht="17.25" hidden="1" customHeight="1">
      <c r="A1520" s="16" t="s">
        <v>317</v>
      </c>
      <c r="B1520" s="49">
        <v>793</v>
      </c>
      <c r="C1520" s="15" t="s">
        <v>168</v>
      </c>
      <c r="D1520" s="15" t="s">
        <v>69</v>
      </c>
      <c r="E1520" s="15" t="s">
        <v>370</v>
      </c>
      <c r="F1520" s="15" t="s">
        <v>36</v>
      </c>
      <c r="G1520" s="70"/>
      <c r="H1520" s="70">
        <f t="shared" si="464"/>
        <v>0</v>
      </c>
      <c r="I1520" s="70">
        <f t="shared" si="464"/>
        <v>0</v>
      </c>
      <c r="J1520" s="175"/>
      <c r="K1520" s="58"/>
      <c r="L1520" s="58"/>
      <c r="M1520" s="58"/>
      <c r="N1520" s="58"/>
      <c r="O1520" s="58"/>
      <c r="P1520" s="58"/>
      <c r="Q1520" s="58"/>
      <c r="R1520" s="58"/>
    </row>
    <row r="1521" spans="1:20" s="46" customFormat="1" ht="32.25" hidden="1" customHeight="1">
      <c r="A1521" s="16" t="s">
        <v>37</v>
      </c>
      <c r="B1521" s="49">
        <v>793</v>
      </c>
      <c r="C1521" s="15" t="s">
        <v>168</v>
      </c>
      <c r="D1521" s="15" t="s">
        <v>69</v>
      </c>
      <c r="E1521" s="15" t="s">
        <v>1121</v>
      </c>
      <c r="F1521" s="15" t="s">
        <v>38</v>
      </c>
      <c r="G1521" s="70"/>
      <c r="H1521" s="70"/>
      <c r="I1521" s="70"/>
      <c r="J1521" s="175"/>
      <c r="K1521" s="58"/>
      <c r="L1521" s="58"/>
      <c r="M1521" s="58"/>
      <c r="N1521" s="58"/>
      <c r="O1521" s="58"/>
      <c r="P1521" s="58"/>
      <c r="Q1521" s="58"/>
      <c r="R1521" s="58"/>
    </row>
    <row r="1522" spans="1:20">
      <c r="A1522" s="16" t="s">
        <v>78</v>
      </c>
      <c r="B1522" s="49">
        <v>793</v>
      </c>
      <c r="C1522" s="15" t="s">
        <v>168</v>
      </c>
      <c r="D1522" s="15" t="s">
        <v>69</v>
      </c>
      <c r="E1522" s="15" t="s">
        <v>1172</v>
      </c>
      <c r="F1522" s="15"/>
      <c r="G1522" s="70">
        <f>G1523+G1525</f>
        <v>1200000</v>
      </c>
      <c r="H1522" s="70">
        <f>H1523+H1525</f>
        <v>1200000</v>
      </c>
      <c r="I1522" s="70">
        <f>I1523+I1525</f>
        <v>1200000</v>
      </c>
      <c r="J1522" s="175"/>
      <c r="K1522" s="69"/>
      <c r="L1522" s="69"/>
      <c r="M1522" s="69"/>
      <c r="N1522" s="69"/>
      <c r="O1522" s="69"/>
      <c r="P1522" s="69"/>
      <c r="Q1522" s="69"/>
      <c r="R1522" s="69"/>
      <c r="S1522" s="1"/>
      <c r="T1522" s="1"/>
    </row>
    <row r="1523" spans="1:20" ht="25.5">
      <c r="A1523" s="16" t="s">
        <v>35</v>
      </c>
      <c r="B1523" s="49">
        <v>793</v>
      </c>
      <c r="C1523" s="15" t="s">
        <v>168</v>
      </c>
      <c r="D1523" s="15" t="s">
        <v>69</v>
      </c>
      <c r="E1523" s="15" t="s">
        <v>1172</v>
      </c>
      <c r="F1523" s="15" t="s">
        <v>36</v>
      </c>
      <c r="G1523" s="70">
        <f>G1524</f>
        <v>1200000</v>
      </c>
      <c r="H1523" s="70">
        <f>H1524</f>
        <v>1200000</v>
      </c>
      <c r="I1523" s="70">
        <f>I1524</f>
        <v>1200000</v>
      </c>
      <c r="J1523" s="175"/>
      <c r="K1523" s="69"/>
      <c r="L1523" s="69"/>
      <c r="M1523" s="69"/>
      <c r="N1523" s="69"/>
      <c r="O1523" s="69"/>
      <c r="P1523" s="69"/>
      <c r="Q1523" s="69"/>
      <c r="R1523" s="69"/>
      <c r="S1523" s="1"/>
      <c r="T1523" s="1"/>
    </row>
    <row r="1524" spans="1:20" ht="30.75" customHeight="1">
      <c r="A1524" s="16" t="s">
        <v>37</v>
      </c>
      <c r="B1524" s="49">
        <v>793</v>
      </c>
      <c r="C1524" s="15" t="s">
        <v>168</v>
      </c>
      <c r="D1524" s="15" t="s">
        <v>69</v>
      </c>
      <c r="E1524" s="15" t="s">
        <v>1172</v>
      </c>
      <c r="F1524" s="15" t="s">
        <v>38</v>
      </c>
      <c r="G1524" s="70">
        <v>1200000</v>
      </c>
      <c r="H1524" s="70">
        <v>1200000</v>
      </c>
      <c r="I1524" s="70">
        <v>1200000</v>
      </c>
      <c r="J1524" s="175"/>
      <c r="K1524" s="69"/>
      <c r="L1524" s="69"/>
      <c r="M1524" s="69"/>
      <c r="N1524" s="69"/>
      <c r="O1524" s="69"/>
      <c r="P1524" s="69"/>
      <c r="Q1524" s="69"/>
      <c r="R1524" s="69"/>
      <c r="S1524" s="1"/>
      <c r="T1524" s="1"/>
    </row>
    <row r="1525" spans="1:20" ht="18" hidden="1" customHeight="1">
      <c r="A1525" s="16" t="s">
        <v>153</v>
      </c>
      <c r="B1525" s="49">
        <v>793</v>
      </c>
      <c r="C1525" s="15" t="s">
        <v>168</v>
      </c>
      <c r="D1525" s="15" t="s">
        <v>69</v>
      </c>
      <c r="E1525" s="15" t="s">
        <v>98</v>
      </c>
      <c r="F1525" s="15" t="s">
        <v>154</v>
      </c>
      <c r="G1525" s="70">
        <f>G1526</f>
        <v>0</v>
      </c>
      <c r="H1525" s="70">
        <f>H1526</f>
        <v>0</v>
      </c>
      <c r="I1525" s="70">
        <f>I1526</f>
        <v>0</v>
      </c>
      <c r="J1525" s="175"/>
      <c r="K1525" s="69"/>
      <c r="L1525" s="69"/>
      <c r="M1525" s="69"/>
      <c r="N1525" s="69"/>
      <c r="O1525" s="69"/>
      <c r="P1525" s="69"/>
      <c r="Q1525" s="69"/>
      <c r="R1525" s="69"/>
      <c r="S1525" s="1"/>
      <c r="T1525" s="1"/>
    </row>
    <row r="1526" spans="1:20" ht="18" hidden="1" customHeight="1">
      <c r="A1526" s="16" t="s">
        <v>173</v>
      </c>
      <c r="B1526" s="49">
        <v>793</v>
      </c>
      <c r="C1526" s="15" t="s">
        <v>168</v>
      </c>
      <c r="D1526" s="15" t="s">
        <v>69</v>
      </c>
      <c r="E1526" s="15" t="s">
        <v>98</v>
      </c>
      <c r="F1526" s="15" t="s">
        <v>174</v>
      </c>
      <c r="G1526" s="70"/>
      <c r="H1526" s="70"/>
      <c r="I1526" s="70"/>
      <c r="J1526" s="175"/>
      <c r="K1526" s="69"/>
      <c r="L1526" s="69"/>
      <c r="M1526" s="69"/>
      <c r="N1526" s="69"/>
      <c r="O1526" s="69"/>
      <c r="P1526" s="69"/>
      <c r="Q1526" s="69"/>
      <c r="R1526" s="69"/>
      <c r="S1526" s="1"/>
      <c r="T1526" s="1"/>
    </row>
    <row r="1527" spans="1:20" ht="26.25" customHeight="1">
      <c r="A1527" s="16" t="s">
        <v>76</v>
      </c>
      <c r="B1527" s="49">
        <v>793</v>
      </c>
      <c r="C1527" s="15" t="s">
        <v>168</v>
      </c>
      <c r="D1527" s="15" t="s">
        <v>69</v>
      </c>
      <c r="E1527" s="15" t="s">
        <v>1173</v>
      </c>
      <c r="F1527" s="15"/>
      <c r="G1527" s="70">
        <f t="shared" ref="G1527:I1528" si="465">G1528</f>
        <v>70000</v>
      </c>
      <c r="H1527" s="70">
        <f t="shared" si="465"/>
        <v>70000</v>
      </c>
      <c r="I1527" s="70">
        <f t="shared" si="465"/>
        <v>70000</v>
      </c>
      <c r="J1527" s="175"/>
      <c r="K1527" s="69"/>
      <c r="L1527" s="69"/>
      <c r="M1527" s="69"/>
      <c r="N1527" s="69"/>
      <c r="O1527" s="69"/>
      <c r="P1527" s="69"/>
      <c r="Q1527" s="69"/>
      <c r="R1527" s="69"/>
      <c r="S1527" s="1"/>
      <c r="T1527" s="1"/>
    </row>
    <row r="1528" spans="1:20" ht="26.25" customHeight="1">
      <c r="A1528" s="16" t="s">
        <v>35</v>
      </c>
      <c r="B1528" s="49">
        <v>793</v>
      </c>
      <c r="C1528" s="15" t="s">
        <v>168</v>
      </c>
      <c r="D1528" s="15" t="s">
        <v>69</v>
      </c>
      <c r="E1528" s="15" t="s">
        <v>1173</v>
      </c>
      <c r="F1528" s="15" t="s">
        <v>36</v>
      </c>
      <c r="G1528" s="70">
        <f t="shared" si="465"/>
        <v>70000</v>
      </c>
      <c r="H1528" s="70">
        <f t="shared" si="465"/>
        <v>70000</v>
      </c>
      <c r="I1528" s="70">
        <f t="shared" si="465"/>
        <v>70000</v>
      </c>
      <c r="J1528" s="175"/>
      <c r="K1528" s="69"/>
      <c r="L1528" s="69"/>
      <c r="M1528" s="69"/>
      <c r="N1528" s="69"/>
      <c r="O1528" s="69"/>
      <c r="P1528" s="69"/>
      <c r="Q1528" s="69"/>
      <c r="R1528" s="69"/>
      <c r="S1528" s="1"/>
      <c r="T1528" s="1"/>
    </row>
    <row r="1529" spans="1:20" ht="25.5">
      <c r="A1529" s="16" t="s">
        <v>37</v>
      </c>
      <c r="B1529" s="49">
        <v>793</v>
      </c>
      <c r="C1529" s="15" t="s">
        <v>168</v>
      </c>
      <c r="D1529" s="15" t="s">
        <v>69</v>
      </c>
      <c r="E1529" s="15" t="s">
        <v>1173</v>
      </c>
      <c r="F1529" s="15" t="s">
        <v>38</v>
      </c>
      <c r="G1529" s="70">
        <v>70000</v>
      </c>
      <c r="H1529" s="70">
        <v>70000</v>
      </c>
      <c r="I1529" s="70">
        <v>70000</v>
      </c>
      <c r="J1529" s="175"/>
      <c r="K1529" s="69"/>
      <c r="L1529" s="69"/>
      <c r="M1529" s="69"/>
      <c r="N1529" s="69"/>
      <c r="O1529" s="69"/>
      <c r="P1529" s="69"/>
      <c r="Q1529" s="69"/>
      <c r="R1529" s="69"/>
      <c r="S1529" s="1"/>
      <c r="T1529" s="1"/>
    </row>
    <row r="1530" spans="1:20" ht="30.75" customHeight="1">
      <c r="A1530" s="16" t="s">
        <v>672</v>
      </c>
      <c r="B1530" s="49">
        <v>793</v>
      </c>
      <c r="C1530" s="15" t="s">
        <v>168</v>
      </c>
      <c r="D1530" s="15" t="s">
        <v>69</v>
      </c>
      <c r="E1530" s="15" t="s">
        <v>1174</v>
      </c>
      <c r="F1530" s="15"/>
      <c r="G1530" s="70">
        <f t="shared" ref="G1530:I1531" si="466">G1531</f>
        <v>200000</v>
      </c>
      <c r="H1530" s="70">
        <f t="shared" si="466"/>
        <v>100000</v>
      </c>
      <c r="I1530" s="70">
        <f t="shared" si="466"/>
        <v>100000</v>
      </c>
      <c r="J1530" s="175"/>
      <c r="K1530" s="69"/>
      <c r="L1530" s="69"/>
      <c r="M1530" s="69"/>
      <c r="N1530" s="69"/>
      <c r="O1530" s="69"/>
      <c r="P1530" s="69"/>
      <c r="Q1530" s="69"/>
      <c r="R1530" s="69"/>
      <c r="S1530" s="1"/>
      <c r="T1530" s="1"/>
    </row>
    <row r="1531" spans="1:20" ht="30.75" customHeight="1">
      <c r="A1531" s="16" t="s">
        <v>35</v>
      </c>
      <c r="B1531" s="49">
        <v>793</v>
      </c>
      <c r="C1531" s="15" t="s">
        <v>168</v>
      </c>
      <c r="D1531" s="15" t="s">
        <v>69</v>
      </c>
      <c r="E1531" s="15" t="s">
        <v>1174</v>
      </c>
      <c r="F1531" s="15" t="s">
        <v>36</v>
      </c>
      <c r="G1531" s="70">
        <f t="shared" si="466"/>
        <v>200000</v>
      </c>
      <c r="H1531" s="70">
        <f t="shared" si="466"/>
        <v>100000</v>
      </c>
      <c r="I1531" s="70">
        <f t="shared" si="466"/>
        <v>100000</v>
      </c>
      <c r="J1531" s="175"/>
      <c r="K1531" s="69"/>
      <c r="L1531" s="69"/>
      <c r="M1531" s="69"/>
      <c r="N1531" s="69"/>
      <c r="O1531" s="69"/>
      <c r="P1531" s="69"/>
      <c r="Q1531" s="69"/>
      <c r="R1531" s="69"/>
      <c r="S1531" s="1"/>
      <c r="T1531" s="1"/>
    </row>
    <row r="1532" spans="1:20" ht="30.75" customHeight="1">
      <c r="A1532" s="16" t="s">
        <v>37</v>
      </c>
      <c r="B1532" s="49">
        <v>793</v>
      </c>
      <c r="C1532" s="15" t="s">
        <v>168</v>
      </c>
      <c r="D1532" s="15" t="s">
        <v>69</v>
      </c>
      <c r="E1532" s="15" t="s">
        <v>1174</v>
      </c>
      <c r="F1532" s="15" t="s">
        <v>38</v>
      </c>
      <c r="G1532" s="70">
        <v>200000</v>
      </c>
      <c r="H1532" s="70">
        <f>200000-100000</f>
        <v>100000</v>
      </c>
      <c r="I1532" s="70">
        <f>200000-100000</f>
        <v>100000</v>
      </c>
      <c r="J1532" s="175"/>
      <c r="K1532" s="69"/>
      <c r="L1532" s="69"/>
      <c r="M1532" s="69"/>
      <c r="N1532" s="69"/>
      <c r="O1532" s="69"/>
      <c r="P1532" s="69"/>
      <c r="Q1532" s="69"/>
      <c r="R1532" s="69"/>
      <c r="S1532" s="1"/>
      <c r="T1532" s="1"/>
    </row>
    <row r="1533" spans="1:20" s="22" customFormat="1" ht="36" customHeight="1">
      <c r="A1533" s="107" t="s">
        <v>1158</v>
      </c>
      <c r="B1533" s="35">
        <v>793</v>
      </c>
      <c r="C1533" s="36" t="s">
        <v>53</v>
      </c>
      <c r="D1533" s="36" t="s">
        <v>87</v>
      </c>
      <c r="E1533" s="35" t="s">
        <v>806</v>
      </c>
      <c r="F1533" s="35"/>
      <c r="G1533" s="71">
        <f>G1534</f>
        <v>1000000</v>
      </c>
      <c r="H1533" s="71">
        <f>H1534</f>
        <v>500000</v>
      </c>
      <c r="I1533" s="71">
        <f>I1534</f>
        <v>500000</v>
      </c>
      <c r="P1533" s="21"/>
      <c r="Q1533" s="21"/>
      <c r="R1533" s="21"/>
      <c r="S1533" s="21"/>
      <c r="T1533" s="21"/>
    </row>
    <row r="1534" spans="1:20" ht="39" customHeight="1">
      <c r="A1534" s="16" t="s">
        <v>808</v>
      </c>
      <c r="B1534" s="14">
        <v>793</v>
      </c>
      <c r="C1534" s="15" t="s">
        <v>53</v>
      </c>
      <c r="D1534" s="15" t="s">
        <v>87</v>
      </c>
      <c r="E1534" s="14" t="s">
        <v>807</v>
      </c>
      <c r="F1534" s="14"/>
      <c r="G1534" s="70">
        <f>G1535</f>
        <v>1000000</v>
      </c>
      <c r="H1534" s="70">
        <f t="shared" ref="H1534:I1534" si="467">H1535</f>
        <v>500000</v>
      </c>
      <c r="I1534" s="70">
        <f t="shared" si="467"/>
        <v>500000</v>
      </c>
      <c r="J1534" s="1"/>
    </row>
    <row r="1535" spans="1:20" ht="17.25" customHeight="1">
      <c r="A1535" s="16" t="s">
        <v>317</v>
      </c>
      <c r="B1535" s="14">
        <v>793</v>
      </c>
      <c r="C1535" s="15" t="s">
        <v>53</v>
      </c>
      <c r="D1535" s="15" t="s">
        <v>87</v>
      </c>
      <c r="E1535" s="14" t="s">
        <v>807</v>
      </c>
      <c r="F1535" s="14">
        <v>200</v>
      </c>
      <c r="G1535" s="70">
        <f>G1536</f>
        <v>1000000</v>
      </c>
      <c r="H1535" s="70">
        <f>H1536</f>
        <v>500000</v>
      </c>
      <c r="I1535" s="70">
        <f>I1536</f>
        <v>500000</v>
      </c>
      <c r="J1535" s="1"/>
    </row>
    <row r="1536" spans="1:20" ht="27.75" customHeight="1">
      <c r="A1536" s="16" t="s">
        <v>37</v>
      </c>
      <c r="B1536" s="14">
        <v>793</v>
      </c>
      <c r="C1536" s="15" t="s">
        <v>53</v>
      </c>
      <c r="D1536" s="15" t="s">
        <v>87</v>
      </c>
      <c r="E1536" s="14" t="s">
        <v>807</v>
      </c>
      <c r="F1536" s="14">
        <v>240</v>
      </c>
      <c r="G1536" s="70">
        <f>'прил 5,'!G1639</f>
        <v>1000000</v>
      </c>
      <c r="H1536" s="70">
        <f>'прил 5,'!H1639</f>
        <v>500000</v>
      </c>
      <c r="I1536" s="70">
        <f>'прил 5,'!I1639</f>
        <v>500000</v>
      </c>
      <c r="J1536" s="1"/>
    </row>
    <row r="1537" spans="1:20" s="74" customFormat="1" ht="42" customHeight="1">
      <c r="A1537" s="78" t="s">
        <v>115</v>
      </c>
      <c r="B1537" s="73"/>
      <c r="C1537" s="73"/>
      <c r="D1537" s="73"/>
      <c r="E1537" s="73"/>
      <c r="F1537" s="73"/>
      <c r="G1537" s="239">
        <f>G1565+G1619+G1644+G1653+G1674+G1710+G1551+G1538+G1634+G1718+G1724</f>
        <v>154517909.56</v>
      </c>
      <c r="H1537" s="239">
        <f t="shared" ref="H1537:I1537" si="468">H1565+H1619+H1644+H1653+H1674+H1710+H1551+H1538+H1634+H1718+H1724</f>
        <v>142429627.47</v>
      </c>
      <c r="I1537" s="239">
        <f t="shared" si="468"/>
        <v>144145219.28</v>
      </c>
      <c r="J1537" s="112"/>
      <c r="P1537" s="112"/>
      <c r="Q1537" s="112"/>
      <c r="R1537" s="112"/>
      <c r="S1537" s="112"/>
      <c r="T1537" s="112"/>
    </row>
    <row r="1538" spans="1:20" hidden="1">
      <c r="A1538" s="34"/>
      <c r="B1538" s="35"/>
      <c r="C1538" s="36"/>
      <c r="D1538" s="36"/>
      <c r="E1538" s="36"/>
      <c r="F1538" s="36"/>
      <c r="G1538" s="12"/>
      <c r="H1538" s="12"/>
      <c r="I1538" s="12"/>
      <c r="J1538" s="1"/>
      <c r="L1538" s="2"/>
    </row>
    <row r="1539" spans="1:20" ht="40.5" hidden="1" customHeight="1">
      <c r="A1539" s="16"/>
      <c r="B1539" s="15"/>
      <c r="C1539" s="15"/>
      <c r="D1539" s="15"/>
      <c r="E1539" s="15"/>
      <c r="F1539" s="15"/>
      <c r="G1539" s="8"/>
      <c r="H1539" s="70"/>
      <c r="I1539" s="70"/>
      <c r="J1539" s="1"/>
    </row>
    <row r="1540" spans="1:20" ht="30" hidden="1" customHeight="1">
      <c r="A1540" s="16"/>
      <c r="B1540" s="15"/>
      <c r="C1540" s="15"/>
      <c r="D1540" s="15"/>
      <c r="E1540" s="15"/>
      <c r="F1540" s="15"/>
      <c r="G1540" s="8"/>
      <c r="H1540" s="70"/>
      <c r="I1540" s="70"/>
      <c r="J1540" s="1"/>
    </row>
    <row r="1541" spans="1:20" ht="91.5" hidden="1" customHeight="1">
      <c r="A1541" s="50"/>
      <c r="B1541" s="15"/>
      <c r="C1541" s="15"/>
      <c r="D1541" s="15"/>
      <c r="E1541" s="15"/>
      <c r="F1541" s="15"/>
      <c r="G1541" s="8"/>
      <c r="H1541" s="70"/>
      <c r="I1541" s="70"/>
      <c r="J1541" s="1"/>
    </row>
    <row r="1542" spans="1:20" ht="43.5" hidden="1" customHeight="1">
      <c r="A1542" s="50"/>
      <c r="B1542" s="15"/>
      <c r="C1542" s="15"/>
      <c r="D1542" s="15"/>
      <c r="E1542" s="15"/>
      <c r="F1542" s="15"/>
      <c r="G1542" s="8"/>
      <c r="H1542" s="70"/>
      <c r="I1542" s="70"/>
      <c r="J1542" s="1"/>
    </row>
    <row r="1543" spans="1:20" ht="39.75" hidden="1" customHeight="1">
      <c r="A1543" s="16"/>
      <c r="B1543" s="15"/>
      <c r="C1543" s="15"/>
      <c r="D1543" s="15"/>
      <c r="E1543" s="15"/>
      <c r="F1543" s="15"/>
      <c r="G1543" s="8"/>
      <c r="H1543" s="70"/>
      <c r="I1543" s="70"/>
      <c r="J1543" s="1"/>
    </row>
    <row r="1544" spans="1:20" ht="86.25" hidden="1" customHeight="1">
      <c r="A1544" s="50"/>
      <c r="B1544" s="15"/>
      <c r="C1544" s="15"/>
      <c r="D1544" s="15"/>
      <c r="E1544" s="15"/>
      <c r="F1544" s="15"/>
      <c r="G1544" s="8"/>
      <c r="H1544" s="70"/>
      <c r="I1544" s="70"/>
      <c r="J1544" s="1"/>
    </row>
    <row r="1545" spans="1:20" ht="48" hidden="1" customHeight="1">
      <c r="A1545" s="80"/>
      <c r="B1545" s="14"/>
      <c r="C1545" s="15"/>
      <c r="D1545" s="15"/>
      <c r="E1545" s="15"/>
      <c r="F1545" s="14"/>
      <c r="G1545" s="70"/>
      <c r="H1545" s="70"/>
      <c r="I1545" s="70"/>
      <c r="J1545" s="1"/>
    </row>
    <row r="1546" spans="1:20" hidden="1">
      <c r="A1546" s="16"/>
      <c r="B1546" s="14"/>
      <c r="C1546" s="15"/>
      <c r="D1546" s="15"/>
      <c r="E1546" s="15"/>
      <c r="F1546" s="15"/>
      <c r="G1546" s="25"/>
      <c r="H1546" s="25"/>
      <c r="I1546" s="25"/>
      <c r="J1546" s="1"/>
    </row>
    <row r="1547" spans="1:20" hidden="1">
      <c r="A1547" s="16"/>
      <c r="B1547" s="14"/>
      <c r="C1547" s="15"/>
      <c r="D1547" s="15"/>
      <c r="E1547" s="15"/>
      <c r="F1547" s="15"/>
      <c r="G1547" s="25"/>
      <c r="H1547" s="25"/>
      <c r="I1547" s="25"/>
      <c r="J1547" s="1"/>
    </row>
    <row r="1548" spans="1:20" ht="42.75" hidden="1" customHeight="1">
      <c r="A1548" s="80"/>
      <c r="B1548" s="14"/>
      <c r="C1548" s="15"/>
      <c r="D1548" s="15"/>
      <c r="E1548" s="15"/>
      <c r="F1548" s="14"/>
      <c r="G1548" s="70"/>
      <c r="H1548" s="70"/>
      <c r="I1548" s="70"/>
      <c r="J1548" s="1"/>
    </row>
    <row r="1549" spans="1:20" hidden="1">
      <c r="A1549" s="16"/>
      <c r="B1549" s="14"/>
      <c r="C1549" s="15"/>
      <c r="D1549" s="15"/>
      <c r="E1549" s="15"/>
      <c r="F1549" s="15"/>
      <c r="G1549" s="25"/>
      <c r="H1549" s="25"/>
      <c r="I1549" s="25"/>
      <c r="J1549" s="1"/>
    </row>
    <row r="1550" spans="1:20" hidden="1">
      <c r="A1550" s="16"/>
      <c r="B1550" s="14"/>
      <c r="C1550" s="15"/>
      <c r="D1550" s="15"/>
      <c r="E1550" s="15"/>
      <c r="F1550" s="15"/>
      <c r="G1550" s="25"/>
      <c r="H1550" s="25"/>
      <c r="I1550" s="25"/>
      <c r="J1550" s="1"/>
    </row>
    <row r="1551" spans="1:20" s="243" customFormat="1" ht="30.75" hidden="1" customHeight="1">
      <c r="A1551" s="230" t="s">
        <v>268</v>
      </c>
      <c r="B1551" s="240">
        <v>793</v>
      </c>
      <c r="C1551" s="241" t="s">
        <v>168</v>
      </c>
      <c r="D1551" s="241" t="s">
        <v>69</v>
      </c>
      <c r="E1551" s="36" t="s">
        <v>546</v>
      </c>
      <c r="F1551" s="36"/>
      <c r="G1551" s="71">
        <f>G1552</f>
        <v>0</v>
      </c>
      <c r="H1551" s="242">
        <v>0</v>
      </c>
      <c r="I1551" s="242">
        <v>0</v>
      </c>
      <c r="P1551" s="244"/>
      <c r="Q1551" s="244"/>
      <c r="R1551" s="244"/>
      <c r="S1551" s="244"/>
      <c r="T1551" s="244"/>
    </row>
    <row r="1552" spans="1:20" ht="30.75" hidden="1" customHeight="1">
      <c r="A1552" s="16" t="s">
        <v>268</v>
      </c>
      <c r="B1552" s="14">
        <v>793</v>
      </c>
      <c r="C1552" s="15" t="s">
        <v>168</v>
      </c>
      <c r="D1552" s="15" t="s">
        <v>69</v>
      </c>
      <c r="E1552" s="15" t="s">
        <v>547</v>
      </c>
      <c r="F1552" s="15"/>
      <c r="G1552" s="70">
        <f>G1555+G1557+G1553+G1563+G1560+G1562</f>
        <v>0</v>
      </c>
      <c r="H1552" s="70">
        <v>0</v>
      </c>
      <c r="I1552" s="70">
        <v>0</v>
      </c>
      <c r="J1552" s="1"/>
    </row>
    <row r="1553" spans="1:20" ht="30.75" hidden="1" customHeight="1">
      <c r="A1553" s="16" t="s">
        <v>35</v>
      </c>
      <c r="B1553" s="49">
        <v>795</v>
      </c>
      <c r="C1553" s="15" t="s">
        <v>168</v>
      </c>
      <c r="D1553" s="15" t="s">
        <v>27</v>
      </c>
      <c r="E1553" s="15" t="s">
        <v>547</v>
      </c>
      <c r="F1553" s="15" t="s">
        <v>36</v>
      </c>
      <c r="G1553" s="70">
        <f>G1554</f>
        <v>0</v>
      </c>
      <c r="H1553" s="70">
        <v>0</v>
      </c>
      <c r="I1553" s="70">
        <v>0</v>
      </c>
      <c r="J1553" s="1"/>
    </row>
    <row r="1554" spans="1:20" ht="30.75" hidden="1" customHeight="1">
      <c r="A1554" s="16" t="s">
        <v>37</v>
      </c>
      <c r="B1554" s="49">
        <v>795</v>
      </c>
      <c r="C1554" s="15" t="s">
        <v>168</v>
      </c>
      <c r="D1554" s="15" t="s">
        <v>27</v>
      </c>
      <c r="E1554" s="15" t="s">
        <v>547</v>
      </c>
      <c r="F1554" s="15" t="s">
        <v>38</v>
      </c>
      <c r="G1554" s="70">
        <f>'прил 5,'!G2262</f>
        <v>0</v>
      </c>
      <c r="H1554" s="70">
        <v>0</v>
      </c>
      <c r="I1554" s="70">
        <v>0</v>
      </c>
      <c r="J1554" s="1"/>
    </row>
    <row r="1555" spans="1:20" ht="23.25" hidden="1" customHeight="1">
      <c r="A1555" s="16" t="s">
        <v>145</v>
      </c>
      <c r="B1555" s="14">
        <v>793</v>
      </c>
      <c r="C1555" s="15" t="s">
        <v>69</v>
      </c>
      <c r="D1555" s="15" t="s">
        <v>121</v>
      </c>
      <c r="E1555" s="15" t="s">
        <v>547</v>
      </c>
      <c r="F1555" s="15" t="s">
        <v>146</v>
      </c>
      <c r="G1555" s="70">
        <f>G1556</f>
        <v>0</v>
      </c>
      <c r="H1555" s="70">
        <v>0</v>
      </c>
      <c r="I1555" s="70">
        <v>0</v>
      </c>
      <c r="J1555" s="1"/>
    </row>
    <row r="1556" spans="1:20" ht="30.75" hidden="1" customHeight="1">
      <c r="A1556" s="16" t="s">
        <v>147</v>
      </c>
      <c r="B1556" s="14">
        <v>793</v>
      </c>
      <c r="C1556" s="15" t="s">
        <v>69</v>
      </c>
      <c r="D1556" s="15" t="s">
        <v>121</v>
      </c>
      <c r="E1556" s="15" t="s">
        <v>547</v>
      </c>
      <c r="F1556" s="15" t="s">
        <v>148</v>
      </c>
      <c r="G1556" s="70">
        <f>'прил 5,'!G1453</f>
        <v>0</v>
      </c>
      <c r="H1556" s="70">
        <v>0</v>
      </c>
      <c r="I1556" s="70">
        <v>0</v>
      </c>
      <c r="J1556" s="1"/>
    </row>
    <row r="1557" spans="1:20" ht="21.75" hidden="1" customHeight="1">
      <c r="A1557" s="16" t="s">
        <v>153</v>
      </c>
      <c r="B1557" s="14">
        <v>793</v>
      </c>
      <c r="C1557" s="15" t="s">
        <v>168</v>
      </c>
      <c r="D1557" s="15" t="s">
        <v>69</v>
      </c>
      <c r="E1557" s="15" t="s">
        <v>547</v>
      </c>
      <c r="F1557" s="15" t="s">
        <v>154</v>
      </c>
      <c r="G1557" s="70">
        <f>G1558</f>
        <v>0</v>
      </c>
      <c r="H1557" s="70">
        <v>0</v>
      </c>
      <c r="I1557" s="70">
        <v>0</v>
      </c>
      <c r="J1557" s="1"/>
    </row>
    <row r="1558" spans="1:20" ht="22.5" hidden="1" customHeight="1">
      <c r="A1558" s="16" t="s">
        <v>173</v>
      </c>
      <c r="B1558" s="14">
        <v>793</v>
      </c>
      <c r="C1558" s="15" t="s">
        <v>168</v>
      </c>
      <c r="D1558" s="15" t="s">
        <v>69</v>
      </c>
      <c r="E1558" s="15" t="s">
        <v>547</v>
      </c>
      <c r="F1558" s="15" t="s">
        <v>174</v>
      </c>
      <c r="G1558" s="70"/>
      <c r="H1558" s="70">
        <v>0</v>
      </c>
      <c r="I1558" s="70">
        <v>0</v>
      </c>
      <c r="J1558" s="1"/>
    </row>
    <row r="1559" spans="1:20" ht="25.5" hidden="1">
      <c r="A1559" s="16" t="s">
        <v>35</v>
      </c>
      <c r="B1559" s="49">
        <v>795</v>
      </c>
      <c r="C1559" s="15" t="s">
        <v>168</v>
      </c>
      <c r="D1559" s="15" t="s">
        <v>27</v>
      </c>
      <c r="E1559" s="15" t="s">
        <v>547</v>
      </c>
      <c r="F1559" s="15" t="s">
        <v>36</v>
      </c>
      <c r="G1559" s="8">
        <f t="shared" ref="G1559:I1559" si="469">G1560</f>
        <v>0</v>
      </c>
      <c r="H1559" s="8">
        <f t="shared" si="469"/>
        <v>0</v>
      </c>
      <c r="I1559" s="8">
        <f t="shared" si="469"/>
        <v>0</v>
      </c>
      <c r="J1559" s="1"/>
    </row>
    <row r="1560" spans="1:20" ht="25.5" hidden="1">
      <c r="A1560" s="16" t="s">
        <v>37</v>
      </c>
      <c r="B1560" s="49">
        <v>795</v>
      </c>
      <c r="C1560" s="15" t="s">
        <v>168</v>
      </c>
      <c r="D1560" s="15" t="s">
        <v>27</v>
      </c>
      <c r="E1560" s="15" t="s">
        <v>547</v>
      </c>
      <c r="F1560" s="15" t="s">
        <v>38</v>
      </c>
      <c r="G1560" s="8">
        <f>'прил 5,'!G2272</f>
        <v>0</v>
      </c>
      <c r="H1560" s="8">
        <v>0</v>
      </c>
      <c r="I1560" s="8">
        <v>0</v>
      </c>
      <c r="J1560" s="1"/>
    </row>
    <row r="1561" spans="1:20" ht="25.5" hidden="1">
      <c r="A1561" s="16" t="s">
        <v>94</v>
      </c>
      <c r="B1561" s="49">
        <v>795</v>
      </c>
      <c r="C1561" s="15" t="s">
        <v>168</v>
      </c>
      <c r="D1561" s="15" t="s">
        <v>27</v>
      </c>
      <c r="E1561" s="15" t="s">
        <v>547</v>
      </c>
      <c r="F1561" s="15" t="s">
        <v>341</v>
      </c>
      <c r="G1561" s="8">
        <f t="shared" ref="G1561:I1561" si="470">G1562</f>
        <v>0</v>
      </c>
      <c r="H1561" s="8">
        <f t="shared" si="470"/>
        <v>0</v>
      </c>
      <c r="I1561" s="8">
        <f t="shared" si="470"/>
        <v>0</v>
      </c>
      <c r="J1561" s="1"/>
    </row>
    <row r="1562" spans="1:20" hidden="1">
      <c r="A1562" s="16" t="s">
        <v>342</v>
      </c>
      <c r="B1562" s="49">
        <v>795</v>
      </c>
      <c r="C1562" s="15" t="s">
        <v>168</v>
      </c>
      <c r="D1562" s="15" t="s">
        <v>27</v>
      </c>
      <c r="E1562" s="15" t="s">
        <v>547</v>
      </c>
      <c r="F1562" s="15" t="s">
        <v>343</v>
      </c>
      <c r="G1562" s="8">
        <f>'прил 5,'!G1776</f>
        <v>0</v>
      </c>
      <c r="H1562" s="8"/>
      <c r="I1562" s="8"/>
      <c r="J1562" s="1"/>
    </row>
    <row r="1563" spans="1:20" ht="25.5" hidden="1">
      <c r="A1563" s="16" t="s">
        <v>29</v>
      </c>
      <c r="B1563" s="14">
        <v>757</v>
      </c>
      <c r="C1563" s="15" t="s">
        <v>43</v>
      </c>
      <c r="D1563" s="15" t="s">
        <v>18</v>
      </c>
      <c r="E1563" s="15" t="s">
        <v>547</v>
      </c>
      <c r="F1563" s="15" t="s">
        <v>30</v>
      </c>
      <c r="G1563" s="8">
        <f t="shared" ref="G1563:I1563" si="471">G1564</f>
        <v>0</v>
      </c>
      <c r="H1563" s="8">
        <f t="shared" si="471"/>
        <v>0</v>
      </c>
      <c r="I1563" s="8">
        <f t="shared" si="471"/>
        <v>0</v>
      </c>
      <c r="J1563" s="1"/>
    </row>
    <row r="1564" spans="1:20" hidden="1">
      <c r="A1564" s="16" t="s">
        <v>31</v>
      </c>
      <c r="B1564" s="14">
        <v>757</v>
      </c>
      <c r="C1564" s="15" t="s">
        <v>43</v>
      </c>
      <c r="D1564" s="15" t="s">
        <v>18</v>
      </c>
      <c r="E1564" s="15" t="s">
        <v>547</v>
      </c>
      <c r="F1564" s="15" t="s">
        <v>32</v>
      </c>
      <c r="G1564" s="8">
        <f>'прил 5,'!G252+'прил 5,'!G372+'прил 5,'!G867+'прил 5,'!G106+'прил 5,'!G983+'прил 5,'!G895</f>
        <v>0</v>
      </c>
      <c r="H1564" s="8">
        <v>0</v>
      </c>
      <c r="I1564" s="8">
        <v>0</v>
      </c>
      <c r="J1564" s="1"/>
    </row>
    <row r="1565" spans="1:20" s="232" customFormat="1" ht="25.5" customHeight="1">
      <c r="A1565" s="34" t="s">
        <v>1214</v>
      </c>
      <c r="B1565" s="35">
        <v>793</v>
      </c>
      <c r="C1565" s="36" t="s">
        <v>18</v>
      </c>
      <c r="D1565" s="36" t="s">
        <v>27</v>
      </c>
      <c r="E1565" s="36" t="s">
        <v>235</v>
      </c>
      <c r="F1565" s="36"/>
      <c r="G1565" s="71">
        <f>G1566+G1573</f>
        <v>106681533.37</v>
      </c>
      <c r="H1565" s="71">
        <f>H1566+H1573</f>
        <v>98333844.890000001</v>
      </c>
      <c r="I1565" s="71">
        <f>I1566+I1573</f>
        <v>99866820.280000001</v>
      </c>
      <c r="J1565" s="231">
        <v>1816051</v>
      </c>
      <c r="P1565" s="231"/>
      <c r="Q1565" s="231"/>
      <c r="R1565" s="231"/>
      <c r="S1565" s="231"/>
      <c r="T1565" s="231"/>
    </row>
    <row r="1566" spans="1:20">
      <c r="A1566" s="16" t="s">
        <v>1213</v>
      </c>
      <c r="B1566" s="14">
        <v>793</v>
      </c>
      <c r="C1566" s="15" t="s">
        <v>18</v>
      </c>
      <c r="D1566" s="15" t="s">
        <v>27</v>
      </c>
      <c r="E1566" s="15" t="s">
        <v>236</v>
      </c>
      <c r="F1566" s="15"/>
      <c r="G1566" s="70">
        <f>G1570+G1567</f>
        <v>2534225.7000000002</v>
      </c>
      <c r="H1566" s="70">
        <f t="shared" ref="H1566:I1566" si="472">H1570</f>
        <v>2569071.31</v>
      </c>
      <c r="I1566" s="70">
        <f t="shared" si="472"/>
        <v>2604396.04</v>
      </c>
      <c r="J1566" s="2">
        <v>22376720</v>
      </c>
    </row>
    <row r="1567" spans="1:20" ht="79.5" hidden="1" customHeight="1">
      <c r="A1567" s="82" t="s">
        <v>1026</v>
      </c>
      <c r="B1567" s="148">
        <v>793</v>
      </c>
      <c r="C1567" s="84" t="s">
        <v>18</v>
      </c>
      <c r="D1567" s="84" t="s">
        <v>27</v>
      </c>
      <c r="E1567" s="84" t="s">
        <v>1025</v>
      </c>
      <c r="F1567" s="84"/>
      <c r="G1567" s="87">
        <f t="shared" ref="G1567:I1568" si="473">G1568</f>
        <v>0</v>
      </c>
      <c r="H1567" s="87">
        <f t="shared" si="473"/>
        <v>0</v>
      </c>
      <c r="I1567" s="87">
        <f t="shared" si="473"/>
        <v>0</v>
      </c>
      <c r="J1567" s="176"/>
      <c r="K1567" s="184"/>
      <c r="L1567" s="184"/>
      <c r="M1567" s="184"/>
      <c r="N1567" s="184"/>
      <c r="O1567" s="184"/>
      <c r="P1567" s="184"/>
      <c r="Q1567" s="184"/>
      <c r="R1567" s="184"/>
      <c r="S1567" s="1"/>
      <c r="T1567" s="1"/>
    </row>
    <row r="1568" spans="1:20" ht="51" hidden="1">
      <c r="A1568" s="82" t="s">
        <v>313</v>
      </c>
      <c r="B1568" s="148">
        <v>793</v>
      </c>
      <c r="C1568" s="84" t="s">
        <v>18</v>
      </c>
      <c r="D1568" s="84" t="s">
        <v>27</v>
      </c>
      <c r="E1568" s="84" t="s">
        <v>1025</v>
      </c>
      <c r="F1568" s="84" t="s">
        <v>57</v>
      </c>
      <c r="G1568" s="87">
        <f t="shared" si="473"/>
        <v>0</v>
      </c>
      <c r="H1568" s="87">
        <f t="shared" si="473"/>
        <v>0</v>
      </c>
      <c r="I1568" s="87">
        <f t="shared" si="473"/>
        <v>0</v>
      </c>
      <c r="J1568" s="176"/>
      <c r="K1568" s="184"/>
      <c r="L1568" s="184"/>
      <c r="M1568" s="184"/>
      <c r="N1568" s="184"/>
      <c r="O1568" s="184"/>
      <c r="P1568" s="184"/>
      <c r="Q1568" s="184"/>
      <c r="R1568" s="184"/>
      <c r="S1568" s="1"/>
      <c r="T1568" s="1"/>
    </row>
    <row r="1569" spans="1:20" ht="25.5" hidden="1">
      <c r="A1569" s="82" t="s">
        <v>55</v>
      </c>
      <c r="B1569" s="148">
        <v>793</v>
      </c>
      <c r="C1569" s="84" t="s">
        <v>18</v>
      </c>
      <c r="D1569" s="84" t="s">
        <v>27</v>
      </c>
      <c r="E1569" s="84" t="s">
        <v>1025</v>
      </c>
      <c r="F1569" s="84" t="s">
        <v>58</v>
      </c>
      <c r="G1569" s="87">
        <f>'прил 5,'!G1235</f>
        <v>0</v>
      </c>
      <c r="H1569" s="87"/>
      <c r="I1569" s="87"/>
      <c r="J1569" s="176"/>
      <c r="K1569" s="184"/>
      <c r="L1569" s="184"/>
      <c r="M1569" s="184"/>
      <c r="N1569" s="184"/>
      <c r="O1569" s="184"/>
      <c r="P1569" s="184"/>
      <c r="Q1569" s="184"/>
      <c r="R1569" s="184"/>
      <c r="S1569" s="1"/>
      <c r="T1569" s="1"/>
    </row>
    <row r="1570" spans="1:20" ht="25.5">
      <c r="A1570" s="16" t="s">
        <v>75</v>
      </c>
      <c r="B1570" s="14">
        <v>793</v>
      </c>
      <c r="C1570" s="15" t="s">
        <v>18</v>
      </c>
      <c r="D1570" s="15" t="s">
        <v>27</v>
      </c>
      <c r="E1570" s="15" t="s">
        <v>237</v>
      </c>
      <c r="F1570" s="15"/>
      <c r="G1570" s="70">
        <f>G1571</f>
        <v>2534225.7000000002</v>
      </c>
      <c r="H1570" s="70">
        <f t="shared" ref="H1570:I1571" si="474">H1571</f>
        <v>2569071.31</v>
      </c>
      <c r="I1570" s="70">
        <f t="shared" si="474"/>
        <v>2604396.04</v>
      </c>
      <c r="J1570" s="2">
        <v>1931480</v>
      </c>
    </row>
    <row r="1571" spans="1:20" ht="51">
      <c r="A1571" s="16" t="s">
        <v>313</v>
      </c>
      <c r="B1571" s="14">
        <v>793</v>
      </c>
      <c r="C1571" s="15" t="s">
        <v>18</v>
      </c>
      <c r="D1571" s="15" t="s">
        <v>27</v>
      </c>
      <c r="E1571" s="15" t="s">
        <v>237</v>
      </c>
      <c r="F1571" s="15" t="s">
        <v>57</v>
      </c>
      <c r="G1571" s="70">
        <f>G1572</f>
        <v>2534225.7000000002</v>
      </c>
      <c r="H1571" s="70">
        <f t="shared" si="474"/>
        <v>2569071.31</v>
      </c>
      <c r="I1571" s="70">
        <f t="shared" si="474"/>
        <v>2604396.04</v>
      </c>
      <c r="J1571" s="2">
        <v>3861060</v>
      </c>
    </row>
    <row r="1572" spans="1:20" ht="25.5">
      <c r="A1572" s="16" t="s">
        <v>55</v>
      </c>
      <c r="B1572" s="14">
        <v>793</v>
      </c>
      <c r="C1572" s="15" t="s">
        <v>18</v>
      </c>
      <c r="D1572" s="15" t="s">
        <v>27</v>
      </c>
      <c r="E1572" s="15" t="s">
        <v>237</v>
      </c>
      <c r="F1572" s="15" t="s">
        <v>58</v>
      </c>
      <c r="G1572" s="70">
        <f>'прил 5,'!G1240</f>
        <v>2534225.7000000002</v>
      </c>
      <c r="H1572" s="70">
        <f>'прил 5,'!H1240</f>
        <v>2569071.31</v>
      </c>
      <c r="I1572" s="70">
        <f>'прил 5,'!I1240</f>
        <v>2604396.04</v>
      </c>
      <c r="J1572" s="2">
        <v>36840</v>
      </c>
    </row>
    <row r="1573" spans="1:20" s="46" customFormat="1">
      <c r="A1573" s="56" t="s">
        <v>1215</v>
      </c>
      <c r="B1573" s="14">
        <v>793</v>
      </c>
      <c r="C1573" s="15" t="s">
        <v>18</v>
      </c>
      <c r="D1573" s="15" t="s">
        <v>53</v>
      </c>
      <c r="E1573" s="15" t="s">
        <v>240</v>
      </c>
      <c r="F1573" s="15"/>
      <c r="G1573" s="70">
        <f>G1574+G1607+G1602+G1616+G1589+G1583+G1595+G1610+G1613</f>
        <v>104147307.67</v>
      </c>
      <c r="H1573" s="70">
        <f t="shared" ref="H1573:I1573" si="475">H1574+H1607+H1602+H1616+H1589+H1583+H1595</f>
        <v>95764773.579999998</v>
      </c>
      <c r="I1573" s="70">
        <f t="shared" si="475"/>
        <v>97262424.239999995</v>
      </c>
      <c r="J1573" s="110">
        <v>1772668</v>
      </c>
      <c r="P1573" s="110"/>
      <c r="Q1573" s="110"/>
      <c r="R1573" s="110"/>
      <c r="S1573" s="110"/>
      <c r="T1573" s="110"/>
    </row>
    <row r="1574" spans="1:20" s="46" customFormat="1" ht="25.5">
      <c r="A1574" s="16" t="s">
        <v>75</v>
      </c>
      <c r="B1574" s="14">
        <v>793</v>
      </c>
      <c r="C1574" s="15" t="s">
        <v>18</v>
      </c>
      <c r="D1574" s="15" t="s">
        <v>53</v>
      </c>
      <c r="E1574" s="15" t="s">
        <v>241</v>
      </c>
      <c r="F1574" s="15"/>
      <c r="G1574" s="70">
        <f>G1575+G1577+G1581+G1579</f>
        <v>86608237.280000001</v>
      </c>
      <c r="H1574" s="70">
        <f t="shared" ref="H1574:I1574" si="476">H1575+H1577+H1581+H1579</f>
        <v>86527466.230000004</v>
      </c>
      <c r="I1574" s="70">
        <f t="shared" si="476"/>
        <v>87654613.769999996</v>
      </c>
      <c r="J1574" s="110">
        <v>26732</v>
      </c>
      <c r="P1574" s="110"/>
      <c r="Q1574" s="110"/>
      <c r="R1574" s="110"/>
      <c r="S1574" s="110"/>
      <c r="T1574" s="110"/>
    </row>
    <row r="1575" spans="1:20" s="46" customFormat="1" ht="51">
      <c r="A1575" s="16" t="s">
        <v>313</v>
      </c>
      <c r="B1575" s="14">
        <v>793</v>
      </c>
      <c r="C1575" s="15" t="s">
        <v>18</v>
      </c>
      <c r="D1575" s="15" t="s">
        <v>53</v>
      </c>
      <c r="E1575" s="15" t="s">
        <v>241</v>
      </c>
      <c r="F1575" s="15" t="s">
        <v>57</v>
      </c>
      <c r="G1575" s="70">
        <f>G1576</f>
        <v>81158269.280000001</v>
      </c>
      <c r="H1575" s="70">
        <f>H1576</f>
        <v>82474366.230000004</v>
      </c>
      <c r="I1575" s="70">
        <f>I1576</f>
        <v>83601513.769999996</v>
      </c>
      <c r="J1575" s="110">
        <v>292420</v>
      </c>
      <c r="P1575" s="110"/>
      <c r="Q1575" s="110"/>
      <c r="R1575" s="110"/>
      <c r="S1575" s="110"/>
      <c r="T1575" s="110"/>
    </row>
    <row r="1576" spans="1:20" s="46" customFormat="1" ht="34.5" customHeight="1">
      <c r="A1576" s="16" t="s">
        <v>55</v>
      </c>
      <c r="B1576" s="14">
        <v>793</v>
      </c>
      <c r="C1576" s="15" t="s">
        <v>18</v>
      </c>
      <c r="D1576" s="15" t="s">
        <v>53</v>
      </c>
      <c r="E1576" s="15" t="s">
        <v>241</v>
      </c>
      <c r="F1576" s="15" t="s">
        <v>58</v>
      </c>
      <c r="G1576" s="70">
        <f>'прил 5,'!G1250</f>
        <v>81158269.280000001</v>
      </c>
      <c r="H1576" s="70">
        <f>'прил 5,'!H1250</f>
        <v>82474366.230000004</v>
      </c>
      <c r="I1576" s="70">
        <f>'прил 5,'!I1250</f>
        <v>83601513.769999996</v>
      </c>
      <c r="J1576" s="110">
        <v>7380</v>
      </c>
      <c r="P1576" s="110"/>
      <c r="Q1576" s="110"/>
      <c r="R1576" s="110"/>
      <c r="S1576" s="110"/>
      <c r="T1576" s="110"/>
    </row>
    <row r="1577" spans="1:20" s="46" customFormat="1">
      <c r="A1577" s="16" t="s">
        <v>317</v>
      </c>
      <c r="B1577" s="14">
        <v>793</v>
      </c>
      <c r="C1577" s="15" t="s">
        <v>18</v>
      </c>
      <c r="D1577" s="15" t="s">
        <v>53</v>
      </c>
      <c r="E1577" s="15" t="s">
        <v>241</v>
      </c>
      <c r="F1577" s="15" t="s">
        <v>36</v>
      </c>
      <c r="G1577" s="70">
        <f>G1578</f>
        <v>4892158</v>
      </c>
      <c r="H1577" s="70">
        <f t="shared" ref="H1577:I1577" si="477">H1578</f>
        <v>4047100</v>
      </c>
      <c r="I1577" s="70">
        <f t="shared" si="477"/>
        <v>4047100</v>
      </c>
      <c r="J1577" s="110">
        <v>10000</v>
      </c>
      <c r="P1577" s="110"/>
      <c r="Q1577" s="110"/>
      <c r="R1577" s="110"/>
      <c r="S1577" s="110"/>
      <c r="T1577" s="110"/>
    </row>
    <row r="1578" spans="1:20" s="46" customFormat="1" ht="25.5">
      <c r="A1578" s="16" t="s">
        <v>37</v>
      </c>
      <c r="B1578" s="14">
        <v>793</v>
      </c>
      <c r="C1578" s="15" t="s">
        <v>18</v>
      </c>
      <c r="D1578" s="15" t="s">
        <v>53</v>
      </c>
      <c r="E1578" s="15" t="s">
        <v>241</v>
      </c>
      <c r="F1578" s="15" t="s">
        <v>38</v>
      </c>
      <c r="G1578" s="70">
        <f>'прил 5,'!G1252</f>
        <v>4892158</v>
      </c>
      <c r="H1578" s="70">
        <f>'прил 5,'!H1252</f>
        <v>4047100</v>
      </c>
      <c r="I1578" s="70">
        <f>'прил 5,'!I1252</f>
        <v>4047100</v>
      </c>
      <c r="J1578" s="110">
        <f>SUM(J1565:J1577)</f>
        <v>32131351</v>
      </c>
      <c r="P1578" s="110"/>
      <c r="Q1578" s="110"/>
      <c r="R1578" s="110"/>
      <c r="S1578" s="110"/>
      <c r="T1578" s="110"/>
    </row>
    <row r="1579" spans="1:20" s="46" customFormat="1" ht="21.75" customHeight="1">
      <c r="A1579" s="16" t="s">
        <v>145</v>
      </c>
      <c r="B1579" s="14">
        <v>793</v>
      </c>
      <c r="C1579" s="15" t="s">
        <v>18</v>
      </c>
      <c r="D1579" s="15" t="s">
        <v>53</v>
      </c>
      <c r="E1579" s="15" t="s">
        <v>241</v>
      </c>
      <c r="F1579" s="15" t="s">
        <v>146</v>
      </c>
      <c r="G1579" s="70">
        <f>G1580</f>
        <v>551810</v>
      </c>
      <c r="H1579" s="70">
        <f t="shared" ref="H1579:I1579" si="478">H1580</f>
        <v>0</v>
      </c>
      <c r="I1579" s="70">
        <f t="shared" si="478"/>
        <v>0</v>
      </c>
      <c r="J1579" s="176"/>
      <c r="K1579" s="220"/>
      <c r="L1579" s="220"/>
      <c r="M1579" s="220"/>
      <c r="N1579" s="220"/>
      <c r="O1579" s="220"/>
      <c r="P1579" s="220"/>
      <c r="Q1579" s="220"/>
      <c r="R1579" s="220"/>
    </row>
    <row r="1580" spans="1:20" s="46" customFormat="1" ht="29.25" customHeight="1">
      <c r="A1580" s="16" t="s">
        <v>147</v>
      </c>
      <c r="B1580" s="14">
        <v>793</v>
      </c>
      <c r="C1580" s="15" t="s">
        <v>18</v>
      </c>
      <c r="D1580" s="15" t="s">
        <v>53</v>
      </c>
      <c r="E1580" s="15" t="s">
        <v>241</v>
      </c>
      <c r="F1580" s="15" t="s">
        <v>148</v>
      </c>
      <c r="G1580" s="70">
        <f>'прил 5,'!G1254+'прил 5,'!G1321</f>
        <v>551810</v>
      </c>
      <c r="H1580" s="70">
        <f>'прил 5,'!H1254</f>
        <v>0</v>
      </c>
      <c r="I1580" s="70">
        <f>'прил 5,'!I1254</f>
        <v>0</v>
      </c>
      <c r="J1580" s="176"/>
      <c r="K1580" s="220"/>
      <c r="L1580" s="220"/>
      <c r="M1580" s="220"/>
      <c r="N1580" s="220"/>
      <c r="O1580" s="220"/>
      <c r="P1580" s="220"/>
      <c r="Q1580" s="220"/>
      <c r="R1580" s="220"/>
    </row>
    <row r="1581" spans="1:20" s="46" customFormat="1" ht="13.5" customHeight="1">
      <c r="A1581" s="16" t="s">
        <v>62</v>
      </c>
      <c r="B1581" s="14">
        <v>793</v>
      </c>
      <c r="C1581" s="15" t="s">
        <v>18</v>
      </c>
      <c r="D1581" s="15" t="s">
        <v>53</v>
      </c>
      <c r="E1581" s="15" t="s">
        <v>241</v>
      </c>
      <c r="F1581" s="15" t="s">
        <v>63</v>
      </c>
      <c r="G1581" s="70">
        <f>G1582</f>
        <v>6000</v>
      </c>
      <c r="H1581" s="70">
        <f>H1582</f>
        <v>6000</v>
      </c>
      <c r="I1581" s="70">
        <f>I1582</f>
        <v>6000</v>
      </c>
      <c r="J1581" s="110"/>
      <c r="P1581" s="110"/>
      <c r="Q1581" s="110"/>
      <c r="R1581" s="110"/>
      <c r="S1581" s="110"/>
      <c r="T1581" s="110"/>
    </row>
    <row r="1582" spans="1:20" s="46" customFormat="1">
      <c r="A1582" s="16" t="s">
        <v>141</v>
      </c>
      <c r="B1582" s="14">
        <v>793</v>
      </c>
      <c r="C1582" s="15" t="s">
        <v>18</v>
      </c>
      <c r="D1582" s="15" t="s">
        <v>53</v>
      </c>
      <c r="E1582" s="15" t="s">
        <v>241</v>
      </c>
      <c r="F1582" s="15" t="s">
        <v>66</v>
      </c>
      <c r="G1582" s="70">
        <f>'прил 5,'!G1256</f>
        <v>6000</v>
      </c>
      <c r="H1582" s="70">
        <f>'прил 5,'!H1256</f>
        <v>6000</v>
      </c>
      <c r="I1582" s="70">
        <f>'прил 5,'!I1256</f>
        <v>6000</v>
      </c>
      <c r="J1582" s="110"/>
      <c r="P1582" s="110"/>
      <c r="Q1582" s="110"/>
      <c r="R1582" s="110"/>
      <c r="S1582" s="110"/>
      <c r="T1582" s="110"/>
    </row>
    <row r="1583" spans="1:20" s="46" customFormat="1" ht="38.25" hidden="1">
      <c r="A1583" s="16" t="s">
        <v>1067</v>
      </c>
      <c r="B1583" s="14"/>
      <c r="C1583" s="15"/>
      <c r="D1583" s="15"/>
      <c r="E1583" s="15" t="s">
        <v>1066</v>
      </c>
      <c r="F1583" s="15"/>
      <c r="G1583" s="70">
        <f>G1584</f>
        <v>5658924.2300000004</v>
      </c>
      <c r="H1583" s="70">
        <f t="shared" ref="H1583:I1583" si="479">H1584</f>
        <v>5917948.0600000005</v>
      </c>
      <c r="I1583" s="70">
        <f t="shared" si="479"/>
        <v>6130519.3700000001</v>
      </c>
      <c r="J1583" s="110"/>
      <c r="P1583" s="110">
        <f>G1583+G1589+G1595</f>
        <v>8375735.4199999999</v>
      </c>
      <c r="Q1583" s="110">
        <f t="shared" ref="Q1583:R1583" si="480">H1583+H1589+H1595</f>
        <v>8754308.7100000009</v>
      </c>
      <c r="R1583" s="110">
        <f t="shared" si="480"/>
        <v>9064989.8599999994</v>
      </c>
      <c r="S1583" s="110"/>
      <c r="T1583" s="110"/>
    </row>
    <row r="1584" spans="1:20" s="3" customFormat="1" ht="51.75" customHeight="1">
      <c r="A1584" s="333" t="s">
        <v>1187</v>
      </c>
      <c r="B1584" s="14">
        <v>793</v>
      </c>
      <c r="C1584" s="15" t="s">
        <v>18</v>
      </c>
      <c r="D1584" s="15" t="s">
        <v>53</v>
      </c>
      <c r="E1584" s="15" t="s">
        <v>1066</v>
      </c>
      <c r="F1584" s="15"/>
      <c r="G1584" s="70">
        <f>G1585+G1587</f>
        <v>5658924.2300000004</v>
      </c>
      <c r="H1584" s="70">
        <f>H1585+H1587</f>
        <v>5917948.0600000005</v>
      </c>
      <c r="I1584" s="70">
        <f>I1585+I1587</f>
        <v>6130519.3700000001</v>
      </c>
      <c r="J1584" s="111"/>
      <c r="P1584" s="111"/>
      <c r="Q1584" s="111"/>
      <c r="R1584" s="111"/>
      <c r="S1584" s="111"/>
      <c r="T1584" s="111"/>
    </row>
    <row r="1585" spans="1:20" s="3" customFormat="1" ht="51">
      <c r="A1585" s="16" t="s">
        <v>313</v>
      </c>
      <c r="B1585" s="14">
        <v>793</v>
      </c>
      <c r="C1585" s="15" t="s">
        <v>18</v>
      </c>
      <c r="D1585" s="15" t="s">
        <v>53</v>
      </c>
      <c r="E1585" s="15" t="s">
        <v>1066</v>
      </c>
      <c r="F1585" s="15" t="s">
        <v>57</v>
      </c>
      <c r="G1585" s="70">
        <f>G1586</f>
        <v>5203924.2300000004</v>
      </c>
      <c r="H1585" s="70">
        <f t="shared" ref="H1585:I1585" si="481">H1586</f>
        <v>5462948.0600000005</v>
      </c>
      <c r="I1585" s="70">
        <f t="shared" si="481"/>
        <v>5675519.3700000001</v>
      </c>
      <c r="J1585" s="111"/>
      <c r="P1585" s="111"/>
      <c r="Q1585" s="111"/>
      <c r="R1585" s="111"/>
      <c r="S1585" s="111"/>
      <c r="T1585" s="111"/>
    </row>
    <row r="1586" spans="1:20" s="3" customFormat="1" ht="25.5">
      <c r="A1586" s="16" t="s">
        <v>55</v>
      </c>
      <c r="B1586" s="14">
        <v>793</v>
      </c>
      <c r="C1586" s="15" t="s">
        <v>18</v>
      </c>
      <c r="D1586" s="15" t="s">
        <v>53</v>
      </c>
      <c r="E1586" s="15" t="s">
        <v>1066</v>
      </c>
      <c r="F1586" s="15" t="s">
        <v>58</v>
      </c>
      <c r="G1586" s="70">
        <f>'прил 5,'!G1268</f>
        <v>5203924.2300000004</v>
      </c>
      <c r="H1586" s="70">
        <f>'прил 5,'!H1268</f>
        <v>5462948.0600000005</v>
      </c>
      <c r="I1586" s="70">
        <f>'прил 5,'!I1268</f>
        <v>5675519.3700000001</v>
      </c>
      <c r="J1586" s="111"/>
      <c r="P1586" s="111"/>
      <c r="Q1586" s="111"/>
      <c r="R1586" s="111"/>
      <c r="S1586" s="111"/>
      <c r="T1586" s="111"/>
    </row>
    <row r="1587" spans="1:20" s="3" customFormat="1">
      <c r="A1587" s="16" t="s">
        <v>317</v>
      </c>
      <c r="B1587" s="14">
        <v>793</v>
      </c>
      <c r="C1587" s="15" t="s">
        <v>18</v>
      </c>
      <c r="D1587" s="15" t="s">
        <v>53</v>
      </c>
      <c r="E1587" s="15" t="s">
        <v>1066</v>
      </c>
      <c r="F1587" s="15" t="s">
        <v>36</v>
      </c>
      <c r="G1587" s="70">
        <f>G1588</f>
        <v>455000</v>
      </c>
      <c r="H1587" s="70">
        <f>H1588</f>
        <v>455000</v>
      </c>
      <c r="I1587" s="70">
        <f>I1588</f>
        <v>455000</v>
      </c>
      <c r="J1587" s="111"/>
      <c r="P1587" s="111"/>
      <c r="Q1587" s="111"/>
      <c r="R1587" s="111"/>
      <c r="S1587" s="111"/>
      <c r="T1587" s="111"/>
    </row>
    <row r="1588" spans="1:20" s="3" customFormat="1" ht="25.5">
      <c r="A1588" s="16" t="s">
        <v>37</v>
      </c>
      <c r="B1588" s="14">
        <v>793</v>
      </c>
      <c r="C1588" s="15" t="s">
        <v>18</v>
      </c>
      <c r="D1588" s="15" t="s">
        <v>53</v>
      </c>
      <c r="E1588" s="15" t="s">
        <v>1066</v>
      </c>
      <c r="F1588" s="15" t="s">
        <v>38</v>
      </c>
      <c r="G1588" s="70">
        <f>'прил 5,'!G1270</f>
        <v>455000</v>
      </c>
      <c r="H1588" s="70">
        <f>'прил 5,'!H1270</f>
        <v>455000</v>
      </c>
      <c r="I1588" s="70">
        <f>'прил 5,'!I1270</f>
        <v>455000</v>
      </c>
      <c r="J1588" s="111"/>
      <c r="P1588" s="111"/>
      <c r="Q1588" s="111"/>
      <c r="R1588" s="111"/>
      <c r="S1588" s="111"/>
      <c r="T1588" s="111"/>
    </row>
    <row r="1589" spans="1:20" s="3" customFormat="1" ht="25.5" hidden="1">
      <c r="A1589" s="333" t="s">
        <v>1064</v>
      </c>
      <c r="B1589" s="14"/>
      <c r="C1589" s="15"/>
      <c r="D1589" s="15"/>
      <c r="E1589" s="15" t="s">
        <v>1063</v>
      </c>
      <c r="F1589" s="15"/>
      <c r="G1589" s="70">
        <f>G1590</f>
        <v>1741207.46</v>
      </c>
      <c r="H1589" s="70">
        <f t="shared" ref="H1589:I1589" si="482">H1590</f>
        <v>1820907.1</v>
      </c>
      <c r="I1589" s="70">
        <f t="shared" si="482"/>
        <v>1886313.66</v>
      </c>
      <c r="J1589" s="111"/>
      <c r="P1589" s="111"/>
      <c r="Q1589" s="111"/>
      <c r="R1589" s="111"/>
      <c r="S1589" s="111"/>
      <c r="T1589" s="111"/>
    </row>
    <row r="1590" spans="1:20" s="3" customFormat="1" ht="38.25">
      <c r="A1590" s="333" t="s">
        <v>1188</v>
      </c>
      <c r="B1590" s="14">
        <v>793</v>
      </c>
      <c r="C1590" s="15" t="s">
        <v>18</v>
      </c>
      <c r="D1590" s="15" t="s">
        <v>53</v>
      </c>
      <c r="E1590" s="15" t="s">
        <v>1063</v>
      </c>
      <c r="F1590" s="15"/>
      <c r="G1590" s="70">
        <f>G1591+G1593</f>
        <v>1741207.46</v>
      </c>
      <c r="H1590" s="70">
        <f>H1591+H1593</f>
        <v>1820907.1</v>
      </c>
      <c r="I1590" s="70">
        <f>I1591+I1593</f>
        <v>1886313.66</v>
      </c>
      <c r="J1590" s="111"/>
      <c r="P1590" s="111"/>
      <c r="Q1590" s="111"/>
      <c r="R1590" s="111"/>
      <c r="S1590" s="111"/>
      <c r="T1590" s="111"/>
    </row>
    <row r="1591" spans="1:20" s="3" customFormat="1" ht="51">
      <c r="A1591" s="16" t="s">
        <v>313</v>
      </c>
      <c r="B1591" s="14">
        <v>793</v>
      </c>
      <c r="C1591" s="15" t="s">
        <v>18</v>
      </c>
      <c r="D1591" s="15" t="s">
        <v>53</v>
      </c>
      <c r="E1591" s="15" t="s">
        <v>1063</v>
      </c>
      <c r="F1591" s="15" t="s">
        <v>57</v>
      </c>
      <c r="G1591" s="70">
        <f>G1592</f>
        <v>1601207.46</v>
      </c>
      <c r="H1591" s="70">
        <f>H1592</f>
        <v>1680907.1</v>
      </c>
      <c r="I1591" s="70">
        <f>I1592</f>
        <v>1746313.66</v>
      </c>
      <c r="J1591" s="111"/>
      <c r="P1591" s="111"/>
      <c r="Q1591" s="111"/>
      <c r="R1591" s="111"/>
      <c r="S1591" s="111"/>
      <c r="T1591" s="111"/>
    </row>
    <row r="1592" spans="1:20" s="3" customFormat="1" ht="25.5">
      <c r="A1592" s="16" t="s">
        <v>55</v>
      </c>
      <c r="B1592" s="14">
        <v>793</v>
      </c>
      <c r="C1592" s="15" t="s">
        <v>18</v>
      </c>
      <c r="D1592" s="15" t="s">
        <v>53</v>
      </c>
      <c r="E1592" s="15" t="s">
        <v>1063</v>
      </c>
      <c r="F1592" s="15" t="s">
        <v>58</v>
      </c>
      <c r="G1592" s="70">
        <f>'прил 5,'!G1260</f>
        <v>1601207.46</v>
      </c>
      <c r="H1592" s="70">
        <f>'прил 5,'!H1260</f>
        <v>1680907.1</v>
      </c>
      <c r="I1592" s="70">
        <f>'прил 5,'!I1260</f>
        <v>1746313.66</v>
      </c>
      <c r="J1592" s="111"/>
      <c r="P1592" s="111"/>
      <c r="Q1592" s="111"/>
      <c r="R1592" s="111"/>
      <c r="S1592" s="111"/>
      <c r="T1592" s="111"/>
    </row>
    <row r="1593" spans="1:20" s="3" customFormat="1">
      <c r="A1593" s="16" t="s">
        <v>317</v>
      </c>
      <c r="B1593" s="14">
        <v>793</v>
      </c>
      <c r="C1593" s="15" t="s">
        <v>18</v>
      </c>
      <c r="D1593" s="15" t="s">
        <v>53</v>
      </c>
      <c r="E1593" s="15" t="s">
        <v>1063</v>
      </c>
      <c r="F1593" s="15" t="s">
        <v>36</v>
      </c>
      <c r="G1593" s="70">
        <f>G1594</f>
        <v>140000</v>
      </c>
      <c r="H1593" s="70">
        <f>H1594</f>
        <v>140000</v>
      </c>
      <c r="I1593" s="70">
        <f>I1594</f>
        <v>140000</v>
      </c>
      <c r="J1593" s="111"/>
      <c r="P1593" s="111"/>
      <c r="Q1593" s="111"/>
      <c r="R1593" s="111"/>
      <c r="S1593" s="111"/>
      <c r="T1593" s="111"/>
    </row>
    <row r="1594" spans="1:20" s="3" customFormat="1" ht="25.5">
      <c r="A1594" s="16" t="s">
        <v>37</v>
      </c>
      <c r="B1594" s="14">
        <v>793</v>
      </c>
      <c r="C1594" s="15" t="s">
        <v>18</v>
      </c>
      <c r="D1594" s="15" t="s">
        <v>53</v>
      </c>
      <c r="E1594" s="15" t="s">
        <v>1063</v>
      </c>
      <c r="F1594" s="15" t="s">
        <v>38</v>
      </c>
      <c r="G1594" s="70">
        <f>'прил 5,'!G1264</f>
        <v>140000</v>
      </c>
      <c r="H1594" s="70">
        <f>'прил 5,'!H1264</f>
        <v>140000</v>
      </c>
      <c r="I1594" s="70">
        <f>'прил 5,'!I1264</f>
        <v>140000</v>
      </c>
      <c r="J1594" s="111"/>
      <c r="P1594" s="111"/>
      <c r="Q1594" s="111"/>
      <c r="R1594" s="111"/>
      <c r="S1594" s="111"/>
      <c r="T1594" s="111"/>
    </row>
    <row r="1595" spans="1:20" s="46" customFormat="1" ht="25.5" hidden="1">
      <c r="A1595" s="16" t="s">
        <v>1069</v>
      </c>
      <c r="B1595" s="14">
        <v>793</v>
      </c>
      <c r="C1595" s="15" t="s">
        <v>18</v>
      </c>
      <c r="D1595" s="15" t="s">
        <v>53</v>
      </c>
      <c r="E1595" s="15" t="s">
        <v>1068</v>
      </c>
      <c r="F1595" s="15"/>
      <c r="G1595" s="70">
        <f>G1597</f>
        <v>975603.73</v>
      </c>
      <c r="H1595" s="70">
        <f t="shared" ref="H1595:I1595" si="483">H1597</f>
        <v>1015453.55</v>
      </c>
      <c r="I1595" s="70">
        <f t="shared" si="483"/>
        <v>1048156.83</v>
      </c>
      <c r="J1595" s="175"/>
      <c r="K1595" s="58"/>
      <c r="L1595" s="58"/>
      <c r="M1595" s="58"/>
      <c r="N1595" s="58"/>
      <c r="O1595" s="58"/>
      <c r="P1595" s="58"/>
      <c r="Q1595" s="58"/>
      <c r="R1595" s="58"/>
    </row>
    <row r="1596" spans="1:20" s="3" customFormat="1" hidden="1">
      <c r="A1596" s="16"/>
      <c r="B1596" s="14"/>
      <c r="C1596" s="15"/>
      <c r="D1596" s="15"/>
      <c r="E1596" s="15" t="s">
        <v>1068</v>
      </c>
      <c r="F1596" s="15"/>
      <c r="G1596" s="70"/>
      <c r="H1596" s="70"/>
      <c r="I1596" s="70"/>
      <c r="J1596" s="175"/>
      <c r="K1596" s="62"/>
      <c r="L1596" s="62"/>
      <c r="M1596" s="62"/>
      <c r="N1596" s="62"/>
      <c r="O1596" s="62"/>
      <c r="P1596" s="62"/>
      <c r="Q1596" s="62"/>
      <c r="R1596" s="62"/>
    </row>
    <row r="1597" spans="1:20" s="3" customFormat="1" ht="53.25" customHeight="1">
      <c r="A1597" s="333" t="s">
        <v>1189</v>
      </c>
      <c r="B1597" s="14">
        <v>793</v>
      </c>
      <c r="C1597" s="15" t="s">
        <v>18</v>
      </c>
      <c r="D1597" s="15" t="s">
        <v>53</v>
      </c>
      <c r="E1597" s="15" t="s">
        <v>1068</v>
      </c>
      <c r="F1597" s="15"/>
      <c r="G1597" s="70">
        <f>G1598+G1600</f>
        <v>975603.73</v>
      </c>
      <c r="H1597" s="70">
        <f>H1598+H1600</f>
        <v>1015453.55</v>
      </c>
      <c r="I1597" s="70">
        <f>I1598+I1600</f>
        <v>1048156.83</v>
      </c>
      <c r="J1597" s="175"/>
      <c r="K1597" s="62"/>
      <c r="L1597" s="62"/>
      <c r="M1597" s="62"/>
      <c r="N1597" s="62"/>
      <c r="O1597" s="62"/>
      <c r="P1597" s="63">
        <f>G1597+G1584+G1590</f>
        <v>8375735.4200000009</v>
      </c>
      <c r="Q1597" s="62">
        <v>8302302.54</v>
      </c>
      <c r="R1597" s="63">
        <f>P1597-Q1597</f>
        <v>73432.88000000082</v>
      </c>
    </row>
    <row r="1598" spans="1:20" s="3" customFormat="1" ht="51">
      <c r="A1598" s="16" t="s">
        <v>313</v>
      </c>
      <c r="B1598" s="14">
        <v>793</v>
      </c>
      <c r="C1598" s="15" t="s">
        <v>18</v>
      </c>
      <c r="D1598" s="15" t="s">
        <v>53</v>
      </c>
      <c r="E1598" s="15" t="s">
        <v>1068</v>
      </c>
      <c r="F1598" s="15" t="s">
        <v>57</v>
      </c>
      <c r="G1598" s="70">
        <f>G1599</f>
        <v>800603.73</v>
      </c>
      <c r="H1598" s="70">
        <f>H1599</f>
        <v>840452.25</v>
      </c>
      <c r="I1598" s="70">
        <f>I1599</f>
        <v>873155.59</v>
      </c>
      <c r="J1598" s="175"/>
      <c r="K1598" s="62"/>
      <c r="L1598" s="62"/>
      <c r="M1598" s="62"/>
      <c r="N1598" s="62"/>
      <c r="O1598" s="62"/>
      <c r="P1598" s="62"/>
      <c r="Q1598" s="62"/>
      <c r="R1598" s="62"/>
    </row>
    <row r="1599" spans="1:20" s="3" customFormat="1" ht="25.5">
      <c r="A1599" s="16" t="s">
        <v>55</v>
      </c>
      <c r="B1599" s="14">
        <v>793</v>
      </c>
      <c r="C1599" s="15" t="s">
        <v>18</v>
      </c>
      <c r="D1599" s="15" t="s">
        <v>53</v>
      </c>
      <c r="E1599" s="15" t="s">
        <v>1068</v>
      </c>
      <c r="F1599" s="15" t="s">
        <v>58</v>
      </c>
      <c r="G1599" s="70">
        <f>'прил 5,'!G1275</f>
        <v>800603.73</v>
      </c>
      <c r="H1599" s="70">
        <f>'прил 5,'!H1275</f>
        <v>840452.25</v>
      </c>
      <c r="I1599" s="70">
        <f>'прил 5,'!I1275</f>
        <v>873155.59</v>
      </c>
      <c r="J1599" s="175"/>
      <c r="K1599" s="62"/>
      <c r="L1599" s="62"/>
      <c r="M1599" s="63"/>
      <c r="N1599" s="62"/>
      <c r="O1599" s="62"/>
      <c r="P1599" s="62"/>
      <c r="Q1599" s="62"/>
      <c r="R1599" s="62"/>
    </row>
    <row r="1600" spans="1:20" s="3" customFormat="1" ht="21.75" customHeight="1">
      <c r="A1600" s="16" t="s">
        <v>317</v>
      </c>
      <c r="B1600" s="14">
        <v>793</v>
      </c>
      <c r="C1600" s="15" t="s">
        <v>18</v>
      </c>
      <c r="D1600" s="15" t="s">
        <v>53</v>
      </c>
      <c r="E1600" s="15" t="s">
        <v>1068</v>
      </c>
      <c r="F1600" s="15" t="s">
        <v>36</v>
      </c>
      <c r="G1600" s="70">
        <f>G1601</f>
        <v>175000</v>
      </c>
      <c r="H1600" s="70">
        <f>H1601</f>
        <v>175001.3</v>
      </c>
      <c r="I1600" s="70">
        <f>I1601</f>
        <v>175001.24</v>
      </c>
      <c r="J1600" s="175"/>
      <c r="K1600" s="62"/>
      <c r="L1600" s="62"/>
      <c r="M1600" s="62"/>
      <c r="N1600" s="62"/>
      <c r="O1600" s="62"/>
      <c r="P1600" s="62"/>
      <c r="Q1600" s="62"/>
      <c r="R1600" s="62"/>
    </row>
    <row r="1601" spans="1:20" s="3" customFormat="1" ht="25.5">
      <c r="A1601" s="16" t="s">
        <v>37</v>
      </c>
      <c r="B1601" s="14">
        <v>793</v>
      </c>
      <c r="C1601" s="15" t="s">
        <v>18</v>
      </c>
      <c r="D1601" s="15" t="s">
        <v>53</v>
      </c>
      <c r="E1601" s="15" t="s">
        <v>1068</v>
      </c>
      <c r="F1601" s="15" t="s">
        <v>38</v>
      </c>
      <c r="G1601" s="70">
        <v>175000</v>
      </c>
      <c r="H1601" s="70">
        <v>175001.3</v>
      </c>
      <c r="I1601" s="70">
        <v>175001.24</v>
      </c>
      <c r="J1601" s="175"/>
      <c r="K1601" s="62"/>
      <c r="L1601" s="62"/>
      <c r="M1601" s="62"/>
      <c r="N1601" s="62"/>
      <c r="O1601" s="62"/>
      <c r="P1601" s="62"/>
      <c r="Q1601" s="62"/>
      <c r="R1601" s="62"/>
    </row>
    <row r="1602" spans="1:20" ht="25.5" customHeight="1">
      <c r="A1602" s="81" t="s">
        <v>323</v>
      </c>
      <c r="B1602" s="14">
        <v>793</v>
      </c>
      <c r="C1602" s="15" t="s">
        <v>18</v>
      </c>
      <c r="D1602" s="15" t="s">
        <v>53</v>
      </c>
      <c r="E1602" s="15" t="s">
        <v>242</v>
      </c>
      <c r="F1602" s="15"/>
      <c r="G1602" s="70">
        <f>G1603+G1605</f>
        <v>431436.97</v>
      </c>
      <c r="H1602" s="70">
        <f>H1603+H1605</f>
        <v>468998.64</v>
      </c>
      <c r="I1602" s="70">
        <f>I1603+I1605</f>
        <v>528820.61</v>
      </c>
    </row>
    <row r="1603" spans="1:20" s="3" customFormat="1" ht="51">
      <c r="A1603" s="16" t="s">
        <v>313</v>
      </c>
      <c r="B1603" s="14">
        <v>793</v>
      </c>
      <c r="C1603" s="15" t="s">
        <v>18</v>
      </c>
      <c r="D1603" s="15" t="s">
        <v>53</v>
      </c>
      <c r="E1603" s="15" t="s">
        <v>242</v>
      </c>
      <c r="F1603" s="15" t="s">
        <v>57</v>
      </c>
      <c r="G1603" s="70">
        <f>G1604</f>
        <v>396473</v>
      </c>
      <c r="H1603" s="70">
        <f>H1604</f>
        <v>433999</v>
      </c>
      <c r="I1603" s="70">
        <f>I1604</f>
        <v>493821</v>
      </c>
      <c r="J1603" s="111"/>
      <c r="P1603" s="111"/>
      <c r="Q1603" s="111"/>
      <c r="R1603" s="111"/>
      <c r="S1603" s="111"/>
      <c r="T1603" s="111"/>
    </row>
    <row r="1604" spans="1:20" s="3" customFormat="1" ht="25.5">
      <c r="A1604" s="16" t="s">
        <v>55</v>
      </c>
      <c r="B1604" s="14">
        <v>793</v>
      </c>
      <c r="C1604" s="15" t="s">
        <v>18</v>
      </c>
      <c r="D1604" s="15" t="s">
        <v>53</v>
      </c>
      <c r="E1604" s="15" t="s">
        <v>242</v>
      </c>
      <c r="F1604" s="15" t="s">
        <v>58</v>
      </c>
      <c r="G1604" s="70">
        <f>'прил 5,'!G1280</f>
        <v>396473</v>
      </c>
      <c r="H1604" s="70">
        <f>'прил 5,'!H1280</f>
        <v>433999</v>
      </c>
      <c r="I1604" s="70">
        <f>'прил 5,'!I1280</f>
        <v>493821</v>
      </c>
      <c r="J1604" s="111"/>
      <c r="P1604" s="111"/>
      <c r="Q1604" s="111"/>
      <c r="R1604" s="111"/>
      <c r="S1604" s="111"/>
      <c r="T1604" s="111"/>
    </row>
    <row r="1605" spans="1:20" ht="25.5" customHeight="1">
      <c r="A1605" s="16" t="s">
        <v>317</v>
      </c>
      <c r="B1605" s="14">
        <v>793</v>
      </c>
      <c r="C1605" s="15" t="s">
        <v>18</v>
      </c>
      <c r="D1605" s="15" t="s">
        <v>53</v>
      </c>
      <c r="E1605" s="15" t="s">
        <v>242</v>
      </c>
      <c r="F1605" s="15" t="s">
        <v>36</v>
      </c>
      <c r="G1605" s="70">
        <f>G1606</f>
        <v>34963.97</v>
      </c>
      <c r="H1605" s="70">
        <f>H1606</f>
        <v>34999.64</v>
      </c>
      <c r="I1605" s="70">
        <f>I1606</f>
        <v>34999.61</v>
      </c>
    </row>
    <row r="1606" spans="1:20" ht="25.5" customHeight="1">
      <c r="A1606" s="16" t="s">
        <v>37</v>
      </c>
      <c r="B1606" s="14">
        <v>793</v>
      </c>
      <c r="C1606" s="15" t="s">
        <v>18</v>
      </c>
      <c r="D1606" s="15" t="s">
        <v>53</v>
      </c>
      <c r="E1606" s="15" t="s">
        <v>242</v>
      </c>
      <c r="F1606" s="15" t="s">
        <v>38</v>
      </c>
      <c r="G1606" s="70">
        <f>'прил 5,'!G1282</f>
        <v>34963.97</v>
      </c>
      <c r="H1606" s="70">
        <f>'прил 5,'!H1282</f>
        <v>34999.64</v>
      </c>
      <c r="I1606" s="70">
        <f>'прил 5,'!I1282</f>
        <v>34999.61</v>
      </c>
    </row>
    <row r="1607" spans="1:20" s="46" customFormat="1" ht="51">
      <c r="A1607" s="104" t="s">
        <v>324</v>
      </c>
      <c r="B1607" s="14">
        <v>793</v>
      </c>
      <c r="C1607" s="15" t="s">
        <v>18</v>
      </c>
      <c r="D1607" s="15" t="s">
        <v>53</v>
      </c>
      <c r="E1607" s="15" t="s">
        <v>376</v>
      </c>
      <c r="F1607" s="15"/>
      <c r="G1607" s="70">
        <f t="shared" ref="G1607:I1608" si="484">G1608</f>
        <v>14000</v>
      </c>
      <c r="H1607" s="70">
        <f t="shared" si="484"/>
        <v>14000</v>
      </c>
      <c r="I1607" s="70">
        <f t="shared" si="484"/>
        <v>14000</v>
      </c>
      <c r="J1607" s="110"/>
      <c r="P1607" s="110"/>
      <c r="Q1607" s="110"/>
      <c r="R1607" s="110"/>
      <c r="S1607" s="110"/>
      <c r="T1607" s="110"/>
    </row>
    <row r="1608" spans="1:20" s="46" customFormat="1">
      <c r="A1608" s="16" t="s">
        <v>317</v>
      </c>
      <c r="B1608" s="14">
        <v>793</v>
      </c>
      <c r="C1608" s="15" t="s">
        <v>18</v>
      </c>
      <c r="D1608" s="15" t="s">
        <v>53</v>
      </c>
      <c r="E1608" s="15" t="s">
        <v>376</v>
      </c>
      <c r="F1608" s="15" t="s">
        <v>36</v>
      </c>
      <c r="G1608" s="87">
        <f t="shared" si="484"/>
        <v>14000</v>
      </c>
      <c r="H1608" s="87">
        <f t="shared" si="484"/>
        <v>14000</v>
      </c>
      <c r="I1608" s="87">
        <f t="shared" si="484"/>
        <v>14000</v>
      </c>
      <c r="J1608" s="110"/>
      <c r="P1608" s="110"/>
      <c r="Q1608" s="110"/>
      <c r="R1608" s="110"/>
      <c r="S1608" s="110"/>
      <c r="T1608" s="110"/>
    </row>
    <row r="1609" spans="1:20" s="46" customFormat="1" ht="25.5">
      <c r="A1609" s="16" t="s">
        <v>37</v>
      </c>
      <c r="B1609" s="14">
        <v>793</v>
      </c>
      <c r="C1609" s="15" t="s">
        <v>18</v>
      </c>
      <c r="D1609" s="15" t="s">
        <v>53</v>
      </c>
      <c r="E1609" s="15" t="s">
        <v>376</v>
      </c>
      <c r="F1609" s="15" t="s">
        <v>38</v>
      </c>
      <c r="G1609" s="87">
        <f>'прил 5,'!G1285</f>
        <v>14000</v>
      </c>
      <c r="H1609" s="87">
        <f>'прил 5,'!H1285</f>
        <v>14000</v>
      </c>
      <c r="I1609" s="87">
        <f>'прил 5,'!I1285</f>
        <v>14000</v>
      </c>
      <c r="J1609" s="110"/>
      <c r="P1609" s="110"/>
      <c r="Q1609" s="110"/>
      <c r="R1609" s="110"/>
      <c r="S1609" s="110"/>
      <c r="T1609" s="110"/>
    </row>
    <row r="1610" spans="1:20" s="46" customFormat="1" ht="66.75" customHeight="1">
      <c r="A1610" s="332" t="s">
        <v>1128</v>
      </c>
      <c r="B1610" s="14">
        <v>793</v>
      </c>
      <c r="C1610" s="15" t="s">
        <v>18</v>
      </c>
      <c r="D1610" s="15" t="s">
        <v>53</v>
      </c>
      <c r="E1610" s="15" t="s">
        <v>1127</v>
      </c>
      <c r="F1610" s="15"/>
      <c r="G1610" s="70">
        <f t="shared" ref="G1610:I1610" si="485">G1611</f>
        <v>5502100</v>
      </c>
      <c r="H1610" s="70">
        <f t="shared" si="485"/>
        <v>0</v>
      </c>
      <c r="I1610" s="70">
        <f t="shared" si="485"/>
        <v>0</v>
      </c>
      <c r="J1610" s="175"/>
      <c r="K1610" s="58"/>
      <c r="L1610" s="58"/>
      <c r="M1610" s="58"/>
      <c r="N1610" s="58"/>
      <c r="O1610" s="58"/>
      <c r="P1610" s="58"/>
      <c r="Q1610" s="58"/>
      <c r="R1610" s="58"/>
    </row>
    <row r="1611" spans="1:20" s="46" customFormat="1">
      <c r="A1611" s="16" t="s">
        <v>145</v>
      </c>
      <c r="B1611" s="14">
        <v>793</v>
      </c>
      <c r="C1611" s="15" t="s">
        <v>18</v>
      </c>
      <c r="D1611" s="15" t="s">
        <v>53</v>
      </c>
      <c r="E1611" s="15" t="s">
        <v>1127</v>
      </c>
      <c r="F1611" s="15" t="s">
        <v>146</v>
      </c>
      <c r="G1611" s="70">
        <f>G1612</f>
        <v>5502100</v>
      </c>
      <c r="H1611" s="70">
        <f>H1612</f>
        <v>0</v>
      </c>
      <c r="I1611" s="70">
        <f>I1612</f>
        <v>0</v>
      </c>
      <c r="J1611" s="175"/>
      <c r="K1611" s="58"/>
      <c r="L1611" s="58"/>
      <c r="M1611" s="58"/>
      <c r="N1611" s="58"/>
      <c r="O1611" s="58"/>
      <c r="P1611" s="58"/>
      <c r="Q1611" s="58"/>
      <c r="R1611" s="58"/>
    </row>
    <row r="1612" spans="1:20" s="46" customFormat="1" ht="25.5">
      <c r="A1612" s="16" t="s">
        <v>147</v>
      </c>
      <c r="B1612" s="14">
        <v>793</v>
      </c>
      <c r="C1612" s="15" t="s">
        <v>18</v>
      </c>
      <c r="D1612" s="15" t="s">
        <v>53</v>
      </c>
      <c r="E1612" s="15" t="s">
        <v>1127</v>
      </c>
      <c r="F1612" s="15" t="s">
        <v>148</v>
      </c>
      <c r="G1612" s="70">
        <v>5502100</v>
      </c>
      <c r="H1612" s="70">
        <v>0</v>
      </c>
      <c r="I1612" s="70">
        <v>0</v>
      </c>
      <c r="J1612" s="175"/>
      <c r="K1612" s="58"/>
      <c r="L1612" s="58"/>
      <c r="M1612" s="58"/>
      <c r="N1612" s="58"/>
      <c r="O1612" s="58"/>
      <c r="P1612" s="58"/>
      <c r="Q1612" s="58"/>
      <c r="R1612" s="58"/>
    </row>
    <row r="1613" spans="1:20" s="46" customFormat="1" ht="66.75" customHeight="1">
      <c r="A1613" s="332" t="s">
        <v>1130</v>
      </c>
      <c r="B1613" s="14">
        <v>793</v>
      </c>
      <c r="C1613" s="15" t="s">
        <v>18</v>
      </c>
      <c r="D1613" s="15" t="s">
        <v>53</v>
      </c>
      <c r="E1613" s="15" t="s">
        <v>1129</v>
      </c>
      <c r="F1613" s="15"/>
      <c r="G1613" s="70">
        <f t="shared" ref="G1613:I1613" si="486">G1614</f>
        <v>3215798</v>
      </c>
      <c r="H1613" s="70">
        <f t="shared" si="486"/>
        <v>0</v>
      </c>
      <c r="I1613" s="70">
        <f t="shared" si="486"/>
        <v>0</v>
      </c>
      <c r="J1613" s="175"/>
      <c r="K1613" s="58"/>
      <c r="L1613" s="58"/>
      <c r="M1613" s="58"/>
      <c r="N1613" s="58"/>
      <c r="O1613" s="58"/>
      <c r="P1613" s="58"/>
      <c r="Q1613" s="58"/>
      <c r="R1613" s="58"/>
    </row>
    <row r="1614" spans="1:20" s="46" customFormat="1">
      <c r="A1614" s="16" t="s">
        <v>145</v>
      </c>
      <c r="B1614" s="14">
        <v>793</v>
      </c>
      <c r="C1614" s="15" t="s">
        <v>18</v>
      </c>
      <c r="D1614" s="15" t="s">
        <v>53</v>
      </c>
      <c r="E1614" s="15" t="s">
        <v>1129</v>
      </c>
      <c r="F1614" s="15" t="s">
        <v>146</v>
      </c>
      <c r="G1614" s="70">
        <f>G1615</f>
        <v>3215798</v>
      </c>
      <c r="H1614" s="70">
        <f>H1615</f>
        <v>0</v>
      </c>
      <c r="I1614" s="70">
        <f>I1615</f>
        <v>0</v>
      </c>
      <c r="J1614" s="175"/>
      <c r="K1614" s="58"/>
      <c r="L1614" s="58"/>
      <c r="M1614" s="58"/>
      <c r="N1614" s="58"/>
      <c r="O1614" s="58"/>
      <c r="P1614" s="58"/>
      <c r="Q1614" s="58"/>
      <c r="R1614" s="58"/>
    </row>
    <row r="1615" spans="1:20" s="46" customFormat="1" ht="25.5">
      <c r="A1615" s="16" t="s">
        <v>147</v>
      </c>
      <c r="B1615" s="14">
        <v>793</v>
      </c>
      <c r="C1615" s="15" t="s">
        <v>18</v>
      </c>
      <c r="D1615" s="15" t="s">
        <v>53</v>
      </c>
      <c r="E1615" s="15" t="s">
        <v>1129</v>
      </c>
      <c r="F1615" s="15" t="s">
        <v>148</v>
      </c>
      <c r="G1615" s="70">
        <v>3215798</v>
      </c>
      <c r="H1615" s="70">
        <v>0</v>
      </c>
      <c r="I1615" s="70">
        <v>0</v>
      </c>
      <c r="J1615" s="175"/>
      <c r="K1615" s="58"/>
      <c r="L1615" s="58"/>
      <c r="M1615" s="58"/>
      <c r="N1615" s="58"/>
      <c r="O1615" s="58"/>
      <c r="P1615" s="58"/>
      <c r="Q1615" s="58"/>
      <c r="R1615" s="58"/>
    </row>
    <row r="1616" spans="1:20" s="46" customFormat="1" ht="102" hidden="1" customHeight="1">
      <c r="A1616" s="16" t="s">
        <v>900</v>
      </c>
      <c r="B1616" s="14">
        <v>793</v>
      </c>
      <c r="C1616" s="15" t="s">
        <v>18</v>
      </c>
      <c r="D1616" s="15" t="s">
        <v>53</v>
      </c>
      <c r="E1616" s="15" t="s">
        <v>899</v>
      </c>
      <c r="F1616" s="15"/>
      <c r="G1616" s="70">
        <f t="shared" ref="G1616:I1617" si="487">G1617</f>
        <v>0</v>
      </c>
      <c r="H1616" s="70">
        <f t="shared" si="487"/>
        <v>0</v>
      </c>
      <c r="I1616" s="70">
        <f t="shared" si="487"/>
        <v>0</v>
      </c>
      <c r="J1616" s="176"/>
      <c r="K1616" s="220"/>
      <c r="L1616" s="220"/>
      <c r="M1616" s="220"/>
      <c r="N1616" s="220"/>
      <c r="O1616" s="220"/>
      <c r="P1616" s="220"/>
      <c r="Q1616" s="220"/>
      <c r="R1616" s="220"/>
    </row>
    <row r="1617" spans="1:20" s="46" customFormat="1" ht="27" hidden="1" customHeight="1">
      <c r="A1617" s="16" t="s">
        <v>317</v>
      </c>
      <c r="B1617" s="14">
        <v>793</v>
      </c>
      <c r="C1617" s="15" t="s">
        <v>18</v>
      </c>
      <c r="D1617" s="15" t="s">
        <v>53</v>
      </c>
      <c r="E1617" s="15" t="s">
        <v>899</v>
      </c>
      <c r="F1617" s="15" t="s">
        <v>36</v>
      </c>
      <c r="G1617" s="70">
        <f t="shared" si="487"/>
        <v>0</v>
      </c>
      <c r="H1617" s="70">
        <f t="shared" si="487"/>
        <v>0</v>
      </c>
      <c r="I1617" s="70">
        <f t="shared" si="487"/>
        <v>0</v>
      </c>
      <c r="J1617" s="176"/>
      <c r="K1617" s="220"/>
      <c r="L1617" s="220"/>
      <c r="M1617" s="220"/>
      <c r="N1617" s="220"/>
      <c r="O1617" s="220"/>
      <c r="P1617" s="220"/>
      <c r="Q1617" s="220"/>
      <c r="R1617" s="220"/>
    </row>
    <row r="1618" spans="1:20" s="46" customFormat="1" ht="25.5" hidden="1">
      <c r="A1618" s="16" t="s">
        <v>37</v>
      </c>
      <c r="B1618" s="14">
        <v>793</v>
      </c>
      <c r="C1618" s="15" t="s">
        <v>18</v>
      </c>
      <c r="D1618" s="15" t="s">
        <v>53</v>
      </c>
      <c r="E1618" s="15" t="s">
        <v>899</v>
      </c>
      <c r="F1618" s="15" t="s">
        <v>38</v>
      </c>
      <c r="G1618" s="70">
        <f>'прил 5,'!G1294</f>
        <v>0</v>
      </c>
      <c r="H1618" s="70">
        <v>0</v>
      </c>
      <c r="I1618" s="70">
        <v>0</v>
      </c>
      <c r="J1618" s="176"/>
      <c r="K1618" s="220"/>
      <c r="L1618" s="220"/>
      <c r="M1618" s="220"/>
      <c r="N1618" s="220"/>
      <c r="O1618" s="220"/>
      <c r="P1618" s="220"/>
      <c r="Q1618" s="220"/>
      <c r="R1618" s="220"/>
    </row>
    <row r="1619" spans="1:20" s="22" customFormat="1" ht="25.5">
      <c r="A1619" s="34" t="s">
        <v>355</v>
      </c>
      <c r="B1619" s="35">
        <v>794</v>
      </c>
      <c r="C1619" s="36" t="s">
        <v>18</v>
      </c>
      <c r="D1619" s="36" t="s">
        <v>69</v>
      </c>
      <c r="E1619" s="36" t="s">
        <v>259</v>
      </c>
      <c r="F1619" s="36"/>
      <c r="G1619" s="71">
        <f>G1620+G1624+G1628</f>
        <v>4629461</v>
      </c>
      <c r="H1619" s="71">
        <f>H1620+H1624+H1628+H1635</f>
        <v>4744411</v>
      </c>
      <c r="I1619" s="71">
        <f>I1620+I1624+I1628+I1635</f>
        <v>4744411</v>
      </c>
      <c r="J1619" s="21">
        <v>1141737</v>
      </c>
      <c r="P1619" s="21"/>
      <c r="Q1619" s="21"/>
      <c r="R1619" s="21"/>
      <c r="S1619" s="21"/>
      <c r="T1619" s="21"/>
    </row>
    <row r="1620" spans="1:20" s="33" customFormat="1" ht="25.5">
      <c r="A1620" s="82" t="s">
        <v>1208</v>
      </c>
      <c r="B1620" s="14">
        <v>794</v>
      </c>
      <c r="C1620" s="15" t="s">
        <v>18</v>
      </c>
      <c r="D1620" s="15" t="s">
        <v>69</v>
      </c>
      <c r="E1620" s="15" t="s">
        <v>260</v>
      </c>
      <c r="F1620" s="39"/>
      <c r="G1620" s="87">
        <f>G1621</f>
        <v>1583900</v>
      </c>
      <c r="H1620" s="87">
        <f t="shared" ref="H1620:I1622" si="488">H1621</f>
        <v>1583900</v>
      </c>
      <c r="I1620" s="87">
        <f t="shared" si="488"/>
        <v>1583900</v>
      </c>
      <c r="J1620" s="113">
        <v>541620</v>
      </c>
      <c r="P1620" s="113"/>
      <c r="Q1620" s="113"/>
      <c r="R1620" s="113"/>
      <c r="S1620" s="113"/>
      <c r="T1620" s="113"/>
    </row>
    <row r="1621" spans="1:20" s="33" customFormat="1" ht="25.5">
      <c r="A1621" s="16" t="s">
        <v>75</v>
      </c>
      <c r="B1621" s="14">
        <v>794</v>
      </c>
      <c r="C1621" s="15" t="s">
        <v>18</v>
      </c>
      <c r="D1621" s="15" t="s">
        <v>69</v>
      </c>
      <c r="E1621" s="15" t="s">
        <v>261</v>
      </c>
      <c r="F1621" s="15"/>
      <c r="G1621" s="87">
        <f>G1622</f>
        <v>1583900</v>
      </c>
      <c r="H1621" s="87">
        <f t="shared" si="488"/>
        <v>1583900</v>
      </c>
      <c r="I1621" s="87">
        <f t="shared" si="488"/>
        <v>1583900</v>
      </c>
      <c r="J1621" s="113">
        <v>797785</v>
      </c>
      <c r="P1621" s="113"/>
      <c r="Q1621" s="113"/>
      <c r="R1621" s="113"/>
      <c r="S1621" s="113"/>
      <c r="T1621" s="113"/>
    </row>
    <row r="1622" spans="1:20" s="33" customFormat="1" ht="51">
      <c r="A1622" s="56" t="s">
        <v>54</v>
      </c>
      <c r="B1622" s="14">
        <v>794</v>
      </c>
      <c r="C1622" s="15" t="s">
        <v>18</v>
      </c>
      <c r="D1622" s="15" t="s">
        <v>69</v>
      </c>
      <c r="E1622" s="15" t="s">
        <v>261</v>
      </c>
      <c r="F1622" s="15" t="s">
        <v>57</v>
      </c>
      <c r="G1622" s="87">
        <f>G1623</f>
        <v>1583900</v>
      </c>
      <c r="H1622" s="87">
        <f t="shared" si="488"/>
        <v>1583900</v>
      </c>
      <c r="I1622" s="87">
        <f t="shared" si="488"/>
        <v>1583900</v>
      </c>
      <c r="J1622" s="113">
        <v>630505</v>
      </c>
      <c r="P1622" s="113"/>
      <c r="Q1622" s="113"/>
      <c r="R1622" s="113"/>
      <c r="S1622" s="113"/>
      <c r="T1622" s="113"/>
    </row>
    <row r="1623" spans="1:20" ht="25.5">
      <c r="A1623" s="56" t="s">
        <v>55</v>
      </c>
      <c r="B1623" s="14">
        <v>794</v>
      </c>
      <c r="C1623" s="15" t="s">
        <v>18</v>
      </c>
      <c r="D1623" s="15" t="s">
        <v>69</v>
      </c>
      <c r="E1623" s="15" t="s">
        <v>261</v>
      </c>
      <c r="F1623" s="15" t="s">
        <v>58</v>
      </c>
      <c r="G1623" s="87">
        <f>'прил 5,'!G2060</f>
        <v>1583900</v>
      </c>
      <c r="H1623" s="87">
        <f>'прил 5,'!H2060</f>
        <v>1583900</v>
      </c>
      <c r="I1623" s="87">
        <f>'прил 5,'!I2060</f>
        <v>1583900</v>
      </c>
      <c r="J1623" s="113">
        <v>1885891</v>
      </c>
    </row>
    <row r="1624" spans="1:20" s="33" customFormat="1" ht="15.75" customHeight="1">
      <c r="A1624" s="82" t="s">
        <v>1209</v>
      </c>
      <c r="B1624" s="14">
        <v>794</v>
      </c>
      <c r="C1624" s="15" t="s">
        <v>18</v>
      </c>
      <c r="D1624" s="15" t="s">
        <v>69</v>
      </c>
      <c r="E1624" s="15" t="s">
        <v>262</v>
      </c>
      <c r="F1624" s="39"/>
      <c r="G1624" s="87">
        <f>G1625</f>
        <v>686052</v>
      </c>
      <c r="H1624" s="87">
        <f t="shared" ref="H1624:I1626" si="489">H1625</f>
        <v>722160</v>
      </c>
      <c r="I1624" s="87">
        <f t="shared" si="489"/>
        <v>722160</v>
      </c>
      <c r="J1624" s="113">
        <v>61300</v>
      </c>
      <c r="P1624" s="113"/>
      <c r="Q1624" s="113"/>
      <c r="R1624" s="113"/>
      <c r="S1624" s="113"/>
      <c r="T1624" s="113"/>
    </row>
    <row r="1625" spans="1:20" s="33" customFormat="1" ht="25.5">
      <c r="A1625" s="16" t="s">
        <v>75</v>
      </c>
      <c r="B1625" s="14">
        <v>794</v>
      </c>
      <c r="C1625" s="15" t="s">
        <v>18</v>
      </c>
      <c r="D1625" s="15" t="s">
        <v>69</v>
      </c>
      <c r="E1625" s="15" t="s">
        <v>263</v>
      </c>
      <c r="F1625" s="15"/>
      <c r="G1625" s="87">
        <f>G1626</f>
        <v>686052</v>
      </c>
      <c r="H1625" s="87">
        <f t="shared" si="489"/>
        <v>722160</v>
      </c>
      <c r="I1625" s="87">
        <f t="shared" si="489"/>
        <v>722160</v>
      </c>
      <c r="J1625" s="113">
        <f>SUM(J1619:J1624)</f>
        <v>5058838</v>
      </c>
      <c r="P1625" s="113"/>
      <c r="Q1625" s="113"/>
      <c r="R1625" s="113"/>
      <c r="S1625" s="113"/>
      <c r="T1625" s="113"/>
    </row>
    <row r="1626" spans="1:20" s="33" customFormat="1" ht="51">
      <c r="A1626" s="56" t="s">
        <v>54</v>
      </c>
      <c r="B1626" s="14">
        <v>794</v>
      </c>
      <c r="C1626" s="15" t="s">
        <v>18</v>
      </c>
      <c r="D1626" s="15" t="s">
        <v>69</v>
      </c>
      <c r="E1626" s="15" t="s">
        <v>263</v>
      </c>
      <c r="F1626" s="15" t="s">
        <v>57</v>
      </c>
      <c r="G1626" s="87">
        <f>G1627</f>
        <v>686052</v>
      </c>
      <c r="H1626" s="87">
        <f t="shared" si="489"/>
        <v>722160</v>
      </c>
      <c r="I1626" s="87">
        <f t="shared" si="489"/>
        <v>722160</v>
      </c>
      <c r="J1626" s="113"/>
      <c r="P1626" s="113"/>
      <c r="Q1626" s="113"/>
      <c r="R1626" s="113"/>
      <c r="S1626" s="113"/>
      <c r="T1626" s="113"/>
    </row>
    <row r="1627" spans="1:20" s="33" customFormat="1" ht="25.5">
      <c r="A1627" s="56" t="s">
        <v>55</v>
      </c>
      <c r="B1627" s="14">
        <v>794</v>
      </c>
      <c r="C1627" s="15" t="s">
        <v>18</v>
      </c>
      <c r="D1627" s="15" t="s">
        <v>69</v>
      </c>
      <c r="E1627" s="15" t="s">
        <v>263</v>
      </c>
      <c r="F1627" s="15" t="s">
        <v>58</v>
      </c>
      <c r="G1627" s="87">
        <f>'прил 5,'!G2064</f>
        <v>686052</v>
      </c>
      <c r="H1627" s="87">
        <f>'прил 5,'!H2062</f>
        <v>722160</v>
      </c>
      <c r="I1627" s="87">
        <f>'прил 5,'!I2062</f>
        <v>722160</v>
      </c>
      <c r="J1627" s="113"/>
      <c r="P1627" s="113"/>
      <c r="Q1627" s="113"/>
      <c r="R1627" s="113"/>
      <c r="S1627" s="113"/>
      <c r="T1627" s="113"/>
    </row>
    <row r="1628" spans="1:20">
      <c r="A1628" s="56" t="s">
        <v>356</v>
      </c>
      <c r="B1628" s="14">
        <v>794</v>
      </c>
      <c r="C1628" s="15" t="s">
        <v>18</v>
      </c>
      <c r="D1628" s="15" t="s">
        <v>69</v>
      </c>
      <c r="E1628" s="15" t="s">
        <v>264</v>
      </c>
      <c r="F1628" s="15"/>
      <c r="G1628" s="87">
        <f>G1629</f>
        <v>2359509</v>
      </c>
      <c r="H1628" s="87">
        <f>H1629</f>
        <v>2438351</v>
      </c>
      <c r="I1628" s="87">
        <f>I1629</f>
        <v>2438351</v>
      </c>
    </row>
    <row r="1629" spans="1:20" s="33" customFormat="1" ht="25.5">
      <c r="A1629" s="16" t="s">
        <v>75</v>
      </c>
      <c r="B1629" s="14">
        <v>794</v>
      </c>
      <c r="C1629" s="15" t="s">
        <v>18</v>
      </c>
      <c r="D1629" s="15" t="s">
        <v>69</v>
      </c>
      <c r="E1629" s="15" t="s">
        <v>265</v>
      </c>
      <c r="F1629" s="39"/>
      <c r="G1629" s="87">
        <f>G1630+G1632</f>
        <v>2359509</v>
      </c>
      <c r="H1629" s="87">
        <f>H1630+H1632</f>
        <v>2438351</v>
      </c>
      <c r="I1629" s="87">
        <f>I1630+I1632</f>
        <v>2438351</v>
      </c>
      <c r="J1629" s="113"/>
      <c r="P1629" s="113"/>
      <c r="Q1629" s="113"/>
      <c r="R1629" s="113"/>
      <c r="S1629" s="113"/>
      <c r="T1629" s="113"/>
    </row>
    <row r="1630" spans="1:20" ht="51">
      <c r="A1630" s="56" t="s">
        <v>54</v>
      </c>
      <c r="B1630" s="14">
        <v>794</v>
      </c>
      <c r="C1630" s="15" t="s">
        <v>18</v>
      </c>
      <c r="D1630" s="15" t="s">
        <v>69</v>
      </c>
      <c r="E1630" s="15" t="s">
        <v>265</v>
      </c>
      <c r="F1630" s="15" t="s">
        <v>57</v>
      </c>
      <c r="G1630" s="87">
        <f>G1631</f>
        <v>1893551</v>
      </c>
      <c r="H1630" s="87">
        <f>H1631</f>
        <v>1943351</v>
      </c>
      <c r="I1630" s="87">
        <f>I1631</f>
        <v>1943351</v>
      </c>
    </row>
    <row r="1631" spans="1:20" ht="25.5">
      <c r="A1631" s="56" t="s">
        <v>55</v>
      </c>
      <c r="B1631" s="14">
        <v>794</v>
      </c>
      <c r="C1631" s="15" t="s">
        <v>18</v>
      </c>
      <c r="D1631" s="15" t="s">
        <v>69</v>
      </c>
      <c r="E1631" s="15" t="s">
        <v>265</v>
      </c>
      <c r="F1631" s="15" t="s">
        <v>58</v>
      </c>
      <c r="G1631" s="87">
        <f>'прил 5,'!G2068</f>
        <v>1893551</v>
      </c>
      <c r="H1631" s="87">
        <f>'прил 5,'!H2068</f>
        <v>1943351</v>
      </c>
      <c r="I1631" s="87">
        <f>'прил 5,'!I2068</f>
        <v>1943351</v>
      </c>
    </row>
    <row r="1632" spans="1:20" ht="25.5">
      <c r="A1632" s="16" t="s">
        <v>35</v>
      </c>
      <c r="B1632" s="14">
        <v>794</v>
      </c>
      <c r="C1632" s="15" t="s">
        <v>18</v>
      </c>
      <c r="D1632" s="15" t="s">
        <v>69</v>
      </c>
      <c r="E1632" s="15" t="s">
        <v>265</v>
      </c>
      <c r="F1632" s="15" t="s">
        <v>36</v>
      </c>
      <c r="G1632" s="87">
        <f>G1633</f>
        <v>465958</v>
      </c>
      <c r="H1632" s="87">
        <f>H1633</f>
        <v>495000</v>
      </c>
      <c r="I1632" s="87">
        <f>I1633</f>
        <v>495000</v>
      </c>
    </row>
    <row r="1633" spans="1:20" ht="25.5">
      <c r="A1633" s="16" t="s">
        <v>37</v>
      </c>
      <c r="B1633" s="14">
        <v>794</v>
      </c>
      <c r="C1633" s="15" t="s">
        <v>18</v>
      </c>
      <c r="D1633" s="15" t="s">
        <v>69</v>
      </c>
      <c r="E1633" s="15" t="s">
        <v>265</v>
      </c>
      <c r="F1633" s="15" t="s">
        <v>38</v>
      </c>
      <c r="G1633" s="87">
        <f>'прил 5,'!G2070</f>
        <v>465958</v>
      </c>
      <c r="H1633" s="87">
        <f>'прил 5,'!H2070</f>
        <v>495000</v>
      </c>
      <c r="I1633" s="87">
        <f>'прил 5,'!I2070</f>
        <v>495000</v>
      </c>
    </row>
    <row r="1634" spans="1:20" s="22" customFormat="1" ht="25.5">
      <c r="A1634" s="357" t="s">
        <v>1211</v>
      </c>
      <c r="B1634" s="35">
        <v>799</v>
      </c>
      <c r="C1634" s="36" t="s">
        <v>18</v>
      </c>
      <c r="D1634" s="36" t="s">
        <v>158</v>
      </c>
      <c r="E1634" s="36" t="s">
        <v>810</v>
      </c>
      <c r="F1634" s="36"/>
      <c r="G1634" s="71">
        <f>G1636+G1641</f>
        <v>3139914</v>
      </c>
      <c r="H1634" s="71">
        <f t="shared" ref="H1634:I1634" si="490">H1636</f>
        <v>3174137</v>
      </c>
      <c r="I1634" s="71">
        <f t="shared" si="490"/>
        <v>3203182</v>
      </c>
      <c r="P1634" s="21"/>
      <c r="Q1634" s="21"/>
      <c r="R1634" s="21"/>
      <c r="S1634" s="21"/>
      <c r="T1634" s="21"/>
    </row>
    <row r="1635" spans="1:20" s="46" customFormat="1" ht="25.5" hidden="1">
      <c r="A1635" s="56" t="s">
        <v>358</v>
      </c>
      <c r="B1635" s="14">
        <v>794</v>
      </c>
      <c r="C1635" s="15" t="s">
        <v>18</v>
      </c>
      <c r="D1635" s="15" t="s">
        <v>158</v>
      </c>
      <c r="E1635" s="15" t="s">
        <v>266</v>
      </c>
      <c r="F1635" s="15"/>
      <c r="G1635" s="87"/>
      <c r="H1635" s="87"/>
      <c r="I1635" s="87"/>
      <c r="J1635" s="110"/>
      <c r="P1635" s="110"/>
      <c r="Q1635" s="110"/>
      <c r="R1635" s="110"/>
      <c r="S1635" s="110"/>
      <c r="T1635" s="110"/>
    </row>
    <row r="1636" spans="1:20" s="46" customFormat="1" ht="25.5">
      <c r="A1636" s="16" t="s">
        <v>75</v>
      </c>
      <c r="B1636" s="14">
        <v>794</v>
      </c>
      <c r="C1636" s="15" t="s">
        <v>18</v>
      </c>
      <c r="D1636" s="15" t="s">
        <v>158</v>
      </c>
      <c r="E1636" s="15" t="s">
        <v>811</v>
      </c>
      <c r="F1636" s="15"/>
      <c r="G1636" s="87">
        <f>G1637+G1639</f>
        <v>3139914</v>
      </c>
      <c r="H1636" s="87">
        <f t="shared" ref="H1636:I1636" si="491">H1637+H1639</f>
        <v>3174137</v>
      </c>
      <c r="I1636" s="87">
        <f t="shared" si="491"/>
        <v>3203182</v>
      </c>
      <c r="J1636" s="110"/>
      <c r="P1636" s="110"/>
      <c r="Q1636" s="110"/>
      <c r="R1636" s="110"/>
      <c r="S1636" s="110"/>
      <c r="T1636" s="110"/>
    </row>
    <row r="1637" spans="1:20" s="3" customFormat="1" ht="51">
      <c r="A1637" s="56" t="s">
        <v>54</v>
      </c>
      <c r="B1637" s="14">
        <v>794</v>
      </c>
      <c r="C1637" s="15" t="s">
        <v>18</v>
      </c>
      <c r="D1637" s="15" t="s">
        <v>158</v>
      </c>
      <c r="E1637" s="15" t="s">
        <v>811</v>
      </c>
      <c r="F1637" s="15" t="s">
        <v>57</v>
      </c>
      <c r="G1637" s="87">
        <f>G1638</f>
        <v>2947314</v>
      </c>
      <c r="H1637" s="87">
        <f>H1638</f>
        <v>2981537</v>
      </c>
      <c r="I1637" s="87">
        <f>I1638</f>
        <v>3010582</v>
      </c>
      <c r="J1637" s="111"/>
      <c r="P1637" s="111"/>
      <c r="Q1637" s="111"/>
      <c r="R1637" s="111"/>
      <c r="S1637" s="111"/>
      <c r="T1637" s="111"/>
    </row>
    <row r="1638" spans="1:20" s="3" customFormat="1" ht="25.5">
      <c r="A1638" s="56" t="s">
        <v>55</v>
      </c>
      <c r="B1638" s="14">
        <v>794</v>
      </c>
      <c r="C1638" s="15" t="s">
        <v>18</v>
      </c>
      <c r="D1638" s="15" t="s">
        <v>158</v>
      </c>
      <c r="E1638" s="15" t="s">
        <v>811</v>
      </c>
      <c r="F1638" s="15" t="s">
        <v>58</v>
      </c>
      <c r="G1638" s="87">
        <f>'прил 5,'!G2489</f>
        <v>2947314</v>
      </c>
      <c r="H1638" s="87">
        <f>'прил 5,'!H2489</f>
        <v>2981537</v>
      </c>
      <c r="I1638" s="87">
        <f>'прил 5,'!I2489</f>
        <v>3010582</v>
      </c>
      <c r="J1638" s="111"/>
      <c r="P1638" s="111"/>
      <c r="Q1638" s="111"/>
      <c r="R1638" s="111"/>
      <c r="S1638" s="111"/>
      <c r="T1638" s="111"/>
    </row>
    <row r="1639" spans="1:20" s="3" customFormat="1" ht="25.5">
      <c r="A1639" s="16" t="s">
        <v>35</v>
      </c>
      <c r="B1639" s="14">
        <v>794</v>
      </c>
      <c r="C1639" s="15" t="s">
        <v>18</v>
      </c>
      <c r="D1639" s="15" t="s">
        <v>158</v>
      </c>
      <c r="E1639" s="15" t="s">
        <v>811</v>
      </c>
      <c r="F1639" s="15" t="s">
        <v>36</v>
      </c>
      <c r="G1639" s="87">
        <f>G1640</f>
        <v>192600</v>
      </c>
      <c r="H1639" s="87">
        <f>H1640</f>
        <v>192600</v>
      </c>
      <c r="I1639" s="87">
        <f>I1640</f>
        <v>192600</v>
      </c>
      <c r="J1639" s="111"/>
      <c r="P1639" s="111"/>
      <c r="Q1639" s="111"/>
      <c r="R1639" s="111"/>
      <c r="S1639" s="111"/>
      <c r="T1639" s="111"/>
    </row>
    <row r="1640" spans="1:20" s="3" customFormat="1" ht="25.5">
      <c r="A1640" s="16" t="s">
        <v>37</v>
      </c>
      <c r="B1640" s="14">
        <v>794</v>
      </c>
      <c r="C1640" s="15" t="s">
        <v>18</v>
      </c>
      <c r="D1640" s="15" t="s">
        <v>158</v>
      </c>
      <c r="E1640" s="15" t="s">
        <v>811</v>
      </c>
      <c r="F1640" s="15" t="s">
        <v>38</v>
      </c>
      <c r="G1640" s="87">
        <f>'прил 5,'!G2491</f>
        <v>192600</v>
      </c>
      <c r="H1640" s="87">
        <f>'прил 5,'!H2491</f>
        <v>192600</v>
      </c>
      <c r="I1640" s="87">
        <f>'прил 5,'!I2491</f>
        <v>192600</v>
      </c>
      <c r="J1640" s="111"/>
      <c r="P1640" s="111"/>
      <c r="Q1640" s="111"/>
      <c r="R1640" s="111"/>
      <c r="S1640" s="111"/>
      <c r="T1640" s="111"/>
    </row>
    <row r="1641" spans="1:20" s="3" customFormat="1" ht="74.25" hidden="1" customHeight="1">
      <c r="A1641" s="30" t="s">
        <v>137</v>
      </c>
      <c r="B1641" s="14">
        <v>794</v>
      </c>
      <c r="C1641" s="15" t="s">
        <v>18</v>
      </c>
      <c r="D1641" s="15" t="s">
        <v>158</v>
      </c>
      <c r="E1641" s="15" t="s">
        <v>909</v>
      </c>
      <c r="F1641" s="15"/>
      <c r="G1641" s="87">
        <f t="shared" ref="G1641:I1642" si="492">G1642</f>
        <v>0</v>
      </c>
      <c r="H1641" s="87">
        <f t="shared" si="492"/>
        <v>0</v>
      </c>
      <c r="I1641" s="87">
        <f t="shared" si="492"/>
        <v>0</v>
      </c>
      <c r="J1641" s="111"/>
      <c r="P1641" s="111"/>
      <c r="Q1641" s="111"/>
      <c r="R1641" s="111"/>
      <c r="S1641" s="111"/>
      <c r="T1641" s="111"/>
    </row>
    <row r="1642" spans="1:20" s="3" customFormat="1" ht="37.5" hidden="1" customHeight="1">
      <c r="A1642" s="16" t="s">
        <v>35</v>
      </c>
      <c r="B1642" s="14">
        <v>794</v>
      </c>
      <c r="C1642" s="15" t="s">
        <v>18</v>
      </c>
      <c r="D1642" s="15" t="s">
        <v>158</v>
      </c>
      <c r="E1642" s="15" t="s">
        <v>909</v>
      </c>
      <c r="F1642" s="15" t="s">
        <v>36</v>
      </c>
      <c r="G1642" s="87">
        <f t="shared" si="492"/>
        <v>0</v>
      </c>
      <c r="H1642" s="87">
        <f t="shared" si="492"/>
        <v>0</v>
      </c>
      <c r="I1642" s="87">
        <f t="shared" si="492"/>
        <v>0</v>
      </c>
      <c r="J1642" s="111"/>
      <c r="P1642" s="111"/>
      <c r="Q1642" s="111"/>
      <c r="R1642" s="111"/>
      <c r="S1642" s="111"/>
      <c r="T1642" s="111"/>
    </row>
    <row r="1643" spans="1:20" s="3" customFormat="1" ht="38.25" hidden="1" customHeight="1">
      <c r="A1643" s="16" t="s">
        <v>37</v>
      </c>
      <c r="B1643" s="14">
        <v>794</v>
      </c>
      <c r="C1643" s="15" t="s">
        <v>18</v>
      </c>
      <c r="D1643" s="15" t="s">
        <v>158</v>
      </c>
      <c r="E1643" s="15" t="s">
        <v>909</v>
      </c>
      <c r="F1643" s="15" t="s">
        <v>38</v>
      </c>
      <c r="G1643" s="87">
        <f>'прил 5,'!G2494</f>
        <v>0</v>
      </c>
      <c r="H1643" s="87">
        <f>'прил 5,'!H2494</f>
        <v>0</v>
      </c>
      <c r="I1643" s="87">
        <f>'прил 5,'!I2494</f>
        <v>0</v>
      </c>
      <c r="J1643" s="111"/>
      <c r="P1643" s="111"/>
      <c r="Q1643" s="111"/>
      <c r="R1643" s="111"/>
      <c r="S1643" s="111"/>
      <c r="T1643" s="111"/>
    </row>
    <row r="1644" spans="1:20" s="22" customFormat="1" ht="25.5">
      <c r="A1644" s="236" t="s">
        <v>326</v>
      </c>
      <c r="B1644" s="35">
        <v>793</v>
      </c>
      <c r="C1644" s="36" t="s">
        <v>18</v>
      </c>
      <c r="D1644" s="36" t="s">
        <v>22</v>
      </c>
      <c r="E1644" s="36" t="s">
        <v>246</v>
      </c>
      <c r="F1644" s="36"/>
      <c r="G1644" s="71">
        <f>G1645</f>
        <v>25609076</v>
      </c>
      <c r="H1644" s="71">
        <f>H1645</f>
        <v>25609076</v>
      </c>
      <c r="I1644" s="71">
        <f>I1645</f>
        <v>25609076</v>
      </c>
      <c r="J1644" s="21">
        <v>8109357</v>
      </c>
      <c r="P1644" s="21"/>
      <c r="Q1644" s="21"/>
      <c r="R1644" s="21"/>
      <c r="S1644" s="21"/>
      <c r="T1644" s="21"/>
    </row>
    <row r="1645" spans="1:20" s="90" customFormat="1" ht="25.5" customHeight="1">
      <c r="A1645" s="82" t="s">
        <v>49</v>
      </c>
      <c r="B1645" s="148">
        <v>793</v>
      </c>
      <c r="C1645" s="84" t="s">
        <v>18</v>
      </c>
      <c r="D1645" s="84" t="s">
        <v>22</v>
      </c>
      <c r="E1645" s="84" t="s">
        <v>287</v>
      </c>
      <c r="F1645" s="84"/>
      <c r="G1645" s="87">
        <f>G1646+G1648+G1650</f>
        <v>25609076</v>
      </c>
      <c r="H1645" s="87">
        <f>H1646+H1648+H1650</f>
        <v>25609076</v>
      </c>
      <c r="I1645" s="87">
        <f>I1646+I1648+I1650</f>
        <v>25609076</v>
      </c>
      <c r="J1645" s="126">
        <v>6041147</v>
      </c>
      <c r="P1645" s="126"/>
      <c r="Q1645" s="126"/>
      <c r="R1645" s="126"/>
      <c r="S1645" s="126"/>
      <c r="T1645" s="126"/>
    </row>
    <row r="1646" spans="1:20" s="90" customFormat="1" ht="51">
      <c r="A1646" s="82" t="s">
        <v>313</v>
      </c>
      <c r="B1646" s="148">
        <v>793</v>
      </c>
      <c r="C1646" s="84" t="s">
        <v>18</v>
      </c>
      <c r="D1646" s="84" t="s">
        <v>22</v>
      </c>
      <c r="E1646" s="84" t="s">
        <v>287</v>
      </c>
      <c r="F1646" s="84" t="s">
        <v>57</v>
      </c>
      <c r="G1646" s="87">
        <f>G1647</f>
        <v>13789611</v>
      </c>
      <c r="H1646" s="87">
        <f>H1647</f>
        <v>13789611</v>
      </c>
      <c r="I1646" s="87">
        <f>I1647</f>
        <v>13789611</v>
      </c>
      <c r="J1646" s="126">
        <v>496800</v>
      </c>
      <c r="P1646" s="126"/>
      <c r="Q1646" s="126"/>
      <c r="R1646" s="126"/>
      <c r="S1646" s="126"/>
      <c r="T1646" s="126"/>
    </row>
    <row r="1647" spans="1:20" s="90" customFormat="1">
      <c r="A1647" s="82" t="s">
        <v>320</v>
      </c>
      <c r="B1647" s="148"/>
      <c r="C1647" s="84"/>
      <c r="D1647" s="84"/>
      <c r="E1647" s="84" t="s">
        <v>287</v>
      </c>
      <c r="F1647" s="84" t="s">
        <v>319</v>
      </c>
      <c r="G1647" s="87">
        <f>'прил 5,'!G1378</f>
        <v>13789611</v>
      </c>
      <c r="H1647" s="87">
        <f>'прил 5,'!H1378</f>
        <v>13789611</v>
      </c>
      <c r="I1647" s="87">
        <f>'прил 5,'!I1378</f>
        <v>13789611</v>
      </c>
      <c r="J1647" s="126">
        <f>SUM(J1644:J1646)</f>
        <v>14647304</v>
      </c>
      <c r="P1647" s="126"/>
      <c r="Q1647" s="126"/>
      <c r="R1647" s="126"/>
      <c r="S1647" s="126"/>
      <c r="T1647" s="126"/>
    </row>
    <row r="1648" spans="1:20" s="90" customFormat="1" ht="24" customHeight="1">
      <c r="A1648" s="82" t="s">
        <v>317</v>
      </c>
      <c r="B1648" s="148">
        <v>793</v>
      </c>
      <c r="C1648" s="84" t="s">
        <v>18</v>
      </c>
      <c r="D1648" s="84" t="s">
        <v>22</v>
      </c>
      <c r="E1648" s="84" t="s">
        <v>287</v>
      </c>
      <c r="F1648" s="84" t="s">
        <v>36</v>
      </c>
      <c r="G1648" s="87">
        <f>G1649</f>
        <v>11455774</v>
      </c>
      <c r="H1648" s="87">
        <f>H1649</f>
        <v>11455774</v>
      </c>
      <c r="I1648" s="87">
        <f>I1649</f>
        <v>11455774</v>
      </c>
      <c r="J1648" s="126"/>
      <c r="P1648" s="126"/>
      <c r="Q1648" s="126"/>
      <c r="R1648" s="126"/>
      <c r="S1648" s="126"/>
      <c r="T1648" s="126"/>
    </row>
    <row r="1649" spans="1:20" s="90" customFormat="1" ht="24" customHeight="1">
      <c r="A1649" s="82" t="s">
        <v>37</v>
      </c>
      <c r="B1649" s="148">
        <v>793</v>
      </c>
      <c r="C1649" s="84" t="s">
        <v>18</v>
      </c>
      <c r="D1649" s="84" t="s">
        <v>22</v>
      </c>
      <c r="E1649" s="84" t="s">
        <v>287</v>
      </c>
      <c r="F1649" s="84" t="s">
        <v>38</v>
      </c>
      <c r="G1649" s="87">
        <f>'прил 5,'!G1380</f>
        <v>11455774</v>
      </c>
      <c r="H1649" s="87">
        <f>'прил 5,'!H1380</f>
        <v>11455774</v>
      </c>
      <c r="I1649" s="87">
        <f>'прил 5,'!I1380</f>
        <v>11455774</v>
      </c>
      <c r="J1649" s="126"/>
      <c r="P1649" s="126"/>
      <c r="Q1649" s="126"/>
      <c r="R1649" s="126"/>
      <c r="S1649" s="126"/>
      <c r="T1649" s="126"/>
    </row>
    <row r="1650" spans="1:20" s="90" customFormat="1" ht="24" customHeight="1">
      <c r="A1650" s="82" t="s">
        <v>62</v>
      </c>
      <c r="B1650" s="148">
        <v>793</v>
      </c>
      <c r="C1650" s="84" t="s">
        <v>18</v>
      </c>
      <c r="D1650" s="84" t="s">
        <v>22</v>
      </c>
      <c r="E1650" s="84" t="s">
        <v>287</v>
      </c>
      <c r="F1650" s="84" t="s">
        <v>63</v>
      </c>
      <c r="G1650" s="87">
        <f>G1652+G1651</f>
        <v>363691</v>
      </c>
      <c r="H1650" s="87">
        <f>H1652+H1651</f>
        <v>363691</v>
      </c>
      <c r="I1650" s="87">
        <f>I1652+I1651</f>
        <v>363691</v>
      </c>
      <c r="J1650" s="126"/>
      <c r="P1650" s="126"/>
      <c r="Q1650" s="126"/>
      <c r="R1650" s="126"/>
      <c r="S1650" s="126"/>
      <c r="T1650" s="126"/>
    </row>
    <row r="1651" spans="1:20" s="90" customFormat="1" ht="24" hidden="1" customHeight="1">
      <c r="A1651" s="82" t="s">
        <v>322</v>
      </c>
      <c r="B1651" s="148">
        <v>793</v>
      </c>
      <c r="C1651" s="84" t="s">
        <v>18</v>
      </c>
      <c r="D1651" s="84" t="s">
        <v>22</v>
      </c>
      <c r="E1651" s="84" t="s">
        <v>287</v>
      </c>
      <c r="F1651" s="84" t="s">
        <v>321</v>
      </c>
      <c r="G1651" s="87">
        <f>'прил 5,'!G1384</f>
        <v>0</v>
      </c>
      <c r="H1651" s="87">
        <f>'прил 5,'!AH1384</f>
        <v>0</v>
      </c>
      <c r="I1651" s="87">
        <f>'прил 5,'!AI1384</f>
        <v>0</v>
      </c>
      <c r="J1651" s="126"/>
      <c r="P1651" s="126"/>
      <c r="Q1651" s="126"/>
      <c r="R1651" s="126"/>
      <c r="S1651" s="126"/>
      <c r="T1651" s="126"/>
    </row>
    <row r="1652" spans="1:20" s="90" customFormat="1" ht="24" customHeight="1">
      <c r="A1652" s="82" t="s">
        <v>141</v>
      </c>
      <c r="B1652" s="148">
        <v>793</v>
      </c>
      <c r="C1652" s="84" t="s">
        <v>18</v>
      </c>
      <c r="D1652" s="84" t="s">
        <v>22</v>
      </c>
      <c r="E1652" s="84" t="s">
        <v>287</v>
      </c>
      <c r="F1652" s="84" t="s">
        <v>66</v>
      </c>
      <c r="G1652" s="87">
        <f>'прил 5,'!G1385</f>
        <v>363691</v>
      </c>
      <c r="H1652" s="87">
        <f>'прил 5,'!H1385</f>
        <v>363691</v>
      </c>
      <c r="I1652" s="87">
        <f>'прил 5,'!I1385</f>
        <v>363691</v>
      </c>
      <c r="J1652" s="126"/>
      <c r="P1652" s="126"/>
      <c r="Q1652" s="126"/>
      <c r="R1652" s="126"/>
      <c r="S1652" s="126"/>
      <c r="T1652" s="126"/>
    </row>
    <row r="1653" spans="1:20" s="160" customFormat="1" ht="34.5" customHeight="1">
      <c r="A1653" s="157" t="s">
        <v>164</v>
      </c>
      <c r="B1653" s="154">
        <v>793</v>
      </c>
      <c r="C1653" s="155" t="s">
        <v>18</v>
      </c>
      <c r="D1653" s="155" t="s">
        <v>71</v>
      </c>
      <c r="E1653" s="155" t="s">
        <v>229</v>
      </c>
      <c r="F1653" s="158"/>
      <c r="G1653" s="156">
        <f>G1654</f>
        <v>1000000</v>
      </c>
      <c r="H1653" s="156">
        <f t="shared" ref="H1653:I1653" si="493">H1654</f>
        <v>1000000</v>
      </c>
      <c r="I1653" s="156">
        <f t="shared" si="493"/>
        <v>1000000</v>
      </c>
      <c r="J1653" s="159">
        <v>1000000</v>
      </c>
      <c r="P1653" s="159"/>
      <c r="Q1653" s="159"/>
      <c r="R1653" s="159"/>
      <c r="S1653" s="159"/>
      <c r="T1653" s="159"/>
    </row>
    <row r="1654" spans="1:20" s="90" customFormat="1" ht="25.5">
      <c r="A1654" s="139" t="s">
        <v>164</v>
      </c>
      <c r="B1654" s="148">
        <v>793</v>
      </c>
      <c r="C1654" s="84" t="s">
        <v>18</v>
      </c>
      <c r="D1654" s="84" t="s">
        <v>71</v>
      </c>
      <c r="E1654" s="84" t="s">
        <v>271</v>
      </c>
      <c r="F1654" s="148"/>
      <c r="G1654" s="87">
        <f>G1657+G1666+G1672+G1664+G1661+G1656+G1667+G1669+G1659</f>
        <v>1000000</v>
      </c>
      <c r="H1654" s="87">
        <f>H1657+H1666+H1672+H1664+H1661</f>
        <v>1000000</v>
      </c>
      <c r="I1654" s="87">
        <f>I1657+I1666+I1672+I1664+I1661</f>
        <v>1000000</v>
      </c>
      <c r="J1654" s="126"/>
      <c r="P1654" s="126"/>
      <c r="Q1654" s="126"/>
      <c r="R1654" s="126"/>
      <c r="S1654" s="126"/>
      <c r="T1654" s="126"/>
    </row>
    <row r="1655" spans="1:20" ht="24" hidden="1" customHeight="1">
      <c r="A1655" s="131" t="s">
        <v>145</v>
      </c>
      <c r="B1655" s="49">
        <v>795</v>
      </c>
      <c r="C1655" s="15" t="s">
        <v>68</v>
      </c>
      <c r="D1655" s="15" t="s">
        <v>69</v>
      </c>
      <c r="E1655" s="15" t="s">
        <v>271</v>
      </c>
      <c r="F1655" s="15" t="s">
        <v>146</v>
      </c>
      <c r="G1655" s="70">
        <f>G1656</f>
        <v>0</v>
      </c>
      <c r="H1655" s="70">
        <f>H1656</f>
        <v>0</v>
      </c>
      <c r="I1655" s="70">
        <f>I1656</f>
        <v>0</v>
      </c>
      <c r="J1655" s="1"/>
    </row>
    <row r="1656" spans="1:20" ht="18" hidden="1" customHeight="1">
      <c r="A1656" s="16" t="s">
        <v>147</v>
      </c>
      <c r="B1656" s="49">
        <v>795</v>
      </c>
      <c r="C1656" s="15" t="s">
        <v>68</v>
      </c>
      <c r="D1656" s="15" t="s">
        <v>69</v>
      </c>
      <c r="E1656" s="15" t="s">
        <v>271</v>
      </c>
      <c r="F1656" s="15" t="s">
        <v>148</v>
      </c>
      <c r="G1656" s="70"/>
      <c r="H1656" s="70"/>
      <c r="I1656" s="70"/>
      <c r="J1656" s="1"/>
    </row>
    <row r="1657" spans="1:20" s="90" customFormat="1" hidden="1">
      <c r="A1657" s="82" t="s">
        <v>317</v>
      </c>
      <c r="B1657" s="148">
        <v>793</v>
      </c>
      <c r="C1657" s="84" t="s">
        <v>53</v>
      </c>
      <c r="D1657" s="84" t="s">
        <v>121</v>
      </c>
      <c r="E1657" s="84" t="s">
        <v>271</v>
      </c>
      <c r="F1657" s="84" t="s">
        <v>36</v>
      </c>
      <c r="G1657" s="87">
        <f>G1658</f>
        <v>0</v>
      </c>
      <c r="H1657" s="87">
        <f>H1658</f>
        <v>0</v>
      </c>
      <c r="I1657" s="87">
        <f>I1658</f>
        <v>0</v>
      </c>
      <c r="J1657" s="126"/>
      <c r="P1657" s="126"/>
      <c r="Q1657" s="126"/>
      <c r="R1657" s="126"/>
      <c r="S1657" s="126"/>
      <c r="T1657" s="126"/>
    </row>
    <row r="1658" spans="1:20" s="90" customFormat="1" ht="27.75" hidden="1" customHeight="1">
      <c r="A1658" s="82" t="s">
        <v>37</v>
      </c>
      <c r="B1658" s="148">
        <v>793</v>
      </c>
      <c r="C1658" s="84" t="s">
        <v>53</v>
      </c>
      <c r="D1658" s="84" t="s">
        <v>121</v>
      </c>
      <c r="E1658" s="84" t="s">
        <v>271</v>
      </c>
      <c r="F1658" s="84" t="s">
        <v>38</v>
      </c>
      <c r="G1658" s="87">
        <f>'прил 5,'!G2164+'прил 5,'!G2280</f>
        <v>0</v>
      </c>
      <c r="H1658" s="87">
        <f>'прил 5,'!H1457+'прил 5,'!H2158</f>
        <v>0</v>
      </c>
      <c r="I1658" s="87">
        <f>'прил 5,'!I1457+'прил 5,'!I2158</f>
        <v>0</v>
      </c>
      <c r="J1658" s="126"/>
      <c r="P1658" s="126"/>
      <c r="Q1658" s="126"/>
      <c r="R1658" s="126"/>
      <c r="S1658" s="126"/>
      <c r="T1658" s="126"/>
    </row>
    <row r="1659" spans="1:20" s="90" customFormat="1" ht="27.75" hidden="1" customHeight="1">
      <c r="A1659" s="16" t="s">
        <v>317</v>
      </c>
      <c r="B1659" s="14">
        <v>793</v>
      </c>
      <c r="C1659" s="15" t="s">
        <v>18</v>
      </c>
      <c r="D1659" s="15" t="s">
        <v>22</v>
      </c>
      <c r="E1659" s="15" t="s">
        <v>271</v>
      </c>
      <c r="F1659" s="15" t="s">
        <v>36</v>
      </c>
      <c r="G1659" s="87">
        <f>G1660</f>
        <v>0</v>
      </c>
      <c r="H1659" s="87"/>
      <c r="I1659" s="87"/>
      <c r="J1659" s="126"/>
      <c r="P1659" s="126"/>
      <c r="Q1659" s="126"/>
      <c r="R1659" s="126"/>
      <c r="S1659" s="126"/>
      <c r="T1659" s="126"/>
    </row>
    <row r="1660" spans="1:20" s="90" customFormat="1" ht="27.75" hidden="1" customHeight="1">
      <c r="A1660" s="16" t="s">
        <v>37</v>
      </c>
      <c r="B1660" s="14">
        <v>793</v>
      </c>
      <c r="C1660" s="15" t="s">
        <v>18</v>
      </c>
      <c r="D1660" s="15" t="s">
        <v>22</v>
      </c>
      <c r="E1660" s="15" t="s">
        <v>271</v>
      </c>
      <c r="F1660" s="15" t="s">
        <v>38</v>
      </c>
      <c r="G1660" s="87">
        <f>'прил 5,'!G1386+'прил 5,'!G472+'прил 5,'!G1501+'прил 5,'!G1643+'прил 5,'!G1931</f>
        <v>0</v>
      </c>
      <c r="H1660" s="87"/>
      <c r="I1660" s="87"/>
      <c r="J1660" s="126"/>
      <c r="P1660" s="126"/>
      <c r="Q1660" s="126"/>
      <c r="R1660" s="126"/>
      <c r="S1660" s="126"/>
      <c r="T1660" s="126"/>
    </row>
    <row r="1661" spans="1:20" s="90" customFormat="1" ht="30.75" hidden="1" customHeight="1">
      <c r="A1661" s="82" t="s">
        <v>351</v>
      </c>
      <c r="B1661" s="148">
        <v>793</v>
      </c>
      <c r="C1661" s="84" t="s">
        <v>68</v>
      </c>
      <c r="D1661" s="84" t="s">
        <v>69</v>
      </c>
      <c r="E1661" s="84" t="s">
        <v>271</v>
      </c>
      <c r="F1661" s="84" t="s">
        <v>146</v>
      </c>
      <c r="G1661" s="87">
        <f>G1662</f>
        <v>0</v>
      </c>
      <c r="H1661" s="87">
        <f>H1662</f>
        <v>0</v>
      </c>
      <c r="I1661" s="87">
        <f>I1662</f>
        <v>0</v>
      </c>
      <c r="J1661" s="126"/>
      <c r="P1661" s="126"/>
      <c r="Q1661" s="126"/>
      <c r="R1661" s="126"/>
      <c r="S1661" s="126"/>
      <c r="T1661" s="126"/>
    </row>
    <row r="1662" spans="1:20" s="90" customFormat="1" ht="30.75" hidden="1" customHeight="1">
      <c r="A1662" s="82" t="s">
        <v>347</v>
      </c>
      <c r="B1662" s="148">
        <v>793</v>
      </c>
      <c r="C1662" s="84" t="s">
        <v>68</v>
      </c>
      <c r="D1662" s="84" t="s">
        <v>69</v>
      </c>
      <c r="E1662" s="84" t="s">
        <v>271</v>
      </c>
      <c r="F1662" s="84" t="s">
        <v>148</v>
      </c>
      <c r="G1662" s="87">
        <f>'прил 5,'!G1983</f>
        <v>0</v>
      </c>
      <c r="H1662" s="87">
        <f>'прил 5,'!H1983</f>
        <v>0</v>
      </c>
      <c r="I1662" s="87">
        <f>'прил 5,'!I1983</f>
        <v>0</v>
      </c>
      <c r="J1662" s="126"/>
      <c r="P1662" s="126"/>
      <c r="Q1662" s="126"/>
      <c r="R1662" s="126"/>
      <c r="S1662" s="126"/>
      <c r="T1662" s="126"/>
    </row>
    <row r="1663" spans="1:20" s="90" customFormat="1" ht="30.75" hidden="1" customHeight="1">
      <c r="A1663" s="82" t="s">
        <v>153</v>
      </c>
      <c r="B1663" s="148">
        <v>793</v>
      </c>
      <c r="C1663" s="84" t="s">
        <v>168</v>
      </c>
      <c r="D1663" s="84" t="s">
        <v>69</v>
      </c>
      <c r="E1663" s="84" t="s">
        <v>271</v>
      </c>
      <c r="F1663" s="84" t="s">
        <v>154</v>
      </c>
      <c r="G1663" s="87">
        <f>G1664</f>
        <v>0</v>
      </c>
      <c r="H1663" s="87">
        <v>0</v>
      </c>
      <c r="I1663" s="87">
        <v>0</v>
      </c>
      <c r="P1663" s="126"/>
      <c r="Q1663" s="126"/>
      <c r="R1663" s="126"/>
      <c r="S1663" s="126"/>
      <c r="T1663" s="126"/>
    </row>
    <row r="1664" spans="1:20" s="90" customFormat="1" ht="30.75" hidden="1" customHeight="1">
      <c r="A1664" s="82" t="s">
        <v>173</v>
      </c>
      <c r="B1664" s="148">
        <v>793</v>
      </c>
      <c r="C1664" s="84" t="s">
        <v>168</v>
      </c>
      <c r="D1664" s="84" t="s">
        <v>69</v>
      </c>
      <c r="E1664" s="84" t="s">
        <v>271</v>
      </c>
      <c r="F1664" s="84" t="s">
        <v>174</v>
      </c>
      <c r="G1664" s="87">
        <f>'прил 5,'!G1645+'прил 5,'!G1409+'прил 5,'!G1503+'прил 5,'!G1792+'прил 5,'!G1937+'прил 5,'!G1820</f>
        <v>0</v>
      </c>
      <c r="H1664" s="87">
        <f>'прил 5,'!H1645+'прил 5,'!H1409+'прил 5,'!H1503+'прил 5,'!H1792</f>
        <v>0</v>
      </c>
      <c r="I1664" s="87">
        <f>'прил 5,'!I1645+'прил 5,'!I1409+'прил 5,'!I1503+'прил 5,'!I1792</f>
        <v>0</v>
      </c>
      <c r="P1664" s="126"/>
      <c r="Q1664" s="126"/>
      <c r="R1664" s="126"/>
      <c r="S1664" s="126"/>
      <c r="T1664" s="126"/>
    </row>
    <row r="1665" spans="1:20" s="90" customFormat="1" hidden="1">
      <c r="A1665" s="82" t="s">
        <v>62</v>
      </c>
      <c r="B1665" s="84" t="s">
        <v>92</v>
      </c>
      <c r="C1665" s="84" t="s">
        <v>25</v>
      </c>
      <c r="D1665" s="84" t="s">
        <v>27</v>
      </c>
      <c r="E1665" s="84" t="s">
        <v>271</v>
      </c>
      <c r="F1665" s="84" t="s">
        <v>30</v>
      </c>
      <c r="G1665" s="87">
        <f>G1666</f>
        <v>0</v>
      </c>
      <c r="H1665" s="87">
        <f>H1666</f>
        <v>0</v>
      </c>
      <c r="I1665" s="87">
        <f>I1666</f>
        <v>0</v>
      </c>
      <c r="J1665" s="126"/>
      <c r="P1665" s="126"/>
      <c r="Q1665" s="126"/>
      <c r="R1665" s="126"/>
      <c r="S1665" s="126"/>
      <c r="T1665" s="126"/>
    </row>
    <row r="1666" spans="1:20" s="90" customFormat="1" ht="19.5" hidden="1" customHeight="1">
      <c r="A1666" s="82" t="s">
        <v>175</v>
      </c>
      <c r="B1666" s="84" t="s">
        <v>92</v>
      </c>
      <c r="C1666" s="84" t="s">
        <v>25</v>
      </c>
      <c r="D1666" s="84" t="s">
        <v>27</v>
      </c>
      <c r="E1666" s="84" t="s">
        <v>271</v>
      </c>
      <c r="F1666" s="84" t="s">
        <v>32</v>
      </c>
      <c r="G1666" s="87">
        <f>'прил 5,'!G256+'прил 5,'!G854</f>
        <v>0</v>
      </c>
      <c r="H1666" s="87"/>
      <c r="I1666" s="87"/>
      <c r="J1666" s="126"/>
      <c r="P1666" s="126"/>
      <c r="Q1666" s="126"/>
      <c r="R1666" s="126"/>
      <c r="S1666" s="126"/>
      <c r="T1666" s="126"/>
    </row>
    <row r="1667" spans="1:20" ht="24" hidden="1" customHeight="1">
      <c r="A1667" s="16" t="s">
        <v>29</v>
      </c>
      <c r="B1667" s="49">
        <v>795</v>
      </c>
      <c r="C1667" s="15" t="s">
        <v>43</v>
      </c>
      <c r="D1667" s="15" t="s">
        <v>18</v>
      </c>
      <c r="E1667" s="15" t="s">
        <v>271</v>
      </c>
      <c r="F1667" s="15" t="s">
        <v>30</v>
      </c>
      <c r="G1667" s="70">
        <f>G1668</f>
        <v>0</v>
      </c>
      <c r="H1667" s="70">
        <f>H1668</f>
        <v>0</v>
      </c>
      <c r="I1667" s="70">
        <f>I1668</f>
        <v>0</v>
      </c>
      <c r="J1667" s="1"/>
    </row>
    <row r="1668" spans="1:20" ht="18" hidden="1" customHeight="1">
      <c r="A1668" s="16" t="s">
        <v>31</v>
      </c>
      <c r="B1668" s="49">
        <v>795</v>
      </c>
      <c r="C1668" s="15" t="s">
        <v>43</v>
      </c>
      <c r="D1668" s="15" t="s">
        <v>18</v>
      </c>
      <c r="E1668" s="15" t="s">
        <v>271</v>
      </c>
      <c r="F1668" s="15" t="s">
        <v>32</v>
      </c>
      <c r="G1668" s="70"/>
      <c r="H1668" s="70"/>
      <c r="I1668" s="70"/>
      <c r="J1668" s="1"/>
    </row>
    <row r="1669" spans="1:20" ht="18" hidden="1" customHeight="1">
      <c r="A1669" s="82" t="s">
        <v>29</v>
      </c>
      <c r="B1669" s="49"/>
      <c r="C1669" s="15"/>
      <c r="D1669" s="15"/>
      <c r="E1669" s="84" t="s">
        <v>271</v>
      </c>
      <c r="F1669" s="15" t="s">
        <v>30</v>
      </c>
      <c r="G1669" s="70">
        <f>G1670</f>
        <v>0</v>
      </c>
      <c r="H1669" s="70"/>
      <c r="I1669" s="70"/>
      <c r="J1669" s="1"/>
    </row>
    <row r="1670" spans="1:20" ht="18" hidden="1" customHeight="1">
      <c r="A1670" s="16" t="s">
        <v>31</v>
      </c>
      <c r="B1670" s="49"/>
      <c r="C1670" s="15"/>
      <c r="D1670" s="15"/>
      <c r="E1670" s="84" t="s">
        <v>271</v>
      </c>
      <c r="F1670" s="15" t="s">
        <v>32</v>
      </c>
      <c r="G1670" s="70">
        <f>'прил 5,'!G382+'прил 5,'!G1017</f>
        <v>0</v>
      </c>
      <c r="H1670" s="70"/>
      <c r="I1670" s="70"/>
      <c r="J1670" s="1"/>
    </row>
    <row r="1671" spans="1:20" s="90" customFormat="1">
      <c r="A1671" s="82" t="s">
        <v>62</v>
      </c>
      <c r="B1671" s="148">
        <v>793</v>
      </c>
      <c r="C1671" s="84" t="s">
        <v>18</v>
      </c>
      <c r="D1671" s="84" t="s">
        <v>71</v>
      </c>
      <c r="E1671" s="84" t="s">
        <v>271</v>
      </c>
      <c r="F1671" s="84" t="s">
        <v>63</v>
      </c>
      <c r="G1671" s="87">
        <f>G1672</f>
        <v>1000000</v>
      </c>
      <c r="H1671" s="87">
        <f>H1672</f>
        <v>1000000</v>
      </c>
      <c r="I1671" s="87">
        <f>I1672</f>
        <v>1000000</v>
      </c>
      <c r="J1671" s="126"/>
      <c r="P1671" s="126"/>
      <c r="Q1671" s="126"/>
      <c r="R1671" s="126"/>
      <c r="S1671" s="126"/>
      <c r="T1671" s="126"/>
    </row>
    <row r="1672" spans="1:20" s="90" customFormat="1" ht="19.5" customHeight="1">
      <c r="A1672" s="82" t="s">
        <v>175</v>
      </c>
      <c r="B1672" s="148">
        <v>793</v>
      </c>
      <c r="C1672" s="84" t="s">
        <v>18</v>
      </c>
      <c r="D1672" s="84" t="s">
        <v>71</v>
      </c>
      <c r="E1672" s="84" t="s">
        <v>271</v>
      </c>
      <c r="F1672" s="84" t="s">
        <v>176</v>
      </c>
      <c r="G1672" s="87">
        <f>'прил 5,'!G1309</f>
        <v>1000000</v>
      </c>
      <c r="H1672" s="87">
        <f>'прил 5,'!H1309</f>
        <v>1000000</v>
      </c>
      <c r="I1672" s="87">
        <f>'прил 5,'!I1309</f>
        <v>1000000</v>
      </c>
      <c r="J1672" s="126"/>
      <c r="P1672" s="126"/>
      <c r="Q1672" s="126"/>
      <c r="R1672" s="126"/>
      <c r="S1672" s="126"/>
      <c r="T1672" s="126"/>
    </row>
    <row r="1673" spans="1:20" s="90" customFormat="1" hidden="1">
      <c r="A1673" s="82" t="s">
        <v>31</v>
      </c>
      <c r="B1673" s="148">
        <v>757</v>
      </c>
      <c r="C1673" s="84" t="s">
        <v>43</v>
      </c>
      <c r="D1673" s="84" t="s">
        <v>18</v>
      </c>
      <c r="E1673" s="84" t="s">
        <v>271</v>
      </c>
      <c r="F1673" s="84" t="s">
        <v>32</v>
      </c>
      <c r="G1673" s="85"/>
      <c r="H1673" s="85"/>
      <c r="I1673" s="85"/>
      <c r="J1673" s="126"/>
      <c r="P1673" s="126"/>
      <c r="Q1673" s="126"/>
      <c r="R1673" s="126"/>
      <c r="S1673" s="126"/>
      <c r="T1673" s="126"/>
    </row>
    <row r="1674" spans="1:20" s="124" customFormat="1" ht="26.25" customHeight="1">
      <c r="A1674" s="153" t="s">
        <v>159</v>
      </c>
      <c r="B1674" s="154">
        <v>793</v>
      </c>
      <c r="C1674" s="155" t="s">
        <v>18</v>
      </c>
      <c r="D1674" s="155" t="s">
        <v>22</v>
      </c>
      <c r="E1674" s="161" t="s">
        <v>205</v>
      </c>
      <c r="F1674" s="155"/>
      <c r="G1674" s="156">
        <f>G1678+G1700+G1704+G1697+G1691+G1694+G1707+G1683</f>
        <v>4000000</v>
      </c>
      <c r="H1674" s="156">
        <f t="shared" ref="H1674:I1674" si="494">H1675+H1678+H1683+H1686+H1701</f>
        <v>0</v>
      </c>
      <c r="I1674" s="156">
        <f t="shared" si="494"/>
        <v>0</v>
      </c>
      <c r="J1674" s="123">
        <v>1487719</v>
      </c>
      <c r="P1674" s="123"/>
      <c r="Q1674" s="123"/>
      <c r="R1674" s="123"/>
      <c r="S1674" s="123"/>
      <c r="T1674" s="123"/>
    </row>
    <row r="1675" spans="1:20" s="124" customFormat="1" ht="51.75" hidden="1" customHeight="1">
      <c r="A1675" s="82" t="s">
        <v>615</v>
      </c>
      <c r="B1675" s="148">
        <v>793</v>
      </c>
      <c r="C1675" s="84" t="s">
        <v>18</v>
      </c>
      <c r="D1675" s="84" t="s">
        <v>22</v>
      </c>
      <c r="E1675" s="84" t="s">
        <v>616</v>
      </c>
      <c r="F1675" s="84"/>
      <c r="G1675" s="87">
        <f t="shared" ref="G1675:I1676" si="495">G1676</f>
        <v>0</v>
      </c>
      <c r="H1675" s="87">
        <f t="shared" si="495"/>
        <v>0</v>
      </c>
      <c r="I1675" s="87">
        <f t="shared" si="495"/>
        <v>0</v>
      </c>
      <c r="J1675" s="123"/>
      <c r="P1675" s="123"/>
      <c r="Q1675" s="123"/>
      <c r="R1675" s="123"/>
      <c r="S1675" s="123"/>
      <c r="T1675" s="123"/>
    </row>
    <row r="1676" spans="1:20" s="124" customFormat="1" ht="26.25" hidden="1" customHeight="1">
      <c r="A1676" s="82" t="s">
        <v>317</v>
      </c>
      <c r="B1676" s="148">
        <v>793</v>
      </c>
      <c r="C1676" s="84" t="s">
        <v>18</v>
      </c>
      <c r="D1676" s="84" t="s">
        <v>22</v>
      </c>
      <c r="E1676" s="84" t="s">
        <v>616</v>
      </c>
      <c r="F1676" s="84" t="s">
        <v>36</v>
      </c>
      <c r="G1676" s="87">
        <f t="shared" si="495"/>
        <v>0</v>
      </c>
      <c r="H1676" s="87">
        <f t="shared" si="495"/>
        <v>0</v>
      </c>
      <c r="I1676" s="87">
        <f t="shared" si="495"/>
        <v>0</v>
      </c>
      <c r="J1676" s="123"/>
      <c r="P1676" s="123"/>
      <c r="Q1676" s="123"/>
      <c r="R1676" s="123"/>
      <c r="S1676" s="123"/>
      <c r="T1676" s="123"/>
    </row>
    <row r="1677" spans="1:20" s="124" customFormat="1" ht="26.25" hidden="1" customHeight="1">
      <c r="A1677" s="82" t="s">
        <v>37</v>
      </c>
      <c r="B1677" s="148">
        <v>793</v>
      </c>
      <c r="C1677" s="84" t="s">
        <v>18</v>
      </c>
      <c r="D1677" s="84" t="s">
        <v>22</v>
      </c>
      <c r="E1677" s="84" t="s">
        <v>616</v>
      </c>
      <c r="F1677" s="84" t="s">
        <v>38</v>
      </c>
      <c r="G1677" s="87">
        <f>'прил 5,'!G1399</f>
        <v>0</v>
      </c>
      <c r="H1677" s="87"/>
      <c r="I1677" s="87"/>
      <c r="J1677" s="123"/>
      <c r="P1677" s="123"/>
      <c r="Q1677" s="123"/>
      <c r="R1677" s="123"/>
      <c r="S1677" s="123"/>
      <c r="T1677" s="123"/>
    </row>
    <row r="1678" spans="1:20" s="90" customFormat="1" ht="20.25" customHeight="1">
      <c r="A1678" s="82" t="s">
        <v>327</v>
      </c>
      <c r="B1678" s="148">
        <v>793</v>
      </c>
      <c r="C1678" s="84" t="s">
        <v>18</v>
      </c>
      <c r="D1678" s="84" t="s">
        <v>22</v>
      </c>
      <c r="E1678" s="84" t="s">
        <v>206</v>
      </c>
      <c r="F1678" s="84"/>
      <c r="G1678" s="87">
        <f>G1679+G1681</f>
        <v>4000000</v>
      </c>
      <c r="H1678" s="87">
        <f t="shared" ref="H1678:I1678" si="496">H1681+H1689</f>
        <v>0</v>
      </c>
      <c r="I1678" s="87">
        <f t="shared" si="496"/>
        <v>0</v>
      </c>
      <c r="J1678" s="126"/>
      <c r="P1678" s="126"/>
      <c r="Q1678" s="126"/>
      <c r="R1678" s="126"/>
      <c r="S1678" s="126"/>
      <c r="T1678" s="126"/>
    </row>
    <row r="1679" spans="1:20" s="90" customFormat="1" ht="29.25" hidden="1" customHeight="1">
      <c r="A1679" s="16" t="s">
        <v>317</v>
      </c>
      <c r="B1679" s="84" t="s">
        <v>92</v>
      </c>
      <c r="C1679" s="84" t="s">
        <v>25</v>
      </c>
      <c r="D1679" s="84" t="s">
        <v>27</v>
      </c>
      <c r="E1679" s="84" t="s">
        <v>206</v>
      </c>
      <c r="F1679" s="84" t="s">
        <v>36</v>
      </c>
      <c r="G1679" s="87">
        <f>G1680</f>
        <v>0</v>
      </c>
      <c r="H1679" s="87"/>
      <c r="I1679" s="87"/>
      <c r="J1679" s="126"/>
      <c r="P1679" s="126"/>
      <c r="Q1679" s="126"/>
      <c r="R1679" s="126"/>
      <c r="S1679" s="126"/>
      <c r="T1679" s="126"/>
    </row>
    <row r="1680" spans="1:20" s="90" customFormat="1" ht="36.75" hidden="1" customHeight="1">
      <c r="A1680" s="16" t="s">
        <v>37</v>
      </c>
      <c r="B1680" s="84" t="s">
        <v>92</v>
      </c>
      <c r="C1680" s="84" t="s">
        <v>25</v>
      </c>
      <c r="D1680" s="84" t="s">
        <v>27</v>
      </c>
      <c r="E1680" s="84" t="s">
        <v>206</v>
      </c>
      <c r="F1680" s="84" t="s">
        <v>38</v>
      </c>
      <c r="G1680" s="87">
        <f>'прил 5,'!G2467</f>
        <v>0</v>
      </c>
      <c r="H1680" s="87"/>
      <c r="I1680" s="87"/>
      <c r="J1680" s="126"/>
      <c r="P1680" s="126"/>
      <c r="Q1680" s="126"/>
      <c r="R1680" s="126"/>
      <c r="S1680" s="126"/>
      <c r="T1680" s="126"/>
    </row>
    <row r="1681" spans="1:20" s="90" customFormat="1">
      <c r="A1681" s="82" t="s">
        <v>62</v>
      </c>
      <c r="B1681" s="148">
        <v>792</v>
      </c>
      <c r="C1681" s="84" t="s">
        <v>18</v>
      </c>
      <c r="D1681" s="84" t="s">
        <v>22</v>
      </c>
      <c r="E1681" s="84" t="s">
        <v>206</v>
      </c>
      <c r="F1681" s="84" t="s">
        <v>63</v>
      </c>
      <c r="G1681" s="87">
        <f t="shared" ref="G1681:I1681" si="497">G1682</f>
        <v>4000000</v>
      </c>
      <c r="H1681" s="87">
        <f t="shared" si="497"/>
        <v>0</v>
      </c>
      <c r="I1681" s="87">
        <f t="shared" si="497"/>
        <v>0</v>
      </c>
      <c r="J1681" s="126"/>
      <c r="P1681" s="126"/>
      <c r="Q1681" s="126"/>
      <c r="R1681" s="126"/>
      <c r="S1681" s="126"/>
      <c r="T1681" s="126"/>
    </row>
    <row r="1682" spans="1:20" s="90" customFormat="1" ht="18.75" customHeight="1">
      <c r="A1682" s="82" t="s">
        <v>322</v>
      </c>
      <c r="B1682" s="148"/>
      <c r="C1682" s="84"/>
      <c r="D1682" s="84"/>
      <c r="E1682" s="84" t="s">
        <v>206</v>
      </c>
      <c r="F1682" s="84" t="s">
        <v>321</v>
      </c>
      <c r="G1682" s="87">
        <f>'прил 5,'!G1185</f>
        <v>4000000</v>
      </c>
      <c r="H1682" s="87">
        <f>'прил 5,'!H1185</f>
        <v>0</v>
      </c>
      <c r="I1682" s="87">
        <f>'прил 5,'!I1185</f>
        <v>0</v>
      </c>
      <c r="J1682" s="126"/>
      <c r="P1682" s="126"/>
      <c r="Q1682" s="126"/>
      <c r="R1682" s="126"/>
      <c r="S1682" s="126"/>
      <c r="T1682" s="126"/>
    </row>
    <row r="1683" spans="1:20" s="90" customFormat="1" ht="30.75" hidden="1" customHeight="1">
      <c r="A1683" s="82" t="s">
        <v>395</v>
      </c>
      <c r="B1683" s="148">
        <v>793</v>
      </c>
      <c r="C1683" s="84" t="s">
        <v>18</v>
      </c>
      <c r="D1683" s="84" t="s">
        <v>22</v>
      </c>
      <c r="E1683" s="84" t="s">
        <v>394</v>
      </c>
      <c r="F1683" s="84"/>
      <c r="G1683" s="87">
        <f t="shared" ref="G1683:I1683" si="498">G1684</f>
        <v>0</v>
      </c>
      <c r="H1683" s="87">
        <f t="shared" si="498"/>
        <v>0</v>
      </c>
      <c r="I1683" s="87">
        <f t="shared" si="498"/>
        <v>0</v>
      </c>
      <c r="P1683" s="126"/>
      <c r="Q1683" s="126"/>
      <c r="R1683" s="126"/>
      <c r="S1683" s="126"/>
      <c r="T1683" s="126"/>
    </row>
    <row r="1684" spans="1:20" s="90" customFormat="1" ht="19.5" hidden="1" customHeight="1">
      <c r="A1684" s="82" t="s">
        <v>62</v>
      </c>
      <c r="B1684" s="148">
        <v>793</v>
      </c>
      <c r="C1684" s="84" t="s">
        <v>18</v>
      </c>
      <c r="D1684" s="84" t="s">
        <v>22</v>
      </c>
      <c r="E1684" s="84" t="s">
        <v>394</v>
      </c>
      <c r="F1684" s="84" t="s">
        <v>63</v>
      </c>
      <c r="G1684" s="87">
        <f>G1685</f>
        <v>0</v>
      </c>
      <c r="H1684" s="87">
        <f>H1685+H1686</f>
        <v>0</v>
      </c>
      <c r="I1684" s="87">
        <f>I1685+I1686</f>
        <v>0</v>
      </c>
      <c r="P1684" s="126"/>
      <c r="Q1684" s="126"/>
      <c r="R1684" s="126"/>
      <c r="S1684" s="126"/>
      <c r="T1684" s="126"/>
    </row>
    <row r="1685" spans="1:20" s="90" customFormat="1" ht="18.75" hidden="1" customHeight="1">
      <c r="A1685" s="82" t="s">
        <v>322</v>
      </c>
      <c r="B1685" s="148">
        <v>793</v>
      </c>
      <c r="C1685" s="84" t="s">
        <v>18</v>
      </c>
      <c r="D1685" s="84" t="s">
        <v>22</v>
      </c>
      <c r="E1685" s="84" t="s">
        <v>394</v>
      </c>
      <c r="F1685" s="84" t="s">
        <v>321</v>
      </c>
      <c r="G1685" s="87">
        <f>'прил 5,'!G1396+'прил 5,'!G2078+'прил 5,'!G2387</f>
        <v>0</v>
      </c>
      <c r="H1685" s="87">
        <v>0</v>
      </c>
      <c r="I1685" s="87">
        <v>0</v>
      </c>
      <c r="P1685" s="126"/>
      <c r="Q1685" s="126"/>
      <c r="R1685" s="126"/>
      <c r="S1685" s="126"/>
      <c r="T1685" s="126"/>
    </row>
    <row r="1686" spans="1:20" s="90" customFormat="1" ht="40.5" hidden="1" customHeight="1">
      <c r="A1686" s="82" t="s">
        <v>421</v>
      </c>
      <c r="B1686" s="148">
        <v>774</v>
      </c>
      <c r="C1686" s="84" t="s">
        <v>18</v>
      </c>
      <c r="D1686" s="84" t="s">
        <v>22</v>
      </c>
      <c r="E1686" s="84" t="s">
        <v>420</v>
      </c>
      <c r="F1686" s="84"/>
      <c r="G1686" s="87">
        <f>G1687</f>
        <v>0</v>
      </c>
      <c r="H1686" s="87">
        <v>0</v>
      </c>
      <c r="I1686" s="87">
        <v>0</v>
      </c>
      <c r="J1686" s="126"/>
      <c r="P1686" s="126"/>
      <c r="Q1686" s="126"/>
      <c r="R1686" s="126"/>
      <c r="S1686" s="126"/>
      <c r="T1686" s="126"/>
    </row>
    <row r="1687" spans="1:20" s="90" customFormat="1" hidden="1">
      <c r="A1687" s="82" t="s">
        <v>62</v>
      </c>
      <c r="B1687" s="148">
        <v>774</v>
      </c>
      <c r="C1687" s="84" t="s">
        <v>18</v>
      </c>
      <c r="D1687" s="84" t="s">
        <v>22</v>
      </c>
      <c r="E1687" s="84" t="s">
        <v>420</v>
      </c>
      <c r="F1687" s="84" t="s">
        <v>63</v>
      </c>
      <c r="G1687" s="87">
        <f>G1688</f>
        <v>0</v>
      </c>
      <c r="H1687" s="87">
        <v>0</v>
      </c>
      <c r="I1687" s="87">
        <v>0</v>
      </c>
      <c r="J1687" s="126"/>
      <c r="P1687" s="126"/>
      <c r="Q1687" s="126"/>
      <c r="R1687" s="126"/>
      <c r="S1687" s="126"/>
      <c r="T1687" s="126"/>
    </row>
    <row r="1688" spans="1:20" s="90" customFormat="1" ht="15" hidden="1" customHeight="1">
      <c r="A1688" s="82" t="s">
        <v>322</v>
      </c>
      <c r="B1688" s="148">
        <v>774</v>
      </c>
      <c r="C1688" s="84" t="s">
        <v>18</v>
      </c>
      <c r="D1688" s="84" t="s">
        <v>22</v>
      </c>
      <c r="E1688" s="84" t="s">
        <v>420</v>
      </c>
      <c r="F1688" s="84" t="s">
        <v>321</v>
      </c>
      <c r="G1688" s="87"/>
      <c r="H1688" s="87">
        <v>0</v>
      </c>
      <c r="I1688" s="87">
        <v>0</v>
      </c>
      <c r="J1688" s="126"/>
      <c r="P1688" s="126"/>
      <c r="Q1688" s="126"/>
      <c r="R1688" s="126"/>
      <c r="S1688" s="126"/>
      <c r="T1688" s="126"/>
    </row>
    <row r="1689" spans="1:20" ht="18.75" hidden="1" customHeight="1">
      <c r="A1689" s="82" t="s">
        <v>62</v>
      </c>
      <c r="B1689" s="14">
        <v>793</v>
      </c>
      <c r="C1689" s="15" t="s">
        <v>18</v>
      </c>
      <c r="D1689" s="15" t="s">
        <v>22</v>
      </c>
      <c r="E1689" s="15" t="s">
        <v>206</v>
      </c>
      <c r="F1689" s="15" t="s">
        <v>63</v>
      </c>
      <c r="G1689" s="70">
        <f>G1690</f>
        <v>0</v>
      </c>
      <c r="H1689" s="70">
        <f>H1690</f>
        <v>0</v>
      </c>
      <c r="I1689" s="70">
        <f>I1690</f>
        <v>0</v>
      </c>
      <c r="J1689" s="1"/>
    </row>
    <row r="1690" spans="1:20" ht="18.75" hidden="1" customHeight="1">
      <c r="A1690" s="82" t="s">
        <v>141</v>
      </c>
      <c r="B1690" s="14">
        <v>793</v>
      </c>
      <c r="C1690" s="15" t="s">
        <v>18</v>
      </c>
      <c r="D1690" s="15" t="s">
        <v>22</v>
      </c>
      <c r="E1690" s="15" t="s">
        <v>206</v>
      </c>
      <c r="F1690" s="15" t="s">
        <v>66</v>
      </c>
      <c r="G1690" s="70"/>
      <c r="H1690" s="70"/>
      <c r="I1690" s="70"/>
      <c r="J1690" s="1"/>
    </row>
    <row r="1691" spans="1:20" ht="33" hidden="1" customHeight="1">
      <c r="A1691" s="82" t="s">
        <v>421</v>
      </c>
      <c r="B1691" s="14">
        <v>793</v>
      </c>
      <c r="C1691" s="15" t="s">
        <v>18</v>
      </c>
      <c r="D1691" s="15" t="s">
        <v>22</v>
      </c>
      <c r="E1691" s="15" t="s">
        <v>420</v>
      </c>
      <c r="F1691" s="15"/>
      <c r="G1691" s="70">
        <f>G1692</f>
        <v>0</v>
      </c>
      <c r="H1691" s="70">
        <f t="shared" ref="H1691:I1691" si="499">H1692</f>
        <v>0</v>
      </c>
      <c r="I1691" s="70">
        <f t="shared" si="499"/>
        <v>0</v>
      </c>
      <c r="J1691" s="1"/>
    </row>
    <row r="1692" spans="1:20" ht="18.75" hidden="1" customHeight="1">
      <c r="A1692" s="82" t="s">
        <v>62</v>
      </c>
      <c r="B1692" s="14">
        <v>793</v>
      </c>
      <c r="C1692" s="15" t="s">
        <v>18</v>
      </c>
      <c r="D1692" s="15" t="s">
        <v>22</v>
      </c>
      <c r="E1692" s="15" t="s">
        <v>420</v>
      </c>
      <c r="F1692" s="15" t="s">
        <v>63</v>
      </c>
      <c r="G1692" s="70">
        <f>G1693</f>
        <v>0</v>
      </c>
      <c r="H1692" s="70">
        <f>H1693</f>
        <v>0</v>
      </c>
      <c r="I1692" s="70">
        <f>I1693</f>
        <v>0</v>
      </c>
      <c r="J1692" s="1"/>
    </row>
    <row r="1693" spans="1:20" ht="18.75" hidden="1" customHeight="1">
      <c r="A1693" s="82" t="s">
        <v>141</v>
      </c>
      <c r="B1693" s="14">
        <v>793</v>
      </c>
      <c r="C1693" s="15" t="s">
        <v>18</v>
      </c>
      <c r="D1693" s="15" t="s">
        <v>22</v>
      </c>
      <c r="E1693" s="15" t="s">
        <v>420</v>
      </c>
      <c r="F1693" s="15" t="s">
        <v>66</v>
      </c>
      <c r="G1693" s="70">
        <f>'прил 5,'!G1402</f>
        <v>0</v>
      </c>
      <c r="H1693" s="70">
        <v>0</v>
      </c>
      <c r="I1693" s="70">
        <v>0</v>
      </c>
      <c r="J1693" s="1"/>
    </row>
    <row r="1694" spans="1:20" ht="31.5" hidden="1" customHeight="1">
      <c r="A1694" s="82" t="s">
        <v>803</v>
      </c>
      <c r="B1694" s="14">
        <v>793</v>
      </c>
      <c r="C1694" s="15" t="s">
        <v>18</v>
      </c>
      <c r="D1694" s="15" t="s">
        <v>22</v>
      </c>
      <c r="E1694" s="15" t="s">
        <v>802</v>
      </c>
      <c r="F1694" s="15"/>
      <c r="G1694" s="70">
        <f>G1695</f>
        <v>0</v>
      </c>
      <c r="H1694" s="70">
        <f t="shared" ref="H1694:I1694" si="500">H1695</f>
        <v>0</v>
      </c>
      <c r="I1694" s="70">
        <f t="shared" si="500"/>
        <v>0</v>
      </c>
      <c r="J1694" s="1"/>
    </row>
    <row r="1695" spans="1:20" ht="18.75" hidden="1" customHeight="1">
      <c r="A1695" s="82" t="s">
        <v>62</v>
      </c>
      <c r="B1695" s="14">
        <v>793</v>
      </c>
      <c r="C1695" s="15" t="s">
        <v>18</v>
      </c>
      <c r="D1695" s="15" t="s">
        <v>22</v>
      </c>
      <c r="E1695" s="15" t="s">
        <v>802</v>
      </c>
      <c r="F1695" s="15" t="s">
        <v>63</v>
      </c>
      <c r="G1695" s="70">
        <f>G1696</f>
        <v>0</v>
      </c>
      <c r="H1695" s="70">
        <f>H1696</f>
        <v>0</v>
      </c>
      <c r="I1695" s="70">
        <f>I1696</f>
        <v>0</v>
      </c>
      <c r="J1695" s="1"/>
    </row>
    <row r="1696" spans="1:20" ht="18.75" hidden="1" customHeight="1">
      <c r="A1696" s="82" t="s">
        <v>141</v>
      </c>
      <c r="B1696" s="14">
        <v>793</v>
      </c>
      <c r="C1696" s="15" t="s">
        <v>18</v>
      </c>
      <c r="D1696" s="15" t="s">
        <v>22</v>
      </c>
      <c r="E1696" s="15" t="s">
        <v>802</v>
      </c>
      <c r="F1696" s="15" t="s">
        <v>66</v>
      </c>
      <c r="G1696" s="70">
        <f>'прил 5,'!G1405</f>
        <v>0</v>
      </c>
      <c r="H1696" s="70">
        <v>0</v>
      </c>
      <c r="I1696" s="70">
        <v>0</v>
      </c>
      <c r="J1696" s="1"/>
    </row>
    <row r="1697" spans="1:20" ht="19.5" hidden="1" customHeight="1">
      <c r="A1697" s="82" t="s">
        <v>798</v>
      </c>
      <c r="B1697" s="14">
        <v>792</v>
      </c>
      <c r="C1697" s="15" t="s">
        <v>25</v>
      </c>
      <c r="D1697" s="15" t="s">
        <v>27</v>
      </c>
      <c r="E1697" s="15" t="s">
        <v>799</v>
      </c>
      <c r="F1697" s="15"/>
      <c r="G1697" s="70">
        <f>G1698</f>
        <v>0</v>
      </c>
      <c r="H1697" s="70">
        <f t="shared" ref="H1697:I1697" si="501">H1698</f>
        <v>0</v>
      </c>
      <c r="I1697" s="70">
        <f t="shared" si="501"/>
        <v>0</v>
      </c>
      <c r="J1697" s="1"/>
    </row>
    <row r="1698" spans="1:20" ht="30" hidden="1" customHeight="1">
      <c r="A1698" s="16" t="s">
        <v>29</v>
      </c>
      <c r="B1698" s="14">
        <v>792</v>
      </c>
      <c r="C1698" s="15" t="s">
        <v>25</v>
      </c>
      <c r="D1698" s="15" t="s">
        <v>27</v>
      </c>
      <c r="E1698" s="15" t="s">
        <v>799</v>
      </c>
      <c r="F1698" s="15" t="s">
        <v>30</v>
      </c>
      <c r="G1698" s="70">
        <f>G1699</f>
        <v>0</v>
      </c>
      <c r="H1698" s="70">
        <f>H1699</f>
        <v>0</v>
      </c>
      <c r="I1698" s="70">
        <f>I1699</f>
        <v>0</v>
      </c>
      <c r="J1698" s="1"/>
    </row>
    <row r="1699" spans="1:20" ht="18.75" hidden="1" customHeight="1">
      <c r="A1699" s="16" t="s">
        <v>31</v>
      </c>
      <c r="B1699" s="14">
        <v>792</v>
      </c>
      <c r="C1699" s="15" t="s">
        <v>25</v>
      </c>
      <c r="D1699" s="15" t="s">
        <v>27</v>
      </c>
      <c r="E1699" s="15" t="s">
        <v>799</v>
      </c>
      <c r="F1699" s="15" t="s">
        <v>32</v>
      </c>
      <c r="G1699" s="70">
        <f>'прил 5,'!G888</f>
        <v>0</v>
      </c>
      <c r="H1699" s="70">
        <v>0</v>
      </c>
      <c r="I1699" s="70">
        <v>0</v>
      </c>
      <c r="J1699" s="1"/>
    </row>
    <row r="1700" spans="1:20" s="90" customFormat="1" ht="25.5" hidden="1" customHeight="1">
      <c r="A1700" s="82" t="s">
        <v>159</v>
      </c>
      <c r="B1700" s="148">
        <v>793</v>
      </c>
      <c r="C1700" s="84" t="s">
        <v>18</v>
      </c>
      <c r="D1700" s="84" t="s">
        <v>22</v>
      </c>
      <c r="E1700" s="84" t="s">
        <v>205</v>
      </c>
      <c r="F1700" s="84"/>
      <c r="G1700" s="87">
        <f>G1701</f>
        <v>0</v>
      </c>
      <c r="H1700" s="87">
        <f t="shared" ref="H1700:I1700" si="502">H1701</f>
        <v>0</v>
      </c>
      <c r="I1700" s="87">
        <f t="shared" si="502"/>
        <v>0</v>
      </c>
      <c r="P1700" s="126"/>
      <c r="Q1700" s="126"/>
      <c r="R1700" s="126"/>
      <c r="S1700" s="126"/>
      <c r="T1700" s="126"/>
    </row>
    <row r="1701" spans="1:20" s="90" customFormat="1" ht="30.75" hidden="1" customHeight="1">
      <c r="A1701" s="82" t="s">
        <v>666</v>
      </c>
      <c r="B1701" s="148">
        <v>793</v>
      </c>
      <c r="C1701" s="84" t="s">
        <v>18</v>
      </c>
      <c r="D1701" s="84" t="s">
        <v>22</v>
      </c>
      <c r="E1701" s="84" t="s">
        <v>665</v>
      </c>
      <c r="F1701" s="84"/>
      <c r="G1701" s="87">
        <f t="shared" ref="G1701:I1702" si="503">G1702</f>
        <v>0</v>
      </c>
      <c r="H1701" s="87">
        <f t="shared" si="503"/>
        <v>0</v>
      </c>
      <c r="I1701" s="87">
        <f t="shared" si="503"/>
        <v>0</v>
      </c>
      <c r="P1701" s="126"/>
      <c r="Q1701" s="126"/>
      <c r="R1701" s="126"/>
      <c r="S1701" s="126"/>
      <c r="T1701" s="126"/>
    </row>
    <row r="1702" spans="1:20" s="90" customFormat="1" ht="19.5" hidden="1" customHeight="1">
      <c r="A1702" s="82" t="s">
        <v>62</v>
      </c>
      <c r="B1702" s="148">
        <v>793</v>
      </c>
      <c r="C1702" s="84" t="s">
        <v>18</v>
      </c>
      <c r="D1702" s="84" t="s">
        <v>22</v>
      </c>
      <c r="E1702" s="84" t="s">
        <v>665</v>
      </c>
      <c r="F1702" s="84" t="s">
        <v>63</v>
      </c>
      <c r="G1702" s="87">
        <f>G1703</f>
        <v>0</v>
      </c>
      <c r="H1702" s="87">
        <f t="shared" si="503"/>
        <v>0</v>
      </c>
      <c r="I1702" s="87">
        <f t="shared" si="503"/>
        <v>0</v>
      </c>
      <c r="P1702" s="126"/>
      <c r="Q1702" s="126"/>
      <c r="R1702" s="126"/>
      <c r="S1702" s="126"/>
      <c r="T1702" s="126"/>
    </row>
    <row r="1703" spans="1:20" s="90" customFormat="1" ht="18.75" hidden="1" customHeight="1">
      <c r="A1703" s="82" t="s">
        <v>175</v>
      </c>
      <c r="B1703" s="148">
        <v>793</v>
      </c>
      <c r="C1703" s="84" t="s">
        <v>18</v>
      </c>
      <c r="D1703" s="84" t="s">
        <v>22</v>
      </c>
      <c r="E1703" s="84" t="s">
        <v>665</v>
      </c>
      <c r="F1703" s="84" t="s">
        <v>176</v>
      </c>
      <c r="G1703" s="87"/>
      <c r="H1703" s="87"/>
      <c r="I1703" s="87"/>
      <c r="P1703" s="126"/>
      <c r="Q1703" s="126"/>
      <c r="R1703" s="126"/>
      <c r="S1703" s="126"/>
      <c r="T1703" s="126"/>
    </row>
    <row r="1704" spans="1:20" s="46" customFormat="1" ht="48" hidden="1" customHeight="1">
      <c r="A1704" s="16" t="s">
        <v>776</v>
      </c>
      <c r="B1704" s="14">
        <v>793</v>
      </c>
      <c r="C1704" s="15" t="s">
        <v>18</v>
      </c>
      <c r="D1704" s="15" t="s">
        <v>25</v>
      </c>
      <c r="E1704" s="15" t="s">
        <v>774</v>
      </c>
      <c r="F1704" s="15"/>
      <c r="G1704" s="70">
        <f t="shared" ref="G1704:I1705" si="504">G1705</f>
        <v>0</v>
      </c>
      <c r="H1704" s="70">
        <f t="shared" si="504"/>
        <v>0</v>
      </c>
      <c r="I1704" s="70">
        <f t="shared" si="504"/>
        <v>0</v>
      </c>
      <c r="P1704" s="110"/>
      <c r="Q1704" s="110"/>
      <c r="R1704" s="110"/>
      <c r="S1704" s="110"/>
      <c r="T1704" s="110"/>
    </row>
    <row r="1705" spans="1:20" s="46" customFormat="1" ht="29.25" hidden="1" customHeight="1">
      <c r="A1705" s="16" t="s">
        <v>62</v>
      </c>
      <c r="B1705" s="14">
        <v>793</v>
      </c>
      <c r="C1705" s="15" t="s">
        <v>18</v>
      </c>
      <c r="D1705" s="15" t="s">
        <v>25</v>
      </c>
      <c r="E1705" s="15" t="s">
        <v>774</v>
      </c>
      <c r="F1705" s="15" t="s">
        <v>63</v>
      </c>
      <c r="G1705" s="70">
        <f t="shared" si="504"/>
        <v>0</v>
      </c>
      <c r="H1705" s="70">
        <f t="shared" si="504"/>
        <v>0</v>
      </c>
      <c r="I1705" s="70">
        <f t="shared" si="504"/>
        <v>0</v>
      </c>
      <c r="P1705" s="110"/>
      <c r="Q1705" s="110"/>
      <c r="R1705" s="110"/>
      <c r="S1705" s="110"/>
      <c r="T1705" s="110"/>
    </row>
    <row r="1706" spans="1:20" s="46" customFormat="1" hidden="1">
      <c r="A1706" s="16" t="s">
        <v>775</v>
      </c>
      <c r="B1706" s="14">
        <v>793</v>
      </c>
      <c r="C1706" s="15" t="s">
        <v>18</v>
      </c>
      <c r="D1706" s="15" t="s">
        <v>25</v>
      </c>
      <c r="E1706" s="15" t="s">
        <v>774</v>
      </c>
      <c r="F1706" s="15" t="s">
        <v>773</v>
      </c>
      <c r="G1706" s="70"/>
      <c r="H1706" s="70"/>
      <c r="I1706" s="70"/>
      <c r="P1706" s="110"/>
      <c r="Q1706" s="110"/>
      <c r="R1706" s="110"/>
      <c r="S1706" s="110"/>
      <c r="T1706" s="110"/>
    </row>
    <row r="1707" spans="1:20" ht="19.5" hidden="1" customHeight="1">
      <c r="A1707" s="82" t="s">
        <v>992</v>
      </c>
      <c r="B1707" s="14">
        <v>774</v>
      </c>
      <c r="C1707" s="15" t="s">
        <v>25</v>
      </c>
      <c r="D1707" s="15" t="s">
        <v>27</v>
      </c>
      <c r="E1707" s="15" t="s">
        <v>993</v>
      </c>
      <c r="F1707" s="15"/>
      <c r="G1707" s="70">
        <f>G1708</f>
        <v>0</v>
      </c>
      <c r="H1707" s="70">
        <f t="shared" ref="H1707:I1707" si="505">H1708</f>
        <v>0</v>
      </c>
      <c r="I1707" s="70">
        <f t="shared" si="505"/>
        <v>0</v>
      </c>
      <c r="J1707" s="176"/>
      <c r="K1707" s="184"/>
      <c r="L1707" s="184"/>
      <c r="M1707" s="184"/>
      <c r="N1707" s="184"/>
      <c r="O1707" s="184"/>
      <c r="P1707" s="184"/>
      <c r="Q1707" s="184"/>
      <c r="R1707" s="184"/>
      <c r="S1707" s="1"/>
      <c r="T1707" s="1"/>
    </row>
    <row r="1708" spans="1:20" ht="30.75" hidden="1" customHeight="1">
      <c r="A1708" s="16" t="s">
        <v>29</v>
      </c>
      <c r="B1708" s="14">
        <v>774</v>
      </c>
      <c r="C1708" s="15" t="s">
        <v>25</v>
      </c>
      <c r="D1708" s="15" t="s">
        <v>27</v>
      </c>
      <c r="E1708" s="15" t="s">
        <v>993</v>
      </c>
      <c r="F1708" s="15" t="s">
        <v>30</v>
      </c>
      <c r="G1708" s="70">
        <f>G1709</f>
        <v>0</v>
      </c>
      <c r="H1708" s="70">
        <f>H1709</f>
        <v>0</v>
      </c>
      <c r="I1708" s="70">
        <f>I1709</f>
        <v>0</v>
      </c>
      <c r="J1708" s="176"/>
      <c r="K1708" s="184"/>
      <c r="L1708" s="184"/>
      <c r="M1708" s="184"/>
      <c r="N1708" s="184"/>
      <c r="O1708" s="184"/>
      <c r="P1708" s="184"/>
      <c r="Q1708" s="184"/>
      <c r="R1708" s="184"/>
      <c r="S1708" s="1"/>
      <c r="T1708" s="1"/>
    </row>
    <row r="1709" spans="1:20" ht="18.75" hidden="1" customHeight="1">
      <c r="A1709" s="16" t="s">
        <v>31</v>
      </c>
      <c r="B1709" s="14">
        <v>774</v>
      </c>
      <c r="C1709" s="15" t="s">
        <v>25</v>
      </c>
      <c r="D1709" s="15" t="s">
        <v>27</v>
      </c>
      <c r="E1709" s="15" t="s">
        <v>993</v>
      </c>
      <c r="F1709" s="15" t="s">
        <v>32</v>
      </c>
      <c r="G1709" s="70">
        <f>'прил 5,'!G891</f>
        <v>0</v>
      </c>
      <c r="H1709" s="70">
        <v>0</v>
      </c>
      <c r="I1709" s="70">
        <v>0</v>
      </c>
      <c r="J1709" s="176"/>
      <c r="K1709" s="184"/>
      <c r="L1709" s="184"/>
      <c r="M1709" s="184"/>
      <c r="N1709" s="184"/>
      <c r="O1709" s="184"/>
      <c r="P1709" s="184"/>
      <c r="Q1709" s="184"/>
      <c r="R1709" s="184"/>
      <c r="S1709" s="1"/>
      <c r="T1709" s="1"/>
    </row>
    <row r="1710" spans="1:20" s="124" customFormat="1">
      <c r="A1710" s="153" t="s">
        <v>273</v>
      </c>
      <c r="B1710" s="154">
        <v>793</v>
      </c>
      <c r="C1710" s="155" t="s">
        <v>18</v>
      </c>
      <c r="D1710" s="155" t="s">
        <v>168</v>
      </c>
      <c r="E1710" s="155" t="s">
        <v>274</v>
      </c>
      <c r="F1710" s="155"/>
      <c r="G1710" s="156">
        <f>G1713+G1714</f>
        <v>4132.9799999999996</v>
      </c>
      <c r="H1710" s="156">
        <f>H1713</f>
        <v>3684.33</v>
      </c>
      <c r="I1710" s="156">
        <f>I1713</f>
        <v>3684.75</v>
      </c>
      <c r="J1710" s="123"/>
      <c r="P1710" s="123"/>
      <c r="Q1710" s="123"/>
      <c r="R1710" s="123"/>
      <c r="S1710" s="123"/>
      <c r="T1710" s="123"/>
    </row>
    <row r="1711" spans="1:20" s="149" customFormat="1" ht="39.75" customHeight="1">
      <c r="A1711" s="104" t="s">
        <v>275</v>
      </c>
      <c r="B1711" s="148">
        <v>793</v>
      </c>
      <c r="C1711" s="84" t="s">
        <v>18</v>
      </c>
      <c r="D1711" s="84" t="s">
        <v>168</v>
      </c>
      <c r="E1711" s="84" t="s">
        <v>364</v>
      </c>
      <c r="F1711" s="84"/>
      <c r="G1711" s="87">
        <f t="shared" ref="G1711:I1712" si="506">G1712</f>
        <v>4132.9799999999996</v>
      </c>
      <c r="H1711" s="87">
        <f t="shared" si="506"/>
        <v>3684.33</v>
      </c>
      <c r="I1711" s="87">
        <f t="shared" si="506"/>
        <v>3684.75</v>
      </c>
      <c r="J1711" s="151">
        <v>11200</v>
      </c>
      <c r="P1711" s="151"/>
      <c r="Q1711" s="151"/>
      <c r="R1711" s="151"/>
      <c r="S1711" s="151"/>
      <c r="T1711" s="151"/>
    </row>
    <row r="1712" spans="1:20" s="149" customFormat="1">
      <c r="A1712" s="82" t="s">
        <v>317</v>
      </c>
      <c r="B1712" s="148">
        <v>793</v>
      </c>
      <c r="C1712" s="84" t="s">
        <v>18</v>
      </c>
      <c r="D1712" s="84" t="s">
        <v>168</v>
      </c>
      <c r="E1712" s="84" t="s">
        <v>364</v>
      </c>
      <c r="F1712" s="84" t="s">
        <v>36</v>
      </c>
      <c r="G1712" s="87">
        <f t="shared" si="506"/>
        <v>4132.9799999999996</v>
      </c>
      <c r="H1712" s="87">
        <f t="shared" si="506"/>
        <v>3684.33</v>
      </c>
      <c r="I1712" s="87">
        <f t="shared" si="506"/>
        <v>3684.75</v>
      </c>
      <c r="J1712" s="151"/>
      <c r="P1712" s="151"/>
      <c r="Q1712" s="151"/>
      <c r="R1712" s="151"/>
      <c r="S1712" s="151"/>
      <c r="T1712" s="151"/>
    </row>
    <row r="1713" spans="1:20" s="46" customFormat="1" ht="25.5">
      <c r="A1713" s="16" t="s">
        <v>37</v>
      </c>
      <c r="B1713" s="14">
        <v>793</v>
      </c>
      <c r="C1713" s="15" t="s">
        <v>18</v>
      </c>
      <c r="D1713" s="15" t="s">
        <v>168</v>
      </c>
      <c r="E1713" s="15" t="s">
        <v>364</v>
      </c>
      <c r="F1713" s="15" t="s">
        <v>38</v>
      </c>
      <c r="G1713" s="87">
        <f>'прил 5,'!G1299</f>
        <v>4132.9799999999996</v>
      </c>
      <c r="H1713" s="87">
        <f>'прил 5,'!H1299</f>
        <v>3684.33</v>
      </c>
      <c r="I1713" s="87">
        <f>'прил 5,'!I1299</f>
        <v>3684.75</v>
      </c>
      <c r="J1713" s="110"/>
      <c r="P1713" s="110"/>
      <c r="Q1713" s="110"/>
      <c r="R1713" s="110"/>
      <c r="S1713" s="110"/>
      <c r="T1713" s="110"/>
    </row>
    <row r="1714" spans="1:20" s="46" customFormat="1" hidden="1">
      <c r="A1714" s="16" t="s">
        <v>273</v>
      </c>
      <c r="B1714" s="14">
        <v>793</v>
      </c>
      <c r="C1714" s="15" t="s">
        <v>18</v>
      </c>
      <c r="D1714" s="15" t="s">
        <v>25</v>
      </c>
      <c r="E1714" s="15" t="s">
        <v>274</v>
      </c>
      <c r="F1714" s="15"/>
      <c r="G1714" s="70">
        <f t="shared" ref="G1714:I1714" si="507">G1715</f>
        <v>0</v>
      </c>
      <c r="H1714" s="70">
        <f t="shared" si="507"/>
        <v>0</v>
      </c>
      <c r="I1714" s="70">
        <f t="shared" si="507"/>
        <v>0</v>
      </c>
      <c r="P1714" s="110"/>
      <c r="Q1714" s="2"/>
      <c r="R1714" s="110"/>
      <c r="S1714" s="110"/>
      <c r="T1714" s="110"/>
    </row>
    <row r="1715" spans="1:20" s="46" customFormat="1" ht="48" hidden="1" customHeight="1">
      <c r="A1715" s="16"/>
      <c r="B1715" s="14"/>
      <c r="C1715" s="15"/>
      <c r="D1715" s="15"/>
      <c r="E1715" s="15"/>
      <c r="F1715" s="15"/>
      <c r="G1715" s="70"/>
      <c r="H1715" s="70"/>
      <c r="I1715" s="70"/>
      <c r="P1715" s="110"/>
      <c r="Q1715" s="110"/>
      <c r="R1715" s="110"/>
      <c r="S1715" s="110"/>
      <c r="T1715" s="110"/>
    </row>
    <row r="1716" spans="1:20" s="46" customFormat="1" ht="29.25" hidden="1" customHeight="1">
      <c r="A1716" s="16"/>
      <c r="B1716" s="14"/>
      <c r="C1716" s="15"/>
      <c r="D1716" s="15"/>
      <c r="E1716" s="15"/>
      <c r="F1716" s="15"/>
      <c r="G1716" s="70"/>
      <c r="H1716" s="70"/>
      <c r="I1716" s="70"/>
      <c r="P1716" s="110"/>
      <c r="Q1716" s="110"/>
      <c r="R1716" s="110"/>
      <c r="S1716" s="110"/>
      <c r="T1716" s="110"/>
    </row>
    <row r="1717" spans="1:20" s="46" customFormat="1" hidden="1">
      <c r="A1717" s="16"/>
      <c r="B1717" s="14"/>
      <c r="C1717" s="15"/>
      <c r="D1717" s="15"/>
      <c r="E1717" s="15"/>
      <c r="F1717" s="15"/>
      <c r="G1717" s="70"/>
      <c r="H1717" s="70"/>
      <c r="I1717" s="70"/>
      <c r="P1717" s="110"/>
      <c r="Q1717" s="110"/>
      <c r="R1717" s="110"/>
      <c r="S1717" s="110"/>
      <c r="T1717" s="110"/>
    </row>
    <row r="1718" spans="1:20" s="22" customFormat="1" ht="25.5">
      <c r="A1718" s="34" t="s">
        <v>1119</v>
      </c>
      <c r="B1718" s="35">
        <v>800</v>
      </c>
      <c r="C1718" s="36" t="s">
        <v>18</v>
      </c>
      <c r="D1718" s="36" t="s">
        <v>53</v>
      </c>
      <c r="E1718" s="36" t="s">
        <v>1120</v>
      </c>
      <c r="F1718" s="313"/>
      <c r="G1718" s="319">
        <f>G1719</f>
        <v>6968408.4100000001</v>
      </c>
      <c r="H1718" s="319">
        <f t="shared" ref="H1718:I1718" si="508">H1719</f>
        <v>6994142</v>
      </c>
      <c r="I1718" s="319">
        <f t="shared" si="508"/>
        <v>7053280</v>
      </c>
      <c r="J1718" s="320"/>
      <c r="K1718" s="248"/>
      <c r="L1718" s="61"/>
      <c r="M1718" s="61"/>
      <c r="N1718" s="61"/>
      <c r="O1718" s="61"/>
      <c r="P1718" s="61"/>
      <c r="Q1718" s="61"/>
      <c r="R1718" s="61"/>
    </row>
    <row r="1719" spans="1:20" s="46" customFormat="1" ht="25.5">
      <c r="A1719" s="16" t="s">
        <v>1212</v>
      </c>
      <c r="B1719" s="14">
        <v>800</v>
      </c>
      <c r="C1719" s="84" t="s">
        <v>18</v>
      </c>
      <c r="D1719" s="84" t="s">
        <v>53</v>
      </c>
      <c r="E1719" s="15" t="s">
        <v>1118</v>
      </c>
      <c r="F1719" s="84"/>
      <c r="G1719" s="87">
        <f>G1720+G1722</f>
        <v>6968408.4100000001</v>
      </c>
      <c r="H1719" s="87">
        <f t="shared" ref="H1719:I1719" si="509">H1720+H1722</f>
        <v>6994142</v>
      </c>
      <c r="I1719" s="87">
        <f t="shared" si="509"/>
        <v>7053280</v>
      </c>
      <c r="J1719" s="176"/>
      <c r="K1719" s="220"/>
      <c r="L1719" s="220"/>
      <c r="M1719" s="220"/>
      <c r="N1719" s="220"/>
      <c r="O1719" s="220"/>
      <c r="P1719" s="220"/>
      <c r="Q1719" s="220"/>
      <c r="R1719" s="220"/>
    </row>
    <row r="1720" spans="1:20" s="46" customFormat="1" ht="51">
      <c r="A1720" s="82" t="s">
        <v>313</v>
      </c>
      <c r="B1720" s="14">
        <v>800</v>
      </c>
      <c r="C1720" s="84" t="s">
        <v>18</v>
      </c>
      <c r="D1720" s="84" t="s">
        <v>53</v>
      </c>
      <c r="E1720" s="15" t="s">
        <v>1118</v>
      </c>
      <c r="F1720" s="84" t="s">
        <v>57</v>
      </c>
      <c r="G1720" s="87">
        <f>G1721</f>
        <v>5888154.4100000001</v>
      </c>
      <c r="H1720" s="87">
        <f>H1721</f>
        <v>5913888</v>
      </c>
      <c r="I1720" s="87">
        <f>I1721</f>
        <v>5973026</v>
      </c>
      <c r="J1720" s="176"/>
      <c r="K1720" s="220"/>
      <c r="L1720" s="220"/>
      <c r="M1720" s="220"/>
      <c r="N1720" s="220"/>
      <c r="O1720" s="220"/>
      <c r="P1720" s="220"/>
      <c r="Q1720" s="220"/>
      <c r="R1720" s="220"/>
    </row>
    <row r="1721" spans="1:20" s="46" customFormat="1" ht="25.5">
      <c r="A1721" s="82" t="s">
        <v>55</v>
      </c>
      <c r="B1721" s="14">
        <v>800</v>
      </c>
      <c r="C1721" s="84" t="s">
        <v>18</v>
      </c>
      <c r="D1721" s="84" t="s">
        <v>53</v>
      </c>
      <c r="E1721" s="15" t="s">
        <v>1118</v>
      </c>
      <c r="F1721" s="84" t="s">
        <v>58</v>
      </c>
      <c r="G1721" s="87">
        <f>'прил 5,'!G2503</f>
        <v>5888154.4100000001</v>
      </c>
      <c r="H1721" s="87">
        <f>'прил 5,'!H2503</f>
        <v>5913888</v>
      </c>
      <c r="I1721" s="87">
        <f>'прил 5,'!I2503</f>
        <v>5973026</v>
      </c>
      <c r="J1721" s="176"/>
      <c r="K1721" s="220"/>
      <c r="L1721" s="220"/>
      <c r="M1721" s="220"/>
      <c r="N1721" s="220"/>
      <c r="O1721" s="220"/>
      <c r="P1721" s="220"/>
      <c r="Q1721" s="212"/>
      <c r="R1721" s="220"/>
    </row>
    <row r="1722" spans="1:20" s="46" customFormat="1" ht="34.5" customHeight="1">
      <c r="A1722" s="82" t="s">
        <v>317</v>
      </c>
      <c r="B1722" s="14">
        <v>800</v>
      </c>
      <c r="C1722" s="84" t="s">
        <v>18</v>
      </c>
      <c r="D1722" s="84" t="s">
        <v>53</v>
      </c>
      <c r="E1722" s="15" t="s">
        <v>1118</v>
      </c>
      <c r="F1722" s="84" t="s">
        <v>36</v>
      </c>
      <c r="G1722" s="87">
        <f>G1723</f>
        <v>1080254</v>
      </c>
      <c r="H1722" s="87">
        <f>H1723</f>
        <v>1080254</v>
      </c>
      <c r="I1722" s="87">
        <f>I1723</f>
        <v>1080254</v>
      </c>
      <c r="J1722" s="176"/>
      <c r="K1722" s="220"/>
      <c r="L1722" s="220"/>
      <c r="M1722" s="220"/>
      <c r="N1722" s="220"/>
      <c r="O1722" s="220"/>
      <c r="P1722" s="220"/>
      <c r="Q1722" s="220"/>
      <c r="R1722" s="220"/>
    </row>
    <row r="1723" spans="1:20" s="46" customFormat="1" ht="25.5">
      <c r="A1723" s="82" t="s">
        <v>37</v>
      </c>
      <c r="B1723" s="14">
        <v>800</v>
      </c>
      <c r="C1723" s="84" t="s">
        <v>18</v>
      </c>
      <c r="D1723" s="84" t="s">
        <v>53</v>
      </c>
      <c r="E1723" s="15" t="s">
        <v>1118</v>
      </c>
      <c r="F1723" s="84" t="s">
        <v>38</v>
      </c>
      <c r="G1723" s="87">
        <f>'прил 5,'!G2505</f>
        <v>1080254</v>
      </c>
      <c r="H1723" s="87">
        <f>'прил 5,'!H2505</f>
        <v>1080254</v>
      </c>
      <c r="I1723" s="87">
        <f>'прил 5,'!I2505</f>
        <v>1080254</v>
      </c>
      <c r="J1723" s="176"/>
      <c r="K1723" s="220"/>
      <c r="L1723" s="220"/>
      <c r="M1723" s="220"/>
      <c r="N1723" s="220"/>
      <c r="O1723" s="220"/>
      <c r="P1723" s="220"/>
      <c r="Q1723" s="220"/>
      <c r="R1723" s="220"/>
    </row>
    <row r="1724" spans="1:20" s="76" customFormat="1" ht="25.5">
      <c r="A1724" s="34" t="s">
        <v>1133</v>
      </c>
      <c r="B1724" s="154">
        <v>793</v>
      </c>
      <c r="C1724" s="36" t="s">
        <v>27</v>
      </c>
      <c r="D1724" s="36" t="s">
        <v>69</v>
      </c>
      <c r="E1724" s="36" t="s">
        <v>1131</v>
      </c>
      <c r="F1724" s="75"/>
      <c r="G1724" s="71">
        <f>G1726</f>
        <v>2485383.8000000003</v>
      </c>
      <c r="H1724" s="71">
        <f>H1726</f>
        <v>2570332.25</v>
      </c>
      <c r="I1724" s="71">
        <f>I1726</f>
        <v>2664765.25</v>
      </c>
      <c r="J1724" s="329"/>
      <c r="K1724" s="330"/>
      <c r="L1724" s="330"/>
      <c r="M1724" s="330"/>
      <c r="N1724" s="330"/>
      <c r="O1724" s="330"/>
      <c r="P1724" s="330"/>
      <c r="Q1724" s="330"/>
      <c r="R1724" s="330"/>
    </row>
    <row r="1725" spans="1:20" s="46" customFormat="1" ht="41.25" hidden="1" customHeight="1">
      <c r="A1725" s="16"/>
      <c r="B1725" s="148"/>
      <c r="C1725" s="15"/>
      <c r="D1725" s="15"/>
      <c r="E1725" s="15"/>
      <c r="F1725" s="15"/>
      <c r="G1725" s="70"/>
      <c r="H1725" s="70"/>
      <c r="I1725" s="70"/>
      <c r="J1725" s="175"/>
      <c r="K1725" s="58"/>
      <c r="L1725" s="58"/>
      <c r="M1725" s="58"/>
      <c r="N1725" s="58"/>
      <c r="O1725" s="58"/>
      <c r="P1725" s="58"/>
      <c r="Q1725" s="58"/>
      <c r="R1725" s="58"/>
    </row>
    <row r="1726" spans="1:20" s="28" customFormat="1" ht="25.5">
      <c r="A1726" s="16" t="s">
        <v>162</v>
      </c>
      <c r="B1726" s="148">
        <v>793</v>
      </c>
      <c r="C1726" s="15" t="s">
        <v>27</v>
      </c>
      <c r="D1726" s="15" t="s">
        <v>69</v>
      </c>
      <c r="E1726" s="15" t="s">
        <v>1132</v>
      </c>
      <c r="F1726" s="39"/>
      <c r="G1726" s="70">
        <f>G1727+G1729</f>
        <v>2485383.8000000003</v>
      </c>
      <c r="H1726" s="70">
        <f t="shared" ref="H1726:I1726" si="510">H1727+H1729</f>
        <v>2570332.25</v>
      </c>
      <c r="I1726" s="70">
        <f t="shared" si="510"/>
        <v>2664765.25</v>
      </c>
      <c r="J1726" s="175"/>
      <c r="K1726" s="318"/>
      <c r="L1726" s="318"/>
      <c r="M1726" s="318"/>
      <c r="N1726" s="318"/>
      <c r="O1726" s="318"/>
      <c r="P1726" s="318"/>
      <c r="Q1726" s="318"/>
      <c r="R1726" s="318"/>
    </row>
    <row r="1727" spans="1:20" ht="22.5" customHeight="1">
      <c r="A1727" s="82" t="s">
        <v>55</v>
      </c>
      <c r="B1727" s="148">
        <v>793</v>
      </c>
      <c r="C1727" s="15" t="s">
        <v>27</v>
      </c>
      <c r="D1727" s="15" t="s">
        <v>69</v>
      </c>
      <c r="E1727" s="15" t="s">
        <v>1132</v>
      </c>
      <c r="F1727" s="15" t="s">
        <v>57</v>
      </c>
      <c r="G1727" s="70">
        <f t="shared" ref="G1727:I1729" si="511">G1728</f>
        <v>2118109.2000000002</v>
      </c>
      <c r="H1727" s="70">
        <f t="shared" si="511"/>
        <v>2323989.4</v>
      </c>
      <c r="I1727" s="70">
        <f t="shared" si="511"/>
        <v>2323989.4</v>
      </c>
      <c r="J1727" s="175"/>
      <c r="K1727" s="69"/>
      <c r="L1727" s="69"/>
      <c r="M1727" s="69"/>
      <c r="N1727" s="69"/>
      <c r="O1727" s="69"/>
      <c r="P1727" s="69"/>
      <c r="Q1727" s="69"/>
      <c r="R1727" s="69"/>
      <c r="S1727" s="1"/>
      <c r="T1727" s="1"/>
    </row>
    <row r="1728" spans="1:20">
      <c r="A1728" s="82" t="s">
        <v>317</v>
      </c>
      <c r="B1728" s="148">
        <v>793</v>
      </c>
      <c r="C1728" s="15" t="s">
        <v>27</v>
      </c>
      <c r="D1728" s="15" t="s">
        <v>69</v>
      </c>
      <c r="E1728" s="15" t="s">
        <v>1132</v>
      </c>
      <c r="F1728" s="15" t="s">
        <v>58</v>
      </c>
      <c r="G1728" s="70">
        <f>'прил 5,'!G1416+'прил 5,'!G2523</f>
        <v>2118109.2000000002</v>
      </c>
      <c r="H1728" s="70">
        <f>'прил 5,'!H1416+'прил 5,'!H2523</f>
        <v>2323989.4</v>
      </c>
      <c r="I1728" s="70">
        <f>'прил 5,'!I1416+'прил 5,'!I2523</f>
        <v>2323989.4</v>
      </c>
      <c r="J1728" s="175"/>
      <c r="K1728" s="69"/>
      <c r="L1728" s="69"/>
      <c r="M1728" s="69"/>
      <c r="N1728" s="69"/>
      <c r="O1728" s="69"/>
      <c r="P1728" s="69"/>
      <c r="Q1728" s="69"/>
      <c r="R1728" s="69"/>
      <c r="S1728" s="1"/>
      <c r="T1728" s="1"/>
    </row>
    <row r="1729" spans="1:20" ht="22.5" customHeight="1">
      <c r="A1729" s="82" t="s">
        <v>55</v>
      </c>
      <c r="B1729" s="148">
        <v>793</v>
      </c>
      <c r="C1729" s="15" t="s">
        <v>27</v>
      </c>
      <c r="D1729" s="15" t="s">
        <v>69</v>
      </c>
      <c r="E1729" s="15" t="s">
        <v>1132</v>
      </c>
      <c r="F1729" s="84" t="s">
        <v>36</v>
      </c>
      <c r="G1729" s="70">
        <f t="shared" si="511"/>
        <v>367274.6</v>
      </c>
      <c r="H1729" s="70">
        <f t="shared" si="511"/>
        <v>246342.84999999998</v>
      </c>
      <c r="I1729" s="70">
        <f t="shared" si="511"/>
        <v>340775.85</v>
      </c>
      <c r="J1729" s="175"/>
      <c r="K1729" s="69"/>
      <c r="L1729" s="69"/>
      <c r="M1729" s="69"/>
      <c r="N1729" s="69"/>
      <c r="O1729" s="69"/>
      <c r="P1729" s="69"/>
      <c r="Q1729" s="69"/>
      <c r="R1729" s="69"/>
      <c r="S1729" s="1"/>
      <c r="T1729" s="1"/>
    </row>
    <row r="1730" spans="1:20">
      <c r="A1730" s="82" t="s">
        <v>317</v>
      </c>
      <c r="B1730" s="148">
        <v>793</v>
      </c>
      <c r="C1730" s="15" t="s">
        <v>27</v>
      </c>
      <c r="D1730" s="15" t="s">
        <v>69</v>
      </c>
      <c r="E1730" s="15" t="s">
        <v>1132</v>
      </c>
      <c r="F1730" s="84" t="s">
        <v>38</v>
      </c>
      <c r="G1730" s="70">
        <f>'прил 5,'!G1418+'прил 5,'!G2525</f>
        <v>367274.6</v>
      </c>
      <c r="H1730" s="70">
        <f>'прил 5,'!H1418+'прил 5,'!H2525</f>
        <v>246342.84999999998</v>
      </c>
      <c r="I1730" s="70">
        <f>'прил 5,'!I1418+'прил 5,'!I2525</f>
        <v>340775.85</v>
      </c>
      <c r="J1730" s="175"/>
      <c r="K1730" s="69"/>
      <c r="L1730" s="69"/>
      <c r="M1730" s="69"/>
      <c r="N1730" s="69"/>
      <c r="O1730" s="69"/>
      <c r="P1730" s="69"/>
      <c r="Q1730" s="69"/>
      <c r="R1730" s="69"/>
      <c r="S1730" s="1"/>
      <c r="T1730" s="1"/>
    </row>
    <row r="1731" spans="1:20">
      <c r="A1731" s="322" t="s">
        <v>1167</v>
      </c>
      <c r="B1731" s="148"/>
      <c r="C1731" s="15"/>
      <c r="D1731" s="15"/>
      <c r="E1731" s="15"/>
      <c r="F1731" s="84"/>
      <c r="G1731" s="70"/>
      <c r="H1731" s="70">
        <f>'прил 5,'!H2547</f>
        <v>20573079.07</v>
      </c>
      <c r="I1731" s="70">
        <f>'прил 5,'!I2547</f>
        <v>42736073.420000002</v>
      </c>
      <c r="J1731" s="175"/>
      <c r="K1731" s="69"/>
      <c r="L1731" s="69"/>
      <c r="M1731" s="69"/>
      <c r="N1731" s="69"/>
      <c r="O1731" s="69"/>
      <c r="P1731" s="69"/>
      <c r="Q1731" s="69"/>
      <c r="R1731" s="69"/>
      <c r="S1731" s="1"/>
      <c r="T1731" s="1"/>
    </row>
    <row r="1732" spans="1:20" s="22" customFormat="1" ht="26.25" customHeight="1">
      <c r="A1732" s="34" t="s">
        <v>359</v>
      </c>
      <c r="B1732" s="36"/>
      <c r="C1732" s="36"/>
      <c r="D1732" s="36"/>
      <c r="E1732" s="36"/>
      <c r="F1732" s="36"/>
      <c r="G1732" s="71">
        <f>G18+G1537+G1731</f>
        <v>1876467622.9399996</v>
      </c>
      <c r="H1732" s="71">
        <f t="shared" ref="H1732:I1732" si="512">H18+H1537+H1731</f>
        <v>1718104504.5599999</v>
      </c>
      <c r="I1732" s="71">
        <f t="shared" si="512"/>
        <v>1754895041.3999996</v>
      </c>
      <c r="J1732" s="21"/>
      <c r="L1732" s="21">
        <f>G1645+H1645+I1645+G1636+H1636+I1636+G1629+H1629+I1629+G1621+H1621+I1621+G1574+H1574+I1574+G1570+H1570+I1570+G1266+H1266+I1266+G1001+H1001+I1001+G720+H720+I720+G65+H65+I65</f>
        <v>512435971.35999995</v>
      </c>
      <c r="P1732" s="21"/>
      <c r="Q1732" s="21">
        <v>40158970</v>
      </c>
      <c r="R1732" s="21"/>
      <c r="S1732" s="21"/>
      <c r="T1732" s="21"/>
    </row>
    <row r="1733" spans="1:20" s="18" customFormat="1" hidden="1">
      <c r="A1733" s="16"/>
      <c r="B1733" s="14"/>
      <c r="C1733" s="15"/>
      <c r="D1733" s="15"/>
      <c r="E1733" s="15"/>
      <c r="F1733" s="15"/>
      <c r="G1733" s="87"/>
      <c r="H1733" s="87"/>
      <c r="I1733" s="87"/>
      <c r="J1733" s="17"/>
      <c r="P1733" s="17"/>
      <c r="Q1733" s="17"/>
      <c r="R1733" s="17"/>
      <c r="S1733" s="17"/>
      <c r="T1733" s="17"/>
    </row>
    <row r="1734" spans="1:20" s="18" customFormat="1" hidden="1">
      <c r="A1734" s="16"/>
      <c r="B1734" s="14"/>
      <c r="C1734" s="15"/>
      <c r="D1734" s="15"/>
      <c r="E1734" s="15"/>
      <c r="F1734" s="15"/>
      <c r="G1734" s="87"/>
      <c r="H1734" s="87"/>
      <c r="I1734" s="87"/>
      <c r="J1734" s="17"/>
      <c r="P1734" s="17"/>
      <c r="Q1734" s="17"/>
      <c r="R1734" s="17"/>
      <c r="S1734" s="17"/>
      <c r="T1734" s="17"/>
    </row>
    <row r="1735" spans="1:20" hidden="1"/>
    <row r="1736" spans="1:20" hidden="1">
      <c r="G1736" s="89">
        <v>1303746913.27</v>
      </c>
      <c r="H1736" s="89">
        <v>1303746913.27</v>
      </c>
      <c r="I1736" s="89">
        <v>1303746913.27</v>
      </c>
    </row>
    <row r="1737" spans="1:20" ht="21.75" hidden="1" customHeight="1">
      <c r="G1737" s="89">
        <f>G1732-G1736</f>
        <v>572720709.6699996</v>
      </c>
      <c r="H1737" s="89">
        <f>H1732-H1736</f>
        <v>414357591.28999996</v>
      </c>
      <c r="I1737" s="89">
        <f>I1732-I1736</f>
        <v>451148128.12999964</v>
      </c>
    </row>
    <row r="1738" spans="1:20" hidden="1"/>
    <row r="1739" spans="1:20" hidden="1">
      <c r="G1739" s="89" t="e">
        <f>#REF!+#REF!+#REF!+G399+#REF!+#REF!+#REF!+#REF!+G1211+G1672+#REF!</f>
        <v>#REF!</v>
      </c>
      <c r="H1739" s="89" t="e">
        <f>#REF!+#REF!+#REF!+H399+#REF!+#REF!+#REF!+#REF!+H1211+H1672+#REF!</f>
        <v>#REF!</v>
      </c>
      <c r="I1739" s="89" t="e">
        <f>#REF!+#REF!+#REF!+I399+#REF!+#REF!+#REF!+#REF!+I1211+I1672+#REF!</f>
        <v>#REF!</v>
      </c>
    </row>
    <row r="1740" spans="1:20" hidden="1">
      <c r="B1740" s="1"/>
      <c r="C1740" s="1"/>
      <c r="D1740" s="1"/>
      <c r="E1740" s="1"/>
      <c r="F1740" s="1"/>
    </row>
    <row r="1741" spans="1:20" hidden="1">
      <c r="B1741" s="1"/>
      <c r="C1741" s="1"/>
      <c r="D1741" s="1"/>
      <c r="E1741" s="1"/>
      <c r="F1741" s="1"/>
      <c r="G1741" s="89">
        <f>'прил 5,'!G2548-'прил 6.'!G1732</f>
        <v>0</v>
      </c>
      <c r="H1741" s="89">
        <f>H1732-'прил 5,'!H2548</f>
        <v>0</v>
      </c>
      <c r="I1741" s="89">
        <f>I1732-'прил 5,'!I2548</f>
        <v>0</v>
      </c>
    </row>
    <row r="1742" spans="1:20" hidden="1">
      <c r="B1742" s="1"/>
      <c r="C1742" s="1"/>
      <c r="D1742" s="1"/>
      <c r="E1742" s="1"/>
      <c r="F1742" s="1"/>
      <c r="G1742" s="89" t="e">
        <f>G1739-G1672</f>
        <v>#REF!</v>
      </c>
      <c r="H1742" s="89" t="e">
        <f>H1739-H1672</f>
        <v>#REF!</v>
      </c>
      <c r="I1742" s="89" t="e">
        <f>I1739-I1672</f>
        <v>#REF!</v>
      </c>
    </row>
    <row r="1743" spans="1:20" hidden="1">
      <c r="B1743" s="1"/>
      <c r="C1743" s="1"/>
      <c r="D1743" s="1"/>
      <c r="E1743" s="1"/>
      <c r="F1743" s="1"/>
    </row>
    <row r="1744" spans="1:20">
      <c r="Q1744" s="2">
        <f>G1506+G1502+G1460+G1456+G1452+G1448+G1242+G335+G331+G327+G323+G1246+G1249</f>
        <v>40158970</v>
      </c>
    </row>
    <row r="1746" spans="7:17">
      <c r="Q1746" s="2">
        <f>Q1732-Q1744</f>
        <v>0</v>
      </c>
    </row>
    <row r="1748" spans="7:17" hidden="1"/>
    <row r="1749" spans="7:17" hidden="1"/>
    <row r="1750" spans="7:17" hidden="1"/>
    <row r="1751" spans="7:17" hidden="1"/>
    <row r="1752" spans="7:17" hidden="1">
      <c r="J1752" s="89">
        <f t="shared" ref="J1752:O1752" si="513">J1732-J1750</f>
        <v>0</v>
      </c>
      <c r="K1752" s="89">
        <f t="shared" si="513"/>
        <v>0</v>
      </c>
      <c r="L1752" s="89">
        <f t="shared" si="513"/>
        <v>512435971.35999995</v>
      </c>
      <c r="M1752" s="89">
        <f t="shared" si="513"/>
        <v>0</v>
      </c>
      <c r="N1752" s="89">
        <f t="shared" si="513"/>
        <v>0</v>
      </c>
      <c r="O1752" s="89">
        <f t="shared" si="513"/>
        <v>0</v>
      </c>
    </row>
    <row r="1753" spans="7:17" hidden="1"/>
    <row r="1754" spans="7:17" hidden="1"/>
    <row r="1755" spans="7:17" hidden="1"/>
    <row r="1756" spans="7:17" hidden="1"/>
    <row r="1757" spans="7:17" hidden="1"/>
    <row r="1758" spans="7:17" hidden="1"/>
    <row r="1759" spans="7:17" hidden="1"/>
    <row r="1760" spans="7:17">
      <c r="G1760" s="89">
        <f>G1732-'прил 5,'!G2548</f>
        <v>0</v>
      </c>
      <c r="H1760" s="89">
        <f>H1732-'прил 5,'!H2548</f>
        <v>0</v>
      </c>
      <c r="I1760" s="89">
        <f>I1732-'прил 5,'!I2548</f>
        <v>0</v>
      </c>
    </row>
    <row r="1762" spans="7:15">
      <c r="G1762" s="89">
        <v>1876394190.0599999</v>
      </c>
      <c r="H1762" s="89">
        <v>1718366170.2</v>
      </c>
      <c r="I1762" s="89">
        <v>1755982643.3099999</v>
      </c>
    </row>
    <row r="1765" spans="7:15">
      <c r="G1765" s="89">
        <f>G1762-G1732</f>
        <v>-73432.879999637604</v>
      </c>
      <c r="H1765" s="89">
        <f t="shared" ref="H1765:O1765" si="514">H1762-H1732</f>
        <v>261665.6400001049</v>
      </c>
      <c r="I1765" s="89">
        <f t="shared" si="514"/>
        <v>1087601.9100003242</v>
      </c>
      <c r="J1765" s="89">
        <f t="shared" si="514"/>
        <v>0</v>
      </c>
      <c r="K1765" s="89">
        <f t="shared" si="514"/>
        <v>0</v>
      </c>
      <c r="L1765" s="89">
        <f t="shared" si="514"/>
        <v>-512435971.35999995</v>
      </c>
      <c r="M1765" s="89">
        <f t="shared" si="514"/>
        <v>0</v>
      </c>
      <c r="N1765" s="89">
        <f t="shared" si="514"/>
        <v>0</v>
      </c>
      <c r="O1765" s="89">
        <f t="shared" si="514"/>
        <v>0</v>
      </c>
    </row>
  </sheetData>
  <mergeCells count="26">
    <mergeCell ref="E9:G9"/>
    <mergeCell ref="B10:C10"/>
    <mergeCell ref="D10:G10"/>
    <mergeCell ref="B11:D11"/>
    <mergeCell ref="E11:G11"/>
    <mergeCell ref="B8:C8"/>
    <mergeCell ref="D8:G8"/>
    <mergeCell ref="A14:A16"/>
    <mergeCell ref="A13:I13"/>
    <mergeCell ref="G15:G16"/>
    <mergeCell ref="D15:D16"/>
    <mergeCell ref="B15:B16"/>
    <mergeCell ref="C15:C16"/>
    <mergeCell ref="F14:F16"/>
    <mergeCell ref="E14:E16"/>
    <mergeCell ref="H15:H16"/>
    <mergeCell ref="I15:I16"/>
    <mergeCell ref="B12:C12"/>
    <mergeCell ref="D12:G12"/>
    <mergeCell ref="G14:I14"/>
    <mergeCell ref="B9:D9"/>
    <mergeCell ref="E2:G2"/>
    <mergeCell ref="E4:G4"/>
    <mergeCell ref="E6:G6"/>
    <mergeCell ref="B7:D7"/>
    <mergeCell ref="E7:G7"/>
  </mergeCells>
  <phoneticPr fontId="25" type="noConversion"/>
  <pageMargins left="0.47244094488188981" right="0.19685039370078741" top="0.23622047244094491" bottom="0.19685039370078741" header="0.19685039370078741" footer="0.19685039370078741"/>
  <pageSetup paperSize="9" scale="55" orientation="portrait" r:id="rId1"/>
  <headerFooter alignWithMargins="0"/>
  <rowBreaks count="2" manualBreakCount="2">
    <brk id="1632" max="16383" man="1"/>
    <brk id="173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прил 4 </vt:lpstr>
      <vt:lpstr>прил 5,</vt:lpstr>
      <vt:lpstr>прил 6.</vt:lpstr>
      <vt:lpstr>'прил 4 '!Область_печати</vt:lpstr>
      <vt:lpstr>'прил 5,'!Область_печати</vt:lpstr>
      <vt:lpstr>'прил 6.'!Область_печати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2022-12-22T11:07:26Z</cp:lastPrinted>
  <dcterms:created xsi:type="dcterms:W3CDTF">2014-11-17T05:43:53Z</dcterms:created>
  <dcterms:modified xsi:type="dcterms:W3CDTF">2022-12-22T11:08:22Z</dcterms:modified>
</cp:coreProperties>
</file>