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 activeTab="1"/>
  </bookViews>
  <sheets>
    <sheet name="2017 дек." sheetId="4" r:id="rId1"/>
    <sheet name="Приложение доходы" sheetId="2" r:id="rId2"/>
    <sheet name="Пояснительная записка" sheetId="3" r:id="rId3"/>
  </sheets>
  <definedNames>
    <definedName name="А134" localSheetId="0">#REF!</definedName>
    <definedName name="А134" localSheetId="2">#REF!</definedName>
    <definedName name="А134" localSheetId="1">#REF!</definedName>
    <definedName name="А134">#REF!</definedName>
    <definedName name="ДЕКАБРЬ">#REF!</definedName>
    <definedName name="ДЕКАБРЬ.2">#REF!</definedName>
    <definedName name="_xlnm.Print_Titles" localSheetId="0">'2017 дек.'!$6:$6</definedName>
    <definedName name="_xlnm.Print_Titles" localSheetId="2">'Пояснительная записка'!$6:$6</definedName>
    <definedName name="_xlnm.Print_Titles" localSheetId="1">'Приложение доходы'!$25:$25</definedName>
    <definedName name="нгша">#REF!</definedName>
    <definedName name="ноябрь">#REF!</definedName>
    <definedName name="_xlnm.Print_Area" localSheetId="0">'2017 дек.'!$A$5:$Q$101</definedName>
    <definedName name="_xlnm.Print_Area" localSheetId="2">'Пояснительная записка'!$A$1:$C$93</definedName>
    <definedName name="_xlnm.Print_Area" localSheetId="1">'Приложение доходы'!$A$1:$M$112</definedName>
    <definedName name="октябрь">#REF!</definedName>
    <definedName name="пппп">#REF!</definedName>
    <definedName name="ыфва">#REF!</definedName>
  </definedNames>
  <calcPr calcId="124519"/>
</workbook>
</file>

<file path=xl/calcChain.xml><?xml version="1.0" encoding="utf-8"?>
<calcChain xmlns="http://schemas.openxmlformats.org/spreadsheetml/2006/main">
  <c r="M36" i="3"/>
  <c r="L36"/>
  <c r="M60"/>
  <c r="M59"/>
  <c r="M48"/>
  <c r="M43"/>
  <c r="M42"/>
  <c r="M91"/>
  <c r="M90"/>
  <c r="M89"/>
  <c r="M88"/>
  <c r="L88"/>
  <c r="M87"/>
  <c r="M86"/>
  <c r="M85"/>
  <c r="M84" s="1"/>
  <c r="L84"/>
  <c r="M83"/>
  <c r="M82"/>
  <c r="L82"/>
  <c r="M81"/>
  <c r="M79"/>
  <c r="M77"/>
  <c r="M76"/>
  <c r="L76"/>
  <c r="M73"/>
  <c r="M72"/>
  <c r="M70"/>
  <c r="M68"/>
  <c r="M67"/>
  <c r="M66"/>
  <c r="M65"/>
  <c r="M64"/>
  <c r="M63"/>
  <c r="M62"/>
  <c r="M61"/>
  <c r="L61"/>
  <c r="M58"/>
  <c r="M57"/>
  <c r="M56"/>
  <c r="M55"/>
  <c r="M53"/>
  <c r="M52"/>
  <c r="M51"/>
  <c r="M50"/>
  <c r="M46"/>
  <c r="M45"/>
  <c r="M44"/>
  <c r="M41"/>
  <c r="M40"/>
  <c r="M38"/>
  <c r="M37"/>
  <c r="L33"/>
  <c r="L32" s="1"/>
  <c r="L92" s="1"/>
  <c r="M35"/>
  <c r="M34" s="1"/>
  <c r="L34"/>
  <c r="M31"/>
  <c r="M30"/>
  <c r="M29"/>
  <c r="M28"/>
  <c r="L28"/>
  <c r="M27"/>
  <c r="M26"/>
  <c r="M25"/>
  <c r="L25"/>
  <c r="M24"/>
  <c r="L23"/>
  <c r="M23" s="1"/>
  <c r="M22"/>
  <c r="M21"/>
  <c r="M20"/>
  <c r="M19"/>
  <c r="L18"/>
  <c r="M18" s="1"/>
  <c r="M17"/>
  <c r="M16"/>
  <c r="M15"/>
  <c r="M14"/>
  <c r="L13"/>
  <c r="M13" s="1"/>
  <c r="M12"/>
  <c r="M11"/>
  <c r="M10"/>
  <c r="M9"/>
  <c r="L9"/>
  <c r="M55" i="2"/>
  <c r="K47" i="3"/>
  <c r="K49"/>
  <c r="G44"/>
  <c r="I44"/>
  <c r="K44" s="1"/>
  <c r="G45"/>
  <c r="I45" s="1"/>
  <c r="K45" s="1"/>
  <c r="L55" i="2"/>
  <c r="K55"/>
  <c r="M33" i="3" l="1"/>
  <c r="M32"/>
  <c r="L8"/>
  <c r="M8" s="1"/>
  <c r="L93" l="1"/>
  <c r="M79" i="2" l="1"/>
  <c r="M78"/>
  <c r="M67"/>
  <c r="M62"/>
  <c r="M61"/>
  <c r="M107"/>
  <c r="L107"/>
  <c r="M103"/>
  <c r="L103"/>
  <c r="L101"/>
  <c r="M101" s="1"/>
  <c r="M100"/>
  <c r="M95"/>
  <c r="L95"/>
  <c r="M94"/>
  <c r="M80"/>
  <c r="L80"/>
  <c r="M77"/>
  <c r="L52"/>
  <c r="L51" s="1"/>
  <c r="L111" s="1"/>
  <c r="L112" s="1"/>
  <c r="M53"/>
  <c r="M47"/>
  <c r="M45"/>
  <c r="M44" s="1"/>
  <c r="M27" s="1"/>
  <c r="L44"/>
  <c r="M42"/>
  <c r="M37"/>
  <c r="M32"/>
  <c r="M30"/>
  <c r="M28"/>
  <c r="L27"/>
  <c r="K78" i="3"/>
  <c r="K39"/>
  <c r="K68" i="2"/>
  <c r="K58"/>
  <c r="J88" i="3"/>
  <c r="J84"/>
  <c r="J82"/>
  <c r="J76"/>
  <c r="J61"/>
  <c r="J36"/>
  <c r="J34"/>
  <c r="J28"/>
  <c r="J25"/>
  <c r="J23"/>
  <c r="J18"/>
  <c r="J13"/>
  <c r="J9"/>
  <c r="K66" i="2"/>
  <c r="M52" l="1"/>
  <c r="M51" s="1"/>
  <c r="M111" s="1"/>
  <c r="M112"/>
  <c r="J8" i="3"/>
  <c r="J33"/>
  <c r="J32" s="1"/>
  <c r="J92" s="1"/>
  <c r="J93" l="1"/>
  <c r="K107" i="2"/>
  <c r="J107"/>
  <c r="K103"/>
  <c r="J103"/>
  <c r="J101"/>
  <c r="J95"/>
  <c r="J80"/>
  <c r="J55"/>
  <c r="K53"/>
  <c r="K47"/>
  <c r="J44"/>
  <c r="J27" s="1"/>
  <c r="K42"/>
  <c r="K37"/>
  <c r="K32"/>
  <c r="K30"/>
  <c r="K28"/>
  <c r="H26" i="3"/>
  <c r="H25" s="1"/>
  <c r="H45" i="2"/>
  <c r="I45" s="1"/>
  <c r="H76" i="3"/>
  <c r="I81"/>
  <c r="K81" s="1"/>
  <c r="H36"/>
  <c r="I58"/>
  <c r="K58" s="1"/>
  <c r="I51"/>
  <c r="K51" s="1"/>
  <c r="H88"/>
  <c r="H84"/>
  <c r="H82"/>
  <c r="H61"/>
  <c r="H34"/>
  <c r="H28"/>
  <c r="H23"/>
  <c r="H18"/>
  <c r="H13"/>
  <c r="H9"/>
  <c r="H55" i="2"/>
  <c r="H95"/>
  <c r="I100"/>
  <c r="K100" s="1"/>
  <c r="I97"/>
  <c r="I94"/>
  <c r="K94" s="1"/>
  <c r="K80" s="1"/>
  <c r="I77"/>
  <c r="I55" s="1"/>
  <c r="H8" i="3" l="1"/>
  <c r="I26"/>
  <c r="H33"/>
  <c r="J52" i="2"/>
  <c r="I44"/>
  <c r="K45"/>
  <c r="K44" s="1"/>
  <c r="K27" s="1"/>
  <c r="I95"/>
  <c r="K97"/>
  <c r="K95" s="1"/>
  <c r="H44"/>
  <c r="H27" s="1"/>
  <c r="J51"/>
  <c r="J111" s="1"/>
  <c r="K77"/>
  <c r="J112"/>
  <c r="H32" i="3"/>
  <c r="H92" s="1"/>
  <c r="K52" i="2" l="1"/>
  <c r="K26" i="3"/>
  <c r="H93"/>
  <c r="I107" i="2" l="1"/>
  <c r="H107"/>
  <c r="I103"/>
  <c r="H103"/>
  <c r="H101"/>
  <c r="I80"/>
  <c r="H80"/>
  <c r="I52"/>
  <c r="I53"/>
  <c r="I47"/>
  <c r="I42"/>
  <c r="I37"/>
  <c r="I32"/>
  <c r="I30"/>
  <c r="I28"/>
  <c r="I27" l="1"/>
  <c r="F83" i="3"/>
  <c r="F82" s="1"/>
  <c r="F102" i="2"/>
  <c r="F101" s="1"/>
  <c r="C107"/>
  <c r="D107"/>
  <c r="F110"/>
  <c r="F109"/>
  <c r="G109" s="1"/>
  <c r="F108"/>
  <c r="C88" i="3"/>
  <c r="D88"/>
  <c r="C84"/>
  <c r="D84"/>
  <c r="C103" i="2"/>
  <c r="D103"/>
  <c r="F106"/>
  <c r="F103" s="1"/>
  <c r="G105"/>
  <c r="G104"/>
  <c r="F91" i="3"/>
  <c r="F89"/>
  <c r="G90"/>
  <c r="I90" s="1"/>
  <c r="K90" s="1"/>
  <c r="F90"/>
  <c r="F87"/>
  <c r="F84" s="1"/>
  <c r="G86"/>
  <c r="I86" s="1"/>
  <c r="K86" s="1"/>
  <c r="G85"/>
  <c r="I85" s="1"/>
  <c r="K85" s="1"/>
  <c r="F95" i="2"/>
  <c r="G110"/>
  <c r="G106"/>
  <c r="F76" i="3"/>
  <c r="G78"/>
  <c r="I78" s="1"/>
  <c r="G77"/>
  <c r="I77" s="1"/>
  <c r="K77" s="1"/>
  <c r="G50"/>
  <c r="I50" s="1"/>
  <c r="K50" s="1"/>
  <c r="G46"/>
  <c r="I46" s="1"/>
  <c r="K46" s="1"/>
  <c r="G41"/>
  <c r="I41" s="1"/>
  <c r="K41" s="1"/>
  <c r="G40"/>
  <c r="I40" s="1"/>
  <c r="K40" s="1"/>
  <c r="G38"/>
  <c r="I38" s="1"/>
  <c r="K38" s="1"/>
  <c r="G97" i="2"/>
  <c r="G96"/>
  <c r="G69"/>
  <c r="G65"/>
  <c r="G64"/>
  <c r="G63"/>
  <c r="G60"/>
  <c r="G59"/>
  <c r="G57"/>
  <c r="F61" i="3"/>
  <c r="F36"/>
  <c r="F34"/>
  <c r="F28"/>
  <c r="F25"/>
  <c r="F23"/>
  <c r="F18"/>
  <c r="F13"/>
  <c r="F9"/>
  <c r="G80" i="2"/>
  <c r="F80"/>
  <c r="F55"/>
  <c r="F52" s="1"/>
  <c r="G53"/>
  <c r="G47"/>
  <c r="G44"/>
  <c r="G42"/>
  <c r="G37"/>
  <c r="G32"/>
  <c r="G30"/>
  <c r="G28"/>
  <c r="E74" i="3"/>
  <c r="E93" i="2"/>
  <c r="E69" i="3"/>
  <c r="E88" i="2"/>
  <c r="D76" i="3"/>
  <c r="C76"/>
  <c r="E78"/>
  <c r="D61"/>
  <c r="D36"/>
  <c r="D101" i="2"/>
  <c r="E99"/>
  <c r="E106"/>
  <c r="E103" s="1"/>
  <c r="E110"/>
  <c r="E107" s="1"/>
  <c r="D82" i="3"/>
  <c r="E91"/>
  <c r="E87"/>
  <c r="E84" s="1"/>
  <c r="E83"/>
  <c r="E82" s="1"/>
  <c r="C82"/>
  <c r="E80"/>
  <c r="E71"/>
  <c r="E54"/>
  <c r="E51"/>
  <c r="D34"/>
  <c r="C61"/>
  <c r="C36"/>
  <c r="E102" i="2"/>
  <c r="C101"/>
  <c r="G83" i="3"/>
  <c r="D95" i="2"/>
  <c r="E97"/>
  <c r="E95" s="1"/>
  <c r="D80"/>
  <c r="E73"/>
  <c r="E55" s="1"/>
  <c r="E90"/>
  <c r="D55"/>
  <c r="E70"/>
  <c r="E53"/>
  <c r="E47"/>
  <c r="E44"/>
  <c r="E42"/>
  <c r="E37"/>
  <c r="E32"/>
  <c r="E30"/>
  <c r="E27" s="1"/>
  <c r="E28"/>
  <c r="E79" i="3"/>
  <c r="G79" s="1"/>
  <c r="E73"/>
  <c r="G73" s="1"/>
  <c r="I73" s="1"/>
  <c r="K73" s="1"/>
  <c r="C95" i="2"/>
  <c r="E99" i="4"/>
  <c r="G99" s="1"/>
  <c r="I99" s="1"/>
  <c r="K99" s="1"/>
  <c r="M99" s="1"/>
  <c r="P98"/>
  <c r="N98"/>
  <c r="L98"/>
  <c r="J98"/>
  <c r="H98"/>
  <c r="F98"/>
  <c r="C98"/>
  <c r="E98"/>
  <c r="G98" s="1"/>
  <c r="I98" s="1"/>
  <c r="K98" s="1"/>
  <c r="E97"/>
  <c r="G97" s="1"/>
  <c r="I97" s="1"/>
  <c r="K97" s="1"/>
  <c r="M97" s="1"/>
  <c r="P96"/>
  <c r="N96"/>
  <c r="L96"/>
  <c r="J96"/>
  <c r="H96"/>
  <c r="G96"/>
  <c r="I96" s="1"/>
  <c r="K96" s="1"/>
  <c r="F96"/>
  <c r="E96"/>
  <c r="C96"/>
  <c r="E95"/>
  <c r="G95" s="1"/>
  <c r="I95"/>
  <c r="P94"/>
  <c r="L94"/>
  <c r="H94"/>
  <c r="F94"/>
  <c r="C94"/>
  <c r="E94"/>
  <c r="G94" s="1"/>
  <c r="I94" s="1"/>
  <c r="K94" s="1"/>
  <c r="Q93"/>
  <c r="Q92"/>
  <c r="O92"/>
  <c r="O91"/>
  <c r="Q91" s="1"/>
  <c r="Q90"/>
  <c r="O90"/>
  <c r="O89"/>
  <c r="Q89" s="1"/>
  <c r="M88"/>
  <c r="O88" s="1"/>
  <c r="Q88"/>
  <c r="M87"/>
  <c r="O87" s="1"/>
  <c r="Q87" s="1"/>
  <c r="M86"/>
  <c r="O86" s="1"/>
  <c r="Q86"/>
  <c r="M85"/>
  <c r="O85"/>
  <c r="Q85" s="1"/>
  <c r="E84"/>
  <c r="G84" s="1"/>
  <c r="I84"/>
  <c r="K84" s="1"/>
  <c r="M84" s="1"/>
  <c r="O84" s="1"/>
  <c r="Q84" s="1"/>
  <c r="Q83"/>
  <c r="G82"/>
  <c r="I82" s="1"/>
  <c r="K82" s="1"/>
  <c r="E82"/>
  <c r="P81"/>
  <c r="N81"/>
  <c r="L81"/>
  <c r="J81"/>
  <c r="H81"/>
  <c r="F81"/>
  <c r="E81"/>
  <c r="G81" s="1"/>
  <c r="I81"/>
  <c r="D81"/>
  <c r="C81"/>
  <c r="E80"/>
  <c r="G80"/>
  <c r="I80" s="1"/>
  <c r="K80" s="1"/>
  <c r="M80" s="1"/>
  <c r="O80" s="1"/>
  <c r="Q80" s="1"/>
  <c r="E79"/>
  <c r="G79" s="1"/>
  <c r="I79"/>
  <c r="K79" s="1"/>
  <c r="M79" s="1"/>
  <c r="O79" s="1"/>
  <c r="Q79" s="1"/>
  <c r="E78"/>
  <c r="G78"/>
  <c r="I78" s="1"/>
  <c r="K78" s="1"/>
  <c r="M78" s="1"/>
  <c r="O78" s="1"/>
  <c r="Q78" s="1"/>
  <c r="D77"/>
  <c r="E77" s="1"/>
  <c r="F77" s="1"/>
  <c r="D76"/>
  <c r="E76" s="1"/>
  <c r="F76" s="1"/>
  <c r="E75"/>
  <c r="G75" s="1"/>
  <c r="I75"/>
  <c r="K75" s="1"/>
  <c r="M75" s="1"/>
  <c r="O75" s="1"/>
  <c r="Q75" s="1"/>
  <c r="E74"/>
  <c r="G74"/>
  <c r="I74" s="1"/>
  <c r="K74" s="1"/>
  <c r="M74" s="1"/>
  <c r="O74" s="1"/>
  <c r="Q74" s="1"/>
  <c r="E73"/>
  <c r="G73" s="1"/>
  <c r="I73"/>
  <c r="K73" s="1"/>
  <c r="M73" s="1"/>
  <c r="O73" s="1"/>
  <c r="Q73" s="1"/>
  <c r="E72"/>
  <c r="G72"/>
  <c r="I72" s="1"/>
  <c r="K72" s="1"/>
  <c r="M72" s="1"/>
  <c r="O72" s="1"/>
  <c r="Q72" s="1"/>
  <c r="E71"/>
  <c r="G71" s="1"/>
  <c r="I71"/>
  <c r="K71" s="1"/>
  <c r="M71" s="1"/>
  <c r="O71" s="1"/>
  <c r="Q71" s="1"/>
  <c r="E70"/>
  <c r="G70"/>
  <c r="I70" s="1"/>
  <c r="K70" s="1"/>
  <c r="M70" s="1"/>
  <c r="O70" s="1"/>
  <c r="Q70" s="1"/>
  <c r="E69"/>
  <c r="G69" s="1"/>
  <c r="I69"/>
  <c r="K69" s="1"/>
  <c r="M69" s="1"/>
  <c r="O69" s="1"/>
  <c r="Q69" s="1"/>
  <c r="E68"/>
  <c r="G68"/>
  <c r="I68" s="1"/>
  <c r="K68" s="1"/>
  <c r="M68" s="1"/>
  <c r="P67"/>
  <c r="N67"/>
  <c r="L67"/>
  <c r="J67"/>
  <c r="D67"/>
  <c r="C67"/>
  <c r="E67"/>
  <c r="Q66"/>
  <c r="E65"/>
  <c r="G65" s="1"/>
  <c r="I65" s="1"/>
  <c r="K65" s="1"/>
  <c r="M65" s="1"/>
  <c r="O65" s="1"/>
  <c r="Q65" s="1"/>
  <c r="D64"/>
  <c r="E64"/>
  <c r="E63"/>
  <c r="G63"/>
  <c r="I63" s="1"/>
  <c r="K63"/>
  <c r="M63" s="1"/>
  <c r="O63" s="1"/>
  <c r="Q63" s="1"/>
  <c r="E62"/>
  <c r="G62" s="1"/>
  <c r="I62" s="1"/>
  <c r="K62" s="1"/>
  <c r="M62" s="1"/>
  <c r="O62" s="1"/>
  <c r="Q62" s="1"/>
  <c r="E61"/>
  <c r="G61"/>
  <c r="I61" s="1"/>
  <c r="K61"/>
  <c r="M61" s="1"/>
  <c r="O61" s="1"/>
  <c r="Q61" s="1"/>
  <c r="E60"/>
  <c r="G60" s="1"/>
  <c r="I60" s="1"/>
  <c r="K60" s="1"/>
  <c r="M60" s="1"/>
  <c r="O60" s="1"/>
  <c r="Q60" s="1"/>
  <c r="E59"/>
  <c r="G59"/>
  <c r="I59" s="1"/>
  <c r="J59" s="1"/>
  <c r="M58"/>
  <c r="O58" s="1"/>
  <c r="Q58" s="1"/>
  <c r="M57"/>
  <c r="O57"/>
  <c r="Q57" s="1"/>
  <c r="E56"/>
  <c r="G56" s="1"/>
  <c r="I56" s="1"/>
  <c r="K56" s="1"/>
  <c r="M56" s="1"/>
  <c r="O56" s="1"/>
  <c r="Q56" s="1"/>
  <c r="I55"/>
  <c r="K55"/>
  <c r="M55" s="1"/>
  <c r="O55"/>
  <c r="Q55" s="1"/>
  <c r="M54"/>
  <c r="O54" s="1"/>
  <c r="Q54"/>
  <c r="K54"/>
  <c r="E53"/>
  <c r="G53" s="1"/>
  <c r="I53" s="1"/>
  <c r="I52"/>
  <c r="K52"/>
  <c r="M52" s="1"/>
  <c r="O52"/>
  <c r="Q52" s="1"/>
  <c r="I51"/>
  <c r="K51" s="1"/>
  <c r="M51"/>
  <c r="O51" s="1"/>
  <c r="Q51" s="1"/>
  <c r="Q50"/>
  <c r="Q49"/>
  <c r="E48"/>
  <c r="G48"/>
  <c r="I48" s="1"/>
  <c r="K48" s="1"/>
  <c r="K47"/>
  <c r="M47" s="1"/>
  <c r="O47" s="1"/>
  <c r="Q47" s="1"/>
  <c r="K46"/>
  <c r="M46" s="1"/>
  <c r="O46" s="1"/>
  <c r="Q46" s="1"/>
  <c r="I45"/>
  <c r="K45" s="1"/>
  <c r="M45" s="1"/>
  <c r="O45" s="1"/>
  <c r="Q45" s="1"/>
  <c r="K44"/>
  <c r="M44"/>
  <c r="O44" s="1"/>
  <c r="Q44" s="1"/>
  <c r="E44"/>
  <c r="G44"/>
  <c r="M43"/>
  <c r="O43"/>
  <c r="Q43" s="1"/>
  <c r="I42"/>
  <c r="K42" s="1"/>
  <c r="M42" s="1"/>
  <c r="N42" s="1"/>
  <c r="I41"/>
  <c r="K41" s="1"/>
  <c r="L40"/>
  <c r="D40"/>
  <c r="C40"/>
  <c r="E40"/>
  <c r="M39"/>
  <c r="O39"/>
  <c r="Q39" s="1"/>
  <c r="G38"/>
  <c r="I38" s="1"/>
  <c r="K38" s="1"/>
  <c r="E38"/>
  <c r="P37"/>
  <c r="N37"/>
  <c r="L37"/>
  <c r="J37"/>
  <c r="H37"/>
  <c r="F37"/>
  <c r="E37"/>
  <c r="D37"/>
  <c r="C37"/>
  <c r="L36"/>
  <c r="L35" s="1"/>
  <c r="D36"/>
  <c r="D35" s="1"/>
  <c r="D100" s="1"/>
  <c r="C36"/>
  <c r="C35" s="1"/>
  <c r="C100" s="1"/>
  <c r="E34"/>
  <c r="G34"/>
  <c r="I34" s="1"/>
  <c r="K34"/>
  <c r="M34" s="1"/>
  <c r="O34" s="1"/>
  <c r="Q34" s="1"/>
  <c r="E33"/>
  <c r="G33" s="1"/>
  <c r="I33" s="1"/>
  <c r="K33" s="1"/>
  <c r="M33" s="1"/>
  <c r="O33" s="1"/>
  <c r="Q33" s="1"/>
  <c r="E32"/>
  <c r="G32" s="1"/>
  <c r="I32" s="1"/>
  <c r="K32" s="1"/>
  <c r="M32" s="1"/>
  <c r="P31"/>
  <c r="N31"/>
  <c r="L31"/>
  <c r="J31"/>
  <c r="H31"/>
  <c r="F31"/>
  <c r="D31"/>
  <c r="C31"/>
  <c r="E31"/>
  <c r="G31" s="1"/>
  <c r="I31" s="1"/>
  <c r="K31" s="1"/>
  <c r="E30"/>
  <c r="G30" s="1"/>
  <c r="I30" s="1"/>
  <c r="K30" s="1"/>
  <c r="M30" s="1"/>
  <c r="Q29"/>
  <c r="P28"/>
  <c r="N28"/>
  <c r="L28"/>
  <c r="J28"/>
  <c r="H28"/>
  <c r="F28"/>
  <c r="D28"/>
  <c r="E28" s="1"/>
  <c r="G28" s="1"/>
  <c r="I28" s="1"/>
  <c r="K28" s="1"/>
  <c r="C28"/>
  <c r="E27"/>
  <c r="G27" s="1"/>
  <c r="I27" s="1"/>
  <c r="K27" s="1"/>
  <c r="M27" s="1"/>
  <c r="P26"/>
  <c r="N26"/>
  <c r="L26"/>
  <c r="J26"/>
  <c r="H26"/>
  <c r="F26"/>
  <c r="D26"/>
  <c r="C26"/>
  <c r="E26" s="1"/>
  <c r="G26" s="1"/>
  <c r="I26" s="1"/>
  <c r="K26" s="1"/>
  <c r="E25"/>
  <c r="G25"/>
  <c r="I25" s="1"/>
  <c r="K25" s="1"/>
  <c r="M25" s="1"/>
  <c r="O25" s="1"/>
  <c r="Q25" s="1"/>
  <c r="E24"/>
  <c r="G24" s="1"/>
  <c r="I24"/>
  <c r="K24" s="1"/>
  <c r="M24" s="1"/>
  <c r="O24" s="1"/>
  <c r="Q24" s="1"/>
  <c r="E23"/>
  <c r="G23" s="1"/>
  <c r="I23" s="1"/>
  <c r="K23" s="1"/>
  <c r="M23" s="1"/>
  <c r="O23" s="1"/>
  <c r="Q23" s="1"/>
  <c r="E22"/>
  <c r="G22" s="1"/>
  <c r="I22"/>
  <c r="K22" s="1"/>
  <c r="M22" s="1"/>
  <c r="O22" s="1"/>
  <c r="Q22" s="1"/>
  <c r="E21"/>
  <c r="G21"/>
  <c r="I21" s="1"/>
  <c r="K21" s="1"/>
  <c r="M21" s="1"/>
  <c r="P20"/>
  <c r="N20"/>
  <c r="L20"/>
  <c r="J20"/>
  <c r="H20"/>
  <c r="F20"/>
  <c r="D20"/>
  <c r="E20" s="1"/>
  <c r="G20" s="1"/>
  <c r="I20" s="1"/>
  <c r="K20" s="1"/>
  <c r="C20"/>
  <c r="E19"/>
  <c r="G19" s="1"/>
  <c r="I19" s="1"/>
  <c r="K19" s="1"/>
  <c r="M19" s="1"/>
  <c r="O19" s="1"/>
  <c r="Q19" s="1"/>
  <c r="C18"/>
  <c r="E18"/>
  <c r="G18" s="1"/>
  <c r="I18"/>
  <c r="K18" s="1"/>
  <c r="M18" s="1"/>
  <c r="P17"/>
  <c r="N17"/>
  <c r="L17"/>
  <c r="J17"/>
  <c r="H17"/>
  <c r="F17"/>
  <c r="D17"/>
  <c r="C17"/>
  <c r="E17" s="1"/>
  <c r="G17"/>
  <c r="I17" s="1"/>
  <c r="K17" s="1"/>
  <c r="E16"/>
  <c r="G16"/>
  <c r="I16" s="1"/>
  <c r="K16"/>
  <c r="M16" s="1"/>
  <c r="O16" s="1"/>
  <c r="Q16" s="1"/>
  <c r="E15"/>
  <c r="G15" s="1"/>
  <c r="I15" s="1"/>
  <c r="K15" s="1"/>
  <c r="M15" s="1"/>
  <c r="E14"/>
  <c r="G14"/>
  <c r="I14" s="1"/>
  <c r="K14"/>
  <c r="M14" s="1"/>
  <c r="O14" s="1"/>
  <c r="P13"/>
  <c r="N13"/>
  <c r="L13"/>
  <c r="J13"/>
  <c r="H13"/>
  <c r="F13"/>
  <c r="D13"/>
  <c r="C13"/>
  <c r="E13"/>
  <c r="G13" s="1"/>
  <c r="I13"/>
  <c r="K13" s="1"/>
  <c r="E12"/>
  <c r="G12" s="1"/>
  <c r="I12"/>
  <c r="K12" s="1"/>
  <c r="M12" s="1"/>
  <c r="P11"/>
  <c r="N11"/>
  <c r="N8" s="1"/>
  <c r="L11"/>
  <c r="J11"/>
  <c r="J8" s="1"/>
  <c r="H11"/>
  <c r="F11"/>
  <c r="F8" s="1"/>
  <c r="D11"/>
  <c r="C11"/>
  <c r="E10"/>
  <c r="G10"/>
  <c r="I10" s="1"/>
  <c r="K10" s="1"/>
  <c r="M10" s="1"/>
  <c r="P9"/>
  <c r="N9"/>
  <c r="L9"/>
  <c r="L8" s="1"/>
  <c r="J9"/>
  <c r="H9"/>
  <c r="F9"/>
  <c r="D9"/>
  <c r="D8" s="1"/>
  <c r="C9"/>
  <c r="E9"/>
  <c r="G9" s="1"/>
  <c r="I9" s="1"/>
  <c r="K9" s="1"/>
  <c r="P8"/>
  <c r="H8"/>
  <c r="M48"/>
  <c r="O48" s="1"/>
  <c r="Q48"/>
  <c r="J40"/>
  <c r="J36" s="1"/>
  <c r="K59"/>
  <c r="M59" s="1"/>
  <c r="L100"/>
  <c r="G77"/>
  <c r="H77" s="1"/>
  <c r="G76"/>
  <c r="H76" s="1"/>
  <c r="F64"/>
  <c r="F40" s="1"/>
  <c r="G64"/>
  <c r="H64" s="1"/>
  <c r="J95"/>
  <c r="J94" s="1"/>
  <c r="J35" s="1"/>
  <c r="I77"/>
  <c r="K77" s="1"/>
  <c r="M77" s="1"/>
  <c r="O77" s="1"/>
  <c r="Q77" s="1"/>
  <c r="Q14"/>
  <c r="O42"/>
  <c r="F67"/>
  <c r="F36" s="1"/>
  <c r="F35" s="1"/>
  <c r="F100" s="1"/>
  <c r="F101" s="1"/>
  <c r="H40"/>
  <c r="I76"/>
  <c r="K76" s="1"/>
  <c r="M76" s="1"/>
  <c r="O76" s="1"/>
  <c r="Q76" s="1"/>
  <c r="H67"/>
  <c r="N59"/>
  <c r="O59" s="1"/>
  <c r="Q59" s="1"/>
  <c r="N40"/>
  <c r="N36" s="1"/>
  <c r="P42"/>
  <c r="P40"/>
  <c r="P36" s="1"/>
  <c r="P35" s="1"/>
  <c r="Q42"/>
  <c r="D28" i="3"/>
  <c r="D25"/>
  <c r="D23"/>
  <c r="D18"/>
  <c r="D13"/>
  <c r="C13"/>
  <c r="D9"/>
  <c r="C9"/>
  <c r="E10"/>
  <c r="G10" s="1"/>
  <c r="I10" s="1"/>
  <c r="K10" s="1"/>
  <c r="E12"/>
  <c r="G12" s="1"/>
  <c r="I12" s="1"/>
  <c r="K12" s="1"/>
  <c r="E14"/>
  <c r="G14" s="1"/>
  <c r="I14" s="1"/>
  <c r="K14" s="1"/>
  <c r="E15"/>
  <c r="G15" s="1"/>
  <c r="I15" s="1"/>
  <c r="K15" s="1"/>
  <c r="E16"/>
  <c r="G16" s="1"/>
  <c r="I16" s="1"/>
  <c r="K16" s="1"/>
  <c r="E17"/>
  <c r="G17" s="1"/>
  <c r="I17" s="1"/>
  <c r="K17" s="1"/>
  <c r="E19"/>
  <c r="G19" s="1"/>
  <c r="I19" s="1"/>
  <c r="K19" s="1"/>
  <c r="E20"/>
  <c r="G20" s="1"/>
  <c r="I20" s="1"/>
  <c r="K20" s="1"/>
  <c r="E21"/>
  <c r="G21" s="1"/>
  <c r="I21" s="1"/>
  <c r="K21" s="1"/>
  <c r="E22"/>
  <c r="G22" s="1"/>
  <c r="I22" s="1"/>
  <c r="K22" s="1"/>
  <c r="E24"/>
  <c r="G24" s="1"/>
  <c r="I24" s="1"/>
  <c r="K24" s="1"/>
  <c r="E27"/>
  <c r="G27" s="1"/>
  <c r="I27" s="1"/>
  <c r="E29"/>
  <c r="G29" s="1"/>
  <c r="I29" s="1"/>
  <c r="K29" s="1"/>
  <c r="E30"/>
  <c r="G30" s="1"/>
  <c r="I30" s="1"/>
  <c r="K30" s="1"/>
  <c r="E31"/>
  <c r="G31" s="1"/>
  <c r="I31" s="1"/>
  <c r="K31" s="1"/>
  <c r="E35"/>
  <c r="E34" s="1"/>
  <c r="E37"/>
  <c r="G37" s="1"/>
  <c r="E52"/>
  <c r="G52" s="1"/>
  <c r="I52" s="1"/>
  <c r="K52" s="1"/>
  <c r="E53"/>
  <c r="G53" s="1"/>
  <c r="I53" s="1"/>
  <c r="K53" s="1"/>
  <c r="E55"/>
  <c r="G55" s="1"/>
  <c r="I55" s="1"/>
  <c r="K55" s="1"/>
  <c r="E56"/>
  <c r="G56" s="1"/>
  <c r="I56" s="1"/>
  <c r="K56" s="1"/>
  <c r="E57"/>
  <c r="G57" s="1"/>
  <c r="I57" s="1"/>
  <c r="K57" s="1"/>
  <c r="E62"/>
  <c r="G62" s="1"/>
  <c r="E63"/>
  <c r="G63" s="1"/>
  <c r="I63" s="1"/>
  <c r="K63" s="1"/>
  <c r="E64"/>
  <c r="G64" s="1"/>
  <c r="I64" s="1"/>
  <c r="K64" s="1"/>
  <c r="E65"/>
  <c r="G65" s="1"/>
  <c r="I65" s="1"/>
  <c r="K65" s="1"/>
  <c r="E66"/>
  <c r="G66" s="1"/>
  <c r="I66" s="1"/>
  <c r="K66" s="1"/>
  <c r="E67"/>
  <c r="G67" s="1"/>
  <c r="I67" s="1"/>
  <c r="K67" s="1"/>
  <c r="E68"/>
  <c r="G68" s="1"/>
  <c r="I68" s="1"/>
  <c r="K68" s="1"/>
  <c r="E70"/>
  <c r="G70" s="1"/>
  <c r="I70" s="1"/>
  <c r="K70" s="1"/>
  <c r="E72"/>
  <c r="G72" s="1"/>
  <c r="I72" s="1"/>
  <c r="K72" s="1"/>
  <c r="E75"/>
  <c r="G75" s="1"/>
  <c r="I75" s="1"/>
  <c r="E13"/>
  <c r="G13" s="1"/>
  <c r="I13" s="1"/>
  <c r="K13" s="1"/>
  <c r="C34"/>
  <c r="C28"/>
  <c r="E28" s="1"/>
  <c r="G28" s="1"/>
  <c r="I28" s="1"/>
  <c r="K28" s="1"/>
  <c r="C25"/>
  <c r="C23"/>
  <c r="E23" s="1"/>
  <c r="G23" s="1"/>
  <c r="I23" s="1"/>
  <c r="K23" s="1"/>
  <c r="C18"/>
  <c r="E18" s="1"/>
  <c r="G18" s="1"/>
  <c r="I18" s="1"/>
  <c r="K18" s="1"/>
  <c r="C11"/>
  <c r="E11" s="1"/>
  <c r="G11" s="1"/>
  <c r="I11" s="1"/>
  <c r="K11" s="1"/>
  <c r="C55" i="2"/>
  <c r="C80"/>
  <c r="C53"/>
  <c r="C47"/>
  <c r="C44"/>
  <c r="C42"/>
  <c r="C37"/>
  <c r="C32"/>
  <c r="C30"/>
  <c r="C28"/>
  <c r="C33" i="3" l="1"/>
  <c r="C32" s="1"/>
  <c r="C92" s="1"/>
  <c r="I62"/>
  <c r="K62" s="1"/>
  <c r="K61" s="1"/>
  <c r="G61"/>
  <c r="K27"/>
  <c r="K25" s="1"/>
  <c r="I25"/>
  <c r="E36"/>
  <c r="E9"/>
  <c r="G9" s="1"/>
  <c r="I9" s="1"/>
  <c r="K9" s="1"/>
  <c r="E61"/>
  <c r="F8"/>
  <c r="F33"/>
  <c r="E80" i="2"/>
  <c r="E52" s="1"/>
  <c r="E51" s="1"/>
  <c r="E111" s="1"/>
  <c r="E112" s="1"/>
  <c r="E101"/>
  <c r="G101" s="1"/>
  <c r="I101" s="1"/>
  <c r="G95"/>
  <c r="C52"/>
  <c r="C51" s="1"/>
  <c r="C111" s="1"/>
  <c r="C27"/>
  <c r="D52"/>
  <c r="D51" s="1"/>
  <c r="D111" s="1"/>
  <c r="D112" s="1"/>
  <c r="G102"/>
  <c r="G27"/>
  <c r="G55"/>
  <c r="G52" s="1"/>
  <c r="F107"/>
  <c r="F51" s="1"/>
  <c r="F111" s="1"/>
  <c r="F112" s="1"/>
  <c r="C112"/>
  <c r="G103"/>
  <c r="I79" i="3"/>
  <c r="K79" s="1"/>
  <c r="K76" s="1"/>
  <c r="G76"/>
  <c r="G36"/>
  <c r="I37"/>
  <c r="G82"/>
  <c r="I83"/>
  <c r="D33"/>
  <c r="D32" s="1"/>
  <c r="D92" s="1"/>
  <c r="E92" s="1"/>
  <c r="E76"/>
  <c r="E25"/>
  <c r="G25" s="1"/>
  <c r="G35"/>
  <c r="D8"/>
  <c r="F88"/>
  <c r="J100" i="4"/>
  <c r="J101" s="1"/>
  <c r="J103" s="1"/>
  <c r="O15"/>
  <c r="Q15" s="1"/>
  <c r="M13"/>
  <c r="O27"/>
  <c r="M26"/>
  <c r="M28"/>
  <c r="O30"/>
  <c r="M31"/>
  <c r="O32"/>
  <c r="K37"/>
  <c r="M38"/>
  <c r="M82"/>
  <c r="K81"/>
  <c r="O99"/>
  <c r="M98"/>
  <c r="D101"/>
  <c r="P100"/>
  <c r="P101" s="1"/>
  <c r="P103" s="1"/>
  <c r="M9"/>
  <c r="O10"/>
  <c r="M11"/>
  <c r="O12"/>
  <c r="O18"/>
  <c r="M17"/>
  <c r="O21"/>
  <c r="M20"/>
  <c r="E100"/>
  <c r="M41"/>
  <c r="K53"/>
  <c r="M53" s="1"/>
  <c r="O53" s="1"/>
  <c r="Q53" s="1"/>
  <c r="O68"/>
  <c r="M67"/>
  <c r="M96"/>
  <c r="O97"/>
  <c r="E11"/>
  <c r="G11" s="1"/>
  <c r="I11" s="1"/>
  <c r="K11" s="1"/>
  <c r="C8"/>
  <c r="E8" s="1"/>
  <c r="G8" s="1"/>
  <c r="I8" s="1"/>
  <c r="K8" s="1"/>
  <c r="E36"/>
  <c r="E35" s="1"/>
  <c r="G37"/>
  <c r="E88" i="3"/>
  <c r="G91"/>
  <c r="I91" s="1"/>
  <c r="K91" s="1"/>
  <c r="H36" i="4"/>
  <c r="H35" s="1"/>
  <c r="H100" s="1"/>
  <c r="H101" s="1"/>
  <c r="G40"/>
  <c r="L101"/>
  <c r="L103" s="1"/>
  <c r="C8" i="3"/>
  <c r="I64" i="4"/>
  <c r="K64" s="1"/>
  <c r="M64" s="1"/>
  <c r="O64" s="1"/>
  <c r="Q64" s="1"/>
  <c r="K95"/>
  <c r="M95" s="1"/>
  <c r="Q13"/>
  <c r="O13"/>
  <c r="G67"/>
  <c r="I67" s="1"/>
  <c r="K67" s="1"/>
  <c r="G87" i="3"/>
  <c r="G89"/>
  <c r="G108" i="2"/>
  <c r="G107" s="1"/>
  <c r="E8" i="3" l="1"/>
  <c r="G8" s="1"/>
  <c r="I8" s="1"/>
  <c r="K8" s="1"/>
  <c r="I61"/>
  <c r="D93"/>
  <c r="F32"/>
  <c r="F92" s="1"/>
  <c r="G92" s="1"/>
  <c r="I92" s="1"/>
  <c r="K92" s="1"/>
  <c r="M92" s="1"/>
  <c r="E33"/>
  <c r="E32" s="1"/>
  <c r="I82"/>
  <c r="K83"/>
  <c r="K82" s="1"/>
  <c r="I36"/>
  <c r="K37"/>
  <c r="K36" s="1"/>
  <c r="F93"/>
  <c r="I76"/>
  <c r="I51" i="2"/>
  <c r="K101"/>
  <c r="K51" s="1"/>
  <c r="K111" s="1"/>
  <c r="K112" s="1"/>
  <c r="G51"/>
  <c r="G111" s="1"/>
  <c r="G112" s="1"/>
  <c r="G84" i="3"/>
  <c r="I87"/>
  <c r="G88"/>
  <c r="I89"/>
  <c r="G34"/>
  <c r="G33" s="1"/>
  <c r="I35"/>
  <c r="M94" i="4"/>
  <c r="O95"/>
  <c r="N95"/>
  <c r="N94" s="1"/>
  <c r="N35" s="1"/>
  <c r="I37"/>
  <c r="G36"/>
  <c r="G35" s="1"/>
  <c r="G100" s="1"/>
  <c r="O96"/>
  <c r="Q97"/>
  <c r="Q96" s="1"/>
  <c r="Q12"/>
  <c r="Q11" s="1"/>
  <c r="O11"/>
  <c r="Q10"/>
  <c r="Q9" s="1"/>
  <c r="O9"/>
  <c r="O98"/>
  <c r="Q99"/>
  <c r="Q98" s="1"/>
  <c r="M81"/>
  <c r="O82"/>
  <c r="Q27"/>
  <c r="Q26" s="1"/>
  <c r="O26"/>
  <c r="I40"/>
  <c r="K40"/>
  <c r="C101"/>
  <c r="E101" s="1"/>
  <c r="K36"/>
  <c r="K35" s="1"/>
  <c r="C93" i="3"/>
  <c r="E93" s="1"/>
  <c r="Q68" i="4"/>
  <c r="Q67" s="1"/>
  <c r="O67"/>
  <c r="M40"/>
  <c r="O41"/>
  <c r="O20"/>
  <c r="Q21"/>
  <c r="Q20" s="1"/>
  <c r="O17"/>
  <c r="Q18"/>
  <c r="Q17" s="1"/>
  <c r="O38"/>
  <c r="M37"/>
  <c r="M36" s="1"/>
  <c r="M35" s="1"/>
  <c r="O31"/>
  <c r="Q32"/>
  <c r="Q31" s="1"/>
  <c r="Q30"/>
  <c r="Q28" s="1"/>
  <c r="O28"/>
  <c r="M8"/>
  <c r="G93" i="3" l="1"/>
  <c r="I93" s="1"/>
  <c r="K93" s="1"/>
  <c r="M93" s="1"/>
  <c r="I34"/>
  <c r="I33" s="1"/>
  <c r="K35"/>
  <c r="K34" s="1"/>
  <c r="K33" s="1"/>
  <c r="I88"/>
  <c r="K89"/>
  <c r="K88" s="1"/>
  <c r="I84"/>
  <c r="K87"/>
  <c r="K84" s="1"/>
  <c r="I111" i="2"/>
  <c r="G32" i="3"/>
  <c r="Q41" i="4"/>
  <c r="Q40" s="1"/>
  <c r="O40"/>
  <c r="Q95"/>
  <c r="Q94" s="1"/>
  <c r="O94"/>
  <c r="Q38"/>
  <c r="Q37" s="1"/>
  <c r="O37"/>
  <c r="Q82"/>
  <c r="Q81" s="1"/>
  <c r="O81"/>
  <c r="I100"/>
  <c r="K100" s="1"/>
  <c r="M100" s="1"/>
  <c r="G101"/>
  <c r="N100"/>
  <c r="N101" s="1"/>
  <c r="N103"/>
  <c r="Q8"/>
  <c r="I36"/>
  <c r="I35" s="1"/>
  <c r="O8"/>
  <c r="K32" i="3" l="1"/>
  <c r="I32"/>
  <c r="I112" i="2"/>
  <c r="O100" i="4"/>
  <c r="Q100" s="1"/>
  <c r="Q36"/>
  <c r="Q35" s="1"/>
  <c r="G102"/>
  <c r="I101"/>
  <c r="K101" s="1"/>
  <c r="O36"/>
  <c r="O35" s="1"/>
  <c r="M101" l="1"/>
  <c r="K103"/>
  <c r="I103"/>
  <c r="O101" l="1"/>
  <c r="M103"/>
  <c r="Q101" l="1"/>
  <c r="Q103" s="1"/>
  <c r="O103"/>
  <c r="H52" i="2"/>
  <c r="H51" s="1"/>
  <c r="H111" s="1"/>
  <c r="H112" s="1"/>
</calcChain>
</file>

<file path=xl/sharedStrings.xml><?xml version="1.0" encoding="utf-8"?>
<sst xmlns="http://schemas.openxmlformats.org/spreadsheetml/2006/main" count="590" uniqueCount="212">
  <si>
    <t>к решению сессии пятого созыва</t>
  </si>
  <si>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</si>
  <si>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</si>
  <si>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</si>
  <si>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</si>
  <si>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</si>
  <si>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</si>
  <si>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</si>
  <si>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</si>
  <si>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</si>
  <si>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</si>
  <si>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</si>
  <si>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</si>
  <si>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</si>
  <si>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</si>
  <si>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</si>
  <si>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</si>
  <si>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</si>
  <si>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</si>
  <si>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</si>
  <si>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</si>
  <si>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</si>
  <si>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</si>
  <si>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</si>
  <si>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</si>
  <si>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</si>
  <si>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</si>
  <si>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</si>
  <si>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</si>
  <si>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</si>
  <si>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</si>
  <si>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</si>
  <si>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</si>
  <si>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</si>
  <si>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</si>
  <si>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</si>
  <si>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</si>
  <si>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</si>
  <si>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</si>
  <si>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</si>
  <si>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</si>
  <si>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</si>
  <si>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</si>
  <si>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</si>
  <si>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</si>
  <si>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</si>
  <si>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</si>
  <si>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</si>
  <si>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</si>
  <si>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</si>
  <si>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</si>
  <si>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</si>
  <si>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</si>
  <si>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</si>
  <si>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</si>
  <si>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</si>
  <si>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</si>
  <si>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</si>
  <si>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</si>
  <si>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</si>
  <si>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</si>
  <si>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</si>
  <si>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</si>
  <si>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</si>
  <si>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</si>
  <si>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</si>
  <si>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</si>
  <si>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</si>
  <si>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</si>
  <si>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</si>
  <si>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</si>
  <si>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</si>
  <si>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</si>
  <si>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</si>
  <si>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</si>
  <si>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</si>
  <si>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</si>
  <si>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</si>
  <si>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</si>
  <si>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осуществление государственных полномочий по организации и осуществлению деятельности по опеке и попечительству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</si>
  <si>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</si>
  <si>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</si>
  <si>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</si>
  <si>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</si>
  <si>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</si>
  <si>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2 02 35082 05 0000 151</t>
  </si>
  <si>
    <t>2 02 40000 00 0000 151</t>
  </si>
  <si>
    <t>2 02 49999 05 0000 151</t>
  </si>
  <si>
    <t>Приложение № 4</t>
  </si>
  <si>
    <t>Субсидии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№761 "О национальной стратегии действий в интересах детей на 2012-2017 годы"</t>
  </si>
  <si>
    <t xml:space="preserve">Субсидии на 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</si>
  <si>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</t>
  </si>
  <si>
    <t>Прогнозируемое поступление доходов бюджета                                                                                                                   МО "Устьянский муниципальный район" на 2018 год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</si>
  <si>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</si>
  <si>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2 02 29999 05 0000 151</t>
  </si>
  <si>
    <t>2 02 20216 05 0000 151</t>
  </si>
  <si>
    <t>Прогнозируемое поступление доходов бюджета МО "Устьянский муниципальный район" на 2018 год</t>
  </si>
  <si>
    <t>Уточнение</t>
  </si>
  <si>
    <t>Сумма, руб.</t>
  </si>
  <si>
    <t>Прогнозируемое поступление доходов бюджета                                                                                                                              МО "Устьянский муниципальный район" на 2017 год.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</si>
  <si>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</si>
  <si>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</si>
  <si>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</si>
  <si>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</si>
  <si>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</si>
  <si>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</si>
  <si>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Доходы от оказания платных услуг (работ) получателями средств бюджетов муниципальных районов</t>
  </si>
  <si>
    <t>1 13 01000 00 0000 130</t>
  </si>
  <si>
    <t>Дотации  бюджетам субъектов  Российской Федерации и муниципальных образований</t>
  </si>
  <si>
    <t>Дотации бюджетам муниципальных районов на поддержку мер по обеспечению сбалансированности бюджетов</t>
  </si>
  <si>
    <t>2 02 15002 05 0000 151</t>
  </si>
  <si>
    <t>Субсидии бюджетам муниципальных районов на реализацию федеральных целевых программ: на реализацию ФЦП "Устойчивое развитие сельских территорий"обеспечение жильем граждан, прожив.в с/местности. Улучшение жилищных условий</t>
  </si>
  <si>
    <t>2 02 20051 05 0000 151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</si>
  <si>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Обеспечение жильем молодых семей и молод.спец.</t>
  </si>
  <si>
    <t>Субсидии бюджетам МО на реализацию ФЦП "Жилище" на 2015-2020гг. ПП "Обеспечение жильем молодых семей"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</si>
  <si>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</si>
  <si>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2 02 25027 05 0000 151</t>
  </si>
  <si>
    <t>Субсидии бюджетам муниципальных районов на создание в общеобразовательных организациях, расположенных в сельской местности условий для занятий физкультурой и спортом</t>
  </si>
  <si>
    <t>2 02 25097 05 0000 151</t>
  </si>
  <si>
    <t>Субсидии бюджетам муниципальных районов на поддержку отрасли культуры</t>
  </si>
  <si>
    <t>2 02 25519 05 0000 151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</si>
  <si>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</si>
  <si>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2 02 25527 05 0000 151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</si>
  <si>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 (областной бюджет)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</si>
  <si>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среды, ФБ</t>
  </si>
  <si>
    <t>2 02 25555 05 0000 151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</si>
  <si>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среды, ОБ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</si>
  <si>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</si>
  <si>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</si>
  <si>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Субсидии на реализацию муниципальных программ поддержки социально ориентированных некоммерческих организаций</t>
  </si>
  <si>
    <t>Субсидии бюджетам муниципальных районов на мероприятия по реализации молодежной политики в муниципальных образованиях</t>
  </si>
  <si>
    <t>Субсидии на общественно-значимые культурные мероприятия в рамках проекта "ЛЮБО-ДОРОГО</t>
  </si>
  <si>
    <t>Субсидии бюджетам муниципальных районов на повышение средней заработной платы работников учреждений культуры ГП "Культура Русского Севера"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</si>
  <si>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</t>
  </si>
  <si>
    <t xml:space="preserve">Субсидия для возмещения расходов, по предоставлению мер социальной поддержки по компенсации расходов на оплату жилых помещений, отопления и освещения педработникам образовательных организаций  в сельских населенных пунктах, рабочих посёлках </t>
  </si>
  <si>
    <t>Субсидии на создание условий для обеспечения поселений и жителей городских округов услугами торговли</t>
  </si>
  <si>
    <t>Субсидии на мероприятия по проведению оздоровительной кампании детей</t>
  </si>
  <si>
    <t>Субсидии на оздоровление муниципальных финансов</t>
  </si>
  <si>
    <t>Субвенции на осуществление государственных полномочий по выплате вознаграждений профессиональным опекунам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</si>
  <si>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</si>
  <si>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Прочие безвозмездные поступления от других бюджетов бюджетной системы</t>
  </si>
  <si>
    <t xml:space="preserve">Средства, передаваемые бюджетам муниципальных районов из бюджетов поселений по соглашениями </t>
  </si>
  <si>
    <t>2 02 04014 05 0000 151</t>
  </si>
  <si>
    <t>Иные межбюджетные трансферты для выплаты грантов в целях поощрения наилучших показателей деятельности ОМСУ муниципального района</t>
  </si>
  <si>
    <t>Иные межбюджетные трансферты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</si>
  <si>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Межбюджетные трансферты: резервный фонд ПАО и НАО (Ремонт системы водоснабжения в п.Кизема)</t>
  </si>
  <si>
    <t>Межбюджетные трансферты: резервный фонд ПАО и НАО (для управления культуры)</t>
  </si>
  <si>
    <t>Межбюджетные трансферты: резервный фонд ПАО и НАО (для МО "Дмитриевское" ремонт подвес.моста)</t>
  </si>
  <si>
    <t>Межбюджетные трансферты,передаваемые бюджету муниц.района на решение вопросов дорожной деятельности (дорожный фонд- остатки) МО: Бер.-233940,66; Шанг-119842,47</t>
  </si>
  <si>
    <t>Межбюджетные трансферты: резервный фонд ПАО и НАО (Ремонт полов ДОЛ "Колос")</t>
  </si>
  <si>
    <t>Межбюджетные трансферты: резервный фонд ПАО и НАО (Ремонт кровли МБОУ УСШ)</t>
  </si>
  <si>
    <t>Межбюджетные трансферты: резервный фонд ПАО и НАО (Ремонт колодца и артез.скважины)</t>
  </si>
  <si>
    <t>Межбюджетные трансферты: резервный фонд ПАО и НАО (Приобретение стр.материалов для Березницкого ДК 3 000 000=)</t>
  </si>
  <si>
    <t>Межбюджетные трансферты: резервный фонд ПАО и НАО (Кап.ремонт кровли здания Квазеньгской школы)</t>
  </si>
  <si>
    <t>Прочие безвозмездные поступления</t>
  </si>
  <si>
    <t>2 07 00000 00 0000 000</t>
  </si>
  <si>
    <t>Прочие безвозмездные поступления в бюджеты муниципальных районов</t>
  </si>
  <si>
    <t>20705030050000180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</si>
  <si>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</si>
  <si>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</si>
  <si>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</si>
  <si>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2 18 60010 05 0000 151</t>
  </si>
  <si>
    <t>Возврат остатков, имеющих целевое назначение, прошлых лет</t>
  </si>
  <si>
    <t>2 19 00000 00 0000 000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</si>
  <si>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</si>
  <si>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</si>
  <si>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</si>
  <si>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</si>
  <si>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государственных полномочий по финансовому обеспечению оплаты стоимости набора продуктов питания в оздоровительных лагерях с дневным пребыванием детей</t>
  </si>
  <si>
    <t>Иные межбюджетные трансферты на предоставление компенсации расходов на оплату жилых помещений, отопления и освещения педагогическим работникам муниципальных образовательных организаций муниципальных образований Архангельской области, расположенных в сельской местности, рабочих поселках (поселках городского типа)</t>
  </si>
  <si>
    <t>Субсидии МР на создание условий для обеспечения поселений и жителей городских округов услугами торговли</t>
  </si>
  <si>
    <t>Средства, передаваемые бюджетам муниципальных районов из бюджетов поселений по соглашениями КРК</t>
  </si>
  <si>
    <t>2 02 40014 05 0000 151</t>
  </si>
  <si>
    <t>Сумма,руб.</t>
  </si>
  <si>
    <t>Собрания депутатов № 543 от 22 декабря 2017 года</t>
  </si>
  <si>
    <t>Приложение №4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</si>
  <si>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</si>
  <si>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</si>
  <si>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</si>
  <si>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</si>
  <si>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Субсидия на подключение муниципальных библиотек к инф.-телеком.сети "Интернет" и развитие библиотечного дела</t>
  </si>
  <si>
    <t>Субсидии на софинансирование на конкурсной основе мероприятий, отраженных в муниципальных программах по работе с молодежью</t>
  </si>
  <si>
    <t>Субсидии на поддержку деятельности ресурсных центров для молодежи и молодежных добровольческих объединений в муниц.образованиях (на конкурсной основе)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</si>
  <si>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 (областной бюджет)</t>
  </si>
  <si>
    <t>Средства, передаваемые бюджетам муниципальных районов из бюджетов поселений ГО и ЧС по соглашениями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</si>
  <si>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</si>
  <si>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2 18 25527 0 50000 151</t>
  </si>
  <si>
    <t>2 19 35118 05 0000 151</t>
  </si>
  <si>
    <t>2 18 35118 05 0000 151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</si>
  <si>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</si>
  <si>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</si>
  <si>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2 19 25527 05 0000 151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</si>
  <si>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</si>
  <si>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Субсидирование части дополнительных расходов на повышение минимального размера оплаты труда</t>
  </si>
  <si>
    <t>Иные межбюджетные трансферты из резервного фонда Правительства АО на приобретение кресел для МБУК "ОЦДК"</t>
  </si>
  <si>
    <t>Прочие доходы от оказания платных услуг (работ) получателями средств бюджетов муниципальных районов</t>
  </si>
  <si>
    <t>Субсидии бюджету муниципального района на реализацию мероприятий по обеспечению жильем молодых семей (ФБ)</t>
  </si>
  <si>
    <t>2 02 25497 05 0000 151</t>
  </si>
  <si>
    <t>Субсидии бюджету муниципального района на реализацию мероприятий по обеспечению жильем молодых семей (ОБ)</t>
  </si>
  <si>
    <t xml:space="preserve">Субсидия бюджету муниципального района на реализацию ГП "Культура Русского Севера",реализация приоритетных проектов в сфере туризма на 2018 год </t>
  </si>
  <si>
    <t>Субсидии бюджетам мун. районов на реализацию мероприятий по устойчивому развитию сельских территорий  (ФБ)</t>
  </si>
  <si>
    <t>Субсидии бюджетам мун. районов на реализацию мероприятий по устойчивому развитию сельских территорий  (ОБ)</t>
  </si>
  <si>
    <t>2 02 25567 05 0000 151</t>
  </si>
  <si>
    <t>Субсидии бюджетам муниц.районов на общественно значимые культурные мероприятия в рамках проекта "ЛЮБО-ДОРОГО"</t>
  </si>
  <si>
    <t>Субсидии бюджетам муниц.районов на реализацию муниц.программ поддержки социально ориентированных некоммерческих организаций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</si>
  <si>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</si>
  <si>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Приложение № 1</t>
  </si>
  <si>
    <t>Собрания депутатов №  625 от 15.06.2018 года</t>
  </si>
  <si>
    <t>Собрания депутатов № 612 от 25.05.2018 года</t>
  </si>
  <si>
    <t>Собрания депутатов №  597 от 27.04.2018 года</t>
  </si>
  <si>
    <t>Собрания депутатов №  584 от 30.03.2018 года</t>
  </si>
  <si>
    <t>Собрания депутатов № 578 от 16.02.2018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</si>
</sst>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#,##0.00_ ;[Red]\-#,##0.00\ "/>
  </numFmts>
  <fonts count="2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68">
    <xf numFmtId="0" fontId="0" fillId="0" borderId="0" xfId="0"/>
    <xf numFmtId="0" fontId="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wrapText="1"/>
    </xf>
    <xf numFmtId="0" fontId="5" fillId="2" borderId="0" xfId="5" applyFont="1" applyFill="1"/>
    <xf numFmtId="0" fontId="3" fillId="2" borderId="0" xfId="5" applyNumberFormat="1" applyFont="1" applyFill="1" applyAlignment="1">
      <alignment horizontal="left"/>
    </xf>
    <xf numFmtId="4" fontId="4" fillId="2" borderId="0" xfId="5" applyNumberFormat="1" applyFont="1" applyFill="1" applyBorder="1" applyAlignment="1">
      <alignment horizontal="right"/>
    </xf>
    <xf numFmtId="0" fontId="3" fillId="2" borderId="0" xfId="5" applyFont="1" applyFill="1"/>
    <xf numFmtId="0" fontId="7" fillId="2" borderId="1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left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justify"/>
    </xf>
    <xf numFmtId="49" fontId="4" fillId="2" borderId="1" xfId="5" applyNumberFormat="1" applyFont="1" applyFill="1" applyBorder="1" applyAlignment="1">
      <alignment horizontal="center" wrapText="1"/>
    </xf>
    <xf numFmtId="0" fontId="3" fillId="2" borderId="1" xfId="5" applyFont="1" applyFill="1" applyBorder="1" applyAlignment="1">
      <alignment wrapText="1"/>
    </xf>
    <xf numFmtId="0" fontId="3" fillId="2" borderId="1" xfId="5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wrapText="1"/>
    </xf>
    <xf numFmtId="0" fontId="6" fillId="2" borderId="0" xfId="5" applyFont="1" applyFill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6" applyFont="1" applyFill="1" applyBorder="1" applyAlignment="1">
      <alignment horizontal="center" wrapText="1"/>
    </xf>
    <xf numFmtId="0" fontId="6" fillId="2" borderId="1" xfId="5" applyFont="1" applyFill="1" applyBorder="1" applyAlignment="1">
      <alignment horizontal="justify" vertical="center" wrapText="1"/>
    </xf>
    <xf numFmtId="0" fontId="6" fillId="2" borderId="0" xfId="5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4" fillId="2" borderId="1" xfId="5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0" fontId="3" fillId="2" borderId="1" xfId="5" applyFont="1" applyFill="1" applyBorder="1" applyAlignment="1">
      <alignment horizontal="justify" vertical="center" wrapText="1"/>
    </xf>
    <xf numFmtId="1" fontId="4" fillId="2" borderId="1" xfId="6" applyNumberFormat="1" applyFont="1" applyFill="1" applyBorder="1" applyAlignment="1">
      <alignment horizontal="center" wrapText="1"/>
    </xf>
    <xf numFmtId="0" fontId="3" fillId="2" borderId="1" xfId="6" applyFont="1" applyFill="1" applyBorder="1" applyAlignment="1">
      <alignment vertical="top" wrapText="1"/>
    </xf>
    <xf numFmtId="1" fontId="4" fillId="2" borderId="1" xfId="5" applyNumberFormat="1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vertical="top" wrapText="1"/>
    </xf>
    <xf numFmtId="0" fontId="6" fillId="2" borderId="1" xfId="5" applyFont="1" applyFill="1" applyBorder="1" applyAlignment="1">
      <alignment vertical="center"/>
    </xf>
    <xf numFmtId="0" fontId="4" fillId="2" borderId="0" xfId="5" applyFont="1" applyFill="1" applyAlignment="1">
      <alignment horizontal="center"/>
    </xf>
    <xf numFmtId="4" fontId="3" fillId="2" borderId="0" xfId="5" applyNumberFormat="1" applyFont="1" applyFill="1"/>
    <xf numFmtId="164" fontId="3" fillId="2" borderId="1" xfId="10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>
      <alignment horizontal="center" vertical="center"/>
    </xf>
    <xf numFmtId="164" fontId="6" fillId="2" borderId="1" xfId="10" applyNumberFormat="1" applyFont="1" applyFill="1" applyBorder="1" applyAlignment="1">
      <alignment vertical="center" wrapText="1"/>
    </xf>
    <xf numFmtId="164" fontId="6" fillId="2" borderId="1" xfId="10" applyNumberFormat="1" applyFont="1" applyFill="1" applyBorder="1" applyAlignment="1"/>
    <xf numFmtId="164" fontId="3" fillId="2" borderId="1" xfId="10" applyNumberFormat="1" applyFont="1" applyFill="1" applyBorder="1" applyAlignment="1"/>
    <xf numFmtId="164" fontId="5" fillId="2" borderId="1" xfId="10" applyNumberFormat="1" applyFont="1" applyFill="1" applyBorder="1" applyAlignment="1"/>
    <xf numFmtId="164" fontId="5" fillId="2" borderId="1" xfId="10" applyNumberFormat="1" applyFont="1" applyFill="1" applyBorder="1" applyAlignment="1">
      <alignment wrapText="1"/>
    </xf>
    <xf numFmtId="164" fontId="6" fillId="2" borderId="1" xfId="10" applyNumberFormat="1" applyFont="1" applyFill="1" applyBorder="1" applyAlignment="1">
      <alignment wrapText="1"/>
    </xf>
    <xf numFmtId="164" fontId="3" fillId="2" borderId="0" xfId="5" applyNumberFormat="1" applyFont="1" applyFill="1"/>
    <xf numFmtId="164" fontId="6" fillId="2" borderId="0" xfId="5" applyNumberFormat="1" applyFont="1" applyFill="1"/>
    <xf numFmtId="164" fontId="3" fillId="2" borderId="0" xfId="10" applyNumberFormat="1" applyFont="1" applyFill="1" applyAlignment="1">
      <alignment wrapText="1"/>
    </xf>
    <xf numFmtId="164" fontId="6" fillId="2" borderId="1" xfId="10" applyNumberFormat="1" applyFont="1" applyFill="1" applyBorder="1" applyAlignment="1">
      <alignment horizontal="center" vertical="center"/>
    </xf>
    <xf numFmtId="0" fontId="4" fillId="2" borderId="0" xfId="5" applyFont="1" applyFill="1"/>
    <xf numFmtId="0" fontId="3" fillId="2" borderId="0" xfId="5" applyFont="1" applyFill="1" applyAlignment="1">
      <alignment horizontal="center" vertical="center"/>
    </xf>
    <xf numFmtId="0" fontId="11" fillId="2" borderId="2" xfId="5" applyFont="1" applyFill="1" applyBorder="1" applyAlignment="1">
      <alignment vertical="center" wrapText="1"/>
    </xf>
    <xf numFmtId="4" fontId="3" fillId="2" borderId="0" xfId="5" applyNumberFormat="1" applyFont="1" applyFill="1" applyBorder="1" applyAlignment="1">
      <alignment vertical="top"/>
    </xf>
    <xf numFmtId="4" fontId="3" fillId="2" borderId="0" xfId="5" applyNumberFormat="1" applyFont="1" applyFill="1" applyBorder="1" applyAlignment="1"/>
    <xf numFmtId="0" fontId="3" fillId="2" borderId="0" xfId="5" applyNumberFormat="1" applyFont="1" applyFill="1" applyAlignment="1">
      <alignment horizontal="left" vertical="top"/>
    </xf>
    <xf numFmtId="0" fontId="13" fillId="2" borderId="0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top"/>
    </xf>
    <xf numFmtId="4" fontId="6" fillId="2" borderId="1" xfId="5" applyNumberFormat="1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top"/>
    </xf>
    <xf numFmtId="0" fontId="14" fillId="2" borderId="0" xfId="5" applyFont="1" applyFill="1"/>
    <xf numFmtId="0" fontId="6" fillId="2" borderId="1" xfId="5" applyFont="1" applyFill="1" applyBorder="1" applyAlignment="1">
      <alignment horizontal="left" vertical="top" wrapText="1"/>
    </xf>
    <xf numFmtId="4" fontId="6" fillId="2" borderId="1" xfId="10" applyNumberFormat="1" applyFont="1" applyFill="1" applyBorder="1" applyAlignment="1">
      <alignment vertical="center" wrapText="1"/>
    </xf>
    <xf numFmtId="0" fontId="3" fillId="2" borderId="1" xfId="5" applyNumberFormat="1" applyFont="1" applyFill="1" applyBorder="1" applyAlignment="1">
      <alignment horizontal="justify" vertical="top"/>
    </xf>
    <xf numFmtId="4" fontId="6" fillId="2" borderId="1" xfId="10" applyNumberFormat="1" applyFont="1" applyFill="1" applyBorder="1" applyAlignment="1"/>
    <xf numFmtId="4" fontId="3" fillId="2" borderId="1" xfId="10" applyNumberFormat="1" applyFont="1" applyFill="1" applyBorder="1" applyAlignment="1"/>
    <xf numFmtId="0" fontId="3" fillId="2" borderId="1" xfId="5" applyNumberFormat="1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1" applyNumberFormat="1" applyFont="1" applyFill="1" applyBorder="1" applyAlignment="1">
      <alignment vertical="top" wrapText="1"/>
    </xf>
    <xf numFmtId="0" fontId="3" fillId="2" borderId="1" xfId="1" applyNumberFormat="1" applyFont="1" applyFill="1" applyBorder="1" applyAlignment="1">
      <alignment vertical="top" wrapText="1"/>
    </xf>
    <xf numFmtId="4" fontId="5" fillId="2" borderId="1" xfId="10" applyNumberFormat="1" applyFont="1" applyFill="1" applyBorder="1" applyAlignment="1"/>
    <xf numFmtId="4" fontId="5" fillId="2" borderId="1" xfId="1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6" fillId="2" borderId="0" xfId="5" applyNumberFormat="1" applyFont="1" applyFill="1" applyAlignment="1">
      <alignment horizontal="center" vertical="center"/>
    </xf>
    <xf numFmtId="0" fontId="3" fillId="2" borderId="1" xfId="5" applyFont="1" applyFill="1" applyBorder="1" applyAlignment="1">
      <alignment horizontal="left" vertical="top" wrapText="1"/>
    </xf>
    <xf numFmtId="4" fontId="3" fillId="2" borderId="1" xfId="10" applyNumberFormat="1" applyFont="1" applyFill="1" applyBorder="1" applyAlignment="1">
      <alignment wrapText="1"/>
    </xf>
    <xf numFmtId="0" fontId="10" fillId="2" borderId="1" xfId="4" applyFont="1" applyFill="1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" fontId="6" fillId="2" borderId="1" xfId="10" applyNumberFormat="1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/>
    <xf numFmtId="2" fontId="16" fillId="2" borderId="1" xfId="0" applyNumberFormat="1" applyFont="1" applyFill="1" applyBorder="1" applyAlignment="1">
      <alignment vertical="top" wrapText="1"/>
    </xf>
    <xf numFmtId="0" fontId="6" fillId="2" borderId="1" xfId="5" applyFont="1" applyFill="1" applyBorder="1" applyAlignment="1">
      <alignment horizontal="justify" vertical="top" wrapText="1"/>
    </xf>
    <xf numFmtId="4" fontId="6" fillId="2" borderId="0" xfId="5" applyNumberFormat="1" applyFont="1" applyFill="1" applyAlignment="1">
      <alignment vertical="center"/>
    </xf>
    <xf numFmtId="0" fontId="3" fillId="2" borderId="1" xfId="5" applyFont="1" applyFill="1" applyBorder="1" applyAlignment="1">
      <alignment horizontal="justify" vertical="top" wrapText="1"/>
    </xf>
    <xf numFmtId="0" fontId="10" fillId="2" borderId="1" xfId="4" applyFont="1" applyFill="1" applyBorder="1" applyAlignment="1">
      <alignment horizontal="center" vertical="center"/>
    </xf>
    <xf numFmtId="1" fontId="7" fillId="2" borderId="1" xfId="5" applyNumberFormat="1" applyFont="1" applyFill="1" applyBorder="1" applyAlignment="1">
      <alignment horizontal="center" vertical="center" wrapText="1"/>
    </xf>
    <xf numFmtId="4" fontId="3" fillId="2" borderId="0" xfId="5" applyNumberFormat="1" applyFont="1" applyFill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5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/>
    </xf>
    <xf numFmtId="4" fontId="3" fillId="2" borderId="1" xfId="5" applyNumberFormat="1" applyFont="1" applyFill="1" applyBorder="1" applyAlignment="1">
      <alignment wrapText="1"/>
    </xf>
    <xf numFmtId="4" fontId="3" fillId="2" borderId="1" xfId="1" applyNumberFormat="1" applyFont="1" applyFill="1" applyBorder="1" applyAlignment="1"/>
    <xf numFmtId="0" fontId="3" fillId="0" borderId="1" xfId="0" applyFont="1" applyBorder="1" applyAlignment="1">
      <alignment horizontal="justify" vertical="top" wrapText="1"/>
    </xf>
    <xf numFmtId="2" fontId="6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center" wrapText="1"/>
    </xf>
    <xf numFmtId="4" fontId="6" fillId="2" borderId="1" xfId="5" applyNumberFormat="1" applyFont="1" applyFill="1" applyBorder="1"/>
    <xf numFmtId="0" fontId="6" fillId="2" borderId="1" xfId="5" applyFont="1" applyFill="1" applyBorder="1"/>
    <xf numFmtId="4" fontId="6" fillId="2" borderId="1" xfId="1" applyNumberFormat="1" applyFont="1" applyFill="1" applyBorder="1" applyAlignment="1"/>
    <xf numFmtId="0" fontId="6" fillId="2" borderId="0" xfId="5" applyFont="1" applyFill="1"/>
    <xf numFmtId="0" fontId="15" fillId="0" borderId="1" xfId="0" applyFont="1" applyBorder="1" applyAlignment="1">
      <alignment horizontal="center" wrapText="1"/>
    </xf>
    <xf numFmtId="4" fontId="3" fillId="2" borderId="1" xfId="5" applyNumberFormat="1" applyFont="1" applyFill="1" applyBorder="1"/>
    <xf numFmtId="43" fontId="3" fillId="2" borderId="0" xfId="9" applyFont="1" applyFill="1"/>
    <xf numFmtId="4" fontId="17" fillId="2" borderId="1" xfId="0" applyNumberFormat="1" applyFont="1" applyFill="1" applyBorder="1" applyAlignment="1">
      <alignment horizontal="center" vertical="center" wrapText="1"/>
    </xf>
    <xf numFmtId="4" fontId="6" fillId="2" borderId="0" xfId="5" applyNumberFormat="1" applyFont="1" applyFill="1" applyAlignment="1">
      <alignment vertical="top"/>
    </xf>
    <xf numFmtId="0" fontId="3" fillId="2" borderId="1" xfId="5" applyFont="1" applyFill="1" applyBorder="1"/>
    <xf numFmtId="0" fontId="6" fillId="2" borderId="1" xfId="5" applyFont="1" applyFill="1" applyBorder="1" applyAlignment="1">
      <alignment vertical="top"/>
    </xf>
    <xf numFmtId="4" fontId="6" fillId="2" borderId="1" xfId="10" applyNumberFormat="1" applyFont="1" applyFill="1" applyBorder="1" applyAlignment="1">
      <alignment vertical="center"/>
    </xf>
    <xf numFmtId="0" fontId="3" fillId="2" borderId="0" xfId="5" applyFont="1" applyFill="1" applyAlignment="1">
      <alignment vertical="top"/>
    </xf>
    <xf numFmtId="4" fontId="3" fillId="2" borderId="0" xfId="10" applyNumberFormat="1" applyFont="1" applyFill="1" applyAlignment="1">
      <alignment wrapText="1"/>
    </xf>
    <xf numFmtId="0" fontId="3" fillId="2" borderId="0" xfId="5" applyFont="1" applyFill="1" applyBorder="1" applyAlignment="1">
      <alignment wrapText="1"/>
    </xf>
    <xf numFmtId="0" fontId="18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4" fontId="5" fillId="2" borderId="0" xfId="5" applyNumberFormat="1" applyFont="1" applyFill="1"/>
    <xf numFmtId="4" fontId="11" fillId="2" borderId="0" xfId="5" applyNumberFormat="1" applyFont="1" applyFill="1" applyBorder="1" applyAlignment="1">
      <alignment horizontal="center" vertical="center" wrapText="1"/>
    </xf>
    <xf numFmtId="4" fontId="3" fillId="2" borderId="1" xfId="5" applyNumberFormat="1" applyFont="1" applyFill="1" applyBorder="1" applyAlignment="1">
      <alignment horizontal="center" vertical="center"/>
    </xf>
    <xf numFmtId="4" fontId="4" fillId="2" borderId="1" xfId="5" applyNumberFormat="1" applyFont="1" applyFill="1" applyBorder="1" applyAlignment="1">
      <alignment horizontal="center" vertical="center"/>
    </xf>
    <xf numFmtId="4" fontId="6" fillId="2" borderId="1" xfId="10" applyNumberFormat="1" applyFont="1" applyFill="1" applyBorder="1" applyAlignment="1">
      <alignment horizontal="center" vertical="center"/>
    </xf>
    <xf numFmtId="4" fontId="6" fillId="2" borderId="0" xfId="5" applyNumberFormat="1" applyFont="1" applyFill="1"/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0" xfId="5" applyNumberFormat="1" applyFont="1" applyFill="1"/>
    <xf numFmtId="4" fontId="3" fillId="2" borderId="0" xfId="5" applyNumberFormat="1" applyFont="1" applyFill="1" applyBorder="1" applyAlignment="1">
      <alignment wrapText="1"/>
    </xf>
    <xf numFmtId="4" fontId="11" fillId="2" borderId="2" xfId="5" applyNumberFormat="1" applyFont="1" applyFill="1" applyBorder="1" applyAlignment="1">
      <alignment vertical="center" wrapText="1"/>
    </xf>
    <xf numFmtId="4" fontId="6" fillId="2" borderId="1" xfId="5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3" fillId="2" borderId="0" xfId="0" applyFont="1" applyFill="1"/>
    <xf numFmtId="164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15" fillId="0" borderId="1" xfId="0" applyFont="1" applyBorder="1" applyAlignment="1">
      <alignment vertical="top" wrapText="1"/>
    </xf>
    <xf numFmtId="4" fontId="0" fillId="0" borderId="0" xfId="0" applyNumberFormat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top" wrapText="1"/>
    </xf>
    <xf numFmtId="4" fontId="4" fillId="2" borderId="0" xfId="5" applyNumberFormat="1" applyFont="1" applyFill="1" applyAlignment="1">
      <alignment horizontal="center"/>
    </xf>
    <xf numFmtId="164" fontId="6" fillId="2" borderId="0" xfId="5" applyNumberFormat="1" applyFont="1" applyFill="1" applyAlignment="1">
      <alignment horizontal="center"/>
    </xf>
    <xf numFmtId="0" fontId="3" fillId="2" borderId="0" xfId="5" applyFont="1" applyFill="1" applyBorder="1" applyAlignment="1">
      <alignment horizontal="right" wrapText="1"/>
    </xf>
    <xf numFmtId="0" fontId="5" fillId="2" borderId="0" xfId="5" applyFont="1" applyFill="1" applyAlignment="1">
      <alignment horizontal="right" wrapText="1"/>
    </xf>
    <xf numFmtId="0" fontId="13" fillId="2" borderId="2" xfId="5" applyFont="1" applyFill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right"/>
    </xf>
    <xf numFmtId="0" fontId="0" fillId="0" borderId="0" xfId="0" applyAlignment="1">
      <alignment horizontal="right"/>
    </xf>
    <xf numFmtId="4" fontId="3" fillId="2" borderId="0" xfId="5" applyNumberFormat="1" applyFont="1" applyFill="1" applyBorder="1" applyAlignment="1">
      <alignment horizontal="right"/>
    </xf>
    <xf numFmtId="0" fontId="0" fillId="0" borderId="0" xfId="0" applyAlignment="1"/>
  </cellXfs>
  <cellStyles count="13">
    <cellStyle name="Обычный" xfId="0" builtinId="0"/>
    <cellStyle name="Обычный 2" xfId="1"/>
    <cellStyle name="Обычный 3" xfId="2"/>
    <cellStyle name="Обычный 3 2" xfId="3"/>
    <cellStyle name="Обычный 3 3" xfId="4"/>
    <cellStyle name="Обычный_Приложение 5 - прогноз доходов" xfId="5"/>
    <cellStyle name="Обычный_Таб.к пояснительной записке 2013г.МР" xfId="6"/>
    <cellStyle name="Процентный 2" xfId="7"/>
    <cellStyle name="Процентный 3" xfId="8"/>
    <cellStyle name="Финансовый" xfId="9" builtinId="3"/>
    <cellStyle name="Финансовый 2" xfId="10"/>
    <cellStyle name="Финансовый 3" xfId="11"/>
    <cellStyle name="Финансовый 3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7"/>
  <sheetViews>
    <sheetView topLeftCell="A12" workbookViewId="0">
      <selection activeCell="V47" sqref="V47"/>
    </sheetView>
  </sheetViews>
  <sheetFormatPr defaultColWidth="8" defaultRowHeight="12.75"/>
  <cols>
    <col min="1" max="1" width="44" style="121" customWidth="1"/>
    <col min="2" max="2" width="18.5703125" style="41" customWidth="1"/>
    <col min="3" max="4" width="16.140625" style="122" hidden="1" customWidth="1"/>
    <col min="5" max="5" width="15.140625" style="122" hidden="1" customWidth="1"/>
    <col min="6" max="6" width="12" style="122" hidden="1" customWidth="1"/>
    <col min="7" max="7" width="14.42578125" style="122" hidden="1" customWidth="1"/>
    <col min="8" max="8" width="12.5703125" style="122" hidden="1" customWidth="1"/>
    <col min="9" max="9" width="14.42578125" style="122" hidden="1" customWidth="1"/>
    <col min="10" max="10" width="12.5703125" style="122" hidden="1" customWidth="1"/>
    <col min="11" max="11" width="14.42578125" style="122" hidden="1" customWidth="1"/>
    <col min="12" max="12" width="13.5703125" style="122" hidden="1" customWidth="1"/>
    <col min="13" max="13" width="14.42578125" style="122" hidden="1" customWidth="1"/>
    <col min="14" max="14" width="13.5703125" style="122" hidden="1" customWidth="1"/>
    <col min="15" max="15" width="14.42578125" style="122" customWidth="1"/>
    <col min="16" max="16" width="13.5703125" style="122" customWidth="1"/>
    <col min="17" max="17" width="14.42578125" style="122" customWidth="1"/>
    <col min="18" max="18" width="17.5703125" style="6" customWidth="1"/>
    <col min="19" max="19" width="8" style="6" customWidth="1"/>
    <col min="20" max="229" width="8" style="6"/>
    <col min="230" max="230" width="69.85546875" style="6" customWidth="1"/>
    <col min="231" max="231" width="21.7109375" style="6" customWidth="1"/>
    <col min="232" max="232" width="0" style="6" hidden="1" customWidth="1"/>
    <col min="233" max="233" width="15.5703125" style="6" customWidth="1"/>
    <col min="234" max="237" width="0" style="6" hidden="1" customWidth="1"/>
    <col min="238" max="238" width="8" style="6"/>
    <col min="239" max="239" width="13.7109375" style="6" customWidth="1"/>
    <col min="240" max="16384" width="8" style="6"/>
  </cols>
  <sheetData>
    <row r="1" spans="1:17" s="3" customFormat="1" hidden="1">
      <c r="A1" s="160"/>
      <c r="B1" s="160"/>
      <c r="C1" s="160"/>
    </row>
    <row r="2" spans="1:17" s="3" customFormat="1" hidden="1">
      <c r="A2" s="160"/>
      <c r="B2" s="160"/>
      <c r="C2" s="160"/>
    </row>
    <row r="3" spans="1:17" s="3" customFormat="1" ht="27" hidden="1" customHeight="1">
      <c r="A3" s="58"/>
      <c r="B3" s="59"/>
      <c r="C3" s="161"/>
      <c r="D3" s="161"/>
      <c r="E3" s="161"/>
    </row>
    <row r="4" spans="1:17" s="3" customFormat="1" hidden="1">
      <c r="A4" s="60"/>
      <c r="B4" s="5"/>
    </row>
    <row r="5" spans="1:17" ht="33" customHeight="1">
      <c r="A5" s="162" t="s">
        <v>99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61"/>
      <c r="Q5" s="61"/>
    </row>
    <row r="6" spans="1:17" s="8" customFormat="1" ht="35.25" customHeight="1">
      <c r="A6" s="62" t="s">
        <v>1</v>
      </c>
      <c r="B6" s="7" t="s">
        <v>2</v>
      </c>
      <c r="C6" s="63" t="s">
        <v>3</v>
      </c>
      <c r="D6" s="63" t="s">
        <v>3</v>
      </c>
      <c r="E6" s="63" t="s">
        <v>3</v>
      </c>
      <c r="F6" s="63" t="s">
        <v>3</v>
      </c>
      <c r="G6" s="63" t="s">
        <v>3</v>
      </c>
      <c r="H6" s="63" t="s">
        <v>3</v>
      </c>
      <c r="I6" s="63" t="s">
        <v>3</v>
      </c>
      <c r="J6" s="63" t="s">
        <v>3</v>
      </c>
      <c r="K6" s="63" t="s">
        <v>3</v>
      </c>
      <c r="L6" s="63" t="s">
        <v>3</v>
      </c>
      <c r="M6" s="63" t="s">
        <v>3</v>
      </c>
      <c r="N6" s="63" t="s">
        <v>3</v>
      </c>
      <c r="O6" s="63" t="s">
        <v>3</v>
      </c>
      <c r="P6" s="63" t="s">
        <v>3</v>
      </c>
      <c r="Q6" s="63" t="s">
        <v>3</v>
      </c>
    </row>
    <row r="7" spans="1:17" s="65" customFormat="1">
      <c r="A7" s="64">
        <v>1</v>
      </c>
      <c r="B7" s="9">
        <v>2</v>
      </c>
      <c r="C7" s="1">
        <v>3</v>
      </c>
      <c r="D7" s="1">
        <v>3</v>
      </c>
      <c r="E7" s="1">
        <v>3</v>
      </c>
      <c r="F7" s="1">
        <v>3</v>
      </c>
      <c r="G7" s="1">
        <v>3</v>
      </c>
      <c r="H7" s="1">
        <v>3</v>
      </c>
      <c r="I7" s="1">
        <v>3</v>
      </c>
      <c r="J7" s="1">
        <v>3</v>
      </c>
      <c r="K7" s="1">
        <v>3</v>
      </c>
      <c r="L7" s="1">
        <v>3</v>
      </c>
      <c r="M7" s="1">
        <v>3</v>
      </c>
      <c r="N7" s="1">
        <v>3</v>
      </c>
      <c r="O7" s="1">
        <v>3</v>
      </c>
      <c r="P7" s="1">
        <v>3</v>
      </c>
      <c r="Q7" s="1">
        <v>3</v>
      </c>
    </row>
    <row r="8" spans="1:17" s="8" customFormat="1">
      <c r="A8" s="66" t="s">
        <v>4</v>
      </c>
      <c r="B8" s="11" t="s">
        <v>5</v>
      </c>
      <c r="C8" s="67">
        <f>C9+C11+C13+C17+C20+C26+C28+C31+C34</f>
        <v>181390854</v>
      </c>
      <c r="D8" s="67">
        <f>D9+D11+D13+D17+D20+D26+D28+D31+D34</f>
        <v>-326406</v>
      </c>
      <c r="E8" s="67">
        <f>SUM(C8:D8)</f>
        <v>181064448</v>
      </c>
      <c r="F8" s="67">
        <f>F9+F11+F13+F17+F20+F26+F28+F31+F34</f>
        <v>0</v>
      </c>
      <c r="G8" s="67">
        <f>SUM(E8:F8)</f>
        <v>181064448</v>
      </c>
      <c r="H8" s="67">
        <f>H9+H11+H13+H17+H20+H26+H28+H31+H34</f>
        <v>1580000</v>
      </c>
      <c r="I8" s="67">
        <f>SUM(G8:H8)</f>
        <v>182644448</v>
      </c>
      <c r="J8" s="67">
        <f>J9+J11+J13+J17+J20+J26+J28+J31+J34</f>
        <v>0</v>
      </c>
      <c r="K8" s="67">
        <f>SUM(I8:J8)</f>
        <v>182644448</v>
      </c>
      <c r="L8" s="67">
        <f t="shared" ref="L8:Q8" si="0">L9+L11+L13+L17+L20+L26+L28+L31+L34</f>
        <v>12214114.619999999</v>
      </c>
      <c r="M8" s="67">
        <f t="shared" si="0"/>
        <v>194858562.62</v>
      </c>
      <c r="N8" s="67">
        <f t="shared" si="0"/>
        <v>5500000</v>
      </c>
      <c r="O8" s="67">
        <f t="shared" si="0"/>
        <v>200358562.62</v>
      </c>
      <c r="P8" s="67">
        <f t="shared" si="0"/>
        <v>26819.38</v>
      </c>
      <c r="Q8" s="67">
        <f t="shared" si="0"/>
        <v>200385382</v>
      </c>
    </row>
    <row r="9" spans="1:17" ht="14.25" customHeight="1">
      <c r="A9" s="68" t="s">
        <v>6</v>
      </c>
      <c r="B9" s="13" t="s">
        <v>7</v>
      </c>
      <c r="C9" s="69">
        <f>C10</f>
        <v>114927784</v>
      </c>
      <c r="D9" s="69">
        <f t="shared" ref="D9:J9" si="1">D10</f>
        <v>0</v>
      </c>
      <c r="E9" s="69">
        <f t="shared" ref="E9:E80" si="2">SUM(C9:D9)</f>
        <v>114927784</v>
      </c>
      <c r="F9" s="69">
        <f t="shared" si="1"/>
        <v>0</v>
      </c>
      <c r="G9" s="69">
        <f t="shared" ref="G9:G34" si="3">SUM(E9:F9)</f>
        <v>114927784</v>
      </c>
      <c r="H9" s="69">
        <f t="shared" si="1"/>
        <v>0</v>
      </c>
      <c r="I9" s="69">
        <f t="shared" ref="I9:I34" si="4">SUM(G9:H9)</f>
        <v>114927784</v>
      </c>
      <c r="J9" s="69">
        <f t="shared" si="1"/>
        <v>0</v>
      </c>
      <c r="K9" s="69">
        <f t="shared" ref="K9:K34" si="5">SUM(I9:J9)</f>
        <v>114927784</v>
      </c>
      <c r="L9" s="69">
        <f t="shared" ref="L9:Q9" si="6">L10</f>
        <v>12214114.619999999</v>
      </c>
      <c r="M9" s="69">
        <f t="shared" si="6"/>
        <v>127141898.62</v>
      </c>
      <c r="N9" s="69">
        <f t="shared" si="6"/>
        <v>5000000</v>
      </c>
      <c r="O9" s="69">
        <f t="shared" si="6"/>
        <v>132141898.62</v>
      </c>
      <c r="P9" s="69">
        <f t="shared" si="6"/>
        <v>0</v>
      </c>
      <c r="Q9" s="69">
        <f t="shared" si="6"/>
        <v>132141898.62</v>
      </c>
    </row>
    <row r="10" spans="1:17" ht="15.75" customHeight="1">
      <c r="A10" s="68" t="s">
        <v>8</v>
      </c>
      <c r="B10" s="13" t="s">
        <v>9</v>
      </c>
      <c r="C10" s="70">
        <v>114927784</v>
      </c>
      <c r="D10" s="70"/>
      <c r="E10" s="70">
        <f t="shared" si="2"/>
        <v>114927784</v>
      </c>
      <c r="F10" s="70"/>
      <c r="G10" s="70">
        <f t="shared" si="3"/>
        <v>114927784</v>
      </c>
      <c r="H10" s="70"/>
      <c r="I10" s="70">
        <f t="shared" si="4"/>
        <v>114927784</v>
      </c>
      <c r="J10" s="70"/>
      <c r="K10" s="70">
        <f t="shared" si="5"/>
        <v>114927784</v>
      </c>
      <c r="L10" s="70">
        <v>12214114.619999999</v>
      </c>
      <c r="M10" s="70">
        <f>SUM(K10:L10)</f>
        <v>127141898.62</v>
      </c>
      <c r="N10" s="70">
        <v>5000000</v>
      </c>
      <c r="O10" s="70">
        <f>SUM(M10:N10)</f>
        <v>132141898.62</v>
      </c>
      <c r="P10" s="70"/>
      <c r="Q10" s="70">
        <f>SUM(O10:P10)</f>
        <v>132141898.62</v>
      </c>
    </row>
    <row r="11" spans="1:17" ht="38.25">
      <c r="A11" s="39" t="s">
        <v>10</v>
      </c>
      <c r="B11" s="13" t="s">
        <v>11</v>
      </c>
      <c r="C11" s="69">
        <f>C12</f>
        <v>17770595</v>
      </c>
      <c r="D11" s="69">
        <f t="shared" ref="D11:J11" si="7">D12</f>
        <v>-326406</v>
      </c>
      <c r="E11" s="69">
        <f t="shared" si="2"/>
        <v>17444189</v>
      </c>
      <c r="F11" s="69">
        <f t="shared" si="7"/>
        <v>0</v>
      </c>
      <c r="G11" s="69">
        <f t="shared" si="3"/>
        <v>17444189</v>
      </c>
      <c r="H11" s="69">
        <f t="shared" si="7"/>
        <v>0</v>
      </c>
      <c r="I11" s="69">
        <f t="shared" si="4"/>
        <v>17444189</v>
      </c>
      <c r="J11" s="69">
        <f t="shared" si="7"/>
        <v>0</v>
      </c>
      <c r="K11" s="69">
        <f t="shared" si="5"/>
        <v>17444189</v>
      </c>
      <c r="L11" s="69">
        <f t="shared" ref="L11:Q11" si="8">L12</f>
        <v>0</v>
      </c>
      <c r="M11" s="69">
        <f t="shared" si="8"/>
        <v>17444189</v>
      </c>
      <c r="N11" s="69">
        <f t="shared" si="8"/>
        <v>0</v>
      </c>
      <c r="O11" s="69">
        <f t="shared" si="8"/>
        <v>17444189</v>
      </c>
      <c r="P11" s="69">
        <f t="shared" si="8"/>
        <v>0</v>
      </c>
      <c r="Q11" s="69">
        <f t="shared" si="8"/>
        <v>17444189</v>
      </c>
    </row>
    <row r="12" spans="1:17" ht="38.25">
      <c r="A12" s="71" t="s">
        <v>12</v>
      </c>
      <c r="B12" s="13" t="s">
        <v>13</v>
      </c>
      <c r="C12" s="70">
        <v>17770595</v>
      </c>
      <c r="D12" s="70">
        <v>-326406</v>
      </c>
      <c r="E12" s="70">
        <f t="shared" si="2"/>
        <v>17444189</v>
      </c>
      <c r="F12" s="70"/>
      <c r="G12" s="70">
        <f t="shared" si="3"/>
        <v>17444189</v>
      </c>
      <c r="H12" s="70"/>
      <c r="I12" s="70">
        <f t="shared" si="4"/>
        <v>17444189</v>
      </c>
      <c r="J12" s="70"/>
      <c r="K12" s="70">
        <f t="shared" si="5"/>
        <v>17444189</v>
      </c>
      <c r="L12" s="70"/>
      <c r="M12" s="70">
        <f>SUM(K12:L12)</f>
        <v>17444189</v>
      </c>
      <c r="N12" s="70"/>
      <c r="O12" s="70">
        <f>SUM(M12:N12)</f>
        <v>17444189</v>
      </c>
      <c r="P12" s="70"/>
      <c r="Q12" s="70">
        <f>SUM(O12:P12)</f>
        <v>17444189</v>
      </c>
    </row>
    <row r="13" spans="1:17">
      <c r="A13" s="68" t="s">
        <v>14</v>
      </c>
      <c r="B13" s="13" t="s">
        <v>15</v>
      </c>
      <c r="C13" s="69">
        <f>SUM(C14:C16)</f>
        <v>23616653</v>
      </c>
      <c r="D13" s="69">
        <f>SUM(D14:D16)</f>
        <v>0</v>
      </c>
      <c r="E13" s="69">
        <f t="shared" si="2"/>
        <v>23616653</v>
      </c>
      <c r="F13" s="69">
        <f>SUM(F14:F16)</f>
        <v>0</v>
      </c>
      <c r="G13" s="69">
        <f t="shared" si="3"/>
        <v>23616653</v>
      </c>
      <c r="H13" s="69">
        <f>SUM(H14:H16)</f>
        <v>0</v>
      </c>
      <c r="I13" s="69">
        <f t="shared" si="4"/>
        <v>23616653</v>
      </c>
      <c r="J13" s="69">
        <f>SUM(J14:J16)</f>
        <v>0</v>
      </c>
      <c r="K13" s="69">
        <f t="shared" si="5"/>
        <v>23616653</v>
      </c>
      <c r="L13" s="69">
        <f t="shared" ref="L13:Q13" si="9">SUM(L14:L16)</f>
        <v>0</v>
      </c>
      <c r="M13" s="69">
        <f t="shared" si="9"/>
        <v>23616653</v>
      </c>
      <c r="N13" s="69">
        <f t="shared" si="9"/>
        <v>0</v>
      </c>
      <c r="O13" s="69">
        <f t="shared" si="9"/>
        <v>23616653</v>
      </c>
      <c r="P13" s="69">
        <f t="shared" si="9"/>
        <v>0</v>
      </c>
      <c r="Q13" s="69">
        <f t="shared" si="9"/>
        <v>23616653</v>
      </c>
    </row>
    <row r="14" spans="1:17" ht="25.5">
      <c r="A14" s="72" t="s">
        <v>16</v>
      </c>
      <c r="B14" s="17" t="s">
        <v>17</v>
      </c>
      <c r="C14" s="70">
        <v>23393000</v>
      </c>
      <c r="D14" s="70"/>
      <c r="E14" s="70">
        <f t="shared" si="2"/>
        <v>23393000</v>
      </c>
      <c r="F14" s="70"/>
      <c r="G14" s="70">
        <f t="shared" si="3"/>
        <v>23393000</v>
      </c>
      <c r="H14" s="70"/>
      <c r="I14" s="70">
        <f t="shared" si="4"/>
        <v>23393000</v>
      </c>
      <c r="J14" s="70"/>
      <c r="K14" s="70">
        <f t="shared" si="5"/>
        <v>23393000</v>
      </c>
      <c r="L14" s="70"/>
      <c r="M14" s="70">
        <f>SUM(K14:L14)</f>
        <v>23393000</v>
      </c>
      <c r="N14" s="70"/>
      <c r="O14" s="70">
        <f>SUM(M14:N14)</f>
        <v>23393000</v>
      </c>
      <c r="P14" s="70"/>
      <c r="Q14" s="70">
        <f>SUM(O14:P14)</f>
        <v>23393000</v>
      </c>
    </row>
    <row r="15" spans="1:17">
      <c r="A15" s="72" t="s">
        <v>18</v>
      </c>
      <c r="B15" s="17" t="s">
        <v>19</v>
      </c>
      <c r="C15" s="70">
        <v>220653</v>
      </c>
      <c r="D15" s="70"/>
      <c r="E15" s="70">
        <f t="shared" si="2"/>
        <v>220653</v>
      </c>
      <c r="F15" s="70"/>
      <c r="G15" s="70">
        <f t="shared" si="3"/>
        <v>220653</v>
      </c>
      <c r="H15" s="70"/>
      <c r="I15" s="70">
        <f t="shared" si="4"/>
        <v>220653</v>
      </c>
      <c r="J15" s="70"/>
      <c r="K15" s="70">
        <f t="shared" si="5"/>
        <v>220653</v>
      </c>
      <c r="L15" s="70"/>
      <c r="M15" s="70">
        <f>SUM(K15:L15)</f>
        <v>220653</v>
      </c>
      <c r="N15" s="70"/>
      <c r="O15" s="70">
        <f>SUM(M15:N15)</f>
        <v>220653</v>
      </c>
      <c r="P15" s="70"/>
      <c r="Q15" s="70">
        <f>SUM(O15:P15)</f>
        <v>220653</v>
      </c>
    </row>
    <row r="16" spans="1:17" ht="25.5">
      <c r="A16" s="72" t="s">
        <v>20</v>
      </c>
      <c r="B16" s="17" t="s">
        <v>21</v>
      </c>
      <c r="C16" s="70">
        <v>3000</v>
      </c>
      <c r="D16" s="70"/>
      <c r="E16" s="70">
        <f t="shared" si="2"/>
        <v>3000</v>
      </c>
      <c r="F16" s="70"/>
      <c r="G16" s="70">
        <f t="shared" si="3"/>
        <v>3000</v>
      </c>
      <c r="H16" s="70"/>
      <c r="I16" s="70">
        <f t="shared" si="4"/>
        <v>3000</v>
      </c>
      <c r="J16" s="70"/>
      <c r="K16" s="70">
        <f t="shared" si="5"/>
        <v>3000</v>
      </c>
      <c r="L16" s="70"/>
      <c r="M16" s="70">
        <f>SUM(K16:L16)</f>
        <v>3000</v>
      </c>
      <c r="N16" s="70"/>
      <c r="O16" s="70">
        <f>SUM(M16:N16)</f>
        <v>3000</v>
      </c>
      <c r="P16" s="70"/>
      <c r="Q16" s="70">
        <f>SUM(O16:P16)</f>
        <v>3000</v>
      </c>
    </row>
    <row r="17" spans="1:17" ht="13.5" customHeight="1">
      <c r="A17" s="68" t="s">
        <v>22</v>
      </c>
      <c r="B17" s="13" t="s">
        <v>23</v>
      </c>
      <c r="C17" s="69">
        <f>C18+C19</f>
        <v>3624822</v>
      </c>
      <c r="D17" s="69">
        <f>D18+D19</f>
        <v>0</v>
      </c>
      <c r="E17" s="69">
        <f t="shared" si="2"/>
        <v>3624822</v>
      </c>
      <c r="F17" s="69">
        <f>F18+F19</f>
        <v>0</v>
      </c>
      <c r="G17" s="69">
        <f t="shared" si="3"/>
        <v>3624822</v>
      </c>
      <c r="H17" s="69">
        <f>H18+H19</f>
        <v>0</v>
      </c>
      <c r="I17" s="69">
        <f t="shared" si="4"/>
        <v>3624822</v>
      </c>
      <c r="J17" s="69">
        <f>J18+J19</f>
        <v>0</v>
      </c>
      <c r="K17" s="69">
        <f t="shared" si="5"/>
        <v>3624822</v>
      </c>
      <c r="L17" s="69">
        <f>L18+L19</f>
        <v>0</v>
      </c>
      <c r="M17" s="69">
        <f>SUM(M18:M19)</f>
        <v>3624822</v>
      </c>
      <c r="N17" s="69">
        <f>N18+N19</f>
        <v>0</v>
      </c>
      <c r="O17" s="69">
        <f>SUM(O18:O19)</f>
        <v>3624822</v>
      </c>
      <c r="P17" s="69">
        <f>P18+P19</f>
        <v>0</v>
      </c>
      <c r="Q17" s="69">
        <f>SUM(Q18:Q19)</f>
        <v>3624822</v>
      </c>
    </row>
    <row r="18" spans="1:17" ht="38.25">
      <c r="A18" s="68" t="s">
        <v>100</v>
      </c>
      <c r="B18" s="13" t="s">
        <v>101</v>
      </c>
      <c r="C18" s="70">
        <f>3624822-C19</f>
        <v>2824822</v>
      </c>
      <c r="D18" s="70"/>
      <c r="E18" s="70">
        <f t="shared" si="2"/>
        <v>2824822</v>
      </c>
      <c r="F18" s="70"/>
      <c r="G18" s="70">
        <f t="shared" si="3"/>
        <v>2824822</v>
      </c>
      <c r="H18" s="70"/>
      <c r="I18" s="70">
        <f t="shared" si="4"/>
        <v>2824822</v>
      </c>
      <c r="J18" s="70"/>
      <c r="K18" s="70">
        <f t="shared" si="5"/>
        <v>2824822</v>
      </c>
      <c r="L18" s="70"/>
      <c r="M18" s="70">
        <f>SUM(K18:L18)</f>
        <v>2824822</v>
      </c>
      <c r="N18" s="70"/>
      <c r="O18" s="70">
        <f>SUM(M18:N18)</f>
        <v>2824822</v>
      </c>
      <c r="P18" s="70"/>
      <c r="Q18" s="70">
        <f>SUM(O18:P18)</f>
        <v>2824822</v>
      </c>
    </row>
    <row r="19" spans="1:17" ht="38.25">
      <c r="A19" s="73" t="s">
        <v>102</v>
      </c>
      <c r="B19" s="19" t="s">
        <v>103</v>
      </c>
      <c r="C19" s="70">
        <v>800000</v>
      </c>
      <c r="D19" s="70"/>
      <c r="E19" s="70">
        <f t="shared" si="2"/>
        <v>800000</v>
      </c>
      <c r="F19" s="70"/>
      <c r="G19" s="70">
        <f t="shared" si="3"/>
        <v>800000</v>
      </c>
      <c r="H19" s="70"/>
      <c r="I19" s="70">
        <f t="shared" si="4"/>
        <v>800000</v>
      </c>
      <c r="J19" s="70"/>
      <c r="K19" s="70">
        <f t="shared" si="5"/>
        <v>800000</v>
      </c>
      <c r="L19" s="70"/>
      <c r="M19" s="70">
        <f>SUM(K19:L19)</f>
        <v>800000</v>
      </c>
      <c r="N19" s="70"/>
      <c r="O19" s="70">
        <f>SUM(M19:N19)</f>
        <v>800000</v>
      </c>
      <c r="P19" s="70"/>
      <c r="Q19" s="70">
        <f>SUM(O19:P19)</f>
        <v>800000</v>
      </c>
    </row>
    <row r="20" spans="1:17" ht="28.5" customHeight="1">
      <c r="A20" s="68" t="s">
        <v>24</v>
      </c>
      <c r="B20" s="13" t="s">
        <v>25</v>
      </c>
      <c r="C20" s="69">
        <f>SUM(C21:C25)</f>
        <v>14391000</v>
      </c>
      <c r="D20" s="69">
        <f>SUM(D21:D25)</f>
        <v>0</v>
      </c>
      <c r="E20" s="69">
        <f t="shared" si="2"/>
        <v>14391000</v>
      </c>
      <c r="F20" s="69">
        <f>SUM(F21:F25)</f>
        <v>0</v>
      </c>
      <c r="G20" s="69">
        <f t="shared" si="3"/>
        <v>14391000</v>
      </c>
      <c r="H20" s="69">
        <f>SUM(H21:H25)</f>
        <v>0</v>
      </c>
      <c r="I20" s="69">
        <f t="shared" si="4"/>
        <v>14391000</v>
      </c>
      <c r="J20" s="69">
        <f>SUM(J21:J25)</f>
        <v>0</v>
      </c>
      <c r="K20" s="69">
        <f t="shared" si="5"/>
        <v>14391000</v>
      </c>
      <c r="L20" s="69">
        <f t="shared" ref="L20:Q20" si="10">SUM(L21:L25)</f>
        <v>0</v>
      </c>
      <c r="M20" s="69">
        <f t="shared" si="10"/>
        <v>14391000</v>
      </c>
      <c r="N20" s="69">
        <f t="shared" si="10"/>
        <v>0</v>
      </c>
      <c r="O20" s="69">
        <f t="shared" si="10"/>
        <v>14391000</v>
      </c>
      <c r="P20" s="69">
        <f t="shared" si="10"/>
        <v>0</v>
      </c>
      <c r="Q20" s="69">
        <f t="shared" si="10"/>
        <v>14391000</v>
      </c>
    </row>
    <row r="21" spans="1:17" s="3" customFormat="1" ht="38.25">
      <c r="A21" s="74" t="s">
        <v>26</v>
      </c>
      <c r="B21" s="19" t="s">
        <v>27</v>
      </c>
      <c r="C21" s="75">
        <v>10460000</v>
      </c>
      <c r="D21" s="75"/>
      <c r="E21" s="75">
        <f t="shared" si="2"/>
        <v>10460000</v>
      </c>
      <c r="F21" s="75"/>
      <c r="G21" s="75">
        <f t="shared" si="3"/>
        <v>10460000</v>
      </c>
      <c r="H21" s="75"/>
      <c r="I21" s="75">
        <f t="shared" si="4"/>
        <v>10460000</v>
      </c>
      <c r="J21" s="75"/>
      <c r="K21" s="75">
        <f t="shared" si="5"/>
        <v>10460000</v>
      </c>
      <c r="L21" s="75"/>
      <c r="M21" s="75">
        <f>SUM(K21:L21)</f>
        <v>10460000</v>
      </c>
      <c r="N21" s="75"/>
      <c r="O21" s="75">
        <f>SUM(M21:N21)</f>
        <v>10460000</v>
      </c>
      <c r="P21" s="75"/>
      <c r="Q21" s="75">
        <f>SUM(O21:P21)</f>
        <v>10460000</v>
      </c>
    </row>
    <row r="22" spans="1:17" s="3" customFormat="1" ht="38.25" customHeight="1">
      <c r="A22" s="74" t="s">
        <v>28</v>
      </c>
      <c r="B22" s="19" t="s">
        <v>29</v>
      </c>
      <c r="C22" s="75">
        <v>243000</v>
      </c>
      <c r="D22" s="75"/>
      <c r="E22" s="75">
        <f t="shared" si="2"/>
        <v>243000</v>
      </c>
      <c r="F22" s="75"/>
      <c r="G22" s="75">
        <f t="shared" si="3"/>
        <v>243000</v>
      </c>
      <c r="H22" s="75"/>
      <c r="I22" s="75">
        <f t="shared" si="4"/>
        <v>243000</v>
      </c>
      <c r="J22" s="75"/>
      <c r="K22" s="75">
        <f t="shared" si="5"/>
        <v>243000</v>
      </c>
      <c r="L22" s="75"/>
      <c r="M22" s="75">
        <f>SUM(K22:L22)</f>
        <v>243000</v>
      </c>
      <c r="N22" s="75"/>
      <c r="O22" s="75">
        <f>SUM(M22:N22)</f>
        <v>243000</v>
      </c>
      <c r="P22" s="75"/>
      <c r="Q22" s="75">
        <f>SUM(O22:P22)</f>
        <v>243000</v>
      </c>
    </row>
    <row r="23" spans="1:17" s="3" customFormat="1" ht="38.25">
      <c r="A23" s="74" t="s">
        <v>30</v>
      </c>
      <c r="B23" s="19" t="s">
        <v>31</v>
      </c>
      <c r="C23" s="75">
        <v>1114000</v>
      </c>
      <c r="D23" s="75"/>
      <c r="E23" s="75">
        <f t="shared" si="2"/>
        <v>1114000</v>
      </c>
      <c r="F23" s="75"/>
      <c r="G23" s="75">
        <f t="shared" si="3"/>
        <v>1114000</v>
      </c>
      <c r="H23" s="75"/>
      <c r="I23" s="75">
        <f t="shared" si="4"/>
        <v>1114000</v>
      </c>
      <c r="J23" s="75"/>
      <c r="K23" s="75">
        <f t="shared" si="5"/>
        <v>1114000</v>
      </c>
      <c r="L23" s="75"/>
      <c r="M23" s="75">
        <f>SUM(K23:L23)</f>
        <v>1114000</v>
      </c>
      <c r="N23" s="75"/>
      <c r="O23" s="75">
        <f>SUM(M23:N23)</f>
        <v>1114000</v>
      </c>
      <c r="P23" s="75"/>
      <c r="Q23" s="75">
        <f>SUM(O23:P23)</f>
        <v>1114000</v>
      </c>
    </row>
    <row r="24" spans="1:17" s="2" customFormat="1" ht="63.75">
      <c r="A24" s="73" t="s">
        <v>104</v>
      </c>
      <c r="B24" s="19" t="s">
        <v>105</v>
      </c>
      <c r="C24" s="76">
        <v>1000</v>
      </c>
      <c r="D24" s="76"/>
      <c r="E24" s="76">
        <f t="shared" si="2"/>
        <v>1000</v>
      </c>
      <c r="F24" s="76"/>
      <c r="G24" s="76">
        <f t="shared" si="3"/>
        <v>1000</v>
      </c>
      <c r="H24" s="76"/>
      <c r="I24" s="76">
        <f t="shared" si="4"/>
        <v>1000</v>
      </c>
      <c r="J24" s="76"/>
      <c r="K24" s="76">
        <f t="shared" si="5"/>
        <v>1000</v>
      </c>
      <c r="L24" s="76"/>
      <c r="M24" s="75">
        <f>SUM(K24:L24)</f>
        <v>1000</v>
      </c>
      <c r="N24" s="76"/>
      <c r="O24" s="75">
        <f>SUM(M24:N24)</f>
        <v>1000</v>
      </c>
      <c r="P24" s="76"/>
      <c r="Q24" s="75">
        <f>SUM(O24:P24)</f>
        <v>1000</v>
      </c>
    </row>
    <row r="25" spans="1:17" s="2" customFormat="1" ht="51.75" customHeight="1">
      <c r="A25" s="73" t="s">
        <v>32</v>
      </c>
      <c r="B25" s="21" t="s">
        <v>33</v>
      </c>
      <c r="C25" s="76">
        <v>2573000</v>
      </c>
      <c r="D25" s="76"/>
      <c r="E25" s="76">
        <f t="shared" si="2"/>
        <v>2573000</v>
      </c>
      <c r="F25" s="76"/>
      <c r="G25" s="76">
        <f t="shared" si="3"/>
        <v>2573000</v>
      </c>
      <c r="H25" s="76"/>
      <c r="I25" s="76">
        <f t="shared" si="4"/>
        <v>2573000</v>
      </c>
      <c r="J25" s="76"/>
      <c r="K25" s="76">
        <f t="shared" si="5"/>
        <v>2573000</v>
      </c>
      <c r="L25" s="76"/>
      <c r="M25" s="75">
        <f>SUM(K25:L25)</f>
        <v>2573000</v>
      </c>
      <c r="N25" s="76"/>
      <c r="O25" s="75">
        <f>SUM(M25:N25)</f>
        <v>2573000</v>
      </c>
      <c r="P25" s="76"/>
      <c r="Q25" s="75">
        <f>SUM(O25:P25)</f>
        <v>2573000</v>
      </c>
    </row>
    <row r="26" spans="1:17" ht="14.25" customHeight="1">
      <c r="A26" s="68" t="s">
        <v>34</v>
      </c>
      <c r="B26" s="13" t="s">
        <v>35</v>
      </c>
      <c r="C26" s="69">
        <f>C27</f>
        <v>1254000</v>
      </c>
      <c r="D26" s="69">
        <f t="shared" ref="D26:J26" si="11">D27</f>
        <v>0</v>
      </c>
      <c r="E26" s="69">
        <f t="shared" si="2"/>
        <v>1254000</v>
      </c>
      <c r="F26" s="69">
        <f t="shared" si="11"/>
        <v>0</v>
      </c>
      <c r="G26" s="69">
        <f t="shared" si="3"/>
        <v>1254000</v>
      </c>
      <c r="H26" s="69">
        <f t="shared" si="11"/>
        <v>0</v>
      </c>
      <c r="I26" s="69">
        <f t="shared" si="4"/>
        <v>1254000</v>
      </c>
      <c r="J26" s="69">
        <f t="shared" si="11"/>
        <v>0</v>
      </c>
      <c r="K26" s="69">
        <f t="shared" si="5"/>
        <v>1254000</v>
      </c>
      <c r="L26" s="69">
        <f t="shared" ref="L26:Q26" si="12">L27</f>
        <v>0</v>
      </c>
      <c r="M26" s="69">
        <f t="shared" si="12"/>
        <v>1254000</v>
      </c>
      <c r="N26" s="69">
        <f t="shared" si="12"/>
        <v>0</v>
      </c>
      <c r="O26" s="69">
        <f t="shared" si="12"/>
        <v>1254000</v>
      </c>
      <c r="P26" s="69">
        <f t="shared" si="12"/>
        <v>0</v>
      </c>
      <c r="Q26" s="69">
        <f t="shared" si="12"/>
        <v>1254000</v>
      </c>
    </row>
    <row r="27" spans="1:17" s="3" customFormat="1" ht="12.75" customHeight="1">
      <c r="A27" s="68" t="s">
        <v>36</v>
      </c>
      <c r="B27" s="13" t="s">
        <v>37</v>
      </c>
      <c r="C27" s="75">
        <v>1254000</v>
      </c>
      <c r="D27" s="75"/>
      <c r="E27" s="75">
        <f t="shared" si="2"/>
        <v>1254000</v>
      </c>
      <c r="F27" s="75"/>
      <c r="G27" s="75">
        <f t="shared" si="3"/>
        <v>1254000</v>
      </c>
      <c r="H27" s="75"/>
      <c r="I27" s="75">
        <f t="shared" si="4"/>
        <v>1254000</v>
      </c>
      <c r="J27" s="75"/>
      <c r="K27" s="75">
        <f t="shared" si="5"/>
        <v>1254000</v>
      </c>
      <c r="L27" s="75"/>
      <c r="M27" s="75">
        <f>SUM(K27:L27)</f>
        <v>1254000</v>
      </c>
      <c r="N27" s="75"/>
      <c r="O27" s="75">
        <f>SUM(M27:N27)</f>
        <v>1254000</v>
      </c>
      <c r="P27" s="75"/>
      <c r="Q27" s="75">
        <f>SUM(O27:P27)</f>
        <v>1254000</v>
      </c>
    </row>
    <row r="28" spans="1:17" ht="25.5">
      <c r="A28" s="68" t="s">
        <v>38</v>
      </c>
      <c r="B28" s="22" t="s">
        <v>39</v>
      </c>
      <c r="C28" s="69">
        <f>C30</f>
        <v>0</v>
      </c>
      <c r="D28" s="69">
        <f t="shared" ref="D28:J28" si="13">D30</f>
        <v>0</v>
      </c>
      <c r="E28" s="69">
        <f t="shared" si="2"/>
        <v>0</v>
      </c>
      <c r="F28" s="69">
        <f t="shared" si="13"/>
        <v>0</v>
      </c>
      <c r="G28" s="69">
        <f t="shared" si="3"/>
        <v>0</v>
      </c>
      <c r="H28" s="69">
        <f t="shared" si="13"/>
        <v>0</v>
      </c>
      <c r="I28" s="69">
        <f t="shared" si="4"/>
        <v>0</v>
      </c>
      <c r="J28" s="69">
        <f t="shared" si="13"/>
        <v>0</v>
      </c>
      <c r="K28" s="69">
        <f t="shared" si="5"/>
        <v>0</v>
      </c>
      <c r="L28" s="69">
        <f>L30</f>
        <v>0</v>
      </c>
      <c r="M28" s="69">
        <f>M30</f>
        <v>0</v>
      </c>
      <c r="N28" s="69">
        <f>N30</f>
        <v>500000</v>
      </c>
      <c r="O28" s="69">
        <f>O30</f>
        <v>500000</v>
      </c>
      <c r="P28" s="69">
        <f>SUM(P29:P30)</f>
        <v>26819.38</v>
      </c>
      <c r="Q28" s="69">
        <f>SUM(Q29:Q30)</f>
        <v>526819.38</v>
      </c>
    </row>
    <row r="29" spans="1:17" ht="26.25" customHeight="1">
      <c r="A29" s="77" t="s">
        <v>106</v>
      </c>
      <c r="B29" s="19" t="s">
        <v>107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70">
        <v>26819.38</v>
      </c>
      <c r="Q29" s="70">
        <f>P29</f>
        <v>26819.38</v>
      </c>
    </row>
    <row r="30" spans="1:17" ht="15" customHeight="1">
      <c r="A30" s="73" t="s">
        <v>40</v>
      </c>
      <c r="B30" s="19" t="s">
        <v>41</v>
      </c>
      <c r="C30" s="70"/>
      <c r="D30" s="70"/>
      <c r="E30" s="70">
        <f t="shared" si="2"/>
        <v>0</v>
      </c>
      <c r="F30" s="70"/>
      <c r="G30" s="70">
        <f t="shared" si="3"/>
        <v>0</v>
      </c>
      <c r="H30" s="70"/>
      <c r="I30" s="70">
        <f t="shared" si="4"/>
        <v>0</v>
      </c>
      <c r="J30" s="70"/>
      <c r="K30" s="70">
        <f t="shared" si="5"/>
        <v>0</v>
      </c>
      <c r="L30" s="70"/>
      <c r="M30" s="70">
        <f>SUM(K30:L30)</f>
        <v>0</v>
      </c>
      <c r="N30" s="70">
        <v>500000</v>
      </c>
      <c r="O30" s="70">
        <f>SUM(M30:N30)</f>
        <v>500000</v>
      </c>
      <c r="P30" s="70"/>
      <c r="Q30" s="70">
        <f>SUM(O30:P30)</f>
        <v>500000</v>
      </c>
    </row>
    <row r="31" spans="1:17" ht="25.5">
      <c r="A31" s="68" t="s">
        <v>42</v>
      </c>
      <c r="B31" s="22" t="s">
        <v>43</v>
      </c>
      <c r="C31" s="69">
        <f>SUM(C32:C33)</f>
        <v>2795000</v>
      </c>
      <c r="D31" s="69">
        <f>SUM(D32:D33)</f>
        <v>0</v>
      </c>
      <c r="E31" s="69">
        <f t="shared" si="2"/>
        <v>2795000</v>
      </c>
      <c r="F31" s="69">
        <f>SUM(F32:F33)</f>
        <v>0</v>
      </c>
      <c r="G31" s="69">
        <f t="shared" si="3"/>
        <v>2795000</v>
      </c>
      <c r="H31" s="69">
        <f>SUM(H32:H33)</f>
        <v>1580000</v>
      </c>
      <c r="I31" s="69">
        <f t="shared" si="4"/>
        <v>4375000</v>
      </c>
      <c r="J31" s="69">
        <f>SUM(J32:J33)</f>
        <v>0</v>
      </c>
      <c r="K31" s="69">
        <f t="shared" si="5"/>
        <v>4375000</v>
      </c>
      <c r="L31" s="69">
        <f t="shared" ref="L31:Q31" si="14">SUM(L32:L33)</f>
        <v>0</v>
      </c>
      <c r="M31" s="69">
        <f t="shared" si="14"/>
        <v>4375000</v>
      </c>
      <c r="N31" s="69">
        <f t="shared" si="14"/>
        <v>0</v>
      </c>
      <c r="O31" s="69">
        <f t="shared" si="14"/>
        <v>4375000</v>
      </c>
      <c r="P31" s="69">
        <f t="shared" si="14"/>
        <v>0</v>
      </c>
      <c r="Q31" s="69">
        <f t="shared" si="14"/>
        <v>4375000</v>
      </c>
    </row>
    <row r="32" spans="1:17" ht="76.5">
      <c r="A32" s="73" t="s">
        <v>44</v>
      </c>
      <c r="B32" s="19" t="s">
        <v>45</v>
      </c>
      <c r="C32" s="70">
        <v>2070000</v>
      </c>
      <c r="D32" s="70"/>
      <c r="E32" s="70">
        <f t="shared" si="2"/>
        <v>2070000</v>
      </c>
      <c r="F32" s="70"/>
      <c r="G32" s="70">
        <f t="shared" si="3"/>
        <v>2070000</v>
      </c>
      <c r="H32" s="70">
        <v>663400</v>
      </c>
      <c r="I32" s="70">
        <f t="shared" si="4"/>
        <v>2733400</v>
      </c>
      <c r="J32" s="70"/>
      <c r="K32" s="70">
        <f t="shared" si="5"/>
        <v>2733400</v>
      </c>
      <c r="L32" s="70"/>
      <c r="M32" s="70">
        <f>SUM(K32:L32)</f>
        <v>2733400</v>
      </c>
      <c r="N32" s="70"/>
      <c r="O32" s="70">
        <f>SUM(M32:N32)</f>
        <v>2733400</v>
      </c>
      <c r="P32" s="70"/>
      <c r="Q32" s="70">
        <f>SUM(O32:P32)</f>
        <v>2733400</v>
      </c>
    </row>
    <row r="33" spans="1:18" ht="51">
      <c r="A33" s="73" t="s">
        <v>46</v>
      </c>
      <c r="B33" s="19" t="s">
        <v>47</v>
      </c>
      <c r="C33" s="70">
        <v>725000</v>
      </c>
      <c r="D33" s="70"/>
      <c r="E33" s="70">
        <f t="shared" si="2"/>
        <v>725000</v>
      </c>
      <c r="F33" s="70"/>
      <c r="G33" s="70">
        <f t="shared" si="3"/>
        <v>725000</v>
      </c>
      <c r="H33" s="70">
        <v>916600</v>
      </c>
      <c r="I33" s="70">
        <f t="shared" si="4"/>
        <v>1641600</v>
      </c>
      <c r="J33" s="70"/>
      <c r="K33" s="70">
        <f t="shared" si="5"/>
        <v>1641600</v>
      </c>
      <c r="L33" s="70"/>
      <c r="M33" s="70">
        <f>SUM(K33:L33)</f>
        <v>1641600</v>
      </c>
      <c r="N33" s="70"/>
      <c r="O33" s="70">
        <f>SUM(M33:N33)</f>
        <v>1641600</v>
      </c>
      <c r="P33" s="70"/>
      <c r="Q33" s="70">
        <f>SUM(O33:P33)</f>
        <v>1641600</v>
      </c>
    </row>
    <row r="34" spans="1:18" ht="14.25" customHeight="1">
      <c r="A34" s="68" t="s">
        <v>48</v>
      </c>
      <c r="B34" s="22" t="s">
        <v>49</v>
      </c>
      <c r="C34" s="70">
        <v>3011000</v>
      </c>
      <c r="D34" s="70"/>
      <c r="E34" s="70">
        <f t="shared" si="2"/>
        <v>3011000</v>
      </c>
      <c r="F34" s="70"/>
      <c r="G34" s="70">
        <f t="shared" si="3"/>
        <v>3011000</v>
      </c>
      <c r="H34" s="70"/>
      <c r="I34" s="70">
        <f t="shared" si="4"/>
        <v>3011000</v>
      </c>
      <c r="J34" s="70"/>
      <c r="K34" s="69">
        <f t="shared" si="5"/>
        <v>3011000</v>
      </c>
      <c r="L34" s="69"/>
      <c r="M34" s="69">
        <f>SUM(K34:L34)</f>
        <v>3011000</v>
      </c>
      <c r="N34" s="69"/>
      <c r="O34" s="69">
        <f>SUM(M34:N34)</f>
        <v>3011000</v>
      </c>
      <c r="P34" s="69"/>
      <c r="Q34" s="69">
        <f>SUM(O34:P34)</f>
        <v>3011000</v>
      </c>
    </row>
    <row r="35" spans="1:18" s="8" customFormat="1" ht="16.5" customHeight="1">
      <c r="A35" s="66" t="s">
        <v>50</v>
      </c>
      <c r="B35" s="23" t="s">
        <v>51</v>
      </c>
      <c r="C35" s="67">
        <f t="shared" ref="C35:K35" si="15">C36+C94+C96+C98</f>
        <v>667512400</v>
      </c>
      <c r="D35" s="67">
        <f t="shared" si="15"/>
        <v>4221128</v>
      </c>
      <c r="E35" s="67">
        <f t="shared" si="15"/>
        <v>671733528</v>
      </c>
      <c r="F35" s="67">
        <f t="shared" si="15"/>
        <v>8193678.7700000014</v>
      </c>
      <c r="G35" s="67">
        <f t="shared" si="15"/>
        <v>681465406.76999998</v>
      </c>
      <c r="H35" s="67">
        <f t="shared" si="15"/>
        <v>19206447.149999999</v>
      </c>
      <c r="I35" s="67">
        <f t="shared" si="15"/>
        <v>700671853.91999996</v>
      </c>
      <c r="J35" s="67">
        <f t="shared" si="15"/>
        <v>11039174.199999999</v>
      </c>
      <c r="K35" s="67">
        <f t="shared" si="15"/>
        <v>711711028.12</v>
      </c>
      <c r="L35" s="67">
        <f t="shared" ref="L35:Q35" si="16">L36+L94+L96+L98</f>
        <v>30184645.859999999</v>
      </c>
      <c r="M35" s="67">
        <f t="shared" si="16"/>
        <v>741895673.98000002</v>
      </c>
      <c r="N35" s="67">
        <f t="shared" si="16"/>
        <v>13059548.239999998</v>
      </c>
      <c r="O35" s="67">
        <f t="shared" si="16"/>
        <v>754955222.21999991</v>
      </c>
      <c r="P35" s="67">
        <f t="shared" si="16"/>
        <v>28496965.889999997</v>
      </c>
      <c r="Q35" s="67">
        <f t="shared" si="16"/>
        <v>783452188.1099999</v>
      </c>
      <c r="R35" s="78"/>
    </row>
    <row r="36" spans="1:18" s="25" customFormat="1" ht="25.5">
      <c r="A36" s="79" t="s">
        <v>83</v>
      </c>
      <c r="B36" s="21" t="s">
        <v>52</v>
      </c>
      <c r="C36" s="80">
        <f t="shared" ref="C36:L36" si="17">C37+C40+C67+C81</f>
        <v>667512400</v>
      </c>
      <c r="D36" s="80">
        <f t="shared" si="17"/>
        <v>4221128</v>
      </c>
      <c r="E36" s="80">
        <f t="shared" si="17"/>
        <v>671733528</v>
      </c>
      <c r="F36" s="80">
        <f t="shared" si="17"/>
        <v>9152190</v>
      </c>
      <c r="G36" s="80">
        <f t="shared" si="17"/>
        <v>682423918</v>
      </c>
      <c r="H36" s="80">
        <f t="shared" si="17"/>
        <v>16933497</v>
      </c>
      <c r="I36" s="80">
        <f t="shared" si="17"/>
        <v>699357415</v>
      </c>
      <c r="J36" s="80">
        <f t="shared" si="17"/>
        <v>9419318</v>
      </c>
      <c r="K36" s="80">
        <f t="shared" si="17"/>
        <v>708776733</v>
      </c>
      <c r="L36" s="80">
        <f t="shared" si="17"/>
        <v>29368799.009999998</v>
      </c>
      <c r="M36" s="80">
        <f>M37+M40+M67+M81</f>
        <v>738145532.00999999</v>
      </c>
      <c r="N36" s="80">
        <f>N37+N40+N67+N81</f>
        <v>13740451.439999999</v>
      </c>
      <c r="O36" s="80">
        <f>O37+O40+O67+O81</f>
        <v>751885983.44999993</v>
      </c>
      <c r="P36" s="80">
        <f>P37+P40+P67+P81</f>
        <v>28496964.889999997</v>
      </c>
      <c r="Q36" s="80">
        <f>Q37+Q40+Q67+Q81</f>
        <v>780382948.33999991</v>
      </c>
    </row>
    <row r="37" spans="1:18" s="8" customFormat="1" ht="25.5">
      <c r="A37" s="66" t="s">
        <v>108</v>
      </c>
      <c r="B37" s="23" t="s">
        <v>75</v>
      </c>
      <c r="C37" s="67">
        <f>C38</f>
        <v>45601200</v>
      </c>
      <c r="D37" s="67">
        <f>D38</f>
        <v>0</v>
      </c>
      <c r="E37" s="67">
        <f t="shared" si="2"/>
        <v>45601200</v>
      </c>
      <c r="F37" s="67">
        <f>F38</f>
        <v>0</v>
      </c>
      <c r="G37" s="67">
        <f>SUM(E37:F37)</f>
        <v>45601200</v>
      </c>
      <c r="H37" s="67">
        <f>H38</f>
        <v>0</v>
      </c>
      <c r="I37" s="67">
        <f>SUM(G37:H37)</f>
        <v>45601200</v>
      </c>
      <c r="J37" s="67">
        <f>SUM(J38:J38)</f>
        <v>0</v>
      </c>
      <c r="K37" s="67">
        <f>SUM(K38:K38)</f>
        <v>45601200</v>
      </c>
      <c r="L37" s="67">
        <f t="shared" ref="L37:Q37" si="18">SUM(L38:L39)</f>
        <v>28342400</v>
      </c>
      <c r="M37" s="67">
        <f t="shared" si="18"/>
        <v>73943600</v>
      </c>
      <c r="N37" s="67">
        <f t="shared" si="18"/>
        <v>0</v>
      </c>
      <c r="O37" s="67">
        <f t="shared" si="18"/>
        <v>73943600</v>
      </c>
      <c r="P37" s="67">
        <f t="shared" si="18"/>
        <v>0</v>
      </c>
      <c r="Q37" s="67">
        <f t="shared" si="18"/>
        <v>73943600</v>
      </c>
    </row>
    <row r="38" spans="1:18" s="25" customFormat="1" ht="25.5">
      <c r="A38" s="39" t="s">
        <v>76</v>
      </c>
      <c r="B38" s="81" t="s">
        <v>82</v>
      </c>
      <c r="C38" s="80">
        <v>45601200</v>
      </c>
      <c r="D38" s="80"/>
      <c r="E38" s="80">
        <f t="shared" si="2"/>
        <v>45601200</v>
      </c>
      <c r="F38" s="80"/>
      <c r="G38" s="80">
        <f>SUM(E38:F38)</f>
        <v>45601200</v>
      </c>
      <c r="H38" s="80"/>
      <c r="I38" s="80">
        <f>SUM(G38:H38)</f>
        <v>45601200</v>
      </c>
      <c r="J38" s="80"/>
      <c r="K38" s="80">
        <f>SUM(I38:J38)</f>
        <v>45601200</v>
      </c>
      <c r="L38" s="80"/>
      <c r="M38" s="80">
        <f>SUM(K38:L38)</f>
        <v>45601200</v>
      </c>
      <c r="N38" s="80"/>
      <c r="O38" s="80">
        <f>SUM(M38:N38)</f>
        <v>45601200</v>
      </c>
      <c r="P38" s="80"/>
      <c r="Q38" s="80">
        <f>SUM(O38:P38)</f>
        <v>45601200</v>
      </c>
    </row>
    <row r="39" spans="1:18" s="25" customFormat="1" ht="29.25" customHeight="1">
      <c r="A39" s="82" t="s">
        <v>109</v>
      </c>
      <c r="B39" s="83" t="s">
        <v>110</v>
      </c>
      <c r="C39" s="80"/>
      <c r="D39" s="80"/>
      <c r="E39" s="80"/>
      <c r="F39" s="80"/>
      <c r="G39" s="80"/>
      <c r="H39" s="80"/>
      <c r="I39" s="80"/>
      <c r="J39" s="80"/>
      <c r="K39" s="80"/>
      <c r="L39" s="80">
        <v>28342400</v>
      </c>
      <c r="M39" s="80">
        <f>SUM(K39:L39)</f>
        <v>28342400</v>
      </c>
      <c r="N39" s="80"/>
      <c r="O39" s="80">
        <f>SUM(M39:N39)</f>
        <v>28342400</v>
      </c>
      <c r="P39" s="80"/>
      <c r="Q39" s="80">
        <f>SUM(O39:P39)</f>
        <v>28342400</v>
      </c>
    </row>
    <row r="40" spans="1:18" s="8" customFormat="1" ht="25.5">
      <c r="A40" s="66" t="s">
        <v>54</v>
      </c>
      <c r="B40" s="23" t="s">
        <v>72</v>
      </c>
      <c r="C40" s="67">
        <f>SUM(C48:C65)</f>
        <v>123513000</v>
      </c>
      <c r="D40" s="67">
        <f>SUM(D48:D65)</f>
        <v>3548300</v>
      </c>
      <c r="E40" s="67">
        <f>SUM(C40:D40)</f>
        <v>127061300</v>
      </c>
      <c r="F40" s="67">
        <f>SUM(F48:F65)</f>
        <v>5506090</v>
      </c>
      <c r="G40" s="67">
        <f t="shared" ref="G40:O40" si="19">SUM(G41:G65)</f>
        <v>134105590</v>
      </c>
      <c r="H40" s="67">
        <f t="shared" si="19"/>
        <v>17283897</v>
      </c>
      <c r="I40" s="67">
        <f t="shared" si="19"/>
        <v>151389487</v>
      </c>
      <c r="J40" s="67">
        <f t="shared" si="19"/>
        <v>9419318</v>
      </c>
      <c r="K40" s="67">
        <f t="shared" si="19"/>
        <v>160808805</v>
      </c>
      <c r="L40" s="67">
        <f t="shared" si="19"/>
        <v>-607034.46000000089</v>
      </c>
      <c r="M40" s="67">
        <f t="shared" si="19"/>
        <v>160201770.53999999</v>
      </c>
      <c r="N40" s="67">
        <f t="shared" si="19"/>
        <v>10128609</v>
      </c>
      <c r="O40" s="67">
        <f t="shared" si="19"/>
        <v>170330379.53999999</v>
      </c>
      <c r="P40" s="67">
        <f>SUM(P41:P66)</f>
        <v>22672153.759999998</v>
      </c>
      <c r="Q40" s="67">
        <f>SUM(Q41:Q66)</f>
        <v>193002533.29999998</v>
      </c>
      <c r="R40" s="78"/>
    </row>
    <row r="41" spans="1:18" s="8" customFormat="1" ht="51" customHeight="1">
      <c r="A41" s="84" t="s">
        <v>111</v>
      </c>
      <c r="B41" s="21" t="s">
        <v>112</v>
      </c>
      <c r="C41" s="67"/>
      <c r="D41" s="67"/>
      <c r="E41" s="67"/>
      <c r="F41" s="67"/>
      <c r="G41" s="85"/>
      <c r="H41" s="80">
        <v>2280167</v>
      </c>
      <c r="I41" s="80">
        <f>H41</f>
        <v>2280167</v>
      </c>
      <c r="J41" s="80"/>
      <c r="K41" s="80">
        <f t="shared" ref="K41:K47" si="20">SUM(I41:J41)</f>
        <v>2280167</v>
      </c>
      <c r="L41" s="80"/>
      <c r="M41" s="80">
        <f>SUM(K41:L41)</f>
        <v>2280167</v>
      </c>
      <c r="N41" s="80">
        <v>0</v>
      </c>
      <c r="O41" s="80">
        <f>SUM(M41:N41)</f>
        <v>2280167</v>
      </c>
      <c r="P41" s="80">
        <v>0</v>
      </c>
      <c r="Q41" s="80">
        <f>SUM(O41:P41)</f>
        <v>2280167</v>
      </c>
    </row>
    <row r="42" spans="1:18" s="8" customFormat="1" ht="39" customHeight="1">
      <c r="A42" s="84" t="s">
        <v>113</v>
      </c>
      <c r="B42" s="21" t="s">
        <v>112</v>
      </c>
      <c r="C42" s="67"/>
      <c r="D42" s="67"/>
      <c r="E42" s="67"/>
      <c r="F42" s="67"/>
      <c r="G42" s="67"/>
      <c r="H42" s="80">
        <v>2496855</v>
      </c>
      <c r="I42" s="80">
        <f>H42</f>
        <v>2496855</v>
      </c>
      <c r="J42" s="80"/>
      <c r="K42" s="80">
        <f t="shared" si="20"/>
        <v>2496855</v>
      </c>
      <c r="L42" s="80"/>
      <c r="M42" s="80">
        <f t="shared" ref="M42:M64" si="21">SUM(K42:L42)</f>
        <v>2496855</v>
      </c>
      <c r="N42" s="80">
        <f>1941340+1684124-M42</f>
        <v>1128609</v>
      </c>
      <c r="O42" s="80">
        <f t="shared" ref="O42:O65" si="22">SUM(M42:N42)</f>
        <v>3625464</v>
      </c>
      <c r="P42" s="80">
        <f>1941340+1684124-O42</f>
        <v>0</v>
      </c>
      <c r="Q42" s="80">
        <f t="shared" ref="Q42:Q65" si="23">SUM(O42:P42)</f>
        <v>3625464</v>
      </c>
      <c r="R42" s="78"/>
    </row>
    <row r="43" spans="1:18" s="8" customFormat="1" ht="29.25" customHeight="1">
      <c r="A43" s="86" t="s">
        <v>114</v>
      </c>
      <c r="B43" s="21" t="s">
        <v>112</v>
      </c>
      <c r="C43" s="67"/>
      <c r="D43" s="67"/>
      <c r="E43" s="67"/>
      <c r="F43" s="67"/>
      <c r="G43" s="67"/>
      <c r="H43" s="80"/>
      <c r="I43" s="80"/>
      <c r="J43" s="80"/>
      <c r="K43" s="80"/>
      <c r="L43" s="80">
        <v>12063462</v>
      </c>
      <c r="M43" s="80">
        <f>L43</f>
        <v>12063462</v>
      </c>
      <c r="N43" s="80">
        <v>0</v>
      </c>
      <c r="O43" s="80">
        <f t="shared" si="22"/>
        <v>12063462</v>
      </c>
      <c r="P43" s="80">
        <v>0</v>
      </c>
      <c r="Q43" s="80">
        <f t="shared" si="23"/>
        <v>12063462</v>
      </c>
      <c r="R43" s="78"/>
    </row>
    <row r="44" spans="1:18" ht="114.75">
      <c r="A44" s="32" t="s">
        <v>58</v>
      </c>
      <c r="B44" s="28" t="s">
        <v>95</v>
      </c>
      <c r="C44" s="80">
        <v>1538200</v>
      </c>
      <c r="D44" s="80"/>
      <c r="E44" s="80">
        <f>SUM(C44:D44)</f>
        <v>1538200</v>
      </c>
      <c r="F44" s="80"/>
      <c r="G44" s="80">
        <f>SUM(E44:F44)</f>
        <v>1538200</v>
      </c>
      <c r="H44" s="80"/>
      <c r="I44" s="80">
        <v>1538200</v>
      </c>
      <c r="J44" s="80"/>
      <c r="K44" s="80">
        <f t="shared" si="20"/>
        <v>1538200</v>
      </c>
      <c r="L44" s="80"/>
      <c r="M44" s="80">
        <f t="shared" si="21"/>
        <v>1538200</v>
      </c>
      <c r="N44" s="80"/>
      <c r="O44" s="80">
        <f t="shared" si="22"/>
        <v>1538200</v>
      </c>
      <c r="P44" s="80"/>
      <c r="Q44" s="80">
        <f t="shared" si="23"/>
        <v>1538200</v>
      </c>
    </row>
    <row r="45" spans="1:18" s="8" customFormat="1" ht="38.25" customHeight="1">
      <c r="A45" s="87" t="s">
        <v>115</v>
      </c>
      <c r="B45" s="88" t="s">
        <v>116</v>
      </c>
      <c r="C45" s="67"/>
      <c r="D45" s="67"/>
      <c r="E45" s="67"/>
      <c r="F45" s="67"/>
      <c r="G45" s="67"/>
      <c r="H45" s="80">
        <v>1538000</v>
      </c>
      <c r="I45" s="80">
        <f>H45</f>
        <v>1538000</v>
      </c>
      <c r="J45" s="80"/>
      <c r="K45" s="80">
        <f t="shared" si="20"/>
        <v>1538000</v>
      </c>
      <c r="L45" s="80"/>
      <c r="M45" s="80">
        <f t="shared" si="21"/>
        <v>1538000</v>
      </c>
      <c r="N45" s="80"/>
      <c r="O45" s="80">
        <f t="shared" si="22"/>
        <v>1538000</v>
      </c>
      <c r="P45" s="80"/>
      <c r="Q45" s="80">
        <f t="shared" si="23"/>
        <v>1538000</v>
      </c>
    </row>
    <row r="46" spans="1:18" s="8" customFormat="1" ht="38.25" customHeight="1">
      <c r="A46" s="87" t="s">
        <v>117</v>
      </c>
      <c r="B46" s="89" t="s">
        <v>118</v>
      </c>
      <c r="C46" s="67"/>
      <c r="D46" s="67"/>
      <c r="E46" s="67"/>
      <c r="F46" s="67"/>
      <c r="G46" s="67"/>
      <c r="H46" s="80"/>
      <c r="I46" s="80"/>
      <c r="J46" s="80">
        <v>882207.75</v>
      </c>
      <c r="K46" s="80">
        <f t="shared" si="20"/>
        <v>882207.75</v>
      </c>
      <c r="L46" s="80"/>
      <c r="M46" s="80">
        <f t="shared" si="21"/>
        <v>882207.75</v>
      </c>
      <c r="N46" s="80"/>
      <c r="O46" s="80">
        <f t="shared" si="22"/>
        <v>882207.75</v>
      </c>
      <c r="P46" s="80"/>
      <c r="Q46" s="80">
        <f t="shared" si="23"/>
        <v>882207.75</v>
      </c>
    </row>
    <row r="47" spans="1:18" s="8" customFormat="1" ht="38.25" customHeight="1">
      <c r="A47" s="87" t="s">
        <v>117</v>
      </c>
      <c r="B47" s="89" t="s">
        <v>118</v>
      </c>
      <c r="C47" s="67"/>
      <c r="D47" s="67"/>
      <c r="E47" s="67"/>
      <c r="F47" s="67"/>
      <c r="G47" s="67"/>
      <c r="H47" s="80"/>
      <c r="I47" s="80"/>
      <c r="J47" s="80">
        <v>210792.25</v>
      </c>
      <c r="K47" s="80">
        <f t="shared" si="20"/>
        <v>210792.25</v>
      </c>
      <c r="L47" s="80"/>
      <c r="M47" s="80">
        <f t="shared" si="21"/>
        <v>210792.25</v>
      </c>
      <c r="N47" s="80"/>
      <c r="O47" s="80">
        <f t="shared" si="22"/>
        <v>210792.25</v>
      </c>
      <c r="P47" s="80"/>
      <c r="Q47" s="80">
        <f t="shared" si="23"/>
        <v>210792.25</v>
      </c>
    </row>
    <row r="48" spans="1:18" ht="31.5" customHeight="1">
      <c r="A48" s="32" t="s">
        <v>119</v>
      </c>
      <c r="B48" s="28" t="s">
        <v>120</v>
      </c>
      <c r="C48" s="80"/>
      <c r="D48" s="80"/>
      <c r="E48" s="80">
        <f>SUM(C48:D48)</f>
        <v>0</v>
      </c>
      <c r="F48" s="80">
        <v>37760</v>
      </c>
      <c r="G48" s="80">
        <f>SUM(E48:F48)</f>
        <v>37760</v>
      </c>
      <c r="H48" s="80"/>
      <c r="I48" s="80">
        <f>SUM(G48:H48)</f>
        <v>37760</v>
      </c>
      <c r="J48" s="80"/>
      <c r="K48" s="80">
        <f>SUM(I48:J48)</f>
        <v>37760</v>
      </c>
      <c r="L48" s="80"/>
      <c r="M48" s="80">
        <f t="shared" si="21"/>
        <v>37760</v>
      </c>
      <c r="N48" s="80"/>
      <c r="O48" s="80">
        <f t="shared" si="22"/>
        <v>37760</v>
      </c>
      <c r="P48" s="80"/>
      <c r="Q48" s="80">
        <f t="shared" si="23"/>
        <v>37760</v>
      </c>
    </row>
    <row r="49" spans="1:17" ht="55.5" customHeight="1">
      <c r="A49" s="90" t="s">
        <v>121</v>
      </c>
      <c r="B49" s="91" t="s">
        <v>122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>
        <v>3584753.93</v>
      </c>
      <c r="Q49" s="80">
        <f>P49</f>
        <v>3584753.93</v>
      </c>
    </row>
    <row r="50" spans="1:17" ht="55.5" customHeight="1">
      <c r="A50" s="90" t="s">
        <v>123</v>
      </c>
      <c r="B50" s="91" t="s">
        <v>122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>
        <v>959663.83</v>
      </c>
      <c r="Q50" s="80">
        <f>P50</f>
        <v>959663.83</v>
      </c>
    </row>
    <row r="51" spans="1:17" ht="44.25" customHeight="1">
      <c r="A51" s="82" t="s">
        <v>124</v>
      </c>
      <c r="B51" s="89" t="s">
        <v>125</v>
      </c>
      <c r="C51" s="80"/>
      <c r="D51" s="80"/>
      <c r="E51" s="80"/>
      <c r="F51" s="80"/>
      <c r="G51" s="80"/>
      <c r="H51" s="80">
        <v>5424100</v>
      </c>
      <c r="I51" s="80">
        <f>SUM(G51:H51)</f>
        <v>5424100</v>
      </c>
      <c r="J51" s="80"/>
      <c r="K51" s="80">
        <f t="shared" ref="K51:K65" si="24">SUM(I51:J51)</f>
        <v>5424100</v>
      </c>
      <c r="L51" s="80"/>
      <c r="M51" s="80">
        <f t="shared" si="21"/>
        <v>5424100</v>
      </c>
      <c r="N51" s="80"/>
      <c r="O51" s="80">
        <f t="shared" si="22"/>
        <v>5424100</v>
      </c>
      <c r="P51" s="80"/>
      <c r="Q51" s="80">
        <f t="shared" si="23"/>
        <v>5424100</v>
      </c>
    </row>
    <row r="52" spans="1:17" ht="44.25" customHeight="1">
      <c r="A52" s="82" t="s">
        <v>126</v>
      </c>
      <c r="B52" s="89" t="s">
        <v>125</v>
      </c>
      <c r="C52" s="80"/>
      <c r="D52" s="80"/>
      <c r="E52" s="80"/>
      <c r="F52" s="80"/>
      <c r="G52" s="80"/>
      <c r="H52" s="80">
        <v>957200</v>
      </c>
      <c r="I52" s="80">
        <f>SUM(G52:H52)</f>
        <v>957200</v>
      </c>
      <c r="J52" s="80"/>
      <c r="K52" s="80">
        <f t="shared" si="24"/>
        <v>957200</v>
      </c>
      <c r="L52" s="80"/>
      <c r="M52" s="80">
        <f t="shared" si="21"/>
        <v>957200</v>
      </c>
      <c r="N52" s="80"/>
      <c r="O52" s="80">
        <f t="shared" si="22"/>
        <v>957200</v>
      </c>
      <c r="P52" s="80"/>
      <c r="Q52" s="80">
        <f t="shared" si="23"/>
        <v>957200</v>
      </c>
    </row>
    <row r="53" spans="1:17" ht="53.25" customHeight="1">
      <c r="A53" s="32" t="s">
        <v>127</v>
      </c>
      <c r="B53" s="28" t="s">
        <v>128</v>
      </c>
      <c r="C53" s="80"/>
      <c r="D53" s="80"/>
      <c r="E53" s="80">
        <f>SUM(C53:D53)</f>
        <v>0</v>
      </c>
      <c r="F53" s="80">
        <v>262130</v>
      </c>
      <c r="G53" s="80">
        <f>SUM(E53:F53)</f>
        <v>262130</v>
      </c>
      <c r="H53" s="80"/>
      <c r="I53" s="80">
        <f>SUM(G53:H53)</f>
        <v>262130</v>
      </c>
      <c r="J53" s="80"/>
      <c r="K53" s="80">
        <f t="shared" si="24"/>
        <v>262130</v>
      </c>
      <c r="L53" s="80"/>
      <c r="M53" s="80">
        <f t="shared" si="21"/>
        <v>262130</v>
      </c>
      <c r="N53" s="80"/>
      <c r="O53" s="80">
        <f t="shared" si="22"/>
        <v>262130</v>
      </c>
      <c r="P53" s="80"/>
      <c r="Q53" s="80">
        <f t="shared" si="23"/>
        <v>262130</v>
      </c>
    </row>
    <row r="54" spans="1:17" s="8" customFormat="1" ht="31.5" customHeight="1">
      <c r="A54" s="82" t="s">
        <v>129</v>
      </c>
      <c r="B54" s="28" t="s">
        <v>94</v>
      </c>
      <c r="C54" s="67"/>
      <c r="D54" s="67"/>
      <c r="E54" s="67"/>
      <c r="F54" s="67"/>
      <c r="G54" s="67"/>
      <c r="H54" s="80"/>
      <c r="I54" s="80"/>
      <c r="J54" s="80">
        <v>201318</v>
      </c>
      <c r="K54" s="80">
        <f t="shared" si="24"/>
        <v>201318</v>
      </c>
      <c r="L54" s="80"/>
      <c r="M54" s="80">
        <f t="shared" si="21"/>
        <v>201318</v>
      </c>
      <c r="N54" s="80"/>
      <c r="O54" s="80">
        <f t="shared" si="22"/>
        <v>201318</v>
      </c>
      <c r="P54" s="80"/>
      <c r="Q54" s="80">
        <f t="shared" si="23"/>
        <v>201318</v>
      </c>
    </row>
    <row r="55" spans="1:17" ht="28.5" customHeight="1">
      <c r="A55" s="90" t="s">
        <v>130</v>
      </c>
      <c r="B55" s="28" t="s">
        <v>94</v>
      </c>
      <c r="C55" s="80"/>
      <c r="D55" s="80"/>
      <c r="E55" s="80"/>
      <c r="F55" s="80"/>
      <c r="G55" s="80"/>
      <c r="H55" s="80">
        <v>497775</v>
      </c>
      <c r="I55" s="80">
        <f>H55</f>
        <v>497775</v>
      </c>
      <c r="J55" s="80">
        <v>125000</v>
      </c>
      <c r="K55" s="80">
        <f t="shared" si="24"/>
        <v>622775</v>
      </c>
      <c r="L55" s="80"/>
      <c r="M55" s="80">
        <f t="shared" si="21"/>
        <v>622775</v>
      </c>
      <c r="N55" s="80"/>
      <c r="O55" s="80">
        <f t="shared" si="22"/>
        <v>622775</v>
      </c>
      <c r="P55" s="80"/>
      <c r="Q55" s="80">
        <f t="shared" si="23"/>
        <v>622775</v>
      </c>
    </row>
    <row r="56" spans="1:17" ht="25.5">
      <c r="A56" s="32" t="s">
        <v>131</v>
      </c>
      <c r="B56" s="28" t="s">
        <v>94</v>
      </c>
      <c r="C56" s="80"/>
      <c r="D56" s="80"/>
      <c r="E56" s="80">
        <f>SUM(C56:D56)</f>
        <v>0</v>
      </c>
      <c r="F56" s="80">
        <v>206200</v>
      </c>
      <c r="G56" s="80">
        <f>SUM(E56:F56)</f>
        <v>206200</v>
      </c>
      <c r="H56" s="80"/>
      <c r="I56" s="80">
        <f t="shared" ref="I56:I99" si="25">SUM(G56:H56)</f>
        <v>206200</v>
      </c>
      <c r="J56" s="80"/>
      <c r="K56" s="80">
        <f t="shared" si="24"/>
        <v>206200</v>
      </c>
      <c r="L56" s="80"/>
      <c r="M56" s="80">
        <f t="shared" si="21"/>
        <v>206200</v>
      </c>
      <c r="N56" s="80"/>
      <c r="O56" s="80">
        <f t="shared" si="22"/>
        <v>206200</v>
      </c>
      <c r="P56" s="80"/>
      <c r="Q56" s="80">
        <f t="shared" si="23"/>
        <v>206200</v>
      </c>
    </row>
    <row r="57" spans="1:17" ht="41.25" customHeight="1">
      <c r="A57" s="84" t="s">
        <v>132</v>
      </c>
      <c r="B57" s="28" t="s">
        <v>94</v>
      </c>
      <c r="C57" s="80"/>
      <c r="D57" s="80"/>
      <c r="E57" s="80"/>
      <c r="F57" s="80"/>
      <c r="G57" s="80"/>
      <c r="H57" s="80"/>
      <c r="I57" s="80"/>
      <c r="J57" s="80"/>
      <c r="K57" s="80"/>
      <c r="L57" s="92">
        <v>17674000</v>
      </c>
      <c r="M57" s="80">
        <f>L57</f>
        <v>17674000</v>
      </c>
      <c r="N57" s="80"/>
      <c r="O57" s="80">
        <f t="shared" si="22"/>
        <v>17674000</v>
      </c>
      <c r="P57" s="80">
        <v>2850796</v>
      </c>
      <c r="Q57" s="80">
        <f t="shared" si="23"/>
        <v>20524796</v>
      </c>
    </row>
    <row r="58" spans="1:17" ht="41.25" customHeight="1">
      <c r="A58" s="84" t="s">
        <v>133</v>
      </c>
      <c r="B58" s="28" t="s">
        <v>94</v>
      </c>
      <c r="C58" s="80"/>
      <c r="D58" s="80"/>
      <c r="E58" s="80"/>
      <c r="F58" s="80"/>
      <c r="G58" s="80"/>
      <c r="H58" s="80"/>
      <c r="I58" s="80"/>
      <c r="J58" s="80"/>
      <c r="K58" s="80"/>
      <c r="L58" s="92">
        <v>3137031</v>
      </c>
      <c r="M58" s="80">
        <f>L58</f>
        <v>3137031</v>
      </c>
      <c r="N58" s="80"/>
      <c r="O58" s="80">
        <f t="shared" si="22"/>
        <v>3137031</v>
      </c>
      <c r="P58" s="80">
        <v>246700</v>
      </c>
      <c r="Q58" s="80">
        <f t="shared" si="23"/>
        <v>3383731</v>
      </c>
    </row>
    <row r="59" spans="1:17" ht="39.75" customHeight="1">
      <c r="A59" s="32" t="s">
        <v>134</v>
      </c>
      <c r="B59" s="28" t="s">
        <v>94</v>
      </c>
      <c r="C59" s="80"/>
      <c r="D59" s="80">
        <v>3000000</v>
      </c>
      <c r="E59" s="80">
        <f t="shared" si="2"/>
        <v>3000000</v>
      </c>
      <c r="F59" s="80">
        <v>5000000</v>
      </c>
      <c r="G59" s="80">
        <f t="shared" ref="G59:G99" si="26">SUM(E59:F59)</f>
        <v>8000000</v>
      </c>
      <c r="H59" s="80">
        <v>5000000</v>
      </c>
      <c r="I59" s="80">
        <f t="shared" si="25"/>
        <v>13000000</v>
      </c>
      <c r="J59" s="80">
        <f>21000000-I59</f>
        <v>8000000</v>
      </c>
      <c r="K59" s="80">
        <f t="shared" si="24"/>
        <v>21000000</v>
      </c>
      <c r="L59" s="80">
        <v>8000000</v>
      </c>
      <c r="M59" s="80">
        <f t="shared" si="21"/>
        <v>29000000</v>
      </c>
      <c r="N59" s="80">
        <f>38000000-M59</f>
        <v>9000000</v>
      </c>
      <c r="O59" s="80">
        <f t="shared" si="22"/>
        <v>38000000</v>
      </c>
      <c r="P59" s="80">
        <v>10000000</v>
      </c>
      <c r="Q59" s="80">
        <f t="shared" si="23"/>
        <v>48000000</v>
      </c>
    </row>
    <row r="60" spans="1:17" ht="40.5" customHeight="1">
      <c r="A60" s="32" t="s">
        <v>77</v>
      </c>
      <c r="B60" s="28" t="s">
        <v>94</v>
      </c>
      <c r="C60" s="80">
        <v>23700</v>
      </c>
      <c r="D60" s="80"/>
      <c r="E60" s="80">
        <f t="shared" si="2"/>
        <v>23700</v>
      </c>
      <c r="F60" s="80"/>
      <c r="G60" s="80">
        <f t="shared" si="26"/>
        <v>23700</v>
      </c>
      <c r="H60" s="80"/>
      <c r="I60" s="80">
        <f t="shared" si="25"/>
        <v>23700</v>
      </c>
      <c r="J60" s="80"/>
      <c r="K60" s="80">
        <f t="shared" si="24"/>
        <v>23700</v>
      </c>
      <c r="L60" s="80"/>
      <c r="M60" s="80">
        <f t="shared" si="21"/>
        <v>23700</v>
      </c>
      <c r="N60" s="80"/>
      <c r="O60" s="80">
        <f t="shared" si="22"/>
        <v>23700</v>
      </c>
      <c r="P60" s="80"/>
      <c r="Q60" s="80">
        <f t="shared" si="23"/>
        <v>23700</v>
      </c>
    </row>
    <row r="61" spans="1:17" ht="38.25">
      <c r="A61" s="93" t="s">
        <v>135</v>
      </c>
      <c r="B61" s="28" t="s">
        <v>94</v>
      </c>
      <c r="C61" s="80">
        <v>50400</v>
      </c>
      <c r="D61" s="80"/>
      <c r="E61" s="80">
        <f t="shared" si="2"/>
        <v>50400</v>
      </c>
      <c r="F61" s="80"/>
      <c r="G61" s="80">
        <f t="shared" si="26"/>
        <v>50400</v>
      </c>
      <c r="H61" s="80"/>
      <c r="I61" s="80">
        <f t="shared" si="25"/>
        <v>50400</v>
      </c>
      <c r="J61" s="80"/>
      <c r="K61" s="80">
        <f t="shared" si="24"/>
        <v>50400</v>
      </c>
      <c r="L61" s="80"/>
      <c r="M61" s="80">
        <f t="shared" si="21"/>
        <v>50400</v>
      </c>
      <c r="N61" s="80"/>
      <c r="O61" s="80">
        <f t="shared" si="22"/>
        <v>50400</v>
      </c>
      <c r="P61" s="80">
        <v>30240</v>
      </c>
      <c r="Q61" s="80">
        <f t="shared" si="23"/>
        <v>80640</v>
      </c>
    </row>
    <row r="62" spans="1:17" s="8" customFormat="1" ht="26.25" customHeight="1">
      <c r="A62" s="32" t="s">
        <v>136</v>
      </c>
      <c r="B62" s="28" t="s">
        <v>94</v>
      </c>
      <c r="C62" s="80">
        <v>5716000</v>
      </c>
      <c r="D62" s="80"/>
      <c r="E62" s="80">
        <f t="shared" si="2"/>
        <v>5716000</v>
      </c>
      <c r="F62" s="80"/>
      <c r="G62" s="80">
        <f t="shared" si="26"/>
        <v>5716000</v>
      </c>
      <c r="H62" s="80">
        <v>-910200</v>
      </c>
      <c r="I62" s="80">
        <f t="shared" si="25"/>
        <v>4805800</v>
      </c>
      <c r="J62" s="80"/>
      <c r="K62" s="80">
        <f t="shared" si="24"/>
        <v>4805800</v>
      </c>
      <c r="L62" s="80"/>
      <c r="M62" s="80">
        <f t="shared" si="21"/>
        <v>4805800</v>
      </c>
      <c r="N62" s="80"/>
      <c r="O62" s="80">
        <f t="shared" si="22"/>
        <v>4805800</v>
      </c>
      <c r="P62" s="80"/>
      <c r="Q62" s="80">
        <f t="shared" si="23"/>
        <v>4805800</v>
      </c>
    </row>
    <row r="63" spans="1:17" s="8" customFormat="1" ht="39.75" customHeight="1">
      <c r="A63" s="32" t="s">
        <v>55</v>
      </c>
      <c r="B63" s="28" t="s">
        <v>94</v>
      </c>
      <c r="C63" s="80">
        <v>278900</v>
      </c>
      <c r="D63" s="80"/>
      <c r="E63" s="80">
        <f t="shared" si="2"/>
        <v>278900</v>
      </c>
      <c r="F63" s="80"/>
      <c r="G63" s="80">
        <f t="shared" si="26"/>
        <v>278900</v>
      </c>
      <c r="H63" s="80"/>
      <c r="I63" s="80">
        <f t="shared" si="25"/>
        <v>278900</v>
      </c>
      <c r="J63" s="80"/>
      <c r="K63" s="80">
        <f t="shared" si="24"/>
        <v>278900</v>
      </c>
      <c r="L63" s="80"/>
      <c r="M63" s="80">
        <f t="shared" si="21"/>
        <v>278900</v>
      </c>
      <c r="N63" s="80"/>
      <c r="O63" s="80">
        <f t="shared" si="22"/>
        <v>278900</v>
      </c>
      <c r="P63" s="80"/>
      <c r="Q63" s="80">
        <f t="shared" si="23"/>
        <v>278900</v>
      </c>
    </row>
    <row r="64" spans="1:17" ht="38.25">
      <c r="A64" s="32" t="s">
        <v>56</v>
      </c>
      <c r="B64" s="28" t="s">
        <v>94</v>
      </c>
      <c r="C64" s="80">
        <v>223000</v>
      </c>
      <c r="D64" s="80">
        <f>771300-C64</f>
        <v>548300</v>
      </c>
      <c r="E64" s="80">
        <f t="shared" si="2"/>
        <v>771300</v>
      </c>
      <c r="F64" s="80">
        <f>771300-E64</f>
        <v>0</v>
      </c>
      <c r="G64" s="80">
        <f t="shared" si="26"/>
        <v>771300</v>
      </c>
      <c r="H64" s="80">
        <f>771300-G64</f>
        <v>0</v>
      </c>
      <c r="I64" s="80">
        <f t="shared" si="25"/>
        <v>771300</v>
      </c>
      <c r="J64" s="80"/>
      <c r="K64" s="80">
        <f t="shared" si="24"/>
        <v>771300</v>
      </c>
      <c r="L64" s="80"/>
      <c r="M64" s="80">
        <f t="shared" si="21"/>
        <v>771300</v>
      </c>
      <c r="N64" s="80"/>
      <c r="O64" s="80">
        <f t="shared" si="22"/>
        <v>771300</v>
      </c>
      <c r="P64" s="80"/>
      <c r="Q64" s="80">
        <f t="shared" si="23"/>
        <v>771300</v>
      </c>
    </row>
    <row r="65" spans="1:18" ht="18" customHeight="1">
      <c r="A65" s="32" t="s">
        <v>57</v>
      </c>
      <c r="B65" s="28" t="s">
        <v>94</v>
      </c>
      <c r="C65" s="80">
        <v>117221000</v>
      </c>
      <c r="D65" s="80"/>
      <c r="E65" s="80">
        <f t="shared" si="2"/>
        <v>117221000</v>
      </c>
      <c r="F65" s="80"/>
      <c r="G65" s="80">
        <f t="shared" si="26"/>
        <v>117221000</v>
      </c>
      <c r="H65" s="80"/>
      <c r="I65" s="80">
        <f t="shared" si="25"/>
        <v>117221000</v>
      </c>
      <c r="J65" s="80"/>
      <c r="K65" s="80">
        <f t="shared" si="24"/>
        <v>117221000</v>
      </c>
      <c r="L65" s="80">
        <v>-41481527.460000001</v>
      </c>
      <c r="M65" s="80">
        <f>SUM(K65:L65)</f>
        <v>75739472.539999992</v>
      </c>
      <c r="N65" s="80"/>
      <c r="O65" s="80">
        <f t="shared" si="22"/>
        <v>75739472.539999992</v>
      </c>
      <c r="P65" s="80"/>
      <c r="Q65" s="80">
        <f t="shared" si="23"/>
        <v>75739472.539999992</v>
      </c>
    </row>
    <row r="66" spans="1:18" ht="19.5" customHeight="1">
      <c r="A66" s="87" t="s">
        <v>137</v>
      </c>
      <c r="B66" s="28" t="s">
        <v>94</v>
      </c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>
        <v>5000000</v>
      </c>
      <c r="Q66" s="80">
        <f>P66</f>
        <v>5000000</v>
      </c>
    </row>
    <row r="67" spans="1:18" s="30" customFormat="1" ht="25.5">
      <c r="A67" s="94" t="s">
        <v>59</v>
      </c>
      <c r="B67" s="23" t="s">
        <v>71</v>
      </c>
      <c r="C67" s="67">
        <f>SUM(C68:C80)</f>
        <v>498251500</v>
      </c>
      <c r="D67" s="67">
        <f>SUM(D68:D80)</f>
        <v>564300</v>
      </c>
      <c r="E67" s="67">
        <f t="shared" si="2"/>
        <v>498815800</v>
      </c>
      <c r="F67" s="67">
        <f>SUM(F68:F80)</f>
        <v>3616100</v>
      </c>
      <c r="G67" s="67">
        <f t="shared" si="26"/>
        <v>502431900</v>
      </c>
      <c r="H67" s="67">
        <f>SUM(H68:H80)</f>
        <v>-350400</v>
      </c>
      <c r="I67" s="67">
        <f t="shared" si="25"/>
        <v>502081500</v>
      </c>
      <c r="J67" s="67">
        <f>SUM(J68:J80)</f>
        <v>0</v>
      </c>
      <c r="K67" s="67">
        <f>SUM(I67:J67)</f>
        <v>502081500</v>
      </c>
      <c r="L67" s="67">
        <f t="shared" ref="L67:Q67" si="27">SUM(L68:L80)</f>
        <v>0</v>
      </c>
      <c r="M67" s="67">
        <f t="shared" si="27"/>
        <v>502081500</v>
      </c>
      <c r="N67" s="67">
        <f t="shared" si="27"/>
        <v>0</v>
      </c>
      <c r="O67" s="67">
        <f t="shared" si="27"/>
        <v>502081500</v>
      </c>
      <c r="P67" s="67">
        <f t="shared" si="27"/>
        <v>2669201.13</v>
      </c>
      <c r="Q67" s="67">
        <f t="shared" si="27"/>
        <v>504750701.13</v>
      </c>
      <c r="R67" s="95"/>
    </row>
    <row r="68" spans="1:18" s="34" customFormat="1" ht="27.75" customHeight="1">
      <c r="A68" s="32" t="s">
        <v>81</v>
      </c>
      <c r="B68" s="33" t="s">
        <v>73</v>
      </c>
      <c r="C68" s="80">
        <v>5786000</v>
      </c>
      <c r="D68" s="80"/>
      <c r="E68" s="80">
        <f t="shared" si="2"/>
        <v>5786000</v>
      </c>
      <c r="F68" s="80"/>
      <c r="G68" s="80">
        <f t="shared" si="26"/>
        <v>5786000</v>
      </c>
      <c r="H68" s="80"/>
      <c r="I68" s="80">
        <f t="shared" si="25"/>
        <v>5786000</v>
      </c>
      <c r="J68" s="80"/>
      <c r="K68" s="80">
        <f>SUM(I68:J68)</f>
        <v>5786000</v>
      </c>
      <c r="L68" s="80"/>
      <c r="M68" s="80">
        <f>SUM(K68:L68)</f>
        <v>5786000</v>
      </c>
      <c r="N68" s="80"/>
      <c r="O68" s="80">
        <f>SUM(M68:N68)</f>
        <v>5786000</v>
      </c>
      <c r="P68" s="80"/>
      <c r="Q68" s="80">
        <f>SUM(O68:P68)</f>
        <v>5786000</v>
      </c>
    </row>
    <row r="69" spans="1:18" s="34" customFormat="1" ht="27" customHeight="1">
      <c r="A69" s="96" t="s">
        <v>79</v>
      </c>
      <c r="B69" s="33" t="s">
        <v>73</v>
      </c>
      <c r="C69" s="80">
        <v>3134300</v>
      </c>
      <c r="D69" s="80"/>
      <c r="E69" s="80">
        <f t="shared" si="2"/>
        <v>3134300</v>
      </c>
      <c r="F69" s="80"/>
      <c r="G69" s="80">
        <f t="shared" si="26"/>
        <v>3134300</v>
      </c>
      <c r="H69" s="80"/>
      <c r="I69" s="80">
        <f t="shared" si="25"/>
        <v>3134300</v>
      </c>
      <c r="J69" s="80"/>
      <c r="K69" s="80">
        <f t="shared" ref="K69:K80" si="28">SUM(I69:J69)</f>
        <v>3134300</v>
      </c>
      <c r="L69" s="80"/>
      <c r="M69" s="80">
        <f t="shared" ref="M69:M80" si="29">SUM(K69:L69)</f>
        <v>3134300</v>
      </c>
      <c r="N69" s="80"/>
      <c r="O69" s="80">
        <f t="shared" ref="O69:O80" si="30">SUM(M69:N69)</f>
        <v>3134300</v>
      </c>
      <c r="P69" s="80"/>
      <c r="Q69" s="80">
        <f t="shared" ref="Q69:Q80" si="31">SUM(O69:P69)</f>
        <v>3134300</v>
      </c>
    </row>
    <row r="70" spans="1:18" ht="27" customHeight="1">
      <c r="A70" s="32" t="s">
        <v>61</v>
      </c>
      <c r="B70" s="33" t="s">
        <v>73</v>
      </c>
      <c r="C70" s="80">
        <v>964400</v>
      </c>
      <c r="D70" s="80"/>
      <c r="E70" s="80">
        <f t="shared" si="2"/>
        <v>964400</v>
      </c>
      <c r="F70" s="80"/>
      <c r="G70" s="80">
        <f t="shared" si="26"/>
        <v>964400</v>
      </c>
      <c r="H70" s="80"/>
      <c r="I70" s="80">
        <f t="shared" si="25"/>
        <v>964400</v>
      </c>
      <c r="J70" s="80"/>
      <c r="K70" s="80">
        <f t="shared" si="28"/>
        <v>964400</v>
      </c>
      <c r="L70" s="80"/>
      <c r="M70" s="80">
        <f t="shared" si="29"/>
        <v>964400</v>
      </c>
      <c r="N70" s="80"/>
      <c r="O70" s="80">
        <f t="shared" si="30"/>
        <v>964400</v>
      </c>
      <c r="P70" s="80"/>
      <c r="Q70" s="80">
        <f t="shared" si="31"/>
        <v>964400</v>
      </c>
    </row>
    <row r="71" spans="1:18" ht="27" customHeight="1">
      <c r="A71" s="32" t="s">
        <v>62</v>
      </c>
      <c r="B71" s="33" t="s">
        <v>73</v>
      </c>
      <c r="C71" s="80">
        <v>241100</v>
      </c>
      <c r="D71" s="80"/>
      <c r="E71" s="80">
        <f t="shared" si="2"/>
        <v>241100</v>
      </c>
      <c r="F71" s="80"/>
      <c r="G71" s="80">
        <f t="shared" si="26"/>
        <v>241100</v>
      </c>
      <c r="H71" s="80"/>
      <c r="I71" s="80">
        <f t="shared" si="25"/>
        <v>241100</v>
      </c>
      <c r="J71" s="80"/>
      <c r="K71" s="80">
        <f t="shared" si="28"/>
        <v>241100</v>
      </c>
      <c r="L71" s="80"/>
      <c r="M71" s="80">
        <f t="shared" si="29"/>
        <v>241100</v>
      </c>
      <c r="N71" s="80"/>
      <c r="O71" s="80">
        <f t="shared" si="30"/>
        <v>241100</v>
      </c>
      <c r="P71" s="80"/>
      <c r="Q71" s="80">
        <f t="shared" si="31"/>
        <v>241100</v>
      </c>
    </row>
    <row r="72" spans="1:18" ht="27.75" customHeight="1">
      <c r="A72" s="32" t="s">
        <v>63</v>
      </c>
      <c r="B72" s="33" t="s">
        <v>73</v>
      </c>
      <c r="C72" s="80">
        <v>1012500</v>
      </c>
      <c r="D72" s="80"/>
      <c r="E72" s="80">
        <f t="shared" si="2"/>
        <v>1012500</v>
      </c>
      <c r="F72" s="80"/>
      <c r="G72" s="80">
        <f t="shared" si="26"/>
        <v>1012500</v>
      </c>
      <c r="H72" s="80"/>
      <c r="I72" s="80">
        <f t="shared" si="25"/>
        <v>1012500</v>
      </c>
      <c r="J72" s="80"/>
      <c r="K72" s="80">
        <f t="shared" si="28"/>
        <v>1012500</v>
      </c>
      <c r="L72" s="80"/>
      <c r="M72" s="80">
        <f t="shared" si="29"/>
        <v>1012500</v>
      </c>
      <c r="N72" s="80"/>
      <c r="O72" s="80">
        <f t="shared" si="30"/>
        <v>1012500</v>
      </c>
      <c r="P72" s="80"/>
      <c r="Q72" s="80">
        <f t="shared" si="31"/>
        <v>1012500</v>
      </c>
    </row>
    <row r="73" spans="1:18" ht="63.75">
      <c r="A73" s="32" t="s">
        <v>64</v>
      </c>
      <c r="B73" s="33" t="s">
        <v>73</v>
      </c>
      <c r="C73" s="80">
        <v>10000</v>
      </c>
      <c r="D73" s="80"/>
      <c r="E73" s="80">
        <f t="shared" si="2"/>
        <v>10000</v>
      </c>
      <c r="F73" s="80"/>
      <c r="G73" s="80">
        <f t="shared" si="26"/>
        <v>10000</v>
      </c>
      <c r="H73" s="80"/>
      <c r="I73" s="80">
        <f t="shared" si="25"/>
        <v>10000</v>
      </c>
      <c r="J73" s="80"/>
      <c r="K73" s="80">
        <f t="shared" si="28"/>
        <v>10000</v>
      </c>
      <c r="L73" s="80"/>
      <c r="M73" s="80">
        <f t="shared" si="29"/>
        <v>10000</v>
      </c>
      <c r="N73" s="80"/>
      <c r="O73" s="80">
        <f t="shared" si="30"/>
        <v>10000</v>
      </c>
      <c r="P73" s="80"/>
      <c r="Q73" s="80">
        <f t="shared" si="31"/>
        <v>10000</v>
      </c>
    </row>
    <row r="74" spans="1:18" ht="38.25">
      <c r="A74" s="32" t="s">
        <v>138</v>
      </c>
      <c r="B74" s="33" t="s">
        <v>73</v>
      </c>
      <c r="C74" s="80">
        <v>45600</v>
      </c>
      <c r="D74" s="80"/>
      <c r="E74" s="80">
        <f t="shared" si="2"/>
        <v>45600</v>
      </c>
      <c r="F74" s="80"/>
      <c r="G74" s="80">
        <f t="shared" si="26"/>
        <v>45600</v>
      </c>
      <c r="H74" s="80"/>
      <c r="I74" s="80">
        <f t="shared" si="25"/>
        <v>45600</v>
      </c>
      <c r="J74" s="80"/>
      <c r="K74" s="80">
        <f t="shared" si="28"/>
        <v>45600</v>
      </c>
      <c r="L74" s="80"/>
      <c r="M74" s="80">
        <f t="shared" si="29"/>
        <v>45600</v>
      </c>
      <c r="N74" s="80"/>
      <c r="O74" s="80">
        <f t="shared" si="30"/>
        <v>45600</v>
      </c>
      <c r="P74" s="80">
        <v>-26162.1</v>
      </c>
      <c r="Q74" s="80">
        <f t="shared" si="31"/>
        <v>19437.900000000001</v>
      </c>
    </row>
    <row r="75" spans="1:18" ht="25.5">
      <c r="A75" s="32" t="s">
        <v>65</v>
      </c>
      <c r="B75" s="33" t="s">
        <v>73</v>
      </c>
      <c r="C75" s="80">
        <v>25000</v>
      </c>
      <c r="D75" s="80"/>
      <c r="E75" s="80">
        <f t="shared" si="2"/>
        <v>25000</v>
      </c>
      <c r="F75" s="80"/>
      <c r="G75" s="80">
        <f t="shared" si="26"/>
        <v>25000</v>
      </c>
      <c r="H75" s="80"/>
      <c r="I75" s="80">
        <f t="shared" si="25"/>
        <v>25000</v>
      </c>
      <c r="J75" s="80"/>
      <c r="K75" s="80">
        <f t="shared" si="28"/>
        <v>25000</v>
      </c>
      <c r="L75" s="80"/>
      <c r="M75" s="80">
        <f t="shared" si="29"/>
        <v>25000</v>
      </c>
      <c r="N75" s="80"/>
      <c r="O75" s="80">
        <f t="shared" si="30"/>
        <v>25000</v>
      </c>
      <c r="P75" s="80"/>
      <c r="Q75" s="80">
        <f t="shared" si="31"/>
        <v>25000</v>
      </c>
    </row>
    <row r="76" spans="1:18" ht="38.25" customHeight="1">
      <c r="A76" s="32" t="s">
        <v>78</v>
      </c>
      <c r="B76" s="36" t="s">
        <v>74</v>
      </c>
      <c r="C76" s="80">
        <v>8295400</v>
      </c>
      <c r="D76" s="80">
        <f>7738400-C76</f>
        <v>-557000</v>
      </c>
      <c r="E76" s="80">
        <f t="shared" si="2"/>
        <v>7738400</v>
      </c>
      <c r="F76" s="80">
        <f>7738400-E76</f>
        <v>0</v>
      </c>
      <c r="G76" s="80">
        <f t="shared" si="26"/>
        <v>7738400</v>
      </c>
      <c r="H76" s="80">
        <f>7738400-G76</f>
        <v>0</v>
      </c>
      <c r="I76" s="80">
        <f t="shared" si="25"/>
        <v>7738400</v>
      </c>
      <c r="J76" s="80"/>
      <c r="K76" s="80">
        <f t="shared" si="28"/>
        <v>7738400</v>
      </c>
      <c r="L76" s="80"/>
      <c r="M76" s="80">
        <f t="shared" si="29"/>
        <v>7738400</v>
      </c>
      <c r="N76" s="80"/>
      <c r="O76" s="80">
        <f t="shared" si="30"/>
        <v>7738400</v>
      </c>
      <c r="P76" s="80">
        <v>2771700</v>
      </c>
      <c r="Q76" s="80">
        <f t="shared" si="31"/>
        <v>10510100</v>
      </c>
    </row>
    <row r="77" spans="1:18" ht="26.25" customHeight="1">
      <c r="A77" s="32" t="s">
        <v>66</v>
      </c>
      <c r="B77" s="36" t="s">
        <v>85</v>
      </c>
      <c r="C77" s="80">
        <v>2076200</v>
      </c>
      <c r="D77" s="80">
        <f>3197500-C77</f>
        <v>1121300</v>
      </c>
      <c r="E77" s="80">
        <f t="shared" si="2"/>
        <v>3197500</v>
      </c>
      <c r="F77" s="80">
        <f>3197500-E77</f>
        <v>0</v>
      </c>
      <c r="G77" s="80">
        <f t="shared" si="26"/>
        <v>3197500</v>
      </c>
      <c r="H77" s="80">
        <f>3197500-G77</f>
        <v>0</v>
      </c>
      <c r="I77" s="80">
        <f t="shared" si="25"/>
        <v>3197500</v>
      </c>
      <c r="J77" s="80"/>
      <c r="K77" s="80">
        <f t="shared" si="28"/>
        <v>3197500</v>
      </c>
      <c r="L77" s="80"/>
      <c r="M77" s="80">
        <f t="shared" si="29"/>
        <v>3197500</v>
      </c>
      <c r="N77" s="80"/>
      <c r="O77" s="80">
        <f t="shared" si="30"/>
        <v>3197500</v>
      </c>
      <c r="P77" s="80">
        <v>-402836.77</v>
      </c>
      <c r="Q77" s="80">
        <f t="shared" si="31"/>
        <v>2794663.23</v>
      </c>
    </row>
    <row r="78" spans="1:18" ht="26.25" customHeight="1">
      <c r="A78" s="32" t="s">
        <v>139</v>
      </c>
      <c r="B78" s="36" t="s">
        <v>85</v>
      </c>
      <c r="C78" s="80"/>
      <c r="D78" s="80">
        <v>0</v>
      </c>
      <c r="E78" s="80">
        <f t="shared" si="2"/>
        <v>0</v>
      </c>
      <c r="F78" s="80">
        <v>3616100</v>
      </c>
      <c r="G78" s="80">
        <f t="shared" si="26"/>
        <v>3616100</v>
      </c>
      <c r="H78" s="80">
        <v>-350400</v>
      </c>
      <c r="I78" s="80">
        <f t="shared" si="25"/>
        <v>3265700</v>
      </c>
      <c r="J78" s="80"/>
      <c r="K78" s="80">
        <f t="shared" si="28"/>
        <v>3265700</v>
      </c>
      <c r="L78" s="80"/>
      <c r="M78" s="80">
        <f t="shared" si="29"/>
        <v>3265700</v>
      </c>
      <c r="N78" s="80"/>
      <c r="O78" s="80">
        <f t="shared" si="30"/>
        <v>3265700</v>
      </c>
      <c r="P78" s="80">
        <v>326500</v>
      </c>
      <c r="Q78" s="80">
        <f t="shared" si="31"/>
        <v>3592200</v>
      </c>
    </row>
    <row r="79" spans="1:18" ht="26.25" customHeight="1">
      <c r="A79" s="32" t="s">
        <v>60</v>
      </c>
      <c r="B79" s="97" t="s">
        <v>70</v>
      </c>
      <c r="C79" s="80">
        <v>2144600</v>
      </c>
      <c r="D79" s="80"/>
      <c r="E79" s="80">
        <f t="shared" si="2"/>
        <v>2144600</v>
      </c>
      <c r="F79" s="80"/>
      <c r="G79" s="80">
        <f t="shared" si="26"/>
        <v>2144600</v>
      </c>
      <c r="H79" s="80"/>
      <c r="I79" s="80">
        <f t="shared" si="25"/>
        <v>2144600</v>
      </c>
      <c r="J79" s="80"/>
      <c r="K79" s="80">
        <f t="shared" si="28"/>
        <v>2144600</v>
      </c>
      <c r="L79" s="80"/>
      <c r="M79" s="80">
        <f t="shared" si="29"/>
        <v>2144600</v>
      </c>
      <c r="N79" s="80"/>
      <c r="O79" s="80">
        <f t="shared" si="30"/>
        <v>2144600</v>
      </c>
      <c r="P79" s="80"/>
      <c r="Q79" s="80">
        <f t="shared" si="31"/>
        <v>2144600</v>
      </c>
    </row>
    <row r="80" spans="1:18" ht="15" customHeight="1">
      <c r="A80" s="37" t="s">
        <v>80</v>
      </c>
      <c r="B80" s="36" t="s">
        <v>84</v>
      </c>
      <c r="C80" s="80">
        <v>474516400</v>
      </c>
      <c r="D80" s="80"/>
      <c r="E80" s="80">
        <f t="shared" si="2"/>
        <v>474516400</v>
      </c>
      <c r="F80" s="80"/>
      <c r="G80" s="80">
        <f t="shared" si="26"/>
        <v>474516400</v>
      </c>
      <c r="H80" s="80"/>
      <c r="I80" s="80">
        <f t="shared" si="25"/>
        <v>474516400</v>
      </c>
      <c r="J80" s="80"/>
      <c r="K80" s="80">
        <f t="shared" si="28"/>
        <v>474516400</v>
      </c>
      <c r="L80" s="80"/>
      <c r="M80" s="80">
        <f t="shared" si="29"/>
        <v>474516400</v>
      </c>
      <c r="N80" s="80"/>
      <c r="O80" s="80">
        <f t="shared" si="30"/>
        <v>474516400</v>
      </c>
      <c r="P80" s="80"/>
      <c r="Q80" s="80">
        <f t="shared" si="31"/>
        <v>474516400</v>
      </c>
    </row>
    <row r="81" spans="1:18" s="34" customFormat="1" ht="25.5">
      <c r="A81" s="94" t="s">
        <v>140</v>
      </c>
      <c r="B81" s="98" t="s">
        <v>86</v>
      </c>
      <c r="C81" s="85">
        <f>SUM(C84:C84)</f>
        <v>146700</v>
      </c>
      <c r="D81" s="85">
        <f>SUM(D82:D84)</f>
        <v>108528</v>
      </c>
      <c r="E81" s="85">
        <f>SUM(E82:E84)</f>
        <v>255228</v>
      </c>
      <c r="F81" s="85">
        <f>SUM(F82:F84)</f>
        <v>30000</v>
      </c>
      <c r="G81" s="85">
        <f t="shared" si="26"/>
        <v>285228</v>
      </c>
      <c r="H81" s="85">
        <f>SUM(H82:H84)</f>
        <v>0</v>
      </c>
      <c r="I81" s="85">
        <f t="shared" si="25"/>
        <v>285228</v>
      </c>
      <c r="J81" s="85">
        <f>SUM(J82:J84)</f>
        <v>0</v>
      </c>
      <c r="K81" s="85">
        <f>SUM(K82:K92)</f>
        <v>285228</v>
      </c>
      <c r="L81" s="85">
        <f>SUM(L82:L92)</f>
        <v>1633433.47</v>
      </c>
      <c r="M81" s="85">
        <f>SUM(M82:M92)</f>
        <v>1918661.47</v>
      </c>
      <c r="N81" s="85">
        <f>SUM(N82:N92)</f>
        <v>3611842.44</v>
      </c>
      <c r="O81" s="85">
        <f>SUM(O82:O92)</f>
        <v>5530503.9100000001</v>
      </c>
      <c r="P81" s="85">
        <f>SUM(P82:P93)</f>
        <v>3155610</v>
      </c>
      <c r="Q81" s="85">
        <f>SUM(Q82:Q93)</f>
        <v>8686113.9100000001</v>
      </c>
      <c r="R81" s="99"/>
    </row>
    <row r="82" spans="1:18" s="34" customFormat="1" ht="26.25" customHeight="1">
      <c r="A82" s="100" t="s">
        <v>141</v>
      </c>
      <c r="B82" s="101" t="s">
        <v>142</v>
      </c>
      <c r="C82" s="85"/>
      <c r="D82" s="102">
        <v>108528</v>
      </c>
      <c r="E82" s="102">
        <f>D82</f>
        <v>108528</v>
      </c>
      <c r="F82" s="102">
        <v>30000</v>
      </c>
      <c r="G82" s="102">
        <f t="shared" si="26"/>
        <v>138528</v>
      </c>
      <c r="H82" s="102"/>
      <c r="I82" s="102">
        <f t="shared" si="25"/>
        <v>138528</v>
      </c>
      <c r="J82" s="103"/>
      <c r="K82" s="104">
        <f>SUM(I82:J82)</f>
        <v>138528</v>
      </c>
      <c r="L82" s="103"/>
      <c r="M82" s="104">
        <f>SUM(K82:L82)</f>
        <v>138528</v>
      </c>
      <c r="N82" s="103"/>
      <c r="O82" s="104">
        <f>SUM(M82:N82)</f>
        <v>138528</v>
      </c>
      <c r="P82" s="103"/>
      <c r="Q82" s="104">
        <f>SUM(O82:P82)</f>
        <v>138528</v>
      </c>
    </row>
    <row r="83" spans="1:18" s="34" customFormat="1" ht="26.25" customHeight="1">
      <c r="A83" s="77" t="s">
        <v>143</v>
      </c>
      <c r="B83" s="21" t="s">
        <v>87</v>
      </c>
      <c r="C83" s="85"/>
      <c r="D83" s="102"/>
      <c r="E83" s="102"/>
      <c r="F83" s="102"/>
      <c r="G83" s="102"/>
      <c r="H83" s="102"/>
      <c r="I83" s="102"/>
      <c r="J83" s="103"/>
      <c r="K83" s="104"/>
      <c r="L83" s="103"/>
      <c r="M83" s="104"/>
      <c r="N83" s="103"/>
      <c r="O83" s="104"/>
      <c r="P83" s="103">
        <v>780000</v>
      </c>
      <c r="Q83" s="104">
        <f>P83</f>
        <v>780000</v>
      </c>
    </row>
    <row r="84" spans="1:18" ht="26.25" customHeight="1">
      <c r="A84" s="39" t="s">
        <v>144</v>
      </c>
      <c r="B84" s="21" t="s">
        <v>87</v>
      </c>
      <c r="C84" s="105">
        <v>146700</v>
      </c>
      <c r="D84" s="105"/>
      <c r="E84" s="105">
        <f>SUM(C84:D84)</f>
        <v>146700</v>
      </c>
      <c r="F84" s="105"/>
      <c r="G84" s="105">
        <f t="shared" si="26"/>
        <v>146700</v>
      </c>
      <c r="H84" s="105"/>
      <c r="I84" s="105">
        <f t="shared" si="25"/>
        <v>146700</v>
      </c>
      <c r="J84" s="105"/>
      <c r="K84" s="105">
        <f>SUM(I84:J84)</f>
        <v>146700</v>
      </c>
      <c r="L84" s="105"/>
      <c r="M84" s="104">
        <f>SUM(K84:L84)</f>
        <v>146700</v>
      </c>
      <c r="N84" s="105"/>
      <c r="O84" s="104">
        <f t="shared" ref="O84:O92" si="32">SUM(M84:N84)</f>
        <v>146700</v>
      </c>
      <c r="P84" s="105"/>
      <c r="Q84" s="104">
        <f t="shared" ref="Q84:Q92" si="33">SUM(O84:P84)</f>
        <v>146700</v>
      </c>
    </row>
    <row r="85" spans="1:18" ht="26.25" customHeight="1">
      <c r="A85" s="106" t="s">
        <v>145</v>
      </c>
      <c r="B85" s="21" t="s">
        <v>87</v>
      </c>
      <c r="C85" s="105"/>
      <c r="D85" s="105"/>
      <c r="E85" s="105"/>
      <c r="F85" s="105"/>
      <c r="G85" s="105"/>
      <c r="H85" s="105"/>
      <c r="I85" s="105"/>
      <c r="J85" s="105"/>
      <c r="K85" s="105"/>
      <c r="L85" s="105">
        <v>449492.81</v>
      </c>
      <c r="M85" s="104">
        <f>L85</f>
        <v>449492.81</v>
      </c>
      <c r="N85" s="105"/>
      <c r="O85" s="104">
        <f t="shared" si="32"/>
        <v>449492.81</v>
      </c>
      <c r="P85" s="105"/>
      <c r="Q85" s="104">
        <f t="shared" si="33"/>
        <v>449492.81</v>
      </c>
    </row>
    <row r="86" spans="1:18" ht="26.25" customHeight="1">
      <c r="A86" s="106" t="s">
        <v>146</v>
      </c>
      <c r="B86" s="21" t="s">
        <v>87</v>
      </c>
      <c r="C86" s="105"/>
      <c r="D86" s="105"/>
      <c r="E86" s="105"/>
      <c r="F86" s="105"/>
      <c r="G86" s="105"/>
      <c r="H86" s="105"/>
      <c r="I86" s="105"/>
      <c r="J86" s="105"/>
      <c r="K86" s="105"/>
      <c r="L86" s="105">
        <v>50000</v>
      </c>
      <c r="M86" s="104">
        <f>L86</f>
        <v>50000</v>
      </c>
      <c r="N86" s="105"/>
      <c r="O86" s="104">
        <f t="shared" si="32"/>
        <v>50000</v>
      </c>
      <c r="P86" s="105"/>
      <c r="Q86" s="104">
        <f t="shared" si="33"/>
        <v>50000</v>
      </c>
    </row>
    <row r="87" spans="1:18" ht="26.25" customHeight="1">
      <c r="A87" s="106" t="s">
        <v>147</v>
      </c>
      <c r="B87" s="21" t="s">
        <v>87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>
        <v>900000</v>
      </c>
      <c r="M87" s="104">
        <f>L87</f>
        <v>900000</v>
      </c>
      <c r="N87" s="105"/>
      <c r="O87" s="104">
        <f t="shared" si="32"/>
        <v>900000</v>
      </c>
      <c r="P87" s="105"/>
      <c r="Q87" s="104">
        <f t="shared" si="33"/>
        <v>900000</v>
      </c>
    </row>
    <row r="88" spans="1:18" ht="52.5" customHeight="1">
      <c r="A88" s="100" t="s">
        <v>148</v>
      </c>
      <c r="B88" s="21" t="s">
        <v>87</v>
      </c>
      <c r="C88" s="105"/>
      <c r="D88" s="105"/>
      <c r="E88" s="105"/>
      <c r="F88" s="105"/>
      <c r="G88" s="105"/>
      <c r="H88" s="105"/>
      <c r="I88" s="105"/>
      <c r="J88" s="105"/>
      <c r="K88" s="105"/>
      <c r="L88" s="105">
        <v>233940.66</v>
      </c>
      <c r="M88" s="104">
        <f>L88</f>
        <v>233940.66</v>
      </c>
      <c r="N88" s="105">
        <v>119842.47</v>
      </c>
      <c r="O88" s="104">
        <f t="shared" si="32"/>
        <v>353783.13</v>
      </c>
      <c r="P88" s="105"/>
      <c r="Q88" s="104">
        <f t="shared" si="33"/>
        <v>353783.13</v>
      </c>
    </row>
    <row r="89" spans="1:18" ht="27" customHeight="1">
      <c r="A89" s="106" t="s">
        <v>149</v>
      </c>
      <c r="B89" s="21" t="s">
        <v>87</v>
      </c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4"/>
      <c r="N89" s="105">
        <v>121000</v>
      </c>
      <c r="O89" s="104">
        <f t="shared" si="32"/>
        <v>121000</v>
      </c>
      <c r="P89" s="105"/>
      <c r="Q89" s="104">
        <f t="shared" si="33"/>
        <v>121000</v>
      </c>
    </row>
    <row r="90" spans="1:18" ht="27" customHeight="1">
      <c r="A90" s="106" t="s">
        <v>150</v>
      </c>
      <c r="B90" s="21" t="s">
        <v>87</v>
      </c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4"/>
      <c r="N90" s="105">
        <v>199999.97</v>
      </c>
      <c r="O90" s="104">
        <f t="shared" si="32"/>
        <v>199999.97</v>
      </c>
      <c r="P90" s="105"/>
      <c r="Q90" s="104">
        <f t="shared" si="33"/>
        <v>199999.97</v>
      </c>
    </row>
    <row r="91" spans="1:18" ht="27" customHeight="1">
      <c r="A91" s="106" t="s">
        <v>151</v>
      </c>
      <c r="B91" s="21" t="s">
        <v>87</v>
      </c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4"/>
      <c r="N91" s="105">
        <v>171000</v>
      </c>
      <c r="O91" s="104">
        <f t="shared" si="32"/>
        <v>171000</v>
      </c>
      <c r="P91" s="105"/>
      <c r="Q91" s="104">
        <f t="shared" si="33"/>
        <v>171000</v>
      </c>
    </row>
    <row r="92" spans="1:18" ht="27" customHeight="1">
      <c r="A92" s="106" t="s">
        <v>152</v>
      </c>
      <c r="B92" s="21" t="s">
        <v>87</v>
      </c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4"/>
      <c r="N92" s="105">
        <v>3000000</v>
      </c>
      <c r="O92" s="104">
        <f t="shared" si="32"/>
        <v>3000000</v>
      </c>
      <c r="P92" s="105"/>
      <c r="Q92" s="104">
        <f t="shared" si="33"/>
        <v>3000000</v>
      </c>
    </row>
    <row r="93" spans="1:18" ht="27" customHeight="1">
      <c r="A93" s="106" t="s">
        <v>153</v>
      </c>
      <c r="B93" s="21" t="s">
        <v>87</v>
      </c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4"/>
      <c r="N93" s="105"/>
      <c r="O93" s="104"/>
      <c r="P93" s="105">
        <v>2375610</v>
      </c>
      <c r="Q93" s="104">
        <f>P93</f>
        <v>2375610</v>
      </c>
    </row>
    <row r="94" spans="1:18" s="112" customFormat="1" ht="15.75" customHeight="1">
      <c r="A94" s="107" t="s">
        <v>154</v>
      </c>
      <c r="B94" s="108" t="s">
        <v>155</v>
      </c>
      <c r="C94" s="109">
        <f>C95</f>
        <v>0</v>
      </c>
      <c r="D94" s="110"/>
      <c r="E94" s="111">
        <f t="shared" ref="E94:E99" si="34">SUM(C94:D94)</f>
        <v>0</v>
      </c>
      <c r="F94" s="111">
        <f>F95</f>
        <v>0</v>
      </c>
      <c r="G94" s="111">
        <f t="shared" si="26"/>
        <v>0</v>
      </c>
      <c r="H94" s="111">
        <f>H95</f>
        <v>2272950.15</v>
      </c>
      <c r="I94" s="111">
        <f t="shared" si="25"/>
        <v>2272950.15</v>
      </c>
      <c r="J94" s="111">
        <f>J95</f>
        <v>1619856.2000000002</v>
      </c>
      <c r="K94" s="111">
        <f t="shared" ref="K94:K101" si="35">SUM(I94:J94)</f>
        <v>3892806.35</v>
      </c>
      <c r="L94" s="111">
        <f t="shared" ref="L94:Q94" si="36">L95</f>
        <v>815846.85</v>
      </c>
      <c r="M94" s="111">
        <f t="shared" si="36"/>
        <v>4708653.2</v>
      </c>
      <c r="N94" s="111">
        <f t="shared" si="36"/>
        <v>-680903.20000000019</v>
      </c>
      <c r="O94" s="111">
        <f t="shared" si="36"/>
        <v>4027750</v>
      </c>
      <c r="P94" s="111">
        <f t="shared" si="36"/>
        <v>1</v>
      </c>
      <c r="Q94" s="111">
        <f t="shared" si="36"/>
        <v>4027751</v>
      </c>
    </row>
    <row r="95" spans="1:18" ht="25.5">
      <c r="A95" s="82" t="s">
        <v>156</v>
      </c>
      <c r="B95" s="113" t="s">
        <v>157</v>
      </c>
      <c r="C95" s="114"/>
      <c r="D95" s="114"/>
      <c r="E95" s="105">
        <f t="shared" si="34"/>
        <v>0</v>
      </c>
      <c r="F95" s="114"/>
      <c r="G95" s="105">
        <f t="shared" si="26"/>
        <v>0</v>
      </c>
      <c r="H95" s="114">
        <v>2272950.15</v>
      </c>
      <c r="I95" s="105">
        <f t="shared" si="25"/>
        <v>2272950.15</v>
      </c>
      <c r="J95" s="114">
        <f>3704534-I95+188272.35</f>
        <v>1619856.2000000002</v>
      </c>
      <c r="K95" s="105">
        <f t="shared" si="35"/>
        <v>3892806.35</v>
      </c>
      <c r="L95" s="114">
        <v>815846.85</v>
      </c>
      <c r="M95" s="105">
        <f>SUM(K95:L95)</f>
        <v>4708653.2</v>
      </c>
      <c r="N95" s="114">
        <f>4027750-M95</f>
        <v>-680903.20000000019</v>
      </c>
      <c r="O95" s="105">
        <f>SUM(M95:N95)</f>
        <v>4027750</v>
      </c>
      <c r="P95" s="114">
        <v>1</v>
      </c>
      <c r="Q95" s="105">
        <f>SUM(O95:P95)</f>
        <v>4027751</v>
      </c>
      <c r="R95" s="115"/>
    </row>
    <row r="96" spans="1:18" s="112" customFormat="1" ht="51">
      <c r="A96" s="107" t="s">
        <v>158</v>
      </c>
      <c r="B96" s="116" t="s">
        <v>159</v>
      </c>
      <c r="C96" s="110">
        <f>C97</f>
        <v>0</v>
      </c>
      <c r="D96" s="110"/>
      <c r="E96" s="111">
        <f t="shared" si="34"/>
        <v>0</v>
      </c>
      <c r="F96" s="111">
        <f>F97</f>
        <v>2588177.12</v>
      </c>
      <c r="G96" s="111">
        <f t="shared" si="26"/>
        <v>2588177.12</v>
      </c>
      <c r="H96" s="111">
        <f>H97</f>
        <v>0</v>
      </c>
      <c r="I96" s="111">
        <f t="shared" si="25"/>
        <v>2588177.12</v>
      </c>
      <c r="J96" s="111">
        <f>J97</f>
        <v>0</v>
      </c>
      <c r="K96" s="111">
        <f t="shared" si="35"/>
        <v>2588177.12</v>
      </c>
      <c r="L96" s="111">
        <f t="shared" ref="L96:Q96" si="37">L97</f>
        <v>0</v>
      </c>
      <c r="M96" s="111">
        <f t="shared" si="37"/>
        <v>2588177.12</v>
      </c>
      <c r="N96" s="111">
        <f t="shared" si="37"/>
        <v>0</v>
      </c>
      <c r="O96" s="111">
        <f t="shared" si="37"/>
        <v>2588177.12</v>
      </c>
      <c r="P96" s="111">
        <f t="shared" si="37"/>
        <v>0</v>
      </c>
      <c r="Q96" s="111">
        <f t="shared" si="37"/>
        <v>2588177.12</v>
      </c>
      <c r="R96" s="117"/>
    </row>
    <row r="97" spans="1:18" ht="27" customHeight="1">
      <c r="A97" s="82" t="s">
        <v>160</v>
      </c>
      <c r="B97" s="83" t="s">
        <v>161</v>
      </c>
      <c r="C97" s="118"/>
      <c r="D97" s="118"/>
      <c r="E97" s="105">
        <f t="shared" si="34"/>
        <v>0</v>
      </c>
      <c r="F97" s="114">
        <v>2588177.12</v>
      </c>
      <c r="G97" s="105">
        <f t="shared" si="26"/>
        <v>2588177.12</v>
      </c>
      <c r="H97" s="114"/>
      <c r="I97" s="105">
        <f t="shared" si="25"/>
        <v>2588177.12</v>
      </c>
      <c r="J97" s="114"/>
      <c r="K97" s="105">
        <f t="shared" si="35"/>
        <v>2588177.12</v>
      </c>
      <c r="L97" s="114"/>
      <c r="M97" s="105">
        <f>SUM(K97:L97)</f>
        <v>2588177.12</v>
      </c>
      <c r="N97" s="114"/>
      <c r="O97" s="105">
        <f>SUM(M97:N97)</f>
        <v>2588177.12</v>
      </c>
      <c r="P97" s="114"/>
      <c r="Q97" s="105">
        <f>SUM(O97:P97)</f>
        <v>2588177.12</v>
      </c>
    </row>
    <row r="98" spans="1:18" s="112" customFormat="1" ht="15.75" customHeight="1">
      <c r="A98" s="107" t="s">
        <v>162</v>
      </c>
      <c r="B98" s="116" t="s">
        <v>163</v>
      </c>
      <c r="C98" s="110">
        <f>C99</f>
        <v>0</v>
      </c>
      <c r="D98" s="110"/>
      <c r="E98" s="111">
        <f t="shared" si="34"/>
        <v>0</v>
      </c>
      <c r="F98" s="111">
        <f>F99</f>
        <v>-3546688.35</v>
      </c>
      <c r="G98" s="111">
        <f t="shared" si="26"/>
        <v>-3546688.35</v>
      </c>
      <c r="H98" s="111">
        <f>H99</f>
        <v>0</v>
      </c>
      <c r="I98" s="111">
        <f t="shared" si="25"/>
        <v>-3546688.35</v>
      </c>
      <c r="J98" s="111">
        <f>J99</f>
        <v>0</v>
      </c>
      <c r="K98" s="111">
        <f t="shared" si="35"/>
        <v>-3546688.35</v>
      </c>
      <c r="L98" s="111">
        <f t="shared" ref="L98:Q98" si="38">L99</f>
        <v>0</v>
      </c>
      <c r="M98" s="111">
        <f t="shared" si="38"/>
        <v>-3546688.35</v>
      </c>
      <c r="N98" s="111">
        <f t="shared" si="38"/>
        <v>0</v>
      </c>
      <c r="O98" s="111">
        <f t="shared" si="38"/>
        <v>-3546688.35</v>
      </c>
      <c r="P98" s="111">
        <f t="shared" si="38"/>
        <v>0</v>
      </c>
      <c r="Q98" s="111">
        <f t="shared" si="38"/>
        <v>-3546688.35</v>
      </c>
    </row>
    <row r="99" spans="1:18" ht="26.25" customHeight="1">
      <c r="A99" s="82" t="s">
        <v>164</v>
      </c>
      <c r="B99" s="113" t="s">
        <v>165</v>
      </c>
      <c r="C99" s="118"/>
      <c r="D99" s="118"/>
      <c r="E99" s="105">
        <f t="shared" si="34"/>
        <v>0</v>
      </c>
      <c r="F99" s="114">
        <v>-3546688.35</v>
      </c>
      <c r="G99" s="105">
        <f t="shared" si="26"/>
        <v>-3546688.35</v>
      </c>
      <c r="H99" s="114"/>
      <c r="I99" s="105">
        <f t="shared" si="25"/>
        <v>-3546688.35</v>
      </c>
      <c r="J99" s="114"/>
      <c r="K99" s="105">
        <f t="shared" si="35"/>
        <v>-3546688.35</v>
      </c>
      <c r="L99" s="114"/>
      <c r="M99" s="105">
        <f>SUM(K99:L99)</f>
        <v>-3546688.35</v>
      </c>
      <c r="N99" s="114"/>
      <c r="O99" s="105">
        <f>SUM(M99:N99)</f>
        <v>-3546688.35</v>
      </c>
      <c r="P99" s="114"/>
      <c r="Q99" s="105">
        <f>SUM(O99:P99)</f>
        <v>-3546688.35</v>
      </c>
    </row>
    <row r="100" spans="1:18" s="30" customFormat="1">
      <c r="A100" s="119" t="s">
        <v>69</v>
      </c>
      <c r="B100" s="23"/>
      <c r="C100" s="69">
        <f>C35</f>
        <v>667512400</v>
      </c>
      <c r="D100" s="69">
        <f>D35</f>
        <v>4221128</v>
      </c>
      <c r="E100" s="69">
        <f>SUM(C100:D100)</f>
        <v>671733528</v>
      </c>
      <c r="F100" s="69">
        <f>F35</f>
        <v>8193678.7700000014</v>
      </c>
      <c r="G100" s="69">
        <f>G35</f>
        <v>681465406.76999998</v>
      </c>
      <c r="H100" s="69">
        <f>H35</f>
        <v>19206447.149999999</v>
      </c>
      <c r="I100" s="69">
        <f>SUM(G100:H100)</f>
        <v>700671853.91999996</v>
      </c>
      <c r="J100" s="69">
        <f>J35</f>
        <v>11039174.199999999</v>
      </c>
      <c r="K100" s="69">
        <f t="shared" si="35"/>
        <v>711711028.12</v>
      </c>
      <c r="L100" s="69">
        <f>L35</f>
        <v>30184645.859999999</v>
      </c>
      <c r="M100" s="69">
        <f>SUM(K100:L100)</f>
        <v>741895673.98000002</v>
      </c>
      <c r="N100" s="69">
        <f>N35</f>
        <v>13059548.239999998</v>
      </c>
      <c r="O100" s="69">
        <f>SUM(M100:N100)</f>
        <v>754955222.22000003</v>
      </c>
      <c r="P100" s="69">
        <f>P35</f>
        <v>28496965.889999997</v>
      </c>
      <c r="Q100" s="69">
        <f>SUM(O100:P100)</f>
        <v>783452188.11000001</v>
      </c>
      <c r="R100" s="95"/>
    </row>
    <row r="101" spans="1:18" s="30" customFormat="1">
      <c r="A101" s="119" t="s">
        <v>68</v>
      </c>
      <c r="B101" s="7"/>
      <c r="C101" s="120">
        <f>C100+C8</f>
        <v>848903254</v>
      </c>
      <c r="D101" s="120">
        <f>D100+D8</f>
        <v>3894722</v>
      </c>
      <c r="E101" s="120">
        <f>SUM(C101:D101)</f>
        <v>852797976</v>
      </c>
      <c r="F101" s="120">
        <f>F100+F8</f>
        <v>8193678.7700000014</v>
      </c>
      <c r="G101" s="120">
        <f>G100+G8</f>
        <v>862529854.76999998</v>
      </c>
      <c r="H101" s="120">
        <f>H100+H8</f>
        <v>20786447.149999999</v>
      </c>
      <c r="I101" s="120">
        <f>SUM(G101:H101)</f>
        <v>883316301.91999996</v>
      </c>
      <c r="J101" s="120">
        <f>J100+J8</f>
        <v>11039174.199999999</v>
      </c>
      <c r="K101" s="120">
        <f t="shared" si="35"/>
        <v>894355476.12</v>
      </c>
      <c r="L101" s="120">
        <f>L100+L8</f>
        <v>42398760.479999997</v>
      </c>
      <c r="M101" s="120">
        <f>SUM(K101:L101)</f>
        <v>936754236.60000002</v>
      </c>
      <c r="N101" s="120">
        <f>N100+N8</f>
        <v>18559548.239999998</v>
      </c>
      <c r="O101" s="120">
        <f>SUM(M101:N101)</f>
        <v>955313784.84000003</v>
      </c>
      <c r="P101" s="120">
        <f>P100+P8</f>
        <v>28523785.269999996</v>
      </c>
      <c r="Q101" s="120">
        <f>SUM(O101:P101)</f>
        <v>983837570.11000001</v>
      </c>
      <c r="R101" s="95"/>
    </row>
    <row r="102" spans="1:18">
      <c r="C102" s="6"/>
      <c r="D102" s="6"/>
      <c r="E102" s="42"/>
      <c r="F102" s="6"/>
      <c r="G102" s="42">
        <f>862529854.77-G101</f>
        <v>0</v>
      </c>
      <c r="H102" s="6"/>
      <c r="I102" s="42"/>
      <c r="J102" s="6"/>
      <c r="K102" s="42"/>
      <c r="L102" s="6"/>
      <c r="M102" s="42"/>
      <c r="N102" s="6"/>
      <c r="O102" s="42"/>
      <c r="P102" s="6"/>
      <c r="Q102" s="42"/>
    </row>
    <row r="103" spans="1:18" hidden="1">
      <c r="C103" s="6"/>
      <c r="D103" s="6"/>
      <c r="E103" s="6"/>
      <c r="F103" s="6"/>
      <c r="G103" s="6"/>
      <c r="H103" s="6"/>
      <c r="I103" s="42">
        <f t="shared" ref="I103:Q103" si="39">I35+I8-I101</f>
        <v>0</v>
      </c>
      <c r="J103" s="42">
        <f t="shared" si="39"/>
        <v>0</v>
      </c>
      <c r="K103" s="42">
        <f t="shared" si="39"/>
        <v>0</v>
      </c>
      <c r="L103" s="42">
        <f t="shared" si="39"/>
        <v>0</v>
      </c>
      <c r="M103" s="42">
        <f t="shared" si="39"/>
        <v>0</v>
      </c>
      <c r="N103" s="42">
        <f t="shared" si="39"/>
        <v>0</v>
      </c>
      <c r="O103" s="42">
        <f t="shared" si="39"/>
        <v>0</v>
      </c>
      <c r="P103" s="42">
        <f t="shared" si="39"/>
        <v>0</v>
      </c>
      <c r="Q103" s="42">
        <f t="shared" si="39"/>
        <v>0</v>
      </c>
    </row>
    <row r="104" spans="1:18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8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8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8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</sheetData>
  <mergeCells count="4">
    <mergeCell ref="A1:C1"/>
    <mergeCell ref="A2:C2"/>
    <mergeCell ref="C3:E3"/>
    <mergeCell ref="A5:O5"/>
  </mergeCells>
  <phoneticPr fontId="19" type="noConversion"/>
  <pageMargins left="0.59055118110236227" right="0.19685039370078741" top="0.19685039370078741" bottom="0.19685039370078741" header="0.19685039370078741" footer="0"/>
  <pageSetup paperSize="9" scale="85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26"/>
  <sheetViews>
    <sheetView tabSelected="1" workbookViewId="0">
      <selection activeCell="B8" sqref="B8"/>
    </sheetView>
  </sheetViews>
  <sheetFormatPr defaultColWidth="8" defaultRowHeight="12.75" outlineLevelRow="1"/>
  <cols>
    <col min="1" max="1" width="53.42578125" style="6" customWidth="1"/>
    <col min="2" max="2" width="19.5703125" style="41" customWidth="1"/>
    <col min="3" max="3" width="15.28515625" style="53" hidden="1" customWidth="1"/>
    <col min="4" max="12" width="15.28515625" style="122" hidden="1" customWidth="1"/>
    <col min="13" max="13" width="15.28515625" style="122" customWidth="1"/>
    <col min="14" max="14" width="13.42578125" style="6" bestFit="1" customWidth="1"/>
    <col min="15" max="232" width="8" style="6"/>
    <col min="233" max="233" width="69.85546875" style="6" customWidth="1"/>
    <col min="234" max="234" width="21.7109375" style="6" customWidth="1"/>
    <col min="235" max="235" width="0" style="6" hidden="1" customWidth="1"/>
    <col min="236" max="236" width="15.5703125" style="6" customWidth="1"/>
    <col min="237" max="240" width="0" style="6" hidden="1" customWidth="1"/>
    <col min="241" max="241" width="8" style="6"/>
    <col min="242" max="242" width="13.7109375" style="6" customWidth="1"/>
    <col min="243" max="16384" width="8" style="6"/>
  </cols>
  <sheetData>
    <row r="1" spans="1:13" s="3" customFormat="1" ht="11.25" customHeight="1">
      <c r="A1" s="164" t="s">
        <v>206</v>
      </c>
      <c r="B1" s="164"/>
      <c r="C1" s="164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s="3" customFormat="1" ht="11.25" customHeight="1">
      <c r="A2" s="164" t="s">
        <v>0</v>
      </c>
      <c r="B2" s="164"/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3" s="3" customFormat="1" ht="11.25" customHeight="1">
      <c r="A3" s="166" t="s">
        <v>207</v>
      </c>
      <c r="B3" s="166"/>
      <c r="C3" s="166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1:13" s="3" customFormat="1" ht="11.25" customHeight="1">
      <c r="A4" s="153"/>
      <c r="B4" s="153"/>
      <c r="C4" s="153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s="3" customFormat="1" ht="11.25" customHeight="1">
      <c r="A5" s="164" t="s">
        <v>88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5"/>
      <c r="M5" s="165"/>
    </row>
    <row r="6" spans="1:13" s="3" customFormat="1" ht="11.25" customHeight="1">
      <c r="A6" s="164" t="s">
        <v>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  <c r="M6" s="165"/>
    </row>
    <row r="7" spans="1:13" s="3" customFormat="1" ht="11.25" customHeight="1">
      <c r="A7" s="166" t="s">
        <v>208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5"/>
      <c r="M7" s="165"/>
    </row>
    <row r="8" spans="1:13" s="3" customFormat="1" ht="11.25" customHeight="1">
      <c r="A8" s="151"/>
      <c r="B8" s="151"/>
      <c r="C8" s="151"/>
      <c r="D8" s="150"/>
      <c r="E8" s="150"/>
      <c r="F8" s="150"/>
      <c r="G8" s="150"/>
      <c r="H8" s="150"/>
      <c r="I8" s="150"/>
      <c r="J8" s="150"/>
      <c r="K8" s="155"/>
      <c r="L8" s="152"/>
      <c r="M8" s="155"/>
    </row>
    <row r="9" spans="1:13" s="3" customFormat="1" ht="11.25" customHeight="1">
      <c r="A9" s="164" t="s">
        <v>88</v>
      </c>
      <c r="B9" s="164"/>
      <c r="C9" s="164"/>
      <c r="D9" s="165"/>
      <c r="E9" s="165"/>
      <c r="F9" s="165"/>
      <c r="G9" s="165"/>
      <c r="H9" s="165"/>
      <c r="I9" s="165"/>
      <c r="J9" s="165"/>
      <c r="K9" s="165"/>
      <c r="L9" s="165"/>
      <c r="M9" s="165"/>
    </row>
    <row r="10" spans="1:13" s="3" customFormat="1" ht="11.25" customHeight="1">
      <c r="A10" s="164" t="s">
        <v>0</v>
      </c>
      <c r="B10" s="164"/>
      <c r="C10" s="164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3" s="3" customFormat="1" ht="11.25" customHeight="1">
      <c r="A11" s="166" t="s">
        <v>209</v>
      </c>
      <c r="B11" s="166"/>
      <c r="C11" s="166"/>
      <c r="D11" s="165"/>
      <c r="E11" s="165"/>
      <c r="F11" s="165"/>
      <c r="G11" s="165"/>
      <c r="H11" s="165"/>
      <c r="I11" s="165"/>
      <c r="J11" s="165"/>
      <c r="K11" s="165"/>
      <c r="L11" s="165"/>
      <c r="M11" s="165"/>
    </row>
    <row r="12" spans="1:13" s="3" customFormat="1" ht="11.25" customHeight="1">
      <c r="A12" s="149"/>
      <c r="B12" s="149"/>
      <c r="C12" s="149"/>
      <c r="D12" s="148"/>
      <c r="E12" s="148"/>
      <c r="F12" s="148"/>
      <c r="G12" s="148"/>
      <c r="H12" s="148"/>
      <c r="I12" s="148"/>
      <c r="J12" s="150"/>
      <c r="K12" s="155"/>
      <c r="L12" s="152"/>
      <c r="M12" s="155"/>
    </row>
    <row r="13" spans="1:13" s="3" customFormat="1" ht="11.25" customHeight="1">
      <c r="A13" s="164" t="s">
        <v>88</v>
      </c>
      <c r="B13" s="164"/>
      <c r="C13" s="164"/>
      <c r="D13" s="164"/>
      <c r="E13" s="164"/>
      <c r="F13" s="164"/>
      <c r="G13" s="164"/>
      <c r="H13" s="165"/>
      <c r="I13" s="165"/>
      <c r="J13" s="165"/>
      <c r="K13" s="165"/>
      <c r="L13" s="165"/>
      <c r="M13" s="165"/>
    </row>
    <row r="14" spans="1:13" s="3" customFormat="1" ht="11.25" customHeight="1">
      <c r="A14" s="164" t="s">
        <v>0</v>
      </c>
      <c r="B14" s="164"/>
      <c r="C14" s="164"/>
      <c r="D14" s="164"/>
      <c r="E14" s="164"/>
      <c r="F14" s="164"/>
      <c r="G14" s="164"/>
      <c r="H14" s="165"/>
      <c r="I14" s="165"/>
      <c r="J14" s="165"/>
      <c r="K14" s="165"/>
      <c r="L14" s="165"/>
      <c r="M14" s="165"/>
    </row>
    <row r="15" spans="1:13" s="3" customFormat="1" ht="11.25" customHeight="1">
      <c r="A15" s="166" t="s">
        <v>210</v>
      </c>
      <c r="B15" s="166"/>
      <c r="C15" s="166"/>
      <c r="D15" s="166"/>
      <c r="E15" s="166"/>
      <c r="F15" s="166"/>
      <c r="G15" s="166"/>
      <c r="H15" s="165"/>
      <c r="I15" s="165"/>
      <c r="J15" s="165"/>
      <c r="K15" s="165"/>
      <c r="L15" s="165"/>
      <c r="M15" s="165"/>
    </row>
    <row r="16" spans="1:13" s="3" customFormat="1" ht="14.25" customHeight="1">
      <c r="A16" s="142"/>
      <c r="B16" s="142"/>
      <c r="C16" s="142"/>
      <c r="D16" s="141"/>
      <c r="E16" s="141"/>
      <c r="F16" s="141"/>
      <c r="G16" s="141"/>
      <c r="H16" s="148"/>
      <c r="I16" s="148"/>
      <c r="J16" s="150"/>
      <c r="K16" s="155"/>
      <c r="L16" s="152"/>
      <c r="M16" s="155"/>
    </row>
    <row r="17" spans="1:13" s="3" customFormat="1" ht="12" customHeight="1">
      <c r="A17" s="164" t="s">
        <v>88</v>
      </c>
      <c r="B17" s="164"/>
      <c r="C17" s="164"/>
      <c r="D17" s="165"/>
      <c r="E17" s="165"/>
      <c r="F17" s="165"/>
      <c r="G17" s="165"/>
      <c r="H17" s="165"/>
      <c r="I17" s="165"/>
      <c r="J17" s="165"/>
      <c r="K17" s="165"/>
      <c r="L17" s="165"/>
      <c r="M17" s="165"/>
    </row>
    <row r="18" spans="1:13" s="3" customFormat="1" ht="12" customHeight="1">
      <c r="A18" s="164" t="s">
        <v>0</v>
      </c>
      <c r="B18" s="164"/>
      <c r="C18" s="164"/>
      <c r="D18" s="165"/>
      <c r="E18" s="165"/>
      <c r="F18" s="165"/>
      <c r="G18" s="165"/>
      <c r="H18" s="165"/>
      <c r="I18" s="165"/>
      <c r="J18" s="165"/>
      <c r="K18" s="165"/>
      <c r="L18" s="165"/>
      <c r="M18" s="165"/>
    </row>
    <row r="19" spans="1:13" s="3" customFormat="1" ht="12" customHeight="1">
      <c r="A19" s="166" t="s">
        <v>211</v>
      </c>
      <c r="B19" s="166"/>
      <c r="C19" s="166"/>
      <c r="D19" s="165"/>
      <c r="E19" s="165"/>
      <c r="F19" s="165"/>
      <c r="G19" s="165"/>
      <c r="H19" s="165"/>
      <c r="I19" s="165"/>
      <c r="J19" s="165"/>
      <c r="K19" s="165"/>
      <c r="L19" s="165"/>
      <c r="M19" s="165"/>
    </row>
    <row r="20" spans="1:13" s="3" customFormat="1" ht="12.75" customHeight="1">
      <c r="A20" s="142"/>
      <c r="B20" s="142"/>
      <c r="C20" s="142"/>
      <c r="D20" s="141"/>
      <c r="E20" s="141"/>
      <c r="F20" s="141"/>
      <c r="G20" s="141"/>
      <c r="H20" s="148"/>
      <c r="I20" s="148"/>
      <c r="J20" s="150"/>
      <c r="K20" s="155"/>
      <c r="L20" s="152"/>
      <c r="M20" s="155"/>
    </row>
    <row r="21" spans="1:13" s="143" customFormat="1" ht="14.25" customHeight="1">
      <c r="A21" s="164" t="s">
        <v>175</v>
      </c>
      <c r="B21" s="164"/>
      <c r="C21" s="164"/>
      <c r="D21" s="164"/>
      <c r="E21" s="167"/>
      <c r="F21" s="167"/>
      <c r="G21" s="167"/>
      <c r="H21" s="167"/>
      <c r="I21" s="167"/>
      <c r="J21" s="167"/>
      <c r="K21" s="167"/>
      <c r="L21" s="167"/>
      <c r="M21" s="167"/>
    </row>
    <row r="22" spans="1:13" s="143" customFormat="1" ht="14.25" customHeight="1">
      <c r="A22" s="164" t="s">
        <v>0</v>
      </c>
      <c r="B22" s="164"/>
      <c r="C22" s="164"/>
      <c r="D22" s="164"/>
      <c r="E22" s="167"/>
      <c r="F22" s="167"/>
      <c r="G22" s="167"/>
      <c r="H22" s="167"/>
      <c r="I22" s="167"/>
      <c r="J22" s="167"/>
      <c r="K22" s="167"/>
      <c r="L22" s="167"/>
      <c r="M22" s="167"/>
    </row>
    <row r="23" spans="1:13" s="143" customFormat="1" ht="14.25" customHeight="1">
      <c r="A23" s="166" t="s">
        <v>174</v>
      </c>
      <c r="B23" s="166"/>
      <c r="C23" s="166"/>
      <c r="D23" s="166"/>
      <c r="E23" s="167"/>
      <c r="F23" s="167"/>
      <c r="G23" s="167"/>
      <c r="H23" s="167"/>
      <c r="I23" s="167"/>
      <c r="J23" s="167"/>
      <c r="K23" s="167"/>
      <c r="L23" s="167"/>
      <c r="M23" s="167"/>
    </row>
    <row r="24" spans="1:13" ht="36" customHeight="1">
      <c r="A24" s="163" t="s">
        <v>92</v>
      </c>
      <c r="B24" s="163"/>
      <c r="C24" s="163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s="56" customFormat="1" ht="24" customHeight="1">
      <c r="A25" s="1" t="s">
        <v>1</v>
      </c>
      <c r="B25" s="1" t="s">
        <v>2</v>
      </c>
      <c r="C25" s="44" t="s">
        <v>173</v>
      </c>
      <c r="D25" s="128" t="s">
        <v>97</v>
      </c>
      <c r="E25" s="128" t="s">
        <v>173</v>
      </c>
      <c r="F25" s="128" t="s">
        <v>97</v>
      </c>
      <c r="G25" s="128" t="s">
        <v>173</v>
      </c>
      <c r="H25" s="128" t="s">
        <v>97</v>
      </c>
      <c r="I25" s="128" t="s">
        <v>173</v>
      </c>
      <c r="J25" s="128" t="s">
        <v>97</v>
      </c>
      <c r="K25" s="128" t="s">
        <v>173</v>
      </c>
      <c r="L25" s="128" t="s">
        <v>97</v>
      </c>
      <c r="M25" s="128" t="s">
        <v>173</v>
      </c>
    </row>
    <row r="26" spans="1:13" s="137" customFormat="1" ht="12" customHeight="1">
      <c r="A26" s="136">
        <v>1</v>
      </c>
      <c r="B26" s="136">
        <v>2</v>
      </c>
      <c r="C26" s="136">
        <v>3</v>
      </c>
      <c r="D26" s="136">
        <v>4</v>
      </c>
      <c r="E26" s="136">
        <v>5</v>
      </c>
      <c r="F26" s="136">
        <v>4</v>
      </c>
      <c r="G26" s="136">
        <v>5</v>
      </c>
      <c r="H26" s="136">
        <v>4</v>
      </c>
      <c r="I26" s="136">
        <v>5</v>
      </c>
      <c r="J26" s="136">
        <v>4</v>
      </c>
      <c r="K26" s="129">
        <v>5</v>
      </c>
      <c r="L26" s="136">
        <v>4</v>
      </c>
      <c r="M26" s="129">
        <v>5</v>
      </c>
    </row>
    <row r="27" spans="1:13" s="8" customFormat="1">
      <c r="A27" s="10" t="s">
        <v>4</v>
      </c>
      <c r="B27" s="11" t="s">
        <v>5</v>
      </c>
      <c r="C27" s="45">
        <f>C28+C30+C32+C36+C37+C42+C44+C47+C50</f>
        <v>194081228</v>
      </c>
      <c r="D27" s="67"/>
      <c r="E27" s="67">
        <f>E28+E30+E32+E36+E37+E42+E44+E47+E50</f>
        <v>194081228</v>
      </c>
      <c r="F27" s="67"/>
      <c r="G27" s="67">
        <f>G28+G30+G32+G36+G37+G42+G44+G47+G50</f>
        <v>194081228</v>
      </c>
      <c r="H27" s="67">
        <f>H28+H30+H33+H36+H37+H42+H44+H47+H50</f>
        <v>45883.41</v>
      </c>
      <c r="I27" s="67">
        <f>I28+I30+I32+I36+I37+I42+I44+I47+I50</f>
        <v>194127111.41</v>
      </c>
      <c r="J27" s="67">
        <f>J28+J30+J33+J36+J37+J42+J44+J47+J50</f>
        <v>0</v>
      </c>
      <c r="K27" s="67">
        <f>K28+K30+K32+K36+K37+K42+K44+K47+K50</f>
        <v>194127111.41</v>
      </c>
      <c r="L27" s="67">
        <f>L28+L30+L33+L36+L37+L42+L44+L47+L50</f>
        <v>0</v>
      </c>
      <c r="M27" s="67">
        <f>M28+M30+M32+M36+M37+M42+M44+M47+M50</f>
        <v>194127111.41</v>
      </c>
    </row>
    <row r="28" spans="1:13" ht="15.75" customHeight="1" outlineLevel="1">
      <c r="A28" s="12" t="s">
        <v>6</v>
      </c>
      <c r="B28" s="13" t="s">
        <v>7</v>
      </c>
      <c r="C28" s="46">
        <f>C29</f>
        <v>128125860</v>
      </c>
      <c r="D28" s="69"/>
      <c r="E28" s="69">
        <f>E29</f>
        <v>128125860</v>
      </c>
      <c r="F28" s="69"/>
      <c r="G28" s="69">
        <f>G29</f>
        <v>128125860</v>
      </c>
      <c r="H28" s="69"/>
      <c r="I28" s="69">
        <f>I29</f>
        <v>128125860</v>
      </c>
      <c r="J28" s="69"/>
      <c r="K28" s="69">
        <f>K29</f>
        <v>128125860</v>
      </c>
      <c r="L28" s="69"/>
      <c r="M28" s="69">
        <f>M29</f>
        <v>128125860</v>
      </c>
    </row>
    <row r="29" spans="1:13" ht="12.75" customHeight="1" outlineLevel="1">
      <c r="A29" s="12" t="s">
        <v>8</v>
      </c>
      <c r="B29" s="13" t="s">
        <v>9</v>
      </c>
      <c r="C29" s="47">
        <v>128125860</v>
      </c>
      <c r="D29" s="70"/>
      <c r="E29" s="70">
        <v>128125860</v>
      </c>
      <c r="F29" s="70"/>
      <c r="G29" s="70">
        <v>128125860</v>
      </c>
      <c r="H29" s="70"/>
      <c r="I29" s="70">
        <v>128125860</v>
      </c>
      <c r="J29" s="70"/>
      <c r="K29" s="70">
        <v>128125860</v>
      </c>
      <c r="L29" s="70"/>
      <c r="M29" s="70">
        <v>128125860</v>
      </c>
    </row>
    <row r="30" spans="1:13" ht="29.25" customHeight="1" outlineLevel="1">
      <c r="A30" s="14" t="s">
        <v>10</v>
      </c>
      <c r="B30" s="13" t="s">
        <v>11</v>
      </c>
      <c r="C30" s="46">
        <f>C31</f>
        <v>19440510</v>
      </c>
      <c r="D30" s="69"/>
      <c r="E30" s="69">
        <f>E31</f>
        <v>19440510</v>
      </c>
      <c r="F30" s="69"/>
      <c r="G30" s="69">
        <f>G31</f>
        <v>19440510</v>
      </c>
      <c r="H30" s="69"/>
      <c r="I30" s="69">
        <f>I31</f>
        <v>19440510</v>
      </c>
      <c r="J30" s="69"/>
      <c r="K30" s="69">
        <f>K31</f>
        <v>19440510</v>
      </c>
      <c r="L30" s="69"/>
      <c r="M30" s="69">
        <f>M31</f>
        <v>19440510</v>
      </c>
    </row>
    <row r="31" spans="1:13" ht="25.5" outlineLevel="1">
      <c r="A31" s="15" t="s">
        <v>12</v>
      </c>
      <c r="B31" s="13" t="s">
        <v>13</v>
      </c>
      <c r="C31" s="47">
        <v>19440510</v>
      </c>
      <c r="D31" s="70"/>
      <c r="E31" s="70">
        <v>19440510</v>
      </c>
      <c r="F31" s="70"/>
      <c r="G31" s="70">
        <v>19440510</v>
      </c>
      <c r="H31" s="70"/>
      <c r="I31" s="70">
        <v>19440510</v>
      </c>
      <c r="J31" s="70"/>
      <c r="K31" s="70">
        <v>19440510</v>
      </c>
      <c r="L31" s="70"/>
      <c r="M31" s="70">
        <v>19440510</v>
      </c>
    </row>
    <row r="32" spans="1:13" ht="15.75" customHeight="1" outlineLevel="1">
      <c r="A32" s="12" t="s">
        <v>14</v>
      </c>
      <c r="B32" s="13" t="s">
        <v>15</v>
      </c>
      <c r="C32" s="46">
        <f>SUM(C33:C35)</f>
        <v>23025111</v>
      </c>
      <c r="D32" s="69"/>
      <c r="E32" s="69">
        <f>SUM(E33:E35)</f>
        <v>23025111</v>
      </c>
      <c r="F32" s="69"/>
      <c r="G32" s="69">
        <f>SUM(G33:G35)</f>
        <v>23025111</v>
      </c>
      <c r="H32" s="69"/>
      <c r="I32" s="69">
        <f>SUM(I33:I35)</f>
        <v>23025111</v>
      </c>
      <c r="J32" s="69"/>
      <c r="K32" s="69">
        <f>SUM(K33:K35)</f>
        <v>23025111</v>
      </c>
      <c r="L32" s="69"/>
      <c r="M32" s="69">
        <f>SUM(M33:M35)</f>
        <v>23025111</v>
      </c>
    </row>
    <row r="33" spans="1:13" ht="25.5" outlineLevel="1">
      <c r="A33" s="16" t="s">
        <v>16</v>
      </c>
      <c r="B33" s="17" t="s">
        <v>17</v>
      </c>
      <c r="C33" s="47">
        <v>22911000</v>
      </c>
      <c r="D33" s="70"/>
      <c r="E33" s="70">
        <v>22911000</v>
      </c>
      <c r="F33" s="70"/>
      <c r="G33" s="70">
        <v>22911000</v>
      </c>
      <c r="H33" s="70"/>
      <c r="I33" s="70">
        <v>22911000</v>
      </c>
      <c r="J33" s="70"/>
      <c r="K33" s="70">
        <v>22911000</v>
      </c>
      <c r="L33" s="70"/>
      <c r="M33" s="70">
        <v>22911000</v>
      </c>
    </row>
    <row r="34" spans="1:13" outlineLevel="1">
      <c r="A34" s="16" t="s">
        <v>18</v>
      </c>
      <c r="B34" s="17" t="s">
        <v>19</v>
      </c>
      <c r="C34" s="47">
        <v>85111</v>
      </c>
      <c r="D34" s="70"/>
      <c r="E34" s="70">
        <v>85111</v>
      </c>
      <c r="F34" s="70"/>
      <c r="G34" s="70">
        <v>85111</v>
      </c>
      <c r="H34" s="70"/>
      <c r="I34" s="70">
        <v>85111</v>
      </c>
      <c r="J34" s="70"/>
      <c r="K34" s="70">
        <v>85111</v>
      </c>
      <c r="L34" s="70"/>
      <c r="M34" s="70">
        <v>85111</v>
      </c>
    </row>
    <row r="35" spans="1:13" ht="25.5" outlineLevel="1">
      <c r="A35" s="16" t="s">
        <v>20</v>
      </c>
      <c r="B35" s="17" t="s">
        <v>21</v>
      </c>
      <c r="C35" s="47">
        <v>29000</v>
      </c>
      <c r="D35" s="70"/>
      <c r="E35" s="70">
        <v>29000</v>
      </c>
      <c r="F35" s="70"/>
      <c r="G35" s="70">
        <v>29000</v>
      </c>
      <c r="H35" s="70"/>
      <c r="I35" s="70">
        <v>29000</v>
      </c>
      <c r="J35" s="70"/>
      <c r="K35" s="70">
        <v>29000</v>
      </c>
      <c r="L35" s="70"/>
      <c r="M35" s="70">
        <v>29000</v>
      </c>
    </row>
    <row r="36" spans="1:13" ht="15.75" customHeight="1" outlineLevel="1">
      <c r="A36" s="12" t="s">
        <v>22</v>
      </c>
      <c r="B36" s="13" t="s">
        <v>23</v>
      </c>
      <c r="C36" s="46">
        <v>2700230</v>
      </c>
      <c r="D36" s="69"/>
      <c r="E36" s="69">
        <v>2700230</v>
      </c>
      <c r="F36" s="69"/>
      <c r="G36" s="69">
        <v>2700230</v>
      </c>
      <c r="H36" s="69"/>
      <c r="I36" s="69">
        <v>2700230</v>
      </c>
      <c r="J36" s="69"/>
      <c r="K36" s="69">
        <v>2700230</v>
      </c>
      <c r="L36" s="69"/>
      <c r="M36" s="69">
        <v>2700230</v>
      </c>
    </row>
    <row r="37" spans="1:13" ht="38.25" outlineLevel="1">
      <c r="A37" s="12" t="s">
        <v>24</v>
      </c>
      <c r="B37" s="13" t="s">
        <v>25</v>
      </c>
      <c r="C37" s="46">
        <f>SUM(C38:C41)</f>
        <v>13481500</v>
      </c>
      <c r="D37" s="69"/>
      <c r="E37" s="69">
        <f>SUM(E38:E41)</f>
        <v>13481500</v>
      </c>
      <c r="F37" s="69"/>
      <c r="G37" s="69">
        <f>SUM(G38:G41)</f>
        <v>13481500</v>
      </c>
      <c r="H37" s="69"/>
      <c r="I37" s="69">
        <f>SUM(I38:I41)</f>
        <v>13481500</v>
      </c>
      <c r="J37" s="69"/>
      <c r="K37" s="69">
        <f>SUM(K38:K41)</f>
        <v>13481500</v>
      </c>
      <c r="L37" s="69"/>
      <c r="M37" s="69">
        <f>SUM(M38:M41)</f>
        <v>13481500</v>
      </c>
    </row>
    <row r="38" spans="1:13" s="3" customFormat="1" ht="38.25" outlineLevel="1">
      <c r="A38" s="20" t="s">
        <v>26</v>
      </c>
      <c r="B38" s="19" t="s">
        <v>27</v>
      </c>
      <c r="C38" s="48">
        <v>11234000</v>
      </c>
      <c r="D38" s="75"/>
      <c r="E38" s="75">
        <v>11234000</v>
      </c>
      <c r="F38" s="75"/>
      <c r="G38" s="75">
        <v>11234000</v>
      </c>
      <c r="H38" s="75"/>
      <c r="I38" s="75">
        <v>11234000</v>
      </c>
      <c r="J38" s="75"/>
      <c r="K38" s="75">
        <v>11234000</v>
      </c>
      <c r="L38" s="75"/>
      <c r="M38" s="75">
        <v>11234000</v>
      </c>
    </row>
    <row r="39" spans="1:13" s="3" customFormat="1" ht="39.75" customHeight="1" outlineLevel="1">
      <c r="A39" s="20" t="s">
        <v>28</v>
      </c>
      <c r="B39" s="19" t="s">
        <v>29</v>
      </c>
      <c r="C39" s="48">
        <v>217000</v>
      </c>
      <c r="D39" s="75"/>
      <c r="E39" s="75">
        <v>217000</v>
      </c>
      <c r="F39" s="75"/>
      <c r="G39" s="75">
        <v>217000</v>
      </c>
      <c r="H39" s="75"/>
      <c r="I39" s="75">
        <v>217000</v>
      </c>
      <c r="J39" s="75"/>
      <c r="K39" s="75">
        <v>217000</v>
      </c>
      <c r="L39" s="75"/>
      <c r="M39" s="75">
        <v>217000</v>
      </c>
    </row>
    <row r="40" spans="1:13" s="3" customFormat="1" ht="27.75" customHeight="1" outlineLevel="1">
      <c r="A40" s="20" t="s">
        <v>30</v>
      </c>
      <c r="B40" s="19" t="s">
        <v>31</v>
      </c>
      <c r="C40" s="48">
        <v>980000</v>
      </c>
      <c r="D40" s="75"/>
      <c r="E40" s="75">
        <v>980000</v>
      </c>
      <c r="F40" s="75"/>
      <c r="G40" s="75">
        <v>980000</v>
      </c>
      <c r="H40" s="75"/>
      <c r="I40" s="75">
        <v>980000</v>
      </c>
      <c r="J40" s="75"/>
      <c r="K40" s="75">
        <v>980000</v>
      </c>
      <c r="L40" s="75"/>
      <c r="M40" s="75">
        <v>980000</v>
      </c>
    </row>
    <row r="41" spans="1:13" s="2" customFormat="1" ht="39.75" customHeight="1" outlineLevel="1">
      <c r="A41" s="18" t="s">
        <v>32</v>
      </c>
      <c r="B41" s="21" t="s">
        <v>33</v>
      </c>
      <c r="C41" s="49">
        <v>1050500</v>
      </c>
      <c r="D41" s="76"/>
      <c r="E41" s="76">
        <v>1050500</v>
      </c>
      <c r="F41" s="76"/>
      <c r="G41" s="76">
        <v>1050500</v>
      </c>
      <c r="H41" s="76"/>
      <c r="I41" s="76">
        <v>1050500</v>
      </c>
      <c r="J41" s="76"/>
      <c r="K41" s="76">
        <v>1050500</v>
      </c>
      <c r="L41" s="76"/>
      <c r="M41" s="76">
        <v>1050500</v>
      </c>
    </row>
    <row r="42" spans="1:13" ht="18" customHeight="1" outlineLevel="1">
      <c r="A42" s="12" t="s">
        <v>34</v>
      </c>
      <c r="B42" s="13" t="s">
        <v>35</v>
      </c>
      <c r="C42" s="46">
        <f>C43</f>
        <v>732000</v>
      </c>
      <c r="D42" s="69"/>
      <c r="E42" s="69">
        <f>E43</f>
        <v>732000</v>
      </c>
      <c r="F42" s="69"/>
      <c r="G42" s="69">
        <f>G43</f>
        <v>732000</v>
      </c>
      <c r="H42" s="69"/>
      <c r="I42" s="69">
        <f>I43</f>
        <v>732000</v>
      </c>
      <c r="J42" s="69"/>
      <c r="K42" s="69">
        <f>K43</f>
        <v>732000</v>
      </c>
      <c r="L42" s="69"/>
      <c r="M42" s="69">
        <f>M43</f>
        <v>732000</v>
      </c>
    </row>
    <row r="43" spans="1:13" s="3" customFormat="1" ht="12.75" customHeight="1" outlineLevel="1">
      <c r="A43" s="12" t="s">
        <v>36</v>
      </c>
      <c r="B43" s="13" t="s">
        <v>37</v>
      </c>
      <c r="C43" s="48">
        <v>732000</v>
      </c>
      <c r="D43" s="75"/>
      <c r="E43" s="75">
        <v>732000</v>
      </c>
      <c r="F43" s="75"/>
      <c r="G43" s="75">
        <v>732000</v>
      </c>
      <c r="H43" s="75"/>
      <c r="I43" s="75">
        <v>732000</v>
      </c>
      <c r="J43" s="75"/>
      <c r="K43" s="75">
        <v>732000</v>
      </c>
      <c r="L43" s="75"/>
      <c r="M43" s="75">
        <v>732000</v>
      </c>
    </row>
    <row r="44" spans="1:13" ht="25.5" outlineLevel="1">
      <c r="A44" s="12" t="s">
        <v>38</v>
      </c>
      <c r="B44" s="22" t="s">
        <v>39</v>
      </c>
      <c r="C44" s="46">
        <f>C46</f>
        <v>126573</v>
      </c>
      <c r="D44" s="69"/>
      <c r="E44" s="69">
        <f>E46</f>
        <v>126573</v>
      </c>
      <c r="F44" s="69"/>
      <c r="G44" s="69">
        <f>G46</f>
        <v>126573</v>
      </c>
      <c r="H44" s="69">
        <f t="shared" ref="H44:M44" si="0">SUM(H45:H46)</f>
        <v>45883.41</v>
      </c>
      <c r="I44" s="69">
        <f t="shared" si="0"/>
        <v>172456.41</v>
      </c>
      <c r="J44" s="69">
        <f t="shared" si="0"/>
        <v>0</v>
      </c>
      <c r="K44" s="69">
        <f t="shared" si="0"/>
        <v>172456.41</v>
      </c>
      <c r="L44" s="69">
        <f t="shared" si="0"/>
        <v>0</v>
      </c>
      <c r="M44" s="69">
        <f t="shared" si="0"/>
        <v>172456.41</v>
      </c>
    </row>
    <row r="45" spans="1:13" ht="25.5" outlineLevel="1">
      <c r="A45" s="77" t="s">
        <v>195</v>
      </c>
      <c r="B45" s="19" t="s">
        <v>107</v>
      </c>
      <c r="C45" s="46"/>
      <c r="D45" s="69"/>
      <c r="E45" s="69"/>
      <c r="F45" s="69"/>
      <c r="G45" s="69"/>
      <c r="H45" s="70">
        <f>13177.3+15672.45+17033.66</f>
        <v>45883.41</v>
      </c>
      <c r="I45" s="70">
        <f>H45</f>
        <v>45883.41</v>
      </c>
      <c r="J45" s="70"/>
      <c r="K45" s="70">
        <f>I45</f>
        <v>45883.41</v>
      </c>
      <c r="L45" s="70"/>
      <c r="M45" s="70">
        <f>K45</f>
        <v>45883.41</v>
      </c>
    </row>
    <row r="46" spans="1:13" ht="15" customHeight="1" outlineLevel="1">
      <c r="A46" s="18" t="s">
        <v>40</v>
      </c>
      <c r="B46" s="19" t="s">
        <v>41</v>
      </c>
      <c r="C46" s="47">
        <v>126573</v>
      </c>
      <c r="D46" s="70"/>
      <c r="E46" s="70">
        <v>126573</v>
      </c>
      <c r="F46" s="70"/>
      <c r="G46" s="70">
        <v>126573</v>
      </c>
      <c r="H46" s="70"/>
      <c r="I46" s="70">
        <v>126573</v>
      </c>
      <c r="J46" s="70"/>
      <c r="K46" s="70">
        <v>126573</v>
      </c>
      <c r="L46" s="70"/>
      <c r="M46" s="70">
        <v>126573</v>
      </c>
    </row>
    <row r="47" spans="1:13" ht="27" customHeight="1" outlineLevel="1">
      <c r="A47" s="12" t="s">
        <v>42</v>
      </c>
      <c r="B47" s="22" t="s">
        <v>43</v>
      </c>
      <c r="C47" s="46">
        <f>SUM(C48:C49)</f>
        <v>3519444</v>
      </c>
      <c r="D47" s="69"/>
      <c r="E47" s="69">
        <f>SUM(E48:E49)</f>
        <v>3519444</v>
      </c>
      <c r="F47" s="69"/>
      <c r="G47" s="69">
        <f>SUM(G48:G49)</f>
        <v>3519444</v>
      </c>
      <c r="H47" s="69"/>
      <c r="I47" s="69">
        <f>SUM(I48:I49)</f>
        <v>3519444</v>
      </c>
      <c r="J47" s="69"/>
      <c r="K47" s="69">
        <f>SUM(K48:K49)</f>
        <v>3519444</v>
      </c>
      <c r="L47" s="69"/>
      <c r="M47" s="69">
        <f>SUM(M48:M49)</f>
        <v>3519444</v>
      </c>
    </row>
    <row r="48" spans="1:13" ht="54.75" customHeight="1" outlineLevel="1">
      <c r="A48" s="18" t="s">
        <v>44</v>
      </c>
      <c r="B48" s="19" t="s">
        <v>45</v>
      </c>
      <c r="C48" s="47">
        <v>2104000</v>
      </c>
      <c r="D48" s="70"/>
      <c r="E48" s="70">
        <v>2104000</v>
      </c>
      <c r="F48" s="70"/>
      <c r="G48" s="70">
        <v>2104000</v>
      </c>
      <c r="H48" s="70"/>
      <c r="I48" s="70">
        <v>2104000</v>
      </c>
      <c r="J48" s="70"/>
      <c r="K48" s="70">
        <v>2104000</v>
      </c>
      <c r="L48" s="70"/>
      <c r="M48" s="70">
        <v>2104000</v>
      </c>
    </row>
    <row r="49" spans="1:14" ht="39.75" customHeight="1" outlineLevel="1">
      <c r="A49" s="18" t="s">
        <v>46</v>
      </c>
      <c r="B49" s="19" t="s">
        <v>47</v>
      </c>
      <c r="C49" s="47">
        <v>1415444</v>
      </c>
      <c r="D49" s="70"/>
      <c r="E49" s="70">
        <v>1415444</v>
      </c>
      <c r="F49" s="70"/>
      <c r="G49" s="70">
        <v>1415444</v>
      </c>
      <c r="H49" s="70"/>
      <c r="I49" s="70">
        <v>1415444</v>
      </c>
      <c r="J49" s="70"/>
      <c r="K49" s="70">
        <v>1415444</v>
      </c>
      <c r="L49" s="70"/>
      <c r="M49" s="70">
        <v>1415444</v>
      </c>
    </row>
    <row r="50" spans="1:14" ht="18.75" customHeight="1" outlineLevel="1">
      <c r="A50" s="12" t="s">
        <v>48</v>
      </c>
      <c r="B50" s="22" t="s">
        <v>49</v>
      </c>
      <c r="C50" s="47">
        <v>2930000</v>
      </c>
      <c r="D50" s="70"/>
      <c r="E50" s="70">
        <v>2930000</v>
      </c>
      <c r="F50" s="70"/>
      <c r="G50" s="70">
        <v>2930000</v>
      </c>
      <c r="H50" s="70"/>
      <c r="I50" s="70">
        <v>2930000</v>
      </c>
      <c r="J50" s="70"/>
      <c r="K50" s="70">
        <v>2930000</v>
      </c>
      <c r="L50" s="70"/>
      <c r="M50" s="70">
        <v>2930000</v>
      </c>
    </row>
    <row r="51" spans="1:14" s="8" customFormat="1">
      <c r="A51" s="10" t="s">
        <v>50</v>
      </c>
      <c r="B51" s="23" t="s">
        <v>51</v>
      </c>
      <c r="C51" s="45">
        <f t="shared" ref="C51:K51" si="1">C52+C101+C103+C107</f>
        <v>802378400</v>
      </c>
      <c r="D51" s="45">
        <f t="shared" si="1"/>
        <v>635371.53999999957</v>
      </c>
      <c r="E51" s="45">
        <f t="shared" si="1"/>
        <v>803013771.53999996</v>
      </c>
      <c r="F51" s="45">
        <f t="shared" si="1"/>
        <v>14518074.780000001</v>
      </c>
      <c r="G51" s="45">
        <f t="shared" si="1"/>
        <v>817531846.32000005</v>
      </c>
      <c r="H51" s="45">
        <f t="shared" si="1"/>
        <v>26329696</v>
      </c>
      <c r="I51" s="45">
        <f t="shared" si="1"/>
        <v>843861542.32000005</v>
      </c>
      <c r="J51" s="45">
        <f t="shared" si="1"/>
        <v>16199337.76</v>
      </c>
      <c r="K51" s="67">
        <f t="shared" si="1"/>
        <v>860060880.08000004</v>
      </c>
      <c r="L51" s="45">
        <f t="shared" ref="L51" si="2">L52+L101+L103+L107</f>
        <v>5756557</v>
      </c>
      <c r="M51" s="67">
        <f t="shared" ref="M51" si="3">M52+M101+M103+M107</f>
        <v>865817437.08000004</v>
      </c>
    </row>
    <row r="52" spans="1:14" s="25" customFormat="1" ht="25.5">
      <c r="A52" s="24" t="s">
        <v>83</v>
      </c>
      <c r="B52" s="21" t="s">
        <v>52</v>
      </c>
      <c r="C52" s="43">
        <f t="shared" ref="C52:K52" si="4">C53+C55+C80+C95</f>
        <v>802378400</v>
      </c>
      <c r="D52" s="43">
        <f t="shared" si="4"/>
        <v>356459</v>
      </c>
      <c r="E52" s="43">
        <f t="shared" si="4"/>
        <v>802734859</v>
      </c>
      <c r="F52" s="43">
        <f t="shared" si="4"/>
        <v>8688532.7200000007</v>
      </c>
      <c r="G52" s="43">
        <f t="shared" si="4"/>
        <v>811423391.72000003</v>
      </c>
      <c r="H52" s="43">
        <f t="shared" si="4"/>
        <v>26329696</v>
      </c>
      <c r="I52" s="43">
        <f t="shared" si="4"/>
        <v>837753087.72000003</v>
      </c>
      <c r="J52" s="43">
        <f t="shared" si="4"/>
        <v>16199337.76</v>
      </c>
      <c r="K52" s="80">
        <f t="shared" si="4"/>
        <v>853952425.48000002</v>
      </c>
      <c r="L52" s="43">
        <f t="shared" ref="L52" si="5">L53+L55+L80+L95</f>
        <v>5756557</v>
      </c>
      <c r="M52" s="80">
        <f t="shared" ref="M52" si="6">M53+M55+M80+M95</f>
        <v>859708982.48000002</v>
      </c>
      <c r="N52" s="159"/>
    </row>
    <row r="53" spans="1:14" s="8" customFormat="1" ht="27" customHeight="1">
      <c r="A53" s="10" t="s">
        <v>53</v>
      </c>
      <c r="B53" s="23" t="s">
        <v>75</v>
      </c>
      <c r="C53" s="45">
        <f>C54</f>
        <v>52021200</v>
      </c>
      <c r="D53" s="67"/>
      <c r="E53" s="67">
        <f>E54</f>
        <v>52021200</v>
      </c>
      <c r="F53" s="67"/>
      <c r="G53" s="67">
        <f>G54</f>
        <v>52021200</v>
      </c>
      <c r="H53" s="67"/>
      <c r="I53" s="67">
        <f>I54</f>
        <v>52021200</v>
      </c>
      <c r="J53" s="67"/>
      <c r="K53" s="67">
        <f>K54</f>
        <v>52021200</v>
      </c>
      <c r="L53" s="67"/>
      <c r="M53" s="67">
        <f>M54</f>
        <v>52021200</v>
      </c>
    </row>
    <row r="54" spans="1:14" s="25" customFormat="1" ht="25.5">
      <c r="A54" s="14" t="s">
        <v>76</v>
      </c>
      <c r="B54" s="26" t="s">
        <v>82</v>
      </c>
      <c r="C54" s="43">
        <v>52021200</v>
      </c>
      <c r="D54" s="80"/>
      <c r="E54" s="80">
        <v>52021200</v>
      </c>
      <c r="F54" s="80"/>
      <c r="G54" s="80">
        <v>52021200</v>
      </c>
      <c r="H54" s="80"/>
      <c r="I54" s="80">
        <v>52021200</v>
      </c>
      <c r="J54" s="80"/>
      <c r="K54" s="80">
        <v>52021200</v>
      </c>
      <c r="L54" s="80"/>
      <c r="M54" s="80">
        <v>52021200</v>
      </c>
    </row>
    <row r="55" spans="1:14" s="8" customFormat="1" ht="25.5">
      <c r="A55" s="10" t="s">
        <v>54</v>
      </c>
      <c r="B55" s="23" t="s">
        <v>72</v>
      </c>
      <c r="C55" s="45">
        <f>SUM(C56:C76)</f>
        <v>161048200</v>
      </c>
      <c r="D55" s="67">
        <f>SUM(D56:D76)</f>
        <v>300900</v>
      </c>
      <c r="E55" s="67">
        <f>SUM(E56:E76)</f>
        <v>161349100</v>
      </c>
      <c r="F55" s="67">
        <f>SUM(F56:F76)</f>
        <v>8641232.7200000007</v>
      </c>
      <c r="G55" s="67">
        <f>SUM(G56:G76)</f>
        <v>169990332.72</v>
      </c>
      <c r="H55" s="67">
        <f>SUM(H56:H77)</f>
        <v>13095400</v>
      </c>
      <c r="I55" s="67">
        <f>SUM(I56:I77)</f>
        <v>183085732.72</v>
      </c>
      <c r="J55" s="67">
        <f>SUM(J56:J77)</f>
        <v>16197420.76</v>
      </c>
      <c r="K55" s="67">
        <f>SUM(K56:K77)</f>
        <v>199283153.48000002</v>
      </c>
      <c r="L55" s="67">
        <f>SUM(L56:L79)</f>
        <v>5756557</v>
      </c>
      <c r="M55" s="67">
        <f>SUM(M56:M79)</f>
        <v>205039710.48000002</v>
      </c>
      <c r="N55" s="78"/>
    </row>
    <row r="56" spans="1:14" ht="66" customHeight="1">
      <c r="A56" s="27" t="s">
        <v>58</v>
      </c>
      <c r="B56" s="28" t="s">
        <v>95</v>
      </c>
      <c r="C56" s="43">
        <v>1767000</v>
      </c>
      <c r="D56" s="80"/>
      <c r="E56" s="80">
        <v>1767000</v>
      </c>
      <c r="F56" s="80"/>
      <c r="G56" s="80">
        <v>1767000</v>
      </c>
      <c r="H56" s="80"/>
      <c r="I56" s="80">
        <v>1767000</v>
      </c>
      <c r="J56" s="80"/>
      <c r="K56" s="80">
        <v>1767000</v>
      </c>
      <c r="L56" s="80"/>
      <c r="M56" s="80">
        <v>1767000</v>
      </c>
    </row>
    <row r="57" spans="1:14" ht="39.75" customHeight="1">
      <c r="A57" s="77" t="s">
        <v>176</v>
      </c>
      <c r="B57" s="145" t="s">
        <v>177</v>
      </c>
      <c r="C57" s="43"/>
      <c r="D57" s="80"/>
      <c r="E57" s="80"/>
      <c r="F57" s="80">
        <v>507522.04</v>
      </c>
      <c r="G57" s="80">
        <f t="shared" ref="G57:G69" si="7">F57</f>
        <v>507522.04</v>
      </c>
      <c r="H57" s="80"/>
      <c r="I57" s="80">
        <v>507522.04</v>
      </c>
      <c r="J57" s="80"/>
      <c r="K57" s="80">
        <v>507522.04</v>
      </c>
      <c r="L57" s="80"/>
      <c r="M57" s="80">
        <v>507522.04</v>
      </c>
    </row>
    <row r="58" spans="1:14" ht="30.75" customHeight="1">
      <c r="A58" s="135" t="s">
        <v>196</v>
      </c>
      <c r="B58" s="91" t="s">
        <v>197</v>
      </c>
      <c r="C58" s="43"/>
      <c r="D58" s="80"/>
      <c r="E58" s="80"/>
      <c r="F58" s="80"/>
      <c r="G58" s="80"/>
      <c r="H58" s="80"/>
      <c r="I58" s="80"/>
      <c r="J58" s="80">
        <v>15812235.76</v>
      </c>
      <c r="K58" s="80">
        <f>J58</f>
        <v>15812235.76</v>
      </c>
      <c r="L58" s="80"/>
      <c r="M58" s="80">
        <v>15812235.76</v>
      </c>
    </row>
    <row r="59" spans="1:14" ht="39" customHeight="1">
      <c r="A59" s="87" t="s">
        <v>178</v>
      </c>
      <c r="B59" s="91" t="s">
        <v>120</v>
      </c>
      <c r="C59" s="43"/>
      <c r="D59" s="80"/>
      <c r="E59" s="80"/>
      <c r="F59" s="80">
        <v>30178.86</v>
      </c>
      <c r="G59" s="80">
        <f t="shared" si="7"/>
        <v>30178.86</v>
      </c>
      <c r="H59" s="80"/>
      <c r="I59" s="80">
        <v>30178.86</v>
      </c>
      <c r="J59" s="80"/>
      <c r="K59" s="80">
        <v>30178.86</v>
      </c>
      <c r="L59" s="80"/>
      <c r="M59" s="80">
        <v>30178.86</v>
      </c>
    </row>
    <row r="60" spans="1:14" ht="41.25" customHeight="1">
      <c r="A60" s="135" t="s">
        <v>179</v>
      </c>
      <c r="B60" s="91" t="s">
        <v>125</v>
      </c>
      <c r="C60" s="43"/>
      <c r="D60" s="80"/>
      <c r="E60" s="80"/>
      <c r="F60" s="80">
        <v>6209187.9400000004</v>
      </c>
      <c r="G60" s="80">
        <f t="shared" si="7"/>
        <v>6209187.9400000004</v>
      </c>
      <c r="H60" s="80"/>
      <c r="I60" s="80">
        <v>6209187.9400000004</v>
      </c>
      <c r="J60" s="80"/>
      <c r="K60" s="80">
        <v>6209187.9400000004</v>
      </c>
      <c r="L60" s="80"/>
      <c r="M60" s="80">
        <v>6209187.9400000004</v>
      </c>
    </row>
    <row r="61" spans="1:14" ht="31.5" customHeight="1">
      <c r="A61" s="156" t="s">
        <v>200</v>
      </c>
      <c r="B61" s="91" t="s">
        <v>202</v>
      </c>
      <c r="C61" s="43"/>
      <c r="D61" s="80"/>
      <c r="E61" s="80"/>
      <c r="F61" s="80"/>
      <c r="G61" s="80"/>
      <c r="H61" s="80"/>
      <c r="I61" s="80"/>
      <c r="J61" s="80"/>
      <c r="K61" s="80"/>
      <c r="L61" s="80">
        <v>1011374</v>
      </c>
      <c r="M61" s="80">
        <f>L61</f>
        <v>1011374</v>
      </c>
    </row>
    <row r="62" spans="1:14" ht="33.75" customHeight="1">
      <c r="A62" s="156" t="s">
        <v>201</v>
      </c>
      <c r="B62" s="146" t="s">
        <v>94</v>
      </c>
      <c r="C62" s="43"/>
      <c r="D62" s="80"/>
      <c r="E62" s="80"/>
      <c r="F62" s="80"/>
      <c r="G62" s="80"/>
      <c r="H62" s="80"/>
      <c r="I62" s="80"/>
      <c r="J62" s="80"/>
      <c r="K62" s="80"/>
      <c r="L62" s="80">
        <v>2731862</v>
      </c>
      <c r="M62" s="80">
        <f>L62</f>
        <v>2731862</v>
      </c>
    </row>
    <row r="63" spans="1:14" ht="28.5" customHeight="1">
      <c r="A63" s="87" t="s">
        <v>180</v>
      </c>
      <c r="B63" s="146" t="s">
        <v>94</v>
      </c>
      <c r="C63" s="43"/>
      <c r="D63" s="80"/>
      <c r="E63" s="80"/>
      <c r="F63" s="80">
        <v>872712</v>
      </c>
      <c r="G63" s="80">
        <f t="shared" si="7"/>
        <v>872712</v>
      </c>
      <c r="H63" s="80"/>
      <c r="I63" s="80">
        <v>872712</v>
      </c>
      <c r="J63" s="80"/>
      <c r="K63" s="80">
        <v>872712</v>
      </c>
      <c r="L63" s="80"/>
      <c r="M63" s="80">
        <v>872712</v>
      </c>
    </row>
    <row r="64" spans="1:14" ht="39" customHeight="1">
      <c r="A64" s="87" t="s">
        <v>181</v>
      </c>
      <c r="B64" s="146" t="s">
        <v>94</v>
      </c>
      <c r="C64" s="43"/>
      <c r="D64" s="80"/>
      <c r="E64" s="80"/>
      <c r="F64" s="80">
        <v>200000</v>
      </c>
      <c r="G64" s="80">
        <f t="shared" si="7"/>
        <v>200000</v>
      </c>
      <c r="H64" s="80"/>
      <c r="I64" s="80">
        <v>200000</v>
      </c>
      <c r="J64" s="80"/>
      <c r="K64" s="80">
        <v>200000</v>
      </c>
      <c r="L64" s="80"/>
      <c r="M64" s="80">
        <v>200000</v>
      </c>
    </row>
    <row r="65" spans="1:13" ht="37.5" customHeight="1">
      <c r="A65" s="87" t="s">
        <v>182</v>
      </c>
      <c r="B65" s="146" t="s">
        <v>94</v>
      </c>
      <c r="C65" s="43"/>
      <c r="D65" s="80"/>
      <c r="E65" s="80"/>
      <c r="F65" s="80">
        <v>282000</v>
      </c>
      <c r="G65" s="80">
        <f t="shared" si="7"/>
        <v>282000</v>
      </c>
      <c r="H65" s="80"/>
      <c r="I65" s="80">
        <v>282000</v>
      </c>
      <c r="J65" s="80"/>
      <c r="K65" s="80">
        <v>282000</v>
      </c>
      <c r="L65" s="80"/>
      <c r="M65" s="80">
        <v>282000</v>
      </c>
    </row>
    <row r="66" spans="1:13" ht="37.5" customHeight="1">
      <c r="A66" s="154" t="s">
        <v>199</v>
      </c>
      <c r="B66" s="146" t="s">
        <v>94</v>
      </c>
      <c r="C66" s="43"/>
      <c r="D66" s="80"/>
      <c r="E66" s="80"/>
      <c r="F66" s="80"/>
      <c r="G66" s="80"/>
      <c r="H66" s="80"/>
      <c r="I66" s="80"/>
      <c r="J66" s="80">
        <v>210000</v>
      </c>
      <c r="K66" s="80">
        <f>J66</f>
        <v>210000</v>
      </c>
      <c r="L66" s="80"/>
      <c r="M66" s="80">
        <v>210000</v>
      </c>
    </row>
    <row r="67" spans="1:13" ht="29.25" customHeight="1">
      <c r="A67" s="157" t="s">
        <v>203</v>
      </c>
      <c r="B67" s="146" t="s">
        <v>94</v>
      </c>
      <c r="C67" s="43"/>
      <c r="D67" s="80"/>
      <c r="E67" s="80"/>
      <c r="F67" s="80"/>
      <c r="G67" s="80"/>
      <c r="H67" s="80"/>
      <c r="I67" s="80"/>
      <c r="J67" s="80"/>
      <c r="K67" s="80"/>
      <c r="L67" s="80">
        <v>500000</v>
      </c>
      <c r="M67" s="80">
        <f>L67</f>
        <v>500000</v>
      </c>
    </row>
    <row r="68" spans="1:13" ht="30.75" customHeight="1">
      <c r="A68" s="135" t="s">
        <v>198</v>
      </c>
      <c r="B68" s="146" t="s">
        <v>94</v>
      </c>
      <c r="C68" s="43"/>
      <c r="D68" s="80"/>
      <c r="E68" s="80"/>
      <c r="F68" s="80"/>
      <c r="G68" s="80"/>
      <c r="H68" s="80"/>
      <c r="I68" s="80"/>
      <c r="J68" s="80">
        <v>175185</v>
      </c>
      <c r="K68" s="80">
        <f>J68</f>
        <v>175185</v>
      </c>
      <c r="L68" s="80"/>
      <c r="M68" s="80">
        <v>175185</v>
      </c>
    </row>
    <row r="69" spans="1:13" ht="41.25" customHeight="1">
      <c r="A69" s="135" t="s">
        <v>183</v>
      </c>
      <c r="B69" s="146" t="s">
        <v>94</v>
      </c>
      <c r="C69" s="43"/>
      <c r="D69" s="80"/>
      <c r="E69" s="80"/>
      <c r="F69" s="80">
        <v>539631.88</v>
      </c>
      <c r="G69" s="80">
        <f t="shared" si="7"/>
        <v>539631.88</v>
      </c>
      <c r="H69" s="80"/>
      <c r="I69" s="80">
        <v>539631.88</v>
      </c>
      <c r="J69" s="80"/>
      <c r="K69" s="80">
        <v>539631.88</v>
      </c>
      <c r="L69" s="80"/>
      <c r="M69" s="80">
        <v>539631.88</v>
      </c>
    </row>
    <row r="70" spans="1:13" ht="28.5" customHeight="1">
      <c r="A70" s="84" t="s">
        <v>170</v>
      </c>
      <c r="B70" s="28" t="s">
        <v>94</v>
      </c>
      <c r="C70" s="43"/>
      <c r="D70" s="80">
        <v>75900</v>
      </c>
      <c r="E70" s="80">
        <f>D70</f>
        <v>75900</v>
      </c>
      <c r="F70" s="80"/>
      <c r="G70" s="80">
        <v>75900</v>
      </c>
      <c r="H70" s="80"/>
      <c r="I70" s="80">
        <v>75900</v>
      </c>
      <c r="J70" s="80"/>
      <c r="K70" s="80">
        <v>75900</v>
      </c>
      <c r="L70" s="80"/>
      <c r="M70" s="80">
        <v>75900</v>
      </c>
    </row>
    <row r="71" spans="1:13" ht="41.25" customHeight="1">
      <c r="A71" s="27" t="s">
        <v>77</v>
      </c>
      <c r="B71" s="28" t="s">
        <v>94</v>
      </c>
      <c r="C71" s="43">
        <v>25600</v>
      </c>
      <c r="D71" s="80"/>
      <c r="E71" s="80">
        <v>25600</v>
      </c>
      <c r="F71" s="80"/>
      <c r="G71" s="80">
        <v>25600</v>
      </c>
      <c r="H71" s="80"/>
      <c r="I71" s="80">
        <v>25600</v>
      </c>
      <c r="J71" s="80"/>
      <c r="K71" s="80">
        <v>25600</v>
      </c>
      <c r="L71" s="80"/>
      <c r="M71" s="80">
        <v>25600</v>
      </c>
    </row>
    <row r="72" spans="1:13" s="8" customFormat="1" ht="51">
      <c r="A72" s="27" t="s">
        <v>55</v>
      </c>
      <c r="B72" s="28" t="s">
        <v>94</v>
      </c>
      <c r="C72" s="43">
        <v>256000</v>
      </c>
      <c r="D72" s="80"/>
      <c r="E72" s="80">
        <v>256000</v>
      </c>
      <c r="F72" s="80"/>
      <c r="G72" s="80">
        <v>256000</v>
      </c>
      <c r="H72" s="80"/>
      <c r="I72" s="80">
        <v>256000</v>
      </c>
      <c r="J72" s="80"/>
      <c r="K72" s="80">
        <v>256000</v>
      </c>
      <c r="L72" s="80"/>
      <c r="M72" s="80">
        <v>256000</v>
      </c>
    </row>
    <row r="73" spans="1:13" ht="25.5">
      <c r="A73" s="27" t="s">
        <v>56</v>
      </c>
      <c r="B73" s="28" t="s">
        <v>94</v>
      </c>
      <c r="C73" s="43">
        <v>798600</v>
      </c>
      <c r="D73" s="80">
        <v>225000</v>
      </c>
      <c r="E73" s="80">
        <f>C73+D73</f>
        <v>1023600</v>
      </c>
      <c r="F73" s="80"/>
      <c r="G73" s="80">
        <v>1023600</v>
      </c>
      <c r="H73" s="80"/>
      <c r="I73" s="80">
        <v>1023600</v>
      </c>
      <c r="J73" s="80"/>
      <c r="K73" s="80">
        <v>1023600</v>
      </c>
      <c r="L73" s="80"/>
      <c r="M73" s="80">
        <v>1023600</v>
      </c>
    </row>
    <row r="74" spans="1:13" ht="40.5" customHeight="1">
      <c r="A74" s="27" t="s">
        <v>89</v>
      </c>
      <c r="B74" s="28" t="s">
        <v>94</v>
      </c>
      <c r="C74" s="43">
        <v>843600</v>
      </c>
      <c r="D74" s="80"/>
      <c r="E74" s="80">
        <v>843600</v>
      </c>
      <c r="F74" s="80"/>
      <c r="G74" s="80">
        <v>843600</v>
      </c>
      <c r="H74" s="80"/>
      <c r="I74" s="80">
        <v>843600</v>
      </c>
      <c r="J74" s="80"/>
      <c r="K74" s="80">
        <v>843600</v>
      </c>
      <c r="L74" s="80"/>
      <c r="M74" s="80">
        <v>843600</v>
      </c>
    </row>
    <row r="75" spans="1:13" ht="63.75">
      <c r="A75" s="27" t="s">
        <v>90</v>
      </c>
      <c r="B75" s="28" t="s">
        <v>94</v>
      </c>
      <c r="C75" s="43">
        <v>15631800</v>
      </c>
      <c r="D75" s="80"/>
      <c r="E75" s="80">
        <v>15631800</v>
      </c>
      <c r="F75" s="80"/>
      <c r="G75" s="80">
        <v>15631800</v>
      </c>
      <c r="H75" s="80"/>
      <c r="I75" s="80">
        <v>15631800</v>
      </c>
      <c r="J75" s="80"/>
      <c r="K75" s="80">
        <v>15631800</v>
      </c>
      <c r="L75" s="80"/>
      <c r="M75" s="80">
        <v>15631800</v>
      </c>
    </row>
    <row r="76" spans="1:13" ht="14.25" customHeight="1">
      <c r="A76" s="27" t="s">
        <v>57</v>
      </c>
      <c r="B76" s="28" t="s">
        <v>94</v>
      </c>
      <c r="C76" s="43">
        <v>141725600</v>
      </c>
      <c r="D76" s="80"/>
      <c r="E76" s="80">
        <v>141725600</v>
      </c>
      <c r="F76" s="80"/>
      <c r="G76" s="80">
        <v>141725600</v>
      </c>
      <c r="H76" s="80"/>
      <c r="I76" s="80">
        <v>141725600</v>
      </c>
      <c r="J76" s="80"/>
      <c r="K76" s="80">
        <v>141725600</v>
      </c>
      <c r="L76" s="80"/>
      <c r="M76" s="80">
        <v>141725600</v>
      </c>
    </row>
    <row r="77" spans="1:13" ht="26.25" customHeight="1">
      <c r="A77" s="84" t="s">
        <v>193</v>
      </c>
      <c r="B77" s="28" t="s">
        <v>94</v>
      </c>
      <c r="C77" s="43"/>
      <c r="D77" s="80"/>
      <c r="E77" s="80"/>
      <c r="F77" s="80"/>
      <c r="G77" s="80"/>
      <c r="H77" s="80">
        <v>13095400</v>
      </c>
      <c r="I77" s="80">
        <f>H77</f>
        <v>13095400</v>
      </c>
      <c r="J77" s="80"/>
      <c r="K77" s="80">
        <f>I77</f>
        <v>13095400</v>
      </c>
      <c r="L77" s="80"/>
      <c r="M77" s="80">
        <f>K77</f>
        <v>13095400</v>
      </c>
    </row>
    <row r="78" spans="1:13" ht="41.25" customHeight="1">
      <c r="A78" s="84" t="s">
        <v>204</v>
      </c>
      <c r="B78" s="28" t="s">
        <v>94</v>
      </c>
      <c r="C78" s="43"/>
      <c r="D78" s="80"/>
      <c r="E78" s="80"/>
      <c r="F78" s="80"/>
      <c r="G78" s="80"/>
      <c r="H78" s="80"/>
      <c r="I78" s="80"/>
      <c r="J78" s="80"/>
      <c r="K78" s="80"/>
      <c r="L78" s="80">
        <v>167000</v>
      </c>
      <c r="M78" s="80">
        <f>L78</f>
        <v>167000</v>
      </c>
    </row>
    <row r="79" spans="1:13" ht="39.75" customHeight="1">
      <c r="A79" s="84" t="s">
        <v>205</v>
      </c>
      <c r="B79" s="28" t="s">
        <v>94</v>
      </c>
      <c r="C79" s="43"/>
      <c r="D79" s="80"/>
      <c r="E79" s="80"/>
      <c r="F79" s="80"/>
      <c r="G79" s="80"/>
      <c r="H79" s="80"/>
      <c r="I79" s="80"/>
      <c r="J79" s="80"/>
      <c r="K79" s="80"/>
      <c r="L79" s="80">
        <v>1346321</v>
      </c>
      <c r="M79" s="80">
        <f>L79</f>
        <v>1346321</v>
      </c>
    </row>
    <row r="80" spans="1:13" s="30" customFormat="1" ht="26.25" customHeight="1">
      <c r="A80" s="29" t="s">
        <v>59</v>
      </c>
      <c r="B80" s="23" t="s">
        <v>71</v>
      </c>
      <c r="C80" s="45">
        <f t="shared" ref="C80:I80" si="8">SUM(C81:C94)</f>
        <v>541336200</v>
      </c>
      <c r="D80" s="67">
        <f t="shared" si="8"/>
        <v>91.88</v>
      </c>
      <c r="E80" s="67">
        <f t="shared" si="8"/>
        <v>541336291.88</v>
      </c>
      <c r="F80" s="67">
        <f t="shared" si="8"/>
        <v>0</v>
      </c>
      <c r="G80" s="67">
        <f t="shared" si="8"/>
        <v>541336291.88</v>
      </c>
      <c r="H80" s="67">
        <f t="shared" si="8"/>
        <v>10737200</v>
      </c>
      <c r="I80" s="67">
        <f t="shared" si="8"/>
        <v>552073491.88</v>
      </c>
      <c r="J80" s="67">
        <f t="shared" ref="J80:K80" si="9">SUM(J81:J94)</f>
        <v>0</v>
      </c>
      <c r="K80" s="67">
        <f t="shared" si="9"/>
        <v>552073491.88</v>
      </c>
      <c r="L80" s="67">
        <f t="shared" ref="L80:M80" si="10">SUM(L81:L94)</f>
        <v>0</v>
      </c>
      <c r="M80" s="67">
        <f t="shared" si="10"/>
        <v>552073491.88</v>
      </c>
    </row>
    <row r="81" spans="1:13" s="34" customFormat="1" ht="51">
      <c r="A81" s="32" t="s">
        <v>81</v>
      </c>
      <c r="B81" s="33" t="s">
        <v>73</v>
      </c>
      <c r="C81" s="43">
        <v>5724500</v>
      </c>
      <c r="D81" s="80"/>
      <c r="E81" s="80">
        <v>5724500</v>
      </c>
      <c r="F81" s="80"/>
      <c r="G81" s="80">
        <v>5724500</v>
      </c>
      <c r="H81" s="80"/>
      <c r="I81" s="80">
        <v>5724500</v>
      </c>
      <c r="J81" s="80"/>
      <c r="K81" s="80">
        <v>5724500</v>
      </c>
      <c r="L81" s="80"/>
      <c r="M81" s="80">
        <v>5724500</v>
      </c>
    </row>
    <row r="82" spans="1:13" s="34" customFormat="1" ht="38.25">
      <c r="A82" s="35" t="s">
        <v>79</v>
      </c>
      <c r="B82" s="33" t="s">
        <v>73</v>
      </c>
      <c r="C82" s="43">
        <v>3246700</v>
      </c>
      <c r="D82" s="80"/>
      <c r="E82" s="80">
        <v>3246700</v>
      </c>
      <c r="F82" s="80"/>
      <c r="G82" s="80">
        <v>3246700</v>
      </c>
      <c r="H82" s="80"/>
      <c r="I82" s="80">
        <v>3246700</v>
      </c>
      <c r="J82" s="80"/>
      <c r="K82" s="80">
        <v>3246700</v>
      </c>
      <c r="L82" s="80"/>
      <c r="M82" s="80">
        <v>3246700</v>
      </c>
    </row>
    <row r="83" spans="1:13" ht="38.25">
      <c r="A83" s="27" t="s">
        <v>61</v>
      </c>
      <c r="B83" s="33" t="s">
        <v>73</v>
      </c>
      <c r="C83" s="43">
        <v>999000</v>
      </c>
      <c r="D83" s="80"/>
      <c r="E83" s="80">
        <v>999000</v>
      </c>
      <c r="F83" s="80"/>
      <c r="G83" s="80">
        <v>999000</v>
      </c>
      <c r="H83" s="80"/>
      <c r="I83" s="80">
        <v>999000</v>
      </c>
      <c r="J83" s="80"/>
      <c r="K83" s="80">
        <v>999000</v>
      </c>
      <c r="L83" s="80"/>
      <c r="M83" s="80">
        <v>999000</v>
      </c>
    </row>
    <row r="84" spans="1:13" ht="12.75" customHeight="1">
      <c r="A84" s="27" t="s">
        <v>62</v>
      </c>
      <c r="B84" s="33" t="s">
        <v>73</v>
      </c>
      <c r="C84" s="43">
        <v>249700</v>
      </c>
      <c r="D84" s="80"/>
      <c r="E84" s="80">
        <v>249700</v>
      </c>
      <c r="F84" s="80"/>
      <c r="G84" s="80">
        <v>249700</v>
      </c>
      <c r="H84" s="80"/>
      <c r="I84" s="80">
        <v>249700</v>
      </c>
      <c r="J84" s="80"/>
      <c r="K84" s="80">
        <v>249700</v>
      </c>
      <c r="L84" s="80"/>
      <c r="M84" s="80">
        <v>249700</v>
      </c>
    </row>
    <row r="85" spans="1:13" ht="25.5">
      <c r="A85" s="27" t="s">
        <v>63</v>
      </c>
      <c r="B85" s="33" t="s">
        <v>73</v>
      </c>
      <c r="C85" s="43">
        <v>1012500</v>
      </c>
      <c r="D85" s="80"/>
      <c r="E85" s="80">
        <v>1012500</v>
      </c>
      <c r="F85" s="80"/>
      <c r="G85" s="80">
        <v>1012500</v>
      </c>
      <c r="H85" s="80"/>
      <c r="I85" s="80">
        <v>1012500</v>
      </c>
      <c r="J85" s="80"/>
      <c r="K85" s="80">
        <v>1012500</v>
      </c>
      <c r="L85" s="80"/>
      <c r="M85" s="80">
        <v>1012500</v>
      </c>
    </row>
    <row r="86" spans="1:13" ht="51">
      <c r="A86" s="27" t="s">
        <v>64</v>
      </c>
      <c r="B86" s="33" t="s">
        <v>73</v>
      </c>
      <c r="C86" s="43">
        <v>10000</v>
      </c>
      <c r="D86" s="80"/>
      <c r="E86" s="80">
        <v>10000</v>
      </c>
      <c r="F86" s="80"/>
      <c r="G86" s="80">
        <v>10000</v>
      </c>
      <c r="H86" s="80"/>
      <c r="I86" s="80">
        <v>10000</v>
      </c>
      <c r="J86" s="80"/>
      <c r="K86" s="80">
        <v>10000</v>
      </c>
      <c r="L86" s="80"/>
      <c r="M86" s="80">
        <v>10000</v>
      </c>
    </row>
    <row r="87" spans="1:13" ht="25.5">
      <c r="A87" s="27" t="s">
        <v>65</v>
      </c>
      <c r="B87" s="33" t="s">
        <v>73</v>
      </c>
      <c r="C87" s="43">
        <v>25000</v>
      </c>
      <c r="D87" s="80"/>
      <c r="E87" s="80">
        <v>25000</v>
      </c>
      <c r="F87" s="80"/>
      <c r="G87" s="80">
        <v>25000</v>
      </c>
      <c r="H87" s="80"/>
      <c r="I87" s="80">
        <v>25000</v>
      </c>
      <c r="J87" s="80"/>
      <c r="K87" s="80">
        <v>25000</v>
      </c>
      <c r="L87" s="80"/>
      <c r="M87" s="80">
        <v>25000</v>
      </c>
    </row>
    <row r="88" spans="1:13" ht="39" customHeight="1">
      <c r="A88" s="124" t="s">
        <v>168</v>
      </c>
      <c r="B88" s="33" t="s">
        <v>73</v>
      </c>
      <c r="C88" s="43">
        <v>6586100</v>
      </c>
      <c r="D88" s="80">
        <v>38</v>
      </c>
      <c r="E88" s="80">
        <f>C88+D88</f>
        <v>6586138</v>
      </c>
      <c r="F88" s="80"/>
      <c r="G88" s="80">
        <v>6586138</v>
      </c>
      <c r="H88" s="80"/>
      <c r="I88" s="80">
        <v>6586138</v>
      </c>
      <c r="J88" s="80"/>
      <c r="K88" s="80">
        <v>6586138</v>
      </c>
      <c r="L88" s="80"/>
      <c r="M88" s="80">
        <v>6586138</v>
      </c>
    </row>
    <row r="89" spans="1:13" ht="51">
      <c r="A89" s="27" t="s">
        <v>78</v>
      </c>
      <c r="B89" s="36" t="s">
        <v>74</v>
      </c>
      <c r="C89" s="43">
        <v>9352700</v>
      </c>
      <c r="D89" s="80"/>
      <c r="E89" s="80">
        <v>9352700</v>
      </c>
      <c r="F89" s="80"/>
      <c r="G89" s="80">
        <v>9352700</v>
      </c>
      <c r="H89" s="80"/>
      <c r="I89" s="80">
        <v>9352700</v>
      </c>
      <c r="J89" s="80"/>
      <c r="K89" s="80">
        <v>9352700</v>
      </c>
      <c r="L89" s="80"/>
      <c r="M89" s="80">
        <v>9352700</v>
      </c>
    </row>
    <row r="90" spans="1:13" ht="102">
      <c r="A90" s="27" t="s">
        <v>91</v>
      </c>
      <c r="B90" s="36" t="s">
        <v>85</v>
      </c>
      <c r="C90" s="43">
        <v>3328900</v>
      </c>
      <c r="D90" s="80">
        <v>11.6</v>
      </c>
      <c r="E90" s="80">
        <f>C90+D90</f>
        <v>3328911.6</v>
      </c>
      <c r="F90" s="80"/>
      <c r="G90" s="80">
        <v>3328911.6</v>
      </c>
      <c r="H90" s="80"/>
      <c r="I90" s="80">
        <v>3328911.6</v>
      </c>
      <c r="J90" s="80"/>
      <c r="K90" s="80">
        <v>3328911.6</v>
      </c>
      <c r="L90" s="80"/>
      <c r="M90" s="80">
        <v>3328911.6</v>
      </c>
    </row>
    <row r="91" spans="1:13" ht="38.25">
      <c r="A91" s="27" t="s">
        <v>60</v>
      </c>
      <c r="B91" s="31" t="s">
        <v>70</v>
      </c>
      <c r="C91" s="43">
        <v>2180400</v>
      </c>
      <c r="D91" s="80"/>
      <c r="E91" s="80">
        <v>2180400</v>
      </c>
      <c r="F91" s="80"/>
      <c r="G91" s="80">
        <v>2180400</v>
      </c>
      <c r="H91" s="80"/>
      <c r="I91" s="80">
        <v>2180400</v>
      </c>
      <c r="J91" s="80"/>
      <c r="K91" s="80">
        <v>2180400</v>
      </c>
      <c r="L91" s="80"/>
      <c r="M91" s="80">
        <v>2180400</v>
      </c>
    </row>
    <row r="92" spans="1:13" s="30" customFormat="1" ht="38.25" customHeight="1">
      <c r="A92" s="77" t="s">
        <v>167</v>
      </c>
      <c r="B92" s="33" t="s">
        <v>166</v>
      </c>
      <c r="C92" s="43">
        <v>140600</v>
      </c>
      <c r="D92" s="80"/>
      <c r="E92" s="80">
        <v>140600</v>
      </c>
      <c r="F92" s="80"/>
      <c r="G92" s="80">
        <v>140600</v>
      </c>
      <c r="H92" s="80"/>
      <c r="I92" s="80">
        <v>140600</v>
      </c>
      <c r="J92" s="80"/>
      <c r="K92" s="80">
        <v>140600</v>
      </c>
      <c r="L92" s="80"/>
      <c r="M92" s="80">
        <v>140600</v>
      </c>
    </row>
    <row r="93" spans="1:13" ht="63.75">
      <c r="A93" s="27" t="s">
        <v>66</v>
      </c>
      <c r="B93" s="36" t="s">
        <v>84</v>
      </c>
      <c r="C93" s="43">
        <v>2635400</v>
      </c>
      <c r="D93" s="80">
        <v>42.28</v>
      </c>
      <c r="E93" s="80">
        <f>C93+D93</f>
        <v>2635442.2799999998</v>
      </c>
      <c r="F93" s="80"/>
      <c r="G93" s="80">
        <v>2635442.2799999998</v>
      </c>
      <c r="H93" s="80"/>
      <c r="I93" s="80">
        <v>2635442.2799999998</v>
      </c>
      <c r="J93" s="80"/>
      <c r="K93" s="80">
        <v>2635442.2799999998</v>
      </c>
      <c r="L93" s="80"/>
      <c r="M93" s="80">
        <v>2635442.2799999998</v>
      </c>
    </row>
    <row r="94" spans="1:13" ht="18" customHeight="1">
      <c r="A94" s="37" t="s">
        <v>80</v>
      </c>
      <c r="B94" s="36" t="s">
        <v>84</v>
      </c>
      <c r="C94" s="43">
        <v>505844700</v>
      </c>
      <c r="D94" s="80"/>
      <c r="E94" s="80">
        <v>505844700</v>
      </c>
      <c r="F94" s="80"/>
      <c r="G94" s="80">
        <v>505844700</v>
      </c>
      <c r="H94" s="80">
        <v>10737200</v>
      </c>
      <c r="I94" s="80">
        <f>505844700+H94</f>
        <v>516581900</v>
      </c>
      <c r="J94" s="80"/>
      <c r="K94" s="80">
        <f>I94</f>
        <v>516581900</v>
      </c>
      <c r="L94" s="80"/>
      <c r="M94" s="80">
        <f>K94</f>
        <v>516581900</v>
      </c>
    </row>
    <row r="95" spans="1:13" s="34" customFormat="1" ht="28.5" customHeight="1">
      <c r="A95" s="10" t="s">
        <v>67</v>
      </c>
      <c r="B95" s="38" t="s">
        <v>86</v>
      </c>
      <c r="C95" s="50">
        <f>SUM(C98:C99)</f>
        <v>47972800</v>
      </c>
      <c r="D95" s="85">
        <f>SUM(D97:D99)</f>
        <v>55467.12</v>
      </c>
      <c r="E95" s="85">
        <f>SUM(E96:E99)</f>
        <v>48028267.119999997</v>
      </c>
      <c r="F95" s="85">
        <f>SUM(F96:F99)</f>
        <v>47300</v>
      </c>
      <c r="G95" s="85">
        <f>SUM(G96:G99)</f>
        <v>48075567.119999997</v>
      </c>
      <c r="H95" s="85">
        <f t="shared" ref="H95:M95" si="11">SUM(H96:H100)</f>
        <v>2497096</v>
      </c>
      <c r="I95" s="85">
        <f t="shared" si="11"/>
        <v>50572663.119999997</v>
      </c>
      <c r="J95" s="85">
        <f t="shared" si="11"/>
        <v>1917</v>
      </c>
      <c r="K95" s="85">
        <f t="shared" si="11"/>
        <v>50574580.119999997</v>
      </c>
      <c r="L95" s="85">
        <f t="shared" si="11"/>
        <v>0</v>
      </c>
      <c r="M95" s="85">
        <f t="shared" si="11"/>
        <v>50574580.119999997</v>
      </c>
    </row>
    <row r="96" spans="1:13" s="34" customFormat="1" ht="28.5" customHeight="1">
      <c r="A96" s="132" t="s">
        <v>184</v>
      </c>
      <c r="B96" s="133" t="s">
        <v>172</v>
      </c>
      <c r="C96" s="50"/>
      <c r="D96" s="85"/>
      <c r="E96" s="85"/>
      <c r="F96" s="80">
        <v>30000</v>
      </c>
      <c r="G96" s="80">
        <f>F96</f>
        <v>30000</v>
      </c>
      <c r="H96" s="80"/>
      <c r="I96" s="80">
        <v>30000</v>
      </c>
      <c r="J96" s="80"/>
      <c r="K96" s="80">
        <v>30000</v>
      </c>
      <c r="L96" s="80"/>
      <c r="M96" s="80">
        <v>30000</v>
      </c>
    </row>
    <row r="97" spans="1:24" s="34" customFormat="1" ht="28.5" customHeight="1">
      <c r="A97" s="132" t="s">
        <v>171</v>
      </c>
      <c r="B97" s="133" t="s">
        <v>172</v>
      </c>
      <c r="C97" s="50"/>
      <c r="D97" s="80">
        <v>55467</v>
      </c>
      <c r="E97" s="80">
        <f>D97</f>
        <v>55467</v>
      </c>
      <c r="F97" s="80">
        <v>17300</v>
      </c>
      <c r="G97" s="80">
        <f>55467+F97</f>
        <v>72767</v>
      </c>
      <c r="H97" s="80">
        <v>496</v>
      </c>
      <c r="I97" s="80">
        <f>72767+H97</f>
        <v>73263</v>
      </c>
      <c r="J97" s="80">
        <v>1917</v>
      </c>
      <c r="K97" s="80">
        <f>I97+J97</f>
        <v>75180</v>
      </c>
      <c r="L97" s="80"/>
      <c r="M97" s="80">
        <v>75180</v>
      </c>
    </row>
    <row r="98" spans="1:24" ht="39.75" customHeight="1">
      <c r="A98" s="125" t="s">
        <v>169</v>
      </c>
      <c r="B98" s="21" t="s">
        <v>87</v>
      </c>
      <c r="C98" s="43">
        <v>47820400</v>
      </c>
      <c r="D98" s="80"/>
      <c r="E98" s="80">
        <v>47820400</v>
      </c>
      <c r="F98" s="80"/>
      <c r="G98" s="80">
        <v>47820400</v>
      </c>
      <c r="H98" s="80"/>
      <c r="I98" s="80">
        <v>47820400</v>
      </c>
      <c r="J98" s="80"/>
      <c r="K98" s="80">
        <v>47820400</v>
      </c>
      <c r="L98" s="80"/>
      <c r="M98" s="80">
        <v>47820400</v>
      </c>
    </row>
    <row r="99" spans="1:24" ht="53.25" customHeight="1">
      <c r="A99" s="39" t="s">
        <v>93</v>
      </c>
      <c r="B99" s="21" t="s">
        <v>87</v>
      </c>
      <c r="C99" s="144">
        <v>152400</v>
      </c>
      <c r="D99" s="105">
        <v>0.12</v>
      </c>
      <c r="E99" s="105">
        <f>C99+D99</f>
        <v>152400.12</v>
      </c>
      <c r="F99" s="105"/>
      <c r="G99" s="105">
        <v>152400.12</v>
      </c>
      <c r="H99" s="105"/>
      <c r="I99" s="105">
        <v>152400.12</v>
      </c>
      <c r="J99" s="105"/>
      <c r="K99" s="105">
        <v>152400.12</v>
      </c>
      <c r="L99" s="105"/>
      <c r="M99" s="105">
        <v>152400.12</v>
      </c>
    </row>
    <row r="100" spans="1:24" ht="27" customHeight="1">
      <c r="A100" s="106" t="s">
        <v>194</v>
      </c>
      <c r="B100" s="21" t="s">
        <v>87</v>
      </c>
      <c r="C100" s="144"/>
      <c r="D100" s="105"/>
      <c r="E100" s="105"/>
      <c r="F100" s="105"/>
      <c r="G100" s="105"/>
      <c r="H100" s="105">
        <v>2496600</v>
      </c>
      <c r="I100" s="105">
        <f>H100</f>
        <v>2496600</v>
      </c>
      <c r="J100" s="105"/>
      <c r="K100" s="105">
        <f>I100</f>
        <v>2496600</v>
      </c>
      <c r="L100" s="105"/>
      <c r="M100" s="105">
        <f>K100</f>
        <v>2496600</v>
      </c>
    </row>
    <row r="101" spans="1:24" s="112" customFormat="1" ht="14.25" customHeight="1">
      <c r="A101" s="134" t="s">
        <v>154</v>
      </c>
      <c r="B101" s="108" t="s">
        <v>155</v>
      </c>
      <c r="C101" s="109">
        <f>C102</f>
        <v>0</v>
      </c>
      <c r="D101" s="109">
        <f>D102</f>
        <v>0</v>
      </c>
      <c r="E101" s="111">
        <f>SUM(C101:D101)</f>
        <v>0</v>
      </c>
      <c r="F101" s="109">
        <f>F102</f>
        <v>6108454</v>
      </c>
      <c r="G101" s="111">
        <f>SUM(E101:F101)</f>
        <v>6108454</v>
      </c>
      <c r="H101" s="109">
        <f>H102</f>
        <v>0</v>
      </c>
      <c r="I101" s="111">
        <f>SUM(G101:H101)</f>
        <v>6108454</v>
      </c>
      <c r="J101" s="109">
        <f>J102</f>
        <v>0</v>
      </c>
      <c r="K101" s="111">
        <f>SUM(I101:J101)</f>
        <v>6108454</v>
      </c>
      <c r="L101" s="109">
        <f>L102</f>
        <v>0</v>
      </c>
      <c r="M101" s="111">
        <f>SUM(K101:L101)</f>
        <v>6108454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ht="25.5">
      <c r="A102" s="135" t="s">
        <v>156</v>
      </c>
      <c r="B102" s="113" t="s">
        <v>157</v>
      </c>
      <c r="C102" s="114"/>
      <c r="D102" s="114"/>
      <c r="E102" s="105">
        <f>SUM(C102:D102)</f>
        <v>0</v>
      </c>
      <c r="F102" s="114">
        <f>6108454</f>
        <v>6108454</v>
      </c>
      <c r="G102" s="105">
        <f>SUM(E102:F102)</f>
        <v>6108454</v>
      </c>
      <c r="H102" s="114"/>
      <c r="I102" s="105">
        <v>6108454</v>
      </c>
      <c r="J102" s="114"/>
      <c r="K102" s="105">
        <v>6108454</v>
      </c>
      <c r="L102" s="114"/>
      <c r="M102" s="105">
        <v>6108454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s="112" customFormat="1" ht="38.25">
      <c r="A103" s="134" t="s">
        <v>158</v>
      </c>
      <c r="B103" s="116" t="s">
        <v>159</v>
      </c>
      <c r="C103" s="109">
        <f t="shared" ref="C103:I103" si="12">SUM(C104:C106)</f>
        <v>0</v>
      </c>
      <c r="D103" s="109">
        <f t="shared" si="12"/>
        <v>2811200.03</v>
      </c>
      <c r="E103" s="111">
        <f t="shared" si="12"/>
        <v>2811200.03</v>
      </c>
      <c r="F103" s="109">
        <f t="shared" si="12"/>
        <v>-1058911.94</v>
      </c>
      <c r="G103" s="111">
        <f t="shared" si="12"/>
        <v>1752288.0899999999</v>
      </c>
      <c r="H103" s="109">
        <f t="shared" si="12"/>
        <v>0</v>
      </c>
      <c r="I103" s="111">
        <f t="shared" si="12"/>
        <v>1752288.0899999999</v>
      </c>
      <c r="J103" s="109">
        <f t="shared" ref="J103:K103" si="13">SUM(J104:J106)</f>
        <v>0</v>
      </c>
      <c r="K103" s="111">
        <f t="shared" si="13"/>
        <v>1752288.0899999999</v>
      </c>
      <c r="L103" s="109">
        <f t="shared" ref="L103:M103" si="14">SUM(L104:L106)</f>
        <v>0</v>
      </c>
      <c r="M103" s="111">
        <f t="shared" si="14"/>
        <v>1752288.0899999999</v>
      </c>
      <c r="N103" s="41"/>
      <c r="O103" s="6"/>
      <c r="P103" s="41"/>
      <c r="Q103" s="6"/>
      <c r="R103" s="6"/>
      <c r="S103" s="6"/>
      <c r="T103" s="6"/>
      <c r="U103" s="6"/>
      <c r="V103" s="6"/>
      <c r="W103" s="6"/>
      <c r="X103" s="6"/>
    </row>
    <row r="104" spans="1:24" s="112" customFormat="1" ht="76.5">
      <c r="A104" s="147" t="s">
        <v>185</v>
      </c>
      <c r="B104" s="145" t="s">
        <v>186</v>
      </c>
      <c r="C104" s="109"/>
      <c r="D104" s="109"/>
      <c r="E104" s="111"/>
      <c r="F104" s="114">
        <v>1136104.44</v>
      </c>
      <c r="G104" s="105">
        <f>SUM(E104:F104)</f>
        <v>1136104.44</v>
      </c>
      <c r="H104" s="114"/>
      <c r="I104" s="105">
        <v>1136104.44</v>
      </c>
      <c r="J104" s="114"/>
      <c r="K104" s="105">
        <v>1136104.44</v>
      </c>
      <c r="L104" s="114"/>
      <c r="M104" s="105">
        <v>1136104.44</v>
      </c>
      <c r="N104" s="41"/>
      <c r="O104" s="6"/>
      <c r="P104" s="41"/>
      <c r="Q104" s="6"/>
      <c r="R104" s="6"/>
      <c r="S104" s="6"/>
      <c r="T104" s="6"/>
      <c r="U104" s="6"/>
      <c r="V104" s="6"/>
      <c r="W104" s="6"/>
      <c r="X104" s="6"/>
    </row>
    <row r="105" spans="1:24" s="112" customFormat="1" ht="51">
      <c r="A105" s="77" t="s">
        <v>189</v>
      </c>
      <c r="B105" s="145" t="s">
        <v>188</v>
      </c>
      <c r="C105" s="109"/>
      <c r="D105" s="109"/>
      <c r="E105" s="111"/>
      <c r="F105" s="114">
        <v>1377.13</v>
      </c>
      <c r="G105" s="105">
        <f>SUM(E105:F105)</f>
        <v>1377.13</v>
      </c>
      <c r="H105" s="114"/>
      <c r="I105" s="105">
        <v>1377.13</v>
      </c>
      <c r="J105" s="114"/>
      <c r="K105" s="105">
        <v>1377.13</v>
      </c>
      <c r="L105" s="114"/>
      <c r="M105" s="105">
        <v>1377.13</v>
      </c>
      <c r="N105" s="41"/>
      <c r="O105" s="6"/>
      <c r="P105" s="41"/>
      <c r="Q105" s="6"/>
      <c r="R105" s="6"/>
      <c r="S105" s="6"/>
      <c r="T105" s="6"/>
      <c r="U105" s="6"/>
      <c r="V105" s="6"/>
      <c r="W105" s="6"/>
      <c r="X105" s="6"/>
    </row>
    <row r="106" spans="1:24" ht="45" customHeight="1">
      <c r="A106" s="135" t="s">
        <v>160</v>
      </c>
      <c r="B106" s="83" t="s">
        <v>161</v>
      </c>
      <c r="C106" s="114"/>
      <c r="D106" s="114">
        <v>2811200.03</v>
      </c>
      <c r="E106" s="105">
        <f>D106</f>
        <v>2811200.03</v>
      </c>
      <c r="F106" s="114">
        <f>-1058911.94-1136104.44-1377.13</f>
        <v>-2196393.5099999998</v>
      </c>
      <c r="G106" s="105">
        <f>2811200.03+F106</f>
        <v>614806.52</v>
      </c>
      <c r="H106" s="114"/>
      <c r="I106" s="105">
        <v>614806.52</v>
      </c>
      <c r="J106" s="114"/>
      <c r="K106" s="105">
        <v>614806.52</v>
      </c>
      <c r="L106" s="114"/>
      <c r="M106" s="105">
        <v>614806.52</v>
      </c>
      <c r="N106" s="41"/>
      <c r="P106" s="41"/>
    </row>
    <row r="107" spans="1:24" s="112" customFormat="1">
      <c r="A107" s="134" t="s">
        <v>162</v>
      </c>
      <c r="B107" s="116" t="s">
        <v>163</v>
      </c>
      <c r="C107" s="111">
        <f t="shared" ref="C107:I107" si="15">SUM(C108:C110)</f>
        <v>0</v>
      </c>
      <c r="D107" s="111">
        <f t="shared" si="15"/>
        <v>-2532287.4900000002</v>
      </c>
      <c r="E107" s="111">
        <f t="shared" si="15"/>
        <v>-2532287.4900000002</v>
      </c>
      <c r="F107" s="111">
        <f t="shared" si="15"/>
        <v>780000</v>
      </c>
      <c r="G107" s="111">
        <f t="shared" si="15"/>
        <v>-1752287.4900000002</v>
      </c>
      <c r="H107" s="111">
        <f t="shared" si="15"/>
        <v>0</v>
      </c>
      <c r="I107" s="111">
        <f t="shared" si="15"/>
        <v>-1752287.4899999998</v>
      </c>
      <c r="J107" s="111">
        <f t="shared" ref="J107:K107" si="16">SUM(J108:J110)</f>
        <v>0</v>
      </c>
      <c r="K107" s="111">
        <f t="shared" si="16"/>
        <v>-1752287.4899999998</v>
      </c>
      <c r="L107" s="111">
        <f t="shared" ref="L107:M107" si="17">SUM(L108:L110)</f>
        <v>0</v>
      </c>
      <c r="M107" s="111">
        <f t="shared" si="17"/>
        <v>-1752287.4899999998</v>
      </c>
      <c r="N107" s="41"/>
      <c r="O107" s="6"/>
      <c r="P107" s="41"/>
      <c r="Q107" s="6"/>
      <c r="R107" s="6"/>
      <c r="S107" s="6"/>
      <c r="T107" s="6"/>
      <c r="U107" s="6"/>
      <c r="V107" s="6"/>
      <c r="W107" s="6"/>
      <c r="X107" s="6"/>
    </row>
    <row r="108" spans="1:24" s="112" customFormat="1" ht="63.75">
      <c r="A108" s="77" t="s">
        <v>192</v>
      </c>
      <c r="B108" s="145" t="s">
        <v>191</v>
      </c>
      <c r="C108" s="109"/>
      <c r="D108" s="109"/>
      <c r="E108" s="111"/>
      <c r="F108" s="114">
        <f>-1136104.44</f>
        <v>-1136104.44</v>
      </c>
      <c r="G108" s="105">
        <f>SUM(E108:F108)</f>
        <v>-1136104.44</v>
      </c>
      <c r="H108" s="114"/>
      <c r="I108" s="105">
        <v>-1136104.44</v>
      </c>
      <c r="J108" s="114"/>
      <c r="K108" s="105">
        <v>-1136104.44</v>
      </c>
      <c r="L108" s="114"/>
      <c r="M108" s="105">
        <v>-1136104.44</v>
      </c>
      <c r="N108" s="41"/>
      <c r="O108" s="6"/>
      <c r="P108" s="41"/>
      <c r="Q108" s="6"/>
      <c r="R108" s="6"/>
      <c r="S108" s="6"/>
      <c r="T108" s="6"/>
      <c r="U108" s="6"/>
      <c r="V108" s="6"/>
      <c r="W108" s="6"/>
      <c r="X108" s="6"/>
    </row>
    <row r="109" spans="1:24" s="112" customFormat="1" ht="38.25">
      <c r="A109" s="147" t="s">
        <v>190</v>
      </c>
      <c r="B109" s="145" t="s">
        <v>187</v>
      </c>
      <c r="C109" s="109"/>
      <c r="D109" s="109"/>
      <c r="E109" s="111"/>
      <c r="F109" s="114">
        <f>-1377.13</f>
        <v>-1377.13</v>
      </c>
      <c r="G109" s="105">
        <f>SUM(E109:F109)</f>
        <v>-1377.13</v>
      </c>
      <c r="H109" s="114"/>
      <c r="I109" s="105">
        <v>-1377.13</v>
      </c>
      <c r="J109" s="114"/>
      <c r="K109" s="105">
        <v>-1377.13</v>
      </c>
      <c r="L109" s="114"/>
      <c r="M109" s="105">
        <v>-1377.13</v>
      </c>
      <c r="N109" s="41"/>
      <c r="O109" s="6"/>
      <c r="P109" s="41"/>
      <c r="Q109" s="6"/>
      <c r="R109" s="6"/>
      <c r="S109" s="6"/>
      <c r="T109" s="6"/>
      <c r="U109" s="6"/>
      <c r="V109" s="6"/>
      <c r="W109" s="6"/>
      <c r="X109" s="6"/>
    </row>
    <row r="110" spans="1:24" ht="38.25">
      <c r="A110" s="135" t="s">
        <v>164</v>
      </c>
      <c r="B110" s="113" t="s">
        <v>165</v>
      </c>
      <c r="C110" s="114"/>
      <c r="D110" s="114">
        <v>-2532287.4900000002</v>
      </c>
      <c r="E110" s="105">
        <f>D110</f>
        <v>-2532287.4900000002</v>
      </c>
      <c r="F110" s="114">
        <f>780000+1136104.44+1377.13</f>
        <v>1917481.5699999998</v>
      </c>
      <c r="G110" s="105">
        <f>-2532287.49+F110</f>
        <v>-614805.92000000039</v>
      </c>
      <c r="H110" s="114"/>
      <c r="I110" s="105">
        <v>-614805.92000000004</v>
      </c>
      <c r="J110" s="114"/>
      <c r="K110" s="105">
        <v>-614805.92000000004</v>
      </c>
      <c r="L110" s="114"/>
      <c r="M110" s="105">
        <v>-614805.92000000004</v>
      </c>
      <c r="N110" s="41"/>
      <c r="P110" s="41"/>
    </row>
    <row r="111" spans="1:24" s="30" customFormat="1" ht="14.25" customHeight="1">
      <c r="A111" s="40" t="s">
        <v>69</v>
      </c>
      <c r="B111" s="23"/>
      <c r="C111" s="46">
        <f t="shared" ref="C111:I111" si="18">C51</f>
        <v>802378400</v>
      </c>
      <c r="D111" s="46">
        <f t="shared" si="18"/>
        <v>635371.53999999957</v>
      </c>
      <c r="E111" s="69">
        <f t="shared" si="18"/>
        <v>803013771.53999996</v>
      </c>
      <c r="F111" s="46">
        <f t="shared" si="18"/>
        <v>14518074.780000001</v>
      </c>
      <c r="G111" s="69">
        <f t="shared" si="18"/>
        <v>817531846.32000005</v>
      </c>
      <c r="H111" s="46">
        <f t="shared" si="18"/>
        <v>26329696</v>
      </c>
      <c r="I111" s="69">
        <f t="shared" si="18"/>
        <v>843861542.32000005</v>
      </c>
      <c r="J111" s="46">
        <f t="shared" ref="J111:K111" si="19">J51</f>
        <v>16199337.76</v>
      </c>
      <c r="K111" s="69">
        <f t="shared" si="19"/>
        <v>860060880.08000004</v>
      </c>
      <c r="L111" s="46">
        <f t="shared" ref="L111:M111" si="20">L51</f>
        <v>5756557</v>
      </c>
      <c r="M111" s="69">
        <f t="shared" si="20"/>
        <v>865817437.08000004</v>
      </c>
      <c r="N111" s="41"/>
      <c r="O111" s="6"/>
      <c r="P111" s="41"/>
      <c r="Q111" s="6"/>
      <c r="R111" s="6"/>
      <c r="S111" s="6"/>
      <c r="T111" s="6"/>
      <c r="U111" s="6"/>
      <c r="V111" s="6"/>
      <c r="W111" s="6"/>
      <c r="X111" s="6"/>
    </row>
    <row r="112" spans="1:24" s="30" customFormat="1">
      <c r="A112" s="40" t="s">
        <v>68</v>
      </c>
      <c r="B112" s="7"/>
      <c r="C112" s="54">
        <f t="shared" ref="C112:K112" si="21">C111+C27</f>
        <v>996459628</v>
      </c>
      <c r="D112" s="54">
        <f t="shared" si="21"/>
        <v>635371.53999999957</v>
      </c>
      <c r="E112" s="130">
        <f t="shared" si="21"/>
        <v>997094999.53999996</v>
      </c>
      <c r="F112" s="54">
        <f t="shared" si="21"/>
        <v>14518074.780000001</v>
      </c>
      <c r="G112" s="130">
        <f t="shared" si="21"/>
        <v>1011613074.3200001</v>
      </c>
      <c r="H112" s="54">
        <f t="shared" si="21"/>
        <v>26375579.41</v>
      </c>
      <c r="I112" s="130">
        <f t="shared" si="21"/>
        <v>1037988653.73</v>
      </c>
      <c r="J112" s="54">
        <f t="shared" si="21"/>
        <v>16199337.76</v>
      </c>
      <c r="K112" s="130">
        <f t="shared" si="21"/>
        <v>1054187991.49</v>
      </c>
      <c r="L112" s="54">
        <f t="shared" ref="L112" si="22">L111+L27</f>
        <v>5756557</v>
      </c>
      <c r="M112" s="130">
        <f t="shared" ref="M112" si="23">M111+M27</f>
        <v>1059944548.49</v>
      </c>
      <c r="N112" s="158"/>
      <c r="O112" s="6"/>
      <c r="P112" s="41"/>
      <c r="Q112" s="6"/>
      <c r="R112" s="6"/>
      <c r="S112" s="6"/>
      <c r="T112" s="6"/>
      <c r="U112" s="6"/>
      <c r="V112" s="6"/>
      <c r="W112" s="6"/>
      <c r="X112" s="6"/>
    </row>
    <row r="113" spans="3:16">
      <c r="C113" s="51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1"/>
      <c r="P113" s="41"/>
    </row>
    <row r="114" spans="3:16">
      <c r="C114" s="52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41"/>
      <c r="P114" s="41"/>
    </row>
    <row r="115" spans="3:16">
      <c r="C115" s="51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1"/>
      <c r="P115" s="41"/>
    </row>
    <row r="116" spans="3:16">
      <c r="C116" s="51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1"/>
      <c r="P116" s="41"/>
    </row>
    <row r="117" spans="3:16">
      <c r="C117" s="51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1"/>
      <c r="P117" s="41"/>
    </row>
    <row r="118" spans="3:16">
      <c r="C118" s="51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1"/>
      <c r="P118" s="41"/>
    </row>
    <row r="119" spans="3:16">
      <c r="C119" s="51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3:16">
      <c r="C120" s="51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3:16">
      <c r="C121" s="51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3:16">
      <c r="C122" s="51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3:16">
      <c r="C123" s="51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3:16">
      <c r="C124" s="51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3:16">
      <c r="C125" s="51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3:16">
      <c r="C126" s="51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</sheetData>
  <mergeCells count="19">
    <mergeCell ref="A15:M15"/>
    <mergeCell ref="A17:M17"/>
    <mergeCell ref="A18:M18"/>
    <mergeCell ref="A24:C24"/>
    <mergeCell ref="A1:M1"/>
    <mergeCell ref="A2:M2"/>
    <mergeCell ref="A3:M3"/>
    <mergeCell ref="A5:M5"/>
    <mergeCell ref="A6:M6"/>
    <mergeCell ref="A7:M7"/>
    <mergeCell ref="A9:M9"/>
    <mergeCell ref="A10:M10"/>
    <mergeCell ref="A11:M11"/>
    <mergeCell ref="A19:M19"/>
    <mergeCell ref="A21:M21"/>
    <mergeCell ref="A22:M22"/>
    <mergeCell ref="A23:M23"/>
    <mergeCell ref="A13:M13"/>
    <mergeCell ref="A14:M14"/>
  </mergeCells>
  <phoneticPr fontId="19" type="noConversion"/>
  <pageMargins left="0.82677165354330717" right="0.19685039370078741" top="0.3" bottom="0.21" header="0.19685039370078741" footer="0"/>
  <pageSetup paperSize="9" scale="6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07"/>
  <sheetViews>
    <sheetView topLeftCell="E1" workbookViewId="0">
      <selection activeCell="M32" sqref="M32"/>
    </sheetView>
  </sheetViews>
  <sheetFormatPr defaultColWidth="8" defaultRowHeight="12.75" outlineLevelRow="1"/>
  <cols>
    <col min="1" max="1" width="59.140625" style="6" customWidth="1"/>
    <col min="2" max="2" width="18.5703125" style="41" customWidth="1"/>
    <col min="3" max="13" width="15.28515625" style="122" customWidth="1"/>
    <col min="14" max="230" width="8" style="6"/>
    <col min="231" max="231" width="69.85546875" style="6" customWidth="1"/>
    <col min="232" max="232" width="21.7109375" style="6" customWidth="1"/>
    <col min="233" max="233" width="0" style="6" hidden="1" customWidth="1"/>
    <col min="234" max="234" width="15.5703125" style="6" customWidth="1"/>
    <col min="235" max="238" width="0" style="6" hidden="1" customWidth="1"/>
    <col min="239" max="239" width="8" style="6"/>
    <col min="240" max="240" width="13.7109375" style="6" customWidth="1"/>
    <col min="241" max="16384" width="8" style="6"/>
  </cols>
  <sheetData>
    <row r="1" spans="1:13" s="3" customFormat="1">
      <c r="A1" s="123"/>
      <c r="B1" s="123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s="3" customFormat="1">
      <c r="A2" s="123"/>
      <c r="B2" s="123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s="3" customForma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s="3" customFormat="1" ht="10.5" customHeight="1">
      <c r="A4" s="4"/>
      <c r="B4" s="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36" customHeight="1">
      <c r="A5" s="57" t="s">
        <v>96</v>
      </c>
      <c r="B5" s="57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s="56" customFormat="1" ht="24" customHeight="1">
      <c r="A6" s="1" t="s">
        <v>1</v>
      </c>
      <c r="B6" s="1" t="s">
        <v>2</v>
      </c>
      <c r="C6" s="128" t="s">
        <v>98</v>
      </c>
      <c r="D6" s="128" t="s">
        <v>97</v>
      </c>
      <c r="E6" s="128" t="s">
        <v>98</v>
      </c>
      <c r="F6" s="128" t="s">
        <v>97</v>
      </c>
      <c r="G6" s="128" t="s">
        <v>98</v>
      </c>
      <c r="H6" s="128" t="s">
        <v>97</v>
      </c>
      <c r="I6" s="128" t="s">
        <v>98</v>
      </c>
      <c r="J6" s="128" t="s">
        <v>97</v>
      </c>
      <c r="K6" s="128" t="s">
        <v>98</v>
      </c>
      <c r="L6" s="128" t="s">
        <v>97</v>
      </c>
      <c r="M6" s="128" t="s">
        <v>98</v>
      </c>
    </row>
    <row r="7" spans="1:13" s="55" customFormat="1" ht="12" customHeight="1">
      <c r="A7" s="9">
        <v>1</v>
      </c>
      <c r="B7" s="9">
        <v>2</v>
      </c>
      <c r="C7" s="129">
        <v>3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s="8" customFormat="1">
      <c r="A8" s="10" t="s">
        <v>4</v>
      </c>
      <c r="B8" s="11" t="s">
        <v>5</v>
      </c>
      <c r="C8" s="67">
        <f>C9+C11+C13+C17+C18+C23+C25+C28+C31</f>
        <v>194081228</v>
      </c>
      <c r="D8" s="67">
        <f>D9+D11+D13+D17+D18+D23+D25+D28+D31</f>
        <v>0</v>
      </c>
      <c r="E8" s="67">
        <f>SUM(C8:D8)</f>
        <v>194081228</v>
      </c>
      <c r="F8" s="67">
        <f>F9+F11+F13+F17+F18+F23+F25+F28+F31</f>
        <v>0</v>
      </c>
      <c r="G8" s="67">
        <f>SUM(E8:F8)</f>
        <v>194081228</v>
      </c>
      <c r="H8" s="67">
        <f>H9+H11+H13+H17+H18+H23+H25+H28+H31</f>
        <v>45883.41</v>
      </c>
      <c r="I8" s="67">
        <f>SUM(G8:H8)</f>
        <v>194127111.41</v>
      </c>
      <c r="J8" s="67">
        <f>J9+J11+J13+J17+J18+J23+J25+J28+J31</f>
        <v>0</v>
      </c>
      <c r="K8" s="67">
        <f>SUM(I8:J8)</f>
        <v>194127111.41</v>
      </c>
      <c r="L8" s="67">
        <f>L9+L11+L13+L17+L18+L23+L25+L28+L31</f>
        <v>0</v>
      </c>
      <c r="M8" s="67">
        <f>SUM(K8:L8)</f>
        <v>194127111.41</v>
      </c>
    </row>
    <row r="9" spans="1:13" ht="15.75" customHeight="1" outlineLevel="1">
      <c r="A9" s="12" t="s">
        <v>6</v>
      </c>
      <c r="B9" s="13" t="s">
        <v>7</v>
      </c>
      <c r="C9" s="69">
        <f>C10</f>
        <v>128125860</v>
      </c>
      <c r="D9" s="69">
        <f>D10</f>
        <v>0</v>
      </c>
      <c r="E9" s="69">
        <f t="shared" ref="E9:E93" si="0">SUM(C9:D9)</f>
        <v>128125860</v>
      </c>
      <c r="F9" s="69">
        <f>F10</f>
        <v>0</v>
      </c>
      <c r="G9" s="69">
        <f t="shared" ref="G9:G31" si="1">SUM(E9:F9)</f>
        <v>128125860</v>
      </c>
      <c r="H9" s="69">
        <f>H10</f>
        <v>0</v>
      </c>
      <c r="I9" s="69">
        <f t="shared" ref="I9:I31" si="2">SUM(G9:H9)</f>
        <v>128125860</v>
      </c>
      <c r="J9" s="69">
        <f>J10</f>
        <v>0</v>
      </c>
      <c r="K9" s="69">
        <f t="shared" ref="K9:K24" si="3">SUM(I9:J9)</f>
        <v>128125860</v>
      </c>
      <c r="L9" s="69">
        <f>L10</f>
        <v>0</v>
      </c>
      <c r="M9" s="69">
        <f t="shared" ref="M9:M24" si="4">SUM(K9:L9)</f>
        <v>128125860</v>
      </c>
    </row>
    <row r="10" spans="1:13" ht="12.75" customHeight="1" outlineLevel="1">
      <c r="A10" s="12" t="s">
        <v>8</v>
      </c>
      <c r="B10" s="13" t="s">
        <v>9</v>
      </c>
      <c r="C10" s="70">
        <v>128125860</v>
      </c>
      <c r="D10" s="70"/>
      <c r="E10" s="70">
        <f t="shared" si="0"/>
        <v>128125860</v>
      </c>
      <c r="F10" s="70"/>
      <c r="G10" s="70">
        <f t="shared" si="1"/>
        <v>128125860</v>
      </c>
      <c r="H10" s="70"/>
      <c r="I10" s="70">
        <f t="shared" si="2"/>
        <v>128125860</v>
      </c>
      <c r="J10" s="70"/>
      <c r="K10" s="70">
        <f t="shared" si="3"/>
        <v>128125860</v>
      </c>
      <c r="L10" s="70"/>
      <c r="M10" s="70">
        <f t="shared" si="4"/>
        <v>128125860</v>
      </c>
    </row>
    <row r="11" spans="1:13" ht="29.25" customHeight="1" outlineLevel="1">
      <c r="A11" s="14" t="s">
        <v>10</v>
      </c>
      <c r="B11" s="13" t="s">
        <v>11</v>
      </c>
      <c r="C11" s="69">
        <f>C12</f>
        <v>19440510</v>
      </c>
      <c r="D11" s="69"/>
      <c r="E11" s="69">
        <f t="shared" si="0"/>
        <v>19440510</v>
      </c>
      <c r="F11" s="69"/>
      <c r="G11" s="69">
        <f t="shared" si="1"/>
        <v>19440510</v>
      </c>
      <c r="H11" s="69"/>
      <c r="I11" s="69">
        <f t="shared" si="2"/>
        <v>19440510</v>
      </c>
      <c r="J11" s="69"/>
      <c r="K11" s="69">
        <f t="shared" si="3"/>
        <v>19440510</v>
      </c>
      <c r="L11" s="69"/>
      <c r="M11" s="69">
        <f t="shared" si="4"/>
        <v>19440510</v>
      </c>
    </row>
    <row r="12" spans="1:13" ht="25.5" outlineLevel="1">
      <c r="A12" s="15" t="s">
        <v>12</v>
      </c>
      <c r="B12" s="13" t="s">
        <v>13</v>
      </c>
      <c r="C12" s="70">
        <v>19440510</v>
      </c>
      <c r="D12" s="70"/>
      <c r="E12" s="70">
        <f t="shared" si="0"/>
        <v>19440510</v>
      </c>
      <c r="F12" s="70"/>
      <c r="G12" s="70">
        <f t="shared" si="1"/>
        <v>19440510</v>
      </c>
      <c r="H12" s="70"/>
      <c r="I12" s="70">
        <f t="shared" si="2"/>
        <v>19440510</v>
      </c>
      <c r="J12" s="70"/>
      <c r="K12" s="70">
        <f t="shared" si="3"/>
        <v>19440510</v>
      </c>
      <c r="L12" s="70"/>
      <c r="M12" s="70">
        <f t="shared" si="4"/>
        <v>19440510</v>
      </c>
    </row>
    <row r="13" spans="1:13" ht="15.75" customHeight="1" outlineLevel="1">
      <c r="A13" s="12" t="s">
        <v>14</v>
      </c>
      <c r="B13" s="13" t="s">
        <v>15</v>
      </c>
      <c r="C13" s="69">
        <f>SUM(C14:C16)</f>
        <v>23025111</v>
      </c>
      <c r="D13" s="69">
        <f>SUM(D14:D16)</f>
        <v>0</v>
      </c>
      <c r="E13" s="69">
        <f t="shared" si="0"/>
        <v>23025111</v>
      </c>
      <c r="F13" s="69">
        <f>SUM(F14:F16)</f>
        <v>0</v>
      </c>
      <c r="G13" s="69">
        <f t="shared" si="1"/>
        <v>23025111</v>
      </c>
      <c r="H13" s="69">
        <f>SUM(H14:H16)</f>
        <v>0</v>
      </c>
      <c r="I13" s="69">
        <f t="shared" si="2"/>
        <v>23025111</v>
      </c>
      <c r="J13" s="69">
        <f>SUM(J14:J16)</f>
        <v>0</v>
      </c>
      <c r="K13" s="69">
        <f t="shared" si="3"/>
        <v>23025111</v>
      </c>
      <c r="L13" s="69">
        <f>SUM(L14:L16)</f>
        <v>0</v>
      </c>
      <c r="M13" s="69">
        <f t="shared" si="4"/>
        <v>23025111</v>
      </c>
    </row>
    <row r="14" spans="1:13" outlineLevel="1">
      <c r="A14" s="16" t="s">
        <v>16</v>
      </c>
      <c r="B14" s="17" t="s">
        <v>17</v>
      </c>
      <c r="C14" s="70">
        <v>22911000</v>
      </c>
      <c r="D14" s="70"/>
      <c r="E14" s="70">
        <f t="shared" si="0"/>
        <v>22911000</v>
      </c>
      <c r="F14" s="70"/>
      <c r="G14" s="70">
        <f t="shared" si="1"/>
        <v>22911000</v>
      </c>
      <c r="H14" s="70"/>
      <c r="I14" s="70">
        <f t="shared" si="2"/>
        <v>22911000</v>
      </c>
      <c r="J14" s="70"/>
      <c r="K14" s="70">
        <f t="shared" si="3"/>
        <v>22911000</v>
      </c>
      <c r="L14" s="70"/>
      <c r="M14" s="70">
        <f t="shared" si="4"/>
        <v>22911000</v>
      </c>
    </row>
    <row r="15" spans="1:13" outlineLevel="1">
      <c r="A15" s="16" t="s">
        <v>18</v>
      </c>
      <c r="B15" s="17" t="s">
        <v>19</v>
      </c>
      <c r="C15" s="70">
        <v>85111</v>
      </c>
      <c r="D15" s="70"/>
      <c r="E15" s="70">
        <f t="shared" si="0"/>
        <v>85111</v>
      </c>
      <c r="F15" s="70"/>
      <c r="G15" s="70">
        <f t="shared" si="1"/>
        <v>85111</v>
      </c>
      <c r="H15" s="70"/>
      <c r="I15" s="70">
        <f t="shared" si="2"/>
        <v>85111</v>
      </c>
      <c r="J15" s="70"/>
      <c r="K15" s="70">
        <f t="shared" si="3"/>
        <v>85111</v>
      </c>
      <c r="L15" s="70"/>
      <c r="M15" s="70">
        <f t="shared" si="4"/>
        <v>85111</v>
      </c>
    </row>
    <row r="16" spans="1:13" ht="25.5" outlineLevel="1">
      <c r="A16" s="16" t="s">
        <v>20</v>
      </c>
      <c r="B16" s="17" t="s">
        <v>21</v>
      </c>
      <c r="C16" s="70">
        <v>29000</v>
      </c>
      <c r="D16" s="70"/>
      <c r="E16" s="70">
        <f t="shared" si="0"/>
        <v>29000</v>
      </c>
      <c r="F16" s="70"/>
      <c r="G16" s="70">
        <f t="shared" si="1"/>
        <v>29000</v>
      </c>
      <c r="H16" s="70"/>
      <c r="I16" s="70">
        <f t="shared" si="2"/>
        <v>29000</v>
      </c>
      <c r="J16" s="70"/>
      <c r="K16" s="70">
        <f t="shared" si="3"/>
        <v>29000</v>
      </c>
      <c r="L16" s="70"/>
      <c r="M16" s="70">
        <f t="shared" si="4"/>
        <v>29000</v>
      </c>
    </row>
    <row r="17" spans="1:13" ht="15.75" customHeight="1" outlineLevel="1">
      <c r="A17" s="12" t="s">
        <v>22</v>
      </c>
      <c r="B17" s="13" t="s">
        <v>23</v>
      </c>
      <c r="C17" s="69">
        <v>2700230</v>
      </c>
      <c r="D17" s="69"/>
      <c r="E17" s="69">
        <f t="shared" si="0"/>
        <v>2700230</v>
      </c>
      <c r="F17" s="69"/>
      <c r="G17" s="69">
        <f t="shared" si="1"/>
        <v>2700230</v>
      </c>
      <c r="H17" s="69"/>
      <c r="I17" s="69">
        <f t="shared" si="2"/>
        <v>2700230</v>
      </c>
      <c r="J17" s="69"/>
      <c r="K17" s="69">
        <f t="shared" si="3"/>
        <v>2700230</v>
      </c>
      <c r="L17" s="69"/>
      <c r="M17" s="69">
        <f t="shared" si="4"/>
        <v>2700230</v>
      </c>
    </row>
    <row r="18" spans="1:13" ht="25.5" outlineLevel="1">
      <c r="A18" s="12" t="s">
        <v>24</v>
      </c>
      <c r="B18" s="13" t="s">
        <v>25</v>
      </c>
      <c r="C18" s="69">
        <f>SUM(C19:C22)</f>
        <v>13481500</v>
      </c>
      <c r="D18" s="69">
        <f>SUM(D19:D22)</f>
        <v>0</v>
      </c>
      <c r="E18" s="69">
        <f t="shared" si="0"/>
        <v>13481500</v>
      </c>
      <c r="F18" s="69">
        <f>SUM(F19:F22)</f>
        <v>0</v>
      </c>
      <c r="G18" s="69">
        <f t="shared" si="1"/>
        <v>13481500</v>
      </c>
      <c r="H18" s="69">
        <f>SUM(H19:H22)</f>
        <v>0</v>
      </c>
      <c r="I18" s="69">
        <f t="shared" si="2"/>
        <v>13481500</v>
      </c>
      <c r="J18" s="69">
        <f>SUM(J19:J22)</f>
        <v>0</v>
      </c>
      <c r="K18" s="69">
        <f t="shared" si="3"/>
        <v>13481500</v>
      </c>
      <c r="L18" s="69">
        <f>SUM(L19:L22)</f>
        <v>0</v>
      </c>
      <c r="M18" s="69">
        <f t="shared" si="4"/>
        <v>13481500</v>
      </c>
    </row>
    <row r="19" spans="1:13" s="3" customFormat="1" ht="25.5" outlineLevel="1">
      <c r="A19" s="20" t="s">
        <v>26</v>
      </c>
      <c r="B19" s="19" t="s">
        <v>27</v>
      </c>
      <c r="C19" s="75">
        <v>11234000</v>
      </c>
      <c r="D19" s="75"/>
      <c r="E19" s="75">
        <f t="shared" si="0"/>
        <v>11234000</v>
      </c>
      <c r="F19" s="75"/>
      <c r="G19" s="75">
        <f t="shared" si="1"/>
        <v>11234000</v>
      </c>
      <c r="H19" s="75"/>
      <c r="I19" s="75">
        <f t="shared" si="2"/>
        <v>11234000</v>
      </c>
      <c r="J19" s="75"/>
      <c r="K19" s="75">
        <f t="shared" si="3"/>
        <v>11234000</v>
      </c>
      <c r="L19" s="75"/>
      <c r="M19" s="75">
        <f t="shared" si="4"/>
        <v>11234000</v>
      </c>
    </row>
    <row r="20" spans="1:13" s="3" customFormat="1" ht="39.75" customHeight="1" outlineLevel="1">
      <c r="A20" s="20" t="s">
        <v>28</v>
      </c>
      <c r="B20" s="19" t="s">
        <v>29</v>
      </c>
      <c r="C20" s="75">
        <v>217000</v>
      </c>
      <c r="D20" s="75"/>
      <c r="E20" s="75">
        <f t="shared" si="0"/>
        <v>217000</v>
      </c>
      <c r="F20" s="75"/>
      <c r="G20" s="75">
        <f t="shared" si="1"/>
        <v>217000</v>
      </c>
      <c r="H20" s="75"/>
      <c r="I20" s="75">
        <f t="shared" si="2"/>
        <v>217000</v>
      </c>
      <c r="J20" s="75"/>
      <c r="K20" s="75">
        <f t="shared" si="3"/>
        <v>217000</v>
      </c>
      <c r="L20" s="75"/>
      <c r="M20" s="75">
        <f t="shared" si="4"/>
        <v>217000</v>
      </c>
    </row>
    <row r="21" spans="1:13" s="3" customFormat="1" ht="27.75" customHeight="1" outlineLevel="1">
      <c r="A21" s="20" t="s">
        <v>30</v>
      </c>
      <c r="B21" s="19" t="s">
        <v>31</v>
      </c>
      <c r="C21" s="75">
        <v>980000</v>
      </c>
      <c r="D21" s="75"/>
      <c r="E21" s="75">
        <f t="shared" si="0"/>
        <v>980000</v>
      </c>
      <c r="F21" s="75"/>
      <c r="G21" s="75">
        <f t="shared" si="1"/>
        <v>980000</v>
      </c>
      <c r="H21" s="75"/>
      <c r="I21" s="75">
        <f t="shared" si="2"/>
        <v>980000</v>
      </c>
      <c r="J21" s="75"/>
      <c r="K21" s="75">
        <f t="shared" si="3"/>
        <v>980000</v>
      </c>
      <c r="L21" s="75"/>
      <c r="M21" s="75">
        <f t="shared" si="4"/>
        <v>980000</v>
      </c>
    </row>
    <row r="22" spans="1:13" s="2" customFormat="1" ht="39.75" customHeight="1" outlineLevel="1">
      <c r="A22" s="18" t="s">
        <v>32</v>
      </c>
      <c r="B22" s="21" t="s">
        <v>33</v>
      </c>
      <c r="C22" s="76">
        <v>1050500</v>
      </c>
      <c r="D22" s="76"/>
      <c r="E22" s="76">
        <f t="shared" si="0"/>
        <v>1050500</v>
      </c>
      <c r="F22" s="76"/>
      <c r="G22" s="76">
        <f t="shared" si="1"/>
        <v>1050500</v>
      </c>
      <c r="H22" s="76"/>
      <c r="I22" s="76">
        <f t="shared" si="2"/>
        <v>1050500</v>
      </c>
      <c r="J22" s="76"/>
      <c r="K22" s="76">
        <f t="shared" si="3"/>
        <v>1050500</v>
      </c>
      <c r="L22" s="76"/>
      <c r="M22" s="76">
        <f t="shared" si="4"/>
        <v>1050500</v>
      </c>
    </row>
    <row r="23" spans="1:13" ht="18" customHeight="1" outlineLevel="1">
      <c r="A23" s="12" t="s">
        <v>34</v>
      </c>
      <c r="B23" s="13" t="s">
        <v>35</v>
      </c>
      <c r="C23" s="69">
        <f>C24</f>
        <v>732000</v>
      </c>
      <c r="D23" s="69">
        <f>D24</f>
        <v>0</v>
      </c>
      <c r="E23" s="69">
        <f t="shared" si="0"/>
        <v>732000</v>
      </c>
      <c r="F23" s="69">
        <f>F24</f>
        <v>0</v>
      </c>
      <c r="G23" s="69">
        <f t="shared" si="1"/>
        <v>732000</v>
      </c>
      <c r="H23" s="69">
        <f>H24</f>
        <v>0</v>
      </c>
      <c r="I23" s="69">
        <f t="shared" si="2"/>
        <v>732000</v>
      </c>
      <c r="J23" s="69">
        <f>J24</f>
        <v>0</v>
      </c>
      <c r="K23" s="69">
        <f t="shared" si="3"/>
        <v>732000</v>
      </c>
      <c r="L23" s="69">
        <f>L24</f>
        <v>0</v>
      </c>
      <c r="M23" s="69">
        <f t="shared" si="4"/>
        <v>732000</v>
      </c>
    </row>
    <row r="24" spans="1:13" s="3" customFormat="1" ht="12.75" customHeight="1" outlineLevel="1">
      <c r="A24" s="12" t="s">
        <v>36</v>
      </c>
      <c r="B24" s="13" t="s">
        <v>37</v>
      </c>
      <c r="C24" s="75">
        <v>732000</v>
      </c>
      <c r="D24" s="75"/>
      <c r="E24" s="75">
        <f t="shared" si="0"/>
        <v>732000</v>
      </c>
      <c r="F24" s="75"/>
      <c r="G24" s="75">
        <f t="shared" si="1"/>
        <v>732000</v>
      </c>
      <c r="H24" s="75"/>
      <c r="I24" s="75">
        <f t="shared" si="2"/>
        <v>732000</v>
      </c>
      <c r="J24" s="75"/>
      <c r="K24" s="75">
        <f t="shared" si="3"/>
        <v>732000</v>
      </c>
      <c r="L24" s="75"/>
      <c r="M24" s="75">
        <f t="shared" si="4"/>
        <v>732000</v>
      </c>
    </row>
    <row r="25" spans="1:13" ht="25.5" outlineLevel="1">
      <c r="A25" s="12" t="s">
        <v>38</v>
      </c>
      <c r="B25" s="22" t="s">
        <v>39</v>
      </c>
      <c r="C25" s="69">
        <f>C27</f>
        <v>126573</v>
      </c>
      <c r="D25" s="69">
        <f>D27</f>
        <v>0</v>
      </c>
      <c r="E25" s="69">
        <f t="shared" si="0"/>
        <v>126573</v>
      </c>
      <c r="F25" s="69">
        <f>F27</f>
        <v>0</v>
      </c>
      <c r="G25" s="69">
        <f t="shared" si="1"/>
        <v>126573</v>
      </c>
      <c r="H25" s="69">
        <f t="shared" ref="H25:M25" si="5">SUM(H26:H27)</f>
        <v>45883.41</v>
      </c>
      <c r="I25" s="69">
        <f t="shared" si="5"/>
        <v>172456.41</v>
      </c>
      <c r="J25" s="69">
        <f t="shared" si="5"/>
        <v>0</v>
      </c>
      <c r="K25" s="69">
        <f t="shared" si="5"/>
        <v>172456.41</v>
      </c>
      <c r="L25" s="69">
        <f t="shared" si="5"/>
        <v>0</v>
      </c>
      <c r="M25" s="69">
        <f t="shared" si="5"/>
        <v>172456.41</v>
      </c>
    </row>
    <row r="26" spans="1:13" ht="25.5" outlineLevel="1">
      <c r="A26" s="77" t="s">
        <v>195</v>
      </c>
      <c r="B26" s="19" t="s">
        <v>107</v>
      </c>
      <c r="C26" s="69"/>
      <c r="D26" s="69"/>
      <c r="E26" s="69"/>
      <c r="F26" s="69"/>
      <c r="G26" s="69"/>
      <c r="H26" s="70">
        <f>13177.3+15672.45+17033.66</f>
        <v>45883.41</v>
      </c>
      <c r="I26" s="70">
        <f>H26</f>
        <v>45883.41</v>
      </c>
      <c r="J26" s="70"/>
      <c r="K26" s="70">
        <f>I26</f>
        <v>45883.41</v>
      </c>
      <c r="L26" s="70"/>
      <c r="M26" s="70">
        <f>K26</f>
        <v>45883.41</v>
      </c>
    </row>
    <row r="27" spans="1:13" outlineLevel="1">
      <c r="A27" s="18" t="s">
        <v>40</v>
      </c>
      <c r="B27" s="19" t="s">
        <v>41</v>
      </c>
      <c r="C27" s="70">
        <v>126573</v>
      </c>
      <c r="D27" s="70"/>
      <c r="E27" s="70">
        <f t="shared" si="0"/>
        <v>126573</v>
      </c>
      <c r="F27" s="70"/>
      <c r="G27" s="70">
        <f t="shared" si="1"/>
        <v>126573</v>
      </c>
      <c r="H27" s="70"/>
      <c r="I27" s="70">
        <f t="shared" si="2"/>
        <v>126573</v>
      </c>
      <c r="J27" s="70"/>
      <c r="K27" s="70">
        <f t="shared" ref="K27:K31" si="6">SUM(I27:J27)</f>
        <v>126573</v>
      </c>
      <c r="L27" s="70"/>
      <c r="M27" s="70">
        <f t="shared" ref="M27:M31" si="7">SUM(K27:L27)</f>
        <v>126573</v>
      </c>
    </row>
    <row r="28" spans="1:13" ht="27" customHeight="1" outlineLevel="1">
      <c r="A28" s="12" t="s">
        <v>42</v>
      </c>
      <c r="B28" s="22" t="s">
        <v>43</v>
      </c>
      <c r="C28" s="69">
        <f>SUM(C29:C30)</f>
        <v>3519444</v>
      </c>
      <c r="D28" s="69">
        <f>SUM(D29:D30)</f>
        <v>0</v>
      </c>
      <c r="E28" s="69">
        <f t="shared" si="0"/>
        <v>3519444</v>
      </c>
      <c r="F28" s="69">
        <f>SUM(F29:F30)</f>
        <v>0</v>
      </c>
      <c r="G28" s="69">
        <f t="shared" si="1"/>
        <v>3519444</v>
      </c>
      <c r="H28" s="69">
        <f>SUM(H29:H30)</f>
        <v>0</v>
      </c>
      <c r="I28" s="69">
        <f t="shared" si="2"/>
        <v>3519444</v>
      </c>
      <c r="J28" s="69">
        <f>SUM(J29:J30)</f>
        <v>0</v>
      </c>
      <c r="K28" s="69">
        <f t="shared" si="6"/>
        <v>3519444</v>
      </c>
      <c r="L28" s="69">
        <f>SUM(L29:L30)</f>
        <v>0</v>
      </c>
      <c r="M28" s="69">
        <f t="shared" si="7"/>
        <v>3519444</v>
      </c>
    </row>
    <row r="29" spans="1:13" ht="54.75" customHeight="1" outlineLevel="1">
      <c r="A29" s="18" t="s">
        <v>44</v>
      </c>
      <c r="B29" s="19" t="s">
        <v>45</v>
      </c>
      <c r="C29" s="70">
        <v>2104000</v>
      </c>
      <c r="D29" s="70"/>
      <c r="E29" s="70">
        <f t="shared" si="0"/>
        <v>2104000</v>
      </c>
      <c r="F29" s="70"/>
      <c r="G29" s="70">
        <f t="shared" si="1"/>
        <v>2104000</v>
      </c>
      <c r="H29" s="70"/>
      <c r="I29" s="70">
        <f t="shared" si="2"/>
        <v>2104000</v>
      </c>
      <c r="J29" s="70"/>
      <c r="K29" s="70">
        <f t="shared" si="6"/>
        <v>2104000</v>
      </c>
      <c r="L29" s="70"/>
      <c r="M29" s="70">
        <f t="shared" si="7"/>
        <v>2104000</v>
      </c>
    </row>
    <row r="30" spans="1:13" ht="39.75" customHeight="1" outlineLevel="1">
      <c r="A30" s="18" t="s">
        <v>46</v>
      </c>
      <c r="B30" s="19" t="s">
        <v>47</v>
      </c>
      <c r="C30" s="70">
        <v>1415444</v>
      </c>
      <c r="D30" s="70"/>
      <c r="E30" s="70">
        <f t="shared" si="0"/>
        <v>1415444</v>
      </c>
      <c r="F30" s="70"/>
      <c r="G30" s="70">
        <f t="shared" si="1"/>
        <v>1415444</v>
      </c>
      <c r="H30" s="70"/>
      <c r="I30" s="70">
        <f t="shared" si="2"/>
        <v>1415444</v>
      </c>
      <c r="J30" s="70"/>
      <c r="K30" s="70">
        <f t="shared" si="6"/>
        <v>1415444</v>
      </c>
      <c r="L30" s="70"/>
      <c r="M30" s="70">
        <f t="shared" si="7"/>
        <v>1415444</v>
      </c>
    </row>
    <row r="31" spans="1:13" ht="18.75" customHeight="1" outlineLevel="1">
      <c r="A31" s="12" t="s">
        <v>48</v>
      </c>
      <c r="B31" s="22" t="s">
        <v>49</v>
      </c>
      <c r="C31" s="70">
        <v>2930000</v>
      </c>
      <c r="D31" s="70"/>
      <c r="E31" s="70">
        <f t="shared" si="0"/>
        <v>2930000</v>
      </c>
      <c r="F31" s="70"/>
      <c r="G31" s="70">
        <f t="shared" si="1"/>
        <v>2930000</v>
      </c>
      <c r="H31" s="70"/>
      <c r="I31" s="70">
        <f t="shared" si="2"/>
        <v>2930000</v>
      </c>
      <c r="J31" s="70"/>
      <c r="K31" s="70">
        <f t="shared" si="6"/>
        <v>2930000</v>
      </c>
      <c r="L31" s="70"/>
      <c r="M31" s="70">
        <f t="shared" si="7"/>
        <v>2930000</v>
      </c>
    </row>
    <row r="32" spans="1:13" s="8" customFormat="1">
      <c r="A32" s="10" t="s">
        <v>50</v>
      </c>
      <c r="B32" s="23" t="s">
        <v>51</v>
      </c>
      <c r="C32" s="67">
        <f t="shared" ref="C32:M32" si="8">C33+C82+C84+C88</f>
        <v>802378400</v>
      </c>
      <c r="D32" s="67">
        <f t="shared" si="8"/>
        <v>635371.53999999957</v>
      </c>
      <c r="E32" s="67">
        <f t="shared" si="8"/>
        <v>803013771.53999996</v>
      </c>
      <c r="F32" s="67">
        <f t="shared" si="8"/>
        <v>14518074.780000001</v>
      </c>
      <c r="G32" s="67">
        <f t="shared" si="8"/>
        <v>817531846.32000005</v>
      </c>
      <c r="H32" s="67">
        <f t="shared" si="8"/>
        <v>26329696</v>
      </c>
      <c r="I32" s="67">
        <f t="shared" si="8"/>
        <v>843861542.32000005</v>
      </c>
      <c r="J32" s="67">
        <f t="shared" si="8"/>
        <v>16199337.76</v>
      </c>
      <c r="K32" s="67">
        <f t="shared" si="8"/>
        <v>860060880.08000004</v>
      </c>
      <c r="L32" s="67">
        <f t="shared" si="8"/>
        <v>5756557</v>
      </c>
      <c r="M32" s="67">
        <f t="shared" si="8"/>
        <v>865817437.08000004</v>
      </c>
    </row>
    <row r="33" spans="1:13" s="25" customFormat="1" ht="25.5">
      <c r="A33" s="24" t="s">
        <v>83</v>
      </c>
      <c r="B33" s="21" t="s">
        <v>52</v>
      </c>
      <c r="C33" s="80">
        <f t="shared" ref="C33:M33" si="9">C34+C36+C61+C76</f>
        <v>802378400</v>
      </c>
      <c r="D33" s="80">
        <f t="shared" si="9"/>
        <v>356459</v>
      </c>
      <c r="E33" s="80">
        <f t="shared" si="9"/>
        <v>802734859</v>
      </c>
      <c r="F33" s="80">
        <f t="shared" si="9"/>
        <v>8688532.7200000007</v>
      </c>
      <c r="G33" s="80">
        <f t="shared" si="9"/>
        <v>811423391.72000003</v>
      </c>
      <c r="H33" s="80">
        <f t="shared" si="9"/>
        <v>26329696</v>
      </c>
      <c r="I33" s="80">
        <f t="shared" si="9"/>
        <v>837753087.72000003</v>
      </c>
      <c r="J33" s="80">
        <f t="shared" si="9"/>
        <v>16199337.76</v>
      </c>
      <c r="K33" s="80">
        <f t="shared" si="9"/>
        <v>853952425.48000002</v>
      </c>
      <c r="L33" s="80">
        <f t="shared" si="9"/>
        <v>5756557</v>
      </c>
      <c r="M33" s="80">
        <f t="shared" si="9"/>
        <v>859708982.48000002</v>
      </c>
    </row>
    <row r="34" spans="1:13" s="8" customFormat="1" ht="27" customHeight="1">
      <c r="A34" s="10" t="s">
        <v>53</v>
      </c>
      <c r="B34" s="23" t="s">
        <v>75</v>
      </c>
      <c r="C34" s="67">
        <f t="shared" ref="C34:M34" si="10">C35</f>
        <v>52021200</v>
      </c>
      <c r="D34" s="67">
        <f t="shared" si="10"/>
        <v>0</v>
      </c>
      <c r="E34" s="67">
        <f t="shared" si="10"/>
        <v>52021200</v>
      </c>
      <c r="F34" s="67">
        <f t="shared" si="10"/>
        <v>0</v>
      </c>
      <c r="G34" s="67">
        <f t="shared" si="10"/>
        <v>52021200</v>
      </c>
      <c r="H34" s="67">
        <f t="shared" si="10"/>
        <v>0</v>
      </c>
      <c r="I34" s="67">
        <f t="shared" si="10"/>
        <v>52021200</v>
      </c>
      <c r="J34" s="67">
        <f t="shared" si="10"/>
        <v>0</v>
      </c>
      <c r="K34" s="67">
        <f t="shared" si="10"/>
        <v>52021200</v>
      </c>
      <c r="L34" s="67">
        <f t="shared" si="10"/>
        <v>0</v>
      </c>
      <c r="M34" s="67">
        <f t="shared" si="10"/>
        <v>52021200</v>
      </c>
    </row>
    <row r="35" spans="1:13" s="25" customFormat="1" ht="25.5">
      <c r="A35" s="14" t="s">
        <v>76</v>
      </c>
      <c r="B35" s="26" t="s">
        <v>82</v>
      </c>
      <c r="C35" s="80">
        <v>52021200</v>
      </c>
      <c r="D35" s="80"/>
      <c r="E35" s="80">
        <f t="shared" si="0"/>
        <v>52021200</v>
      </c>
      <c r="F35" s="80"/>
      <c r="G35" s="80">
        <f>SUM(E35:F35)</f>
        <v>52021200</v>
      </c>
      <c r="H35" s="80"/>
      <c r="I35" s="80">
        <f>SUM(G35:H35)</f>
        <v>52021200</v>
      </c>
      <c r="J35" s="80"/>
      <c r="K35" s="80">
        <f>SUM(I35:J35)</f>
        <v>52021200</v>
      </c>
      <c r="L35" s="80"/>
      <c r="M35" s="80">
        <f>SUM(K35:L35)</f>
        <v>52021200</v>
      </c>
    </row>
    <row r="36" spans="1:13" s="8" customFormat="1" ht="25.5">
      <c r="A36" s="10" t="s">
        <v>54</v>
      </c>
      <c r="B36" s="23" t="s">
        <v>72</v>
      </c>
      <c r="C36" s="67">
        <f>SUM(C37:C57)</f>
        <v>161048200</v>
      </c>
      <c r="D36" s="67">
        <f>SUM(D37:D57)</f>
        <v>300900</v>
      </c>
      <c r="E36" s="67">
        <f>SUM(E37:E57)</f>
        <v>161349100</v>
      </c>
      <c r="F36" s="67">
        <f>SUM(F37:F57)</f>
        <v>8641232.7200000007</v>
      </c>
      <c r="G36" s="67">
        <f>SUM(G37:G57)</f>
        <v>169990332.72</v>
      </c>
      <c r="H36" s="67">
        <f>SUM(H37:H58)</f>
        <v>13095400</v>
      </c>
      <c r="I36" s="67">
        <f>SUM(I37:I58)</f>
        <v>183085732.72</v>
      </c>
      <c r="J36" s="67">
        <f>SUM(J37:J58)</f>
        <v>16197420.76</v>
      </c>
      <c r="K36" s="67">
        <f>SUM(K37:K58)</f>
        <v>199283153.48000002</v>
      </c>
      <c r="L36" s="67">
        <f>SUM(L37:L60)</f>
        <v>5756557</v>
      </c>
      <c r="M36" s="67">
        <f>SUM(M37:M60)</f>
        <v>205039710.48000002</v>
      </c>
    </row>
    <row r="37" spans="1:13" ht="66" customHeight="1">
      <c r="A37" s="27" t="s">
        <v>58</v>
      </c>
      <c r="B37" s="28" t="s">
        <v>95</v>
      </c>
      <c r="C37" s="80">
        <v>1767000</v>
      </c>
      <c r="D37" s="80"/>
      <c r="E37" s="80">
        <f t="shared" si="0"/>
        <v>1767000</v>
      </c>
      <c r="F37" s="80"/>
      <c r="G37" s="80">
        <f>SUM(E37:F37)</f>
        <v>1767000</v>
      </c>
      <c r="H37" s="80"/>
      <c r="I37" s="80">
        <f t="shared" ref="I37:I53" si="11">SUM(G37:H37)</f>
        <v>1767000</v>
      </c>
      <c r="J37" s="80"/>
      <c r="K37" s="80">
        <f t="shared" ref="K37:K53" si="12">SUM(I37:J37)</f>
        <v>1767000</v>
      </c>
      <c r="L37" s="80"/>
      <c r="M37" s="80">
        <f t="shared" ref="M37:M38" si="13">SUM(K37:L37)</f>
        <v>1767000</v>
      </c>
    </row>
    <row r="38" spans="1:13" ht="39.75" customHeight="1">
      <c r="A38" s="77" t="s">
        <v>176</v>
      </c>
      <c r="B38" s="145" t="s">
        <v>177</v>
      </c>
      <c r="C38" s="43"/>
      <c r="D38" s="80"/>
      <c r="E38" s="80"/>
      <c r="F38" s="80">
        <v>507522.04</v>
      </c>
      <c r="G38" s="80">
        <f t="shared" ref="G38:G50" si="14">F38</f>
        <v>507522.04</v>
      </c>
      <c r="H38" s="80"/>
      <c r="I38" s="80">
        <f t="shared" si="11"/>
        <v>507522.04</v>
      </c>
      <c r="J38" s="80"/>
      <c r="K38" s="80">
        <f t="shared" si="12"/>
        <v>507522.04</v>
      </c>
      <c r="L38" s="80"/>
      <c r="M38" s="80">
        <f t="shared" si="13"/>
        <v>507522.04</v>
      </c>
    </row>
    <row r="39" spans="1:13" ht="30.75" customHeight="1">
      <c r="A39" s="135" t="s">
        <v>196</v>
      </c>
      <c r="B39" s="91" t="s">
        <v>197</v>
      </c>
      <c r="C39" s="43"/>
      <c r="D39" s="80"/>
      <c r="E39" s="80"/>
      <c r="F39" s="80"/>
      <c r="G39" s="80"/>
      <c r="H39" s="80"/>
      <c r="I39" s="80"/>
      <c r="J39" s="80">
        <v>15812235.76</v>
      </c>
      <c r="K39" s="80">
        <f>J39</f>
        <v>15812235.76</v>
      </c>
      <c r="L39" s="80"/>
      <c r="M39" s="80">
        <v>15812235.76</v>
      </c>
    </row>
    <row r="40" spans="1:13" ht="39" customHeight="1">
      <c r="A40" s="87" t="s">
        <v>178</v>
      </c>
      <c r="B40" s="91" t="s">
        <v>120</v>
      </c>
      <c r="C40" s="43"/>
      <c r="D40" s="80"/>
      <c r="E40" s="80"/>
      <c r="F40" s="80">
        <v>30178.86</v>
      </c>
      <c r="G40" s="80">
        <f t="shared" si="14"/>
        <v>30178.86</v>
      </c>
      <c r="H40" s="80"/>
      <c r="I40" s="80">
        <f t="shared" si="11"/>
        <v>30178.86</v>
      </c>
      <c r="J40" s="80"/>
      <c r="K40" s="80">
        <f t="shared" si="12"/>
        <v>30178.86</v>
      </c>
      <c r="L40" s="80"/>
      <c r="M40" s="80">
        <f t="shared" ref="M40:M46" si="15">SUM(K40:L40)</f>
        <v>30178.86</v>
      </c>
    </row>
    <row r="41" spans="1:13" ht="39.75" customHeight="1">
      <c r="A41" s="135" t="s">
        <v>179</v>
      </c>
      <c r="B41" s="91" t="s">
        <v>125</v>
      </c>
      <c r="C41" s="43"/>
      <c r="D41" s="80"/>
      <c r="E41" s="80"/>
      <c r="F41" s="80">
        <v>6209187.9400000004</v>
      </c>
      <c r="G41" s="80">
        <f t="shared" si="14"/>
        <v>6209187.9400000004</v>
      </c>
      <c r="H41" s="80"/>
      <c r="I41" s="80">
        <f t="shared" si="11"/>
        <v>6209187.9400000004</v>
      </c>
      <c r="J41" s="80"/>
      <c r="K41" s="80">
        <f t="shared" si="12"/>
        <v>6209187.9400000004</v>
      </c>
      <c r="L41" s="80"/>
      <c r="M41" s="80">
        <f t="shared" si="15"/>
        <v>6209187.9400000004</v>
      </c>
    </row>
    <row r="42" spans="1:13" ht="31.5" customHeight="1">
      <c r="A42" s="156" t="s">
        <v>200</v>
      </c>
      <c r="B42" s="91" t="s">
        <v>202</v>
      </c>
      <c r="C42" s="43"/>
      <c r="D42" s="80"/>
      <c r="E42" s="80"/>
      <c r="F42" s="80"/>
      <c r="G42" s="80"/>
      <c r="H42" s="80"/>
      <c r="I42" s="80"/>
      <c r="J42" s="80"/>
      <c r="K42" s="80"/>
      <c r="L42" s="80">
        <v>1011374</v>
      </c>
      <c r="M42" s="80">
        <f>L42</f>
        <v>1011374</v>
      </c>
    </row>
    <row r="43" spans="1:13" ht="33.75" customHeight="1">
      <c r="A43" s="156" t="s">
        <v>201</v>
      </c>
      <c r="B43" s="146" t="s">
        <v>94</v>
      </c>
      <c r="C43" s="43"/>
      <c r="D43" s="80"/>
      <c r="E43" s="80"/>
      <c r="F43" s="80"/>
      <c r="G43" s="80"/>
      <c r="H43" s="80"/>
      <c r="I43" s="80"/>
      <c r="J43" s="80"/>
      <c r="K43" s="80"/>
      <c r="L43" s="80">
        <v>2731862</v>
      </c>
      <c r="M43" s="80">
        <f>L43</f>
        <v>2731862</v>
      </c>
    </row>
    <row r="44" spans="1:13" ht="30.75" customHeight="1">
      <c r="A44" s="87" t="s">
        <v>180</v>
      </c>
      <c r="B44" s="146" t="s">
        <v>94</v>
      </c>
      <c r="C44" s="43"/>
      <c r="D44" s="80"/>
      <c r="E44" s="80"/>
      <c r="F44" s="80">
        <v>872712</v>
      </c>
      <c r="G44" s="80">
        <f t="shared" si="14"/>
        <v>872712</v>
      </c>
      <c r="H44" s="80"/>
      <c r="I44" s="80">
        <f t="shared" si="11"/>
        <v>872712</v>
      </c>
      <c r="J44" s="80"/>
      <c r="K44" s="80">
        <f t="shared" si="12"/>
        <v>872712</v>
      </c>
      <c r="L44" s="80"/>
      <c r="M44" s="80">
        <f t="shared" si="15"/>
        <v>872712</v>
      </c>
    </row>
    <row r="45" spans="1:13" ht="30.75" customHeight="1">
      <c r="A45" s="87" t="s">
        <v>181</v>
      </c>
      <c r="B45" s="146" t="s">
        <v>94</v>
      </c>
      <c r="C45" s="43"/>
      <c r="D45" s="80"/>
      <c r="E45" s="80"/>
      <c r="F45" s="80">
        <v>200000</v>
      </c>
      <c r="G45" s="80">
        <f t="shared" si="14"/>
        <v>200000</v>
      </c>
      <c r="H45" s="80"/>
      <c r="I45" s="80">
        <f t="shared" si="11"/>
        <v>200000</v>
      </c>
      <c r="J45" s="80"/>
      <c r="K45" s="80">
        <f t="shared" si="12"/>
        <v>200000</v>
      </c>
      <c r="L45" s="80"/>
      <c r="M45" s="80">
        <f t="shared" si="15"/>
        <v>200000</v>
      </c>
    </row>
    <row r="46" spans="1:13" ht="39.75" customHeight="1">
      <c r="A46" s="87" t="s">
        <v>182</v>
      </c>
      <c r="B46" s="146" t="s">
        <v>94</v>
      </c>
      <c r="C46" s="43"/>
      <c r="D46" s="80"/>
      <c r="E46" s="80"/>
      <c r="F46" s="80">
        <v>282000</v>
      </c>
      <c r="G46" s="80">
        <f t="shared" si="14"/>
        <v>282000</v>
      </c>
      <c r="H46" s="80"/>
      <c r="I46" s="80">
        <f t="shared" si="11"/>
        <v>282000</v>
      </c>
      <c r="J46" s="80"/>
      <c r="K46" s="80">
        <f t="shared" si="12"/>
        <v>282000</v>
      </c>
      <c r="L46" s="80"/>
      <c r="M46" s="80">
        <f t="shared" si="15"/>
        <v>282000</v>
      </c>
    </row>
    <row r="47" spans="1:13" ht="37.5" customHeight="1">
      <c r="A47" s="154" t="s">
        <v>199</v>
      </c>
      <c r="B47" s="146" t="s">
        <v>94</v>
      </c>
      <c r="C47" s="43"/>
      <c r="D47" s="80"/>
      <c r="E47" s="80"/>
      <c r="F47" s="80"/>
      <c r="G47" s="80"/>
      <c r="H47" s="80"/>
      <c r="I47" s="80"/>
      <c r="J47" s="80">
        <v>210000</v>
      </c>
      <c r="K47" s="80">
        <f>J47</f>
        <v>210000</v>
      </c>
      <c r="L47" s="80"/>
      <c r="M47" s="80">
        <v>210000</v>
      </c>
    </row>
    <row r="48" spans="1:13" ht="29.25" customHeight="1">
      <c r="A48" s="157" t="s">
        <v>203</v>
      </c>
      <c r="B48" s="146" t="s">
        <v>94</v>
      </c>
      <c r="C48" s="43"/>
      <c r="D48" s="80"/>
      <c r="E48" s="80"/>
      <c r="F48" s="80"/>
      <c r="G48" s="80"/>
      <c r="H48" s="80"/>
      <c r="I48" s="80"/>
      <c r="J48" s="80"/>
      <c r="K48" s="80"/>
      <c r="L48" s="80">
        <v>500000</v>
      </c>
      <c r="M48" s="80">
        <f>L48</f>
        <v>500000</v>
      </c>
    </row>
    <row r="49" spans="1:13" ht="30.75" customHeight="1">
      <c r="A49" s="135" t="s">
        <v>198</v>
      </c>
      <c r="B49" s="146" t="s">
        <v>94</v>
      </c>
      <c r="C49" s="43"/>
      <c r="D49" s="80"/>
      <c r="E49" s="80"/>
      <c r="F49" s="80"/>
      <c r="G49" s="80"/>
      <c r="H49" s="80"/>
      <c r="I49" s="80"/>
      <c r="J49" s="80">
        <v>175185</v>
      </c>
      <c r="K49" s="80">
        <f>J49</f>
        <v>175185</v>
      </c>
      <c r="L49" s="80"/>
      <c r="M49" s="80">
        <v>175185</v>
      </c>
    </row>
    <row r="50" spans="1:13" ht="42.75" customHeight="1">
      <c r="A50" s="135" t="s">
        <v>183</v>
      </c>
      <c r="B50" s="146" t="s">
        <v>94</v>
      </c>
      <c r="C50" s="43"/>
      <c r="D50" s="80"/>
      <c r="E50" s="80"/>
      <c r="F50" s="80">
        <v>539631.88</v>
      </c>
      <c r="G50" s="80">
        <f t="shared" si="14"/>
        <v>539631.88</v>
      </c>
      <c r="H50" s="80"/>
      <c r="I50" s="80">
        <f t="shared" si="11"/>
        <v>539631.88</v>
      </c>
      <c r="J50" s="80"/>
      <c r="K50" s="80">
        <f t="shared" si="12"/>
        <v>539631.88</v>
      </c>
      <c r="L50" s="80"/>
      <c r="M50" s="80">
        <f t="shared" ref="M50:M53" si="16">SUM(K50:L50)</f>
        <v>539631.88</v>
      </c>
    </row>
    <row r="51" spans="1:13" ht="28.5" customHeight="1">
      <c r="A51" s="84" t="s">
        <v>170</v>
      </c>
      <c r="B51" s="28" t="s">
        <v>94</v>
      </c>
      <c r="C51" s="80"/>
      <c r="D51" s="80">
        <v>75900</v>
      </c>
      <c r="E51" s="80">
        <f>D51</f>
        <v>75900</v>
      </c>
      <c r="F51" s="80"/>
      <c r="G51" s="80">
        <v>75900</v>
      </c>
      <c r="H51" s="80"/>
      <c r="I51" s="80">
        <f t="shared" si="11"/>
        <v>75900</v>
      </c>
      <c r="J51" s="80"/>
      <c r="K51" s="80">
        <f t="shared" si="12"/>
        <v>75900</v>
      </c>
      <c r="L51" s="80"/>
      <c r="M51" s="80">
        <f t="shared" si="16"/>
        <v>75900</v>
      </c>
    </row>
    <row r="52" spans="1:13" ht="41.25" customHeight="1">
      <c r="A52" s="27" t="s">
        <v>77</v>
      </c>
      <c r="B52" s="28" t="s">
        <v>94</v>
      </c>
      <c r="C52" s="80">
        <v>25600</v>
      </c>
      <c r="D52" s="80"/>
      <c r="E52" s="80">
        <f t="shared" si="0"/>
        <v>25600</v>
      </c>
      <c r="F52" s="80"/>
      <c r="G52" s="80">
        <f>SUM(E52:F52)</f>
        <v>25600</v>
      </c>
      <c r="H52" s="80"/>
      <c r="I52" s="80">
        <f t="shared" si="11"/>
        <v>25600</v>
      </c>
      <c r="J52" s="80"/>
      <c r="K52" s="80">
        <f t="shared" si="12"/>
        <v>25600</v>
      </c>
      <c r="L52" s="80"/>
      <c r="M52" s="80">
        <f t="shared" si="16"/>
        <v>25600</v>
      </c>
    </row>
    <row r="53" spans="1:13" s="8" customFormat="1" ht="51">
      <c r="A53" s="27" t="s">
        <v>55</v>
      </c>
      <c r="B53" s="28" t="s">
        <v>94</v>
      </c>
      <c r="C53" s="80">
        <v>256000</v>
      </c>
      <c r="D53" s="80"/>
      <c r="E53" s="80">
        <f t="shared" si="0"/>
        <v>256000</v>
      </c>
      <c r="F53" s="80"/>
      <c r="G53" s="80">
        <f>SUM(E53:F53)</f>
        <v>256000</v>
      </c>
      <c r="H53" s="80"/>
      <c r="I53" s="80">
        <f t="shared" si="11"/>
        <v>256000</v>
      </c>
      <c r="J53" s="80"/>
      <c r="K53" s="80">
        <f t="shared" si="12"/>
        <v>256000</v>
      </c>
      <c r="L53" s="80"/>
      <c r="M53" s="80">
        <f t="shared" si="16"/>
        <v>256000</v>
      </c>
    </row>
    <row r="54" spans="1:13" ht="25.5">
      <c r="A54" s="27" t="s">
        <v>56</v>
      </c>
      <c r="B54" s="28" t="s">
        <v>94</v>
      </c>
      <c r="C54" s="80">
        <v>798600</v>
      </c>
      <c r="D54" s="80">
        <v>225000</v>
      </c>
      <c r="E54" s="80">
        <f>C54+D54</f>
        <v>1023600</v>
      </c>
      <c r="F54" s="80"/>
      <c r="G54" s="80">
        <v>1023600</v>
      </c>
      <c r="H54" s="80"/>
      <c r="I54" s="80">
        <v>1023600</v>
      </c>
      <c r="J54" s="80"/>
      <c r="K54" s="80">
        <v>1023600</v>
      </c>
      <c r="L54" s="80"/>
      <c r="M54" s="80">
        <v>1023600</v>
      </c>
    </row>
    <row r="55" spans="1:13" ht="40.5" customHeight="1">
      <c r="A55" s="27" t="s">
        <v>89</v>
      </c>
      <c r="B55" s="28" t="s">
        <v>94</v>
      </c>
      <c r="C55" s="80">
        <v>843600</v>
      </c>
      <c r="D55" s="80"/>
      <c r="E55" s="80">
        <f t="shared" si="0"/>
        <v>843600</v>
      </c>
      <c r="F55" s="80"/>
      <c r="G55" s="80">
        <f>SUM(E55:F55)</f>
        <v>843600</v>
      </c>
      <c r="H55" s="80"/>
      <c r="I55" s="80">
        <f>SUM(G55:H55)</f>
        <v>843600</v>
      </c>
      <c r="J55" s="80"/>
      <c r="K55" s="80">
        <f>SUM(I55:J55)</f>
        <v>843600</v>
      </c>
      <c r="L55" s="80"/>
      <c r="M55" s="80">
        <f>SUM(K55:L55)</f>
        <v>843600</v>
      </c>
    </row>
    <row r="56" spans="1:13" ht="51">
      <c r="A56" s="27" t="s">
        <v>90</v>
      </c>
      <c r="B56" s="28" t="s">
        <v>94</v>
      </c>
      <c r="C56" s="80">
        <v>15631800</v>
      </c>
      <c r="D56" s="80"/>
      <c r="E56" s="80">
        <f t="shared" si="0"/>
        <v>15631800</v>
      </c>
      <c r="F56" s="80"/>
      <c r="G56" s="80">
        <f>SUM(E56:F56)</f>
        <v>15631800</v>
      </c>
      <c r="H56" s="80"/>
      <c r="I56" s="80">
        <f>SUM(G56:H56)</f>
        <v>15631800</v>
      </c>
      <c r="J56" s="80"/>
      <c r="K56" s="80">
        <f>SUM(I56:J56)</f>
        <v>15631800</v>
      </c>
      <c r="L56" s="80"/>
      <c r="M56" s="80">
        <f>SUM(K56:L56)</f>
        <v>15631800</v>
      </c>
    </row>
    <row r="57" spans="1:13" ht="14.25" customHeight="1">
      <c r="A57" s="27" t="s">
        <v>57</v>
      </c>
      <c r="B57" s="28" t="s">
        <v>94</v>
      </c>
      <c r="C57" s="80">
        <v>141725600</v>
      </c>
      <c r="D57" s="80"/>
      <c r="E57" s="80">
        <f t="shared" si="0"/>
        <v>141725600</v>
      </c>
      <c r="F57" s="80"/>
      <c r="G57" s="80">
        <f>SUM(E57:F57)</f>
        <v>141725600</v>
      </c>
      <c r="H57" s="80"/>
      <c r="I57" s="80">
        <f>SUM(G57:H57)</f>
        <v>141725600</v>
      </c>
      <c r="J57" s="80"/>
      <c r="K57" s="80">
        <f>SUM(I57:J57)</f>
        <v>141725600</v>
      </c>
      <c r="L57" s="80"/>
      <c r="M57" s="80">
        <f>SUM(K57:L57)</f>
        <v>141725600</v>
      </c>
    </row>
    <row r="58" spans="1:13" ht="18.75" customHeight="1">
      <c r="A58" s="84" t="s">
        <v>193</v>
      </c>
      <c r="B58" s="28" t="s">
        <v>94</v>
      </c>
      <c r="C58" s="80"/>
      <c r="D58" s="80"/>
      <c r="E58" s="80"/>
      <c r="F58" s="80"/>
      <c r="G58" s="80"/>
      <c r="H58" s="80">
        <v>13095400</v>
      </c>
      <c r="I58" s="80">
        <f>H58</f>
        <v>13095400</v>
      </c>
      <c r="J58" s="80"/>
      <c r="K58" s="80">
        <f>I58</f>
        <v>13095400</v>
      </c>
      <c r="L58" s="80"/>
      <c r="M58" s="80">
        <f>K58</f>
        <v>13095400</v>
      </c>
    </row>
    <row r="59" spans="1:13" ht="27.75" customHeight="1">
      <c r="A59" s="84" t="s">
        <v>204</v>
      </c>
      <c r="B59" s="28" t="s">
        <v>94</v>
      </c>
      <c r="C59" s="43"/>
      <c r="D59" s="80"/>
      <c r="E59" s="80"/>
      <c r="F59" s="80"/>
      <c r="G59" s="80"/>
      <c r="H59" s="80"/>
      <c r="I59" s="80"/>
      <c r="J59" s="80"/>
      <c r="K59" s="80"/>
      <c r="L59" s="80">
        <v>167000</v>
      </c>
      <c r="M59" s="80">
        <f>L59</f>
        <v>167000</v>
      </c>
    </row>
    <row r="60" spans="1:13" ht="27.75" customHeight="1">
      <c r="A60" s="84" t="s">
        <v>205</v>
      </c>
      <c r="B60" s="28" t="s">
        <v>94</v>
      </c>
      <c r="C60" s="43"/>
      <c r="D60" s="80"/>
      <c r="E60" s="80"/>
      <c r="F60" s="80"/>
      <c r="G60" s="80"/>
      <c r="H60" s="80"/>
      <c r="I60" s="80"/>
      <c r="J60" s="80"/>
      <c r="K60" s="80"/>
      <c r="L60" s="80">
        <v>1346321</v>
      </c>
      <c r="M60" s="80">
        <f>L60</f>
        <v>1346321</v>
      </c>
    </row>
    <row r="61" spans="1:13" s="30" customFormat="1" ht="26.25" customHeight="1">
      <c r="A61" s="29" t="s">
        <v>59</v>
      </c>
      <c r="B61" s="23" t="s">
        <v>71</v>
      </c>
      <c r="C61" s="67">
        <f t="shared" ref="C61:I61" si="17">SUM(C62:C75)</f>
        <v>541336200</v>
      </c>
      <c r="D61" s="67">
        <f t="shared" si="17"/>
        <v>91.88</v>
      </c>
      <c r="E61" s="67">
        <f t="shared" si="17"/>
        <v>541336291.88</v>
      </c>
      <c r="F61" s="67">
        <f t="shared" si="17"/>
        <v>0</v>
      </c>
      <c r="G61" s="67">
        <f t="shared" si="17"/>
        <v>541336291.88</v>
      </c>
      <c r="H61" s="67">
        <f t="shared" si="17"/>
        <v>10737200</v>
      </c>
      <c r="I61" s="67">
        <f t="shared" si="17"/>
        <v>552073491.88</v>
      </c>
      <c r="J61" s="67">
        <f t="shared" ref="J61:K61" si="18">SUM(J62:J75)</f>
        <v>0</v>
      </c>
      <c r="K61" s="67">
        <f t="shared" si="18"/>
        <v>552073491.88</v>
      </c>
      <c r="L61" s="67">
        <f t="shared" ref="L61:M61" si="19">SUM(L62:L75)</f>
        <v>0</v>
      </c>
      <c r="M61" s="67">
        <f t="shared" si="19"/>
        <v>552073491.88</v>
      </c>
    </row>
    <row r="62" spans="1:13" s="34" customFormat="1" ht="38.25">
      <c r="A62" s="32" t="s">
        <v>81</v>
      </c>
      <c r="B62" s="33" t="s">
        <v>73</v>
      </c>
      <c r="C62" s="80">
        <v>5724500</v>
      </c>
      <c r="D62" s="80"/>
      <c r="E62" s="80">
        <f t="shared" si="0"/>
        <v>5724500</v>
      </c>
      <c r="F62" s="80"/>
      <c r="G62" s="80">
        <f t="shared" ref="G62:G68" si="20">SUM(E62:F62)</f>
        <v>5724500</v>
      </c>
      <c r="H62" s="80"/>
      <c r="I62" s="80">
        <f t="shared" ref="I62:I68" si="21">SUM(G62:H62)</f>
        <v>5724500</v>
      </c>
      <c r="J62" s="80"/>
      <c r="K62" s="80">
        <f t="shared" ref="K62:K68" si="22">SUM(I62:J62)</f>
        <v>5724500</v>
      </c>
      <c r="L62" s="80"/>
      <c r="M62" s="80">
        <f t="shared" ref="M62:M68" si="23">SUM(K62:L62)</f>
        <v>5724500</v>
      </c>
    </row>
    <row r="63" spans="1:13" s="34" customFormat="1" ht="38.25">
      <c r="A63" s="35" t="s">
        <v>79</v>
      </c>
      <c r="B63" s="33" t="s">
        <v>73</v>
      </c>
      <c r="C63" s="80">
        <v>3246700</v>
      </c>
      <c r="D63" s="80"/>
      <c r="E63" s="80">
        <f t="shared" si="0"/>
        <v>3246700</v>
      </c>
      <c r="F63" s="80"/>
      <c r="G63" s="80">
        <f t="shared" si="20"/>
        <v>3246700</v>
      </c>
      <c r="H63" s="80"/>
      <c r="I63" s="80">
        <f t="shared" si="21"/>
        <v>3246700</v>
      </c>
      <c r="J63" s="80"/>
      <c r="K63" s="80">
        <f t="shared" si="22"/>
        <v>3246700</v>
      </c>
      <c r="L63" s="80"/>
      <c r="M63" s="80">
        <f t="shared" si="23"/>
        <v>3246700</v>
      </c>
    </row>
    <row r="64" spans="1:13" ht="25.5">
      <c r="A64" s="27" t="s">
        <v>61</v>
      </c>
      <c r="B64" s="33" t="s">
        <v>73</v>
      </c>
      <c r="C64" s="80">
        <v>999000</v>
      </c>
      <c r="D64" s="80"/>
      <c r="E64" s="80">
        <f t="shared" si="0"/>
        <v>999000</v>
      </c>
      <c r="F64" s="80"/>
      <c r="G64" s="80">
        <f t="shared" si="20"/>
        <v>999000</v>
      </c>
      <c r="H64" s="80"/>
      <c r="I64" s="80">
        <f t="shared" si="21"/>
        <v>999000</v>
      </c>
      <c r="J64" s="80"/>
      <c r="K64" s="80">
        <f t="shared" si="22"/>
        <v>999000</v>
      </c>
      <c r="L64" s="80"/>
      <c r="M64" s="80">
        <f t="shared" si="23"/>
        <v>999000</v>
      </c>
    </row>
    <row r="65" spans="1:13" ht="12.75" customHeight="1">
      <c r="A65" s="27" t="s">
        <v>62</v>
      </c>
      <c r="B65" s="33" t="s">
        <v>73</v>
      </c>
      <c r="C65" s="80">
        <v>249700</v>
      </c>
      <c r="D65" s="80"/>
      <c r="E65" s="80">
        <f t="shared" si="0"/>
        <v>249700</v>
      </c>
      <c r="F65" s="80"/>
      <c r="G65" s="80">
        <f t="shared" si="20"/>
        <v>249700</v>
      </c>
      <c r="H65" s="80"/>
      <c r="I65" s="80">
        <f t="shared" si="21"/>
        <v>249700</v>
      </c>
      <c r="J65" s="80"/>
      <c r="K65" s="80">
        <f t="shared" si="22"/>
        <v>249700</v>
      </c>
      <c r="L65" s="80"/>
      <c r="M65" s="80">
        <f t="shared" si="23"/>
        <v>249700</v>
      </c>
    </row>
    <row r="66" spans="1:13" ht="25.5">
      <c r="A66" s="27" t="s">
        <v>63</v>
      </c>
      <c r="B66" s="33" t="s">
        <v>73</v>
      </c>
      <c r="C66" s="80">
        <v>1012500</v>
      </c>
      <c r="D66" s="80"/>
      <c r="E66" s="80">
        <f t="shared" si="0"/>
        <v>1012500</v>
      </c>
      <c r="F66" s="80"/>
      <c r="G66" s="80">
        <f t="shared" si="20"/>
        <v>1012500</v>
      </c>
      <c r="H66" s="80"/>
      <c r="I66" s="80">
        <f t="shared" si="21"/>
        <v>1012500</v>
      </c>
      <c r="J66" s="80"/>
      <c r="K66" s="80">
        <f t="shared" si="22"/>
        <v>1012500</v>
      </c>
      <c r="L66" s="80"/>
      <c r="M66" s="80">
        <f t="shared" si="23"/>
        <v>1012500</v>
      </c>
    </row>
    <row r="67" spans="1:13" ht="51">
      <c r="A67" s="27" t="s">
        <v>64</v>
      </c>
      <c r="B67" s="33" t="s">
        <v>73</v>
      </c>
      <c r="C67" s="80">
        <v>10000</v>
      </c>
      <c r="D67" s="80"/>
      <c r="E67" s="80">
        <f t="shared" si="0"/>
        <v>10000</v>
      </c>
      <c r="F67" s="80"/>
      <c r="G67" s="80">
        <f t="shared" si="20"/>
        <v>10000</v>
      </c>
      <c r="H67" s="80"/>
      <c r="I67" s="80">
        <f t="shared" si="21"/>
        <v>10000</v>
      </c>
      <c r="J67" s="80"/>
      <c r="K67" s="80">
        <f t="shared" si="22"/>
        <v>10000</v>
      </c>
      <c r="L67" s="80"/>
      <c r="M67" s="80">
        <f t="shared" si="23"/>
        <v>10000</v>
      </c>
    </row>
    <row r="68" spans="1:13" ht="25.5">
      <c r="A68" s="27" t="s">
        <v>65</v>
      </c>
      <c r="B68" s="33" t="s">
        <v>73</v>
      </c>
      <c r="C68" s="80">
        <v>25000</v>
      </c>
      <c r="D68" s="80"/>
      <c r="E68" s="80">
        <f t="shared" si="0"/>
        <v>25000</v>
      </c>
      <c r="F68" s="80"/>
      <c r="G68" s="80">
        <f t="shared" si="20"/>
        <v>25000</v>
      </c>
      <c r="H68" s="80"/>
      <c r="I68" s="80">
        <f t="shared" si="21"/>
        <v>25000</v>
      </c>
      <c r="J68" s="80"/>
      <c r="K68" s="80">
        <f t="shared" si="22"/>
        <v>25000</v>
      </c>
      <c r="L68" s="80"/>
      <c r="M68" s="80">
        <f t="shared" si="23"/>
        <v>25000</v>
      </c>
    </row>
    <row r="69" spans="1:13" ht="39" customHeight="1">
      <c r="A69" s="124" t="s">
        <v>168</v>
      </c>
      <c r="B69" s="36" t="s">
        <v>84</v>
      </c>
      <c r="C69" s="80">
        <v>6586100</v>
      </c>
      <c r="D69" s="114">
        <v>38</v>
      </c>
      <c r="E69" s="80">
        <f>C69+D69</f>
        <v>6586138</v>
      </c>
      <c r="F69" s="114"/>
      <c r="G69" s="80">
        <v>6586138</v>
      </c>
      <c r="H69" s="114"/>
      <c r="I69" s="80">
        <v>6586138</v>
      </c>
      <c r="J69" s="114"/>
      <c r="K69" s="80">
        <v>6586138</v>
      </c>
      <c r="L69" s="114"/>
      <c r="M69" s="80">
        <v>6586138</v>
      </c>
    </row>
    <row r="70" spans="1:13" ht="38.25">
      <c r="A70" s="27" t="s">
        <v>78</v>
      </c>
      <c r="B70" s="36" t="s">
        <v>74</v>
      </c>
      <c r="C70" s="80">
        <v>9352700</v>
      </c>
      <c r="D70" s="80"/>
      <c r="E70" s="80">
        <f t="shared" si="0"/>
        <v>9352700</v>
      </c>
      <c r="F70" s="80"/>
      <c r="G70" s="80">
        <f>SUM(E70:F70)</f>
        <v>9352700</v>
      </c>
      <c r="H70" s="80"/>
      <c r="I70" s="80">
        <f>SUM(G70:H70)</f>
        <v>9352700</v>
      </c>
      <c r="J70" s="80"/>
      <c r="K70" s="80">
        <f>SUM(I70:J70)</f>
        <v>9352700</v>
      </c>
      <c r="L70" s="80"/>
      <c r="M70" s="80">
        <f>SUM(K70:L70)</f>
        <v>9352700</v>
      </c>
    </row>
    <row r="71" spans="1:13" ht="89.25">
      <c r="A71" s="27" t="s">
        <v>91</v>
      </c>
      <c r="B71" s="36" t="s">
        <v>85</v>
      </c>
      <c r="C71" s="80">
        <v>3328900</v>
      </c>
      <c r="D71" s="80">
        <v>11.6</v>
      </c>
      <c r="E71" s="80">
        <f>C71+D71</f>
        <v>3328911.6</v>
      </c>
      <c r="F71" s="80"/>
      <c r="G71" s="80">
        <v>3328911.6</v>
      </c>
      <c r="H71" s="80"/>
      <c r="I71" s="80">
        <v>3328911.6</v>
      </c>
      <c r="J71" s="80"/>
      <c r="K71" s="80">
        <v>3328911.6</v>
      </c>
      <c r="L71" s="80"/>
      <c r="M71" s="80">
        <v>3328911.6</v>
      </c>
    </row>
    <row r="72" spans="1:13" ht="38.25">
      <c r="A72" s="27" t="s">
        <v>60</v>
      </c>
      <c r="B72" s="31" t="s">
        <v>70</v>
      </c>
      <c r="C72" s="80">
        <v>2180400</v>
      </c>
      <c r="D72" s="80"/>
      <c r="E72" s="80">
        <f t="shared" si="0"/>
        <v>2180400</v>
      </c>
      <c r="F72" s="80"/>
      <c r="G72" s="80">
        <f>SUM(E72:F72)</f>
        <v>2180400</v>
      </c>
      <c r="H72" s="80"/>
      <c r="I72" s="80">
        <f>SUM(G72:H72)</f>
        <v>2180400</v>
      </c>
      <c r="J72" s="80"/>
      <c r="K72" s="80">
        <f>SUM(I72:J72)</f>
        <v>2180400</v>
      </c>
      <c r="L72" s="80"/>
      <c r="M72" s="80">
        <f>SUM(K72:L72)</f>
        <v>2180400</v>
      </c>
    </row>
    <row r="73" spans="1:13" s="30" customFormat="1" ht="38.25" customHeight="1">
      <c r="A73" s="77" t="s">
        <v>167</v>
      </c>
      <c r="B73" s="33" t="s">
        <v>166</v>
      </c>
      <c r="C73" s="80">
        <v>140600</v>
      </c>
      <c r="D73" s="140"/>
      <c r="E73" s="80">
        <f t="shared" si="0"/>
        <v>140600</v>
      </c>
      <c r="F73" s="140"/>
      <c r="G73" s="80">
        <f>SUM(E73:F73)</f>
        <v>140600</v>
      </c>
      <c r="H73" s="140"/>
      <c r="I73" s="80">
        <f>SUM(G73:H73)</f>
        <v>140600</v>
      </c>
      <c r="J73" s="140"/>
      <c r="K73" s="80">
        <f>SUM(I73:J73)</f>
        <v>140600</v>
      </c>
      <c r="L73" s="140"/>
      <c r="M73" s="80">
        <f>SUM(K73:L73)</f>
        <v>140600</v>
      </c>
    </row>
    <row r="74" spans="1:13" ht="63.75">
      <c r="A74" s="27" t="s">
        <v>66</v>
      </c>
      <c r="B74" s="36" t="s">
        <v>84</v>
      </c>
      <c r="C74" s="80">
        <v>2635400</v>
      </c>
      <c r="D74" s="80">
        <v>42.28</v>
      </c>
      <c r="E74" s="80">
        <f>C74+D74</f>
        <v>2635442.2799999998</v>
      </c>
      <c r="F74" s="80"/>
      <c r="G74" s="80">
        <v>2635442.2799999998</v>
      </c>
      <c r="H74" s="80"/>
      <c r="I74" s="80">
        <v>2635442.2799999998</v>
      </c>
      <c r="J74" s="80"/>
      <c r="K74" s="80">
        <v>2635442.2799999998</v>
      </c>
      <c r="L74" s="80"/>
      <c r="M74" s="80">
        <v>2635442.2799999998</v>
      </c>
    </row>
    <row r="75" spans="1:13" ht="18.75" customHeight="1">
      <c r="A75" s="37" t="s">
        <v>80</v>
      </c>
      <c r="B75" s="36" t="s">
        <v>84</v>
      </c>
      <c r="C75" s="80">
        <v>505844700</v>
      </c>
      <c r="D75" s="80"/>
      <c r="E75" s="80">
        <f t="shared" si="0"/>
        <v>505844700</v>
      </c>
      <c r="F75" s="80"/>
      <c r="G75" s="80">
        <f>SUM(E75:F75)</f>
        <v>505844700</v>
      </c>
      <c r="H75" s="80">
        <v>10737200</v>
      </c>
      <c r="I75" s="80">
        <f>SUM(G75:H75)</f>
        <v>516581900</v>
      </c>
      <c r="J75" s="80"/>
      <c r="K75" s="80">
        <v>516581900</v>
      </c>
      <c r="L75" s="80"/>
      <c r="M75" s="80">
        <v>516581900</v>
      </c>
    </row>
    <row r="76" spans="1:13" s="34" customFormat="1" ht="28.5" customHeight="1">
      <c r="A76" s="10" t="s">
        <v>67</v>
      </c>
      <c r="B76" s="38" t="s">
        <v>86</v>
      </c>
      <c r="C76" s="85">
        <f>SUM(C78:C80)</f>
        <v>47972800</v>
      </c>
      <c r="D76" s="85">
        <f>SUM(D78:D80)</f>
        <v>55467.12</v>
      </c>
      <c r="E76" s="85">
        <f>SUM(E77:E80)</f>
        <v>48028267.119999997</v>
      </c>
      <c r="F76" s="85">
        <f>SUM(F77:F80)</f>
        <v>47300</v>
      </c>
      <c r="G76" s="85">
        <f>SUM(G77:G80)</f>
        <v>48075567.119999997</v>
      </c>
      <c r="H76" s="85">
        <f t="shared" ref="H76:M76" si="24">SUM(H77:H81)</f>
        <v>2497096</v>
      </c>
      <c r="I76" s="85">
        <f t="shared" si="24"/>
        <v>50572663.119999997</v>
      </c>
      <c r="J76" s="85">
        <f t="shared" si="24"/>
        <v>1917</v>
      </c>
      <c r="K76" s="85">
        <f t="shared" si="24"/>
        <v>50574580.119999997</v>
      </c>
      <c r="L76" s="85">
        <f t="shared" si="24"/>
        <v>0</v>
      </c>
      <c r="M76" s="85">
        <f t="shared" si="24"/>
        <v>50574580.119999997</v>
      </c>
    </row>
    <row r="77" spans="1:13" s="34" customFormat="1" ht="28.5" customHeight="1">
      <c r="A77" s="132" t="s">
        <v>184</v>
      </c>
      <c r="B77" s="133" t="s">
        <v>172</v>
      </c>
      <c r="C77" s="50"/>
      <c r="D77" s="85"/>
      <c r="E77" s="85"/>
      <c r="F77" s="80">
        <v>30000</v>
      </c>
      <c r="G77" s="80">
        <f>F77</f>
        <v>30000</v>
      </c>
      <c r="H77" s="80"/>
      <c r="I77" s="80">
        <f>G77+H77</f>
        <v>30000</v>
      </c>
      <c r="J77" s="80"/>
      <c r="K77" s="80">
        <f>I77+J77</f>
        <v>30000</v>
      </c>
      <c r="L77" s="80"/>
      <c r="M77" s="80">
        <f>K77+L77</f>
        <v>30000</v>
      </c>
    </row>
    <row r="78" spans="1:13" s="34" customFormat="1" ht="28.5" customHeight="1">
      <c r="A78" s="132" t="s">
        <v>171</v>
      </c>
      <c r="B78" s="133" t="s">
        <v>172</v>
      </c>
      <c r="C78" s="50"/>
      <c r="D78" s="80">
        <v>55467</v>
      </c>
      <c r="E78" s="80">
        <f>D78</f>
        <v>55467</v>
      </c>
      <c r="F78" s="80">
        <v>17300</v>
      </c>
      <c r="G78" s="80">
        <f>55467+F78</f>
        <v>72767</v>
      </c>
      <c r="H78" s="80">
        <v>496</v>
      </c>
      <c r="I78" s="80">
        <f>G78+H78</f>
        <v>73263</v>
      </c>
      <c r="J78" s="80">
        <v>1917</v>
      </c>
      <c r="K78" s="80">
        <f>73263+J78</f>
        <v>75180</v>
      </c>
      <c r="L78" s="80"/>
      <c r="M78" s="80">
        <v>75180</v>
      </c>
    </row>
    <row r="79" spans="1:13" ht="39.75" customHeight="1">
      <c r="A79" s="125" t="s">
        <v>169</v>
      </c>
      <c r="B79" s="21" t="s">
        <v>87</v>
      </c>
      <c r="C79" s="80">
        <v>47820400</v>
      </c>
      <c r="D79" s="114"/>
      <c r="E79" s="114">
        <f>SUM(C79:D79)</f>
        <v>47820400</v>
      </c>
      <c r="F79" s="114"/>
      <c r="G79" s="114">
        <f>SUM(E79:F79)</f>
        <v>47820400</v>
      </c>
      <c r="H79" s="114"/>
      <c r="I79" s="80">
        <f>G79+H79</f>
        <v>47820400</v>
      </c>
      <c r="J79" s="114"/>
      <c r="K79" s="80">
        <f>I79+J79</f>
        <v>47820400</v>
      </c>
      <c r="L79" s="114"/>
      <c r="M79" s="80">
        <f>K79+L79</f>
        <v>47820400</v>
      </c>
    </row>
    <row r="80" spans="1:13" ht="53.25" customHeight="1">
      <c r="A80" s="39" t="s">
        <v>93</v>
      </c>
      <c r="B80" s="21" t="s">
        <v>87</v>
      </c>
      <c r="C80" s="105">
        <v>152400</v>
      </c>
      <c r="D80" s="105">
        <v>0.12</v>
      </c>
      <c r="E80" s="105">
        <f>C80+D80</f>
        <v>152400.12</v>
      </c>
      <c r="F80" s="105"/>
      <c r="G80" s="105">
        <v>152400.12</v>
      </c>
      <c r="H80" s="105"/>
      <c r="I80" s="105">
        <v>152400.12</v>
      </c>
      <c r="J80" s="105"/>
      <c r="K80" s="105">
        <v>152400.12</v>
      </c>
      <c r="L80" s="105"/>
      <c r="M80" s="105">
        <v>152400.12</v>
      </c>
    </row>
    <row r="81" spans="1:24" ht="34.5" customHeight="1">
      <c r="A81" s="106" t="s">
        <v>194</v>
      </c>
      <c r="B81" s="21" t="s">
        <v>87</v>
      </c>
      <c r="C81" s="105"/>
      <c r="D81" s="105"/>
      <c r="E81" s="105"/>
      <c r="F81" s="105"/>
      <c r="G81" s="105"/>
      <c r="H81" s="105">
        <v>2496600</v>
      </c>
      <c r="I81" s="105">
        <f>H81</f>
        <v>2496600</v>
      </c>
      <c r="J81" s="105"/>
      <c r="K81" s="105">
        <f>I81</f>
        <v>2496600</v>
      </c>
      <c r="L81" s="105"/>
      <c r="M81" s="105">
        <f>K81</f>
        <v>2496600</v>
      </c>
    </row>
    <row r="82" spans="1:24" s="112" customFormat="1" ht="14.25" customHeight="1">
      <c r="A82" s="134" t="s">
        <v>154</v>
      </c>
      <c r="B82" s="108" t="s">
        <v>155</v>
      </c>
      <c r="C82" s="109">
        <f>C83</f>
        <v>0</v>
      </c>
      <c r="D82" s="109">
        <f t="shared" ref="D82:M82" si="25">SUM(D83)</f>
        <v>0</v>
      </c>
      <c r="E82" s="111">
        <f t="shared" si="25"/>
        <v>0</v>
      </c>
      <c r="F82" s="109">
        <f t="shared" si="25"/>
        <v>6108454</v>
      </c>
      <c r="G82" s="111">
        <f t="shared" si="25"/>
        <v>6108454</v>
      </c>
      <c r="H82" s="109">
        <f t="shared" si="25"/>
        <v>0</v>
      </c>
      <c r="I82" s="111">
        <f t="shared" si="25"/>
        <v>6108454</v>
      </c>
      <c r="J82" s="109">
        <f t="shared" si="25"/>
        <v>0</v>
      </c>
      <c r="K82" s="111">
        <f t="shared" si="25"/>
        <v>6108454</v>
      </c>
      <c r="L82" s="109">
        <f t="shared" si="25"/>
        <v>0</v>
      </c>
      <c r="M82" s="111">
        <f t="shared" si="25"/>
        <v>6108454</v>
      </c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25.5">
      <c r="A83" s="135" t="s">
        <v>156</v>
      </c>
      <c r="B83" s="113" t="s">
        <v>157</v>
      </c>
      <c r="C83" s="114"/>
      <c r="D83" s="114"/>
      <c r="E83" s="105">
        <f>SUM(C83:D83)</f>
        <v>0</v>
      </c>
      <c r="F83" s="114">
        <f>6108454</f>
        <v>6108454</v>
      </c>
      <c r="G83" s="105">
        <f>SUM(E83:F83)</f>
        <v>6108454</v>
      </c>
      <c r="H83" s="114"/>
      <c r="I83" s="105">
        <f>G83+H83</f>
        <v>6108454</v>
      </c>
      <c r="J83" s="114"/>
      <c r="K83" s="105">
        <f>I83+J83</f>
        <v>6108454</v>
      </c>
      <c r="L83" s="114"/>
      <c r="M83" s="105">
        <f>K83+L83</f>
        <v>6108454</v>
      </c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s="112" customFormat="1" ht="38.25">
      <c r="A84" s="134" t="s">
        <v>158</v>
      </c>
      <c r="B84" s="116" t="s">
        <v>159</v>
      </c>
      <c r="C84" s="109">
        <f t="shared" ref="C84:I84" si="26">SUM(C85:C87)</f>
        <v>0</v>
      </c>
      <c r="D84" s="109">
        <f t="shared" si="26"/>
        <v>2811200.03</v>
      </c>
      <c r="E84" s="109">
        <f t="shared" si="26"/>
        <v>2811200.03</v>
      </c>
      <c r="F84" s="109">
        <f t="shared" si="26"/>
        <v>-1058911.94</v>
      </c>
      <c r="G84" s="109">
        <f t="shared" si="26"/>
        <v>1752288.0899999999</v>
      </c>
      <c r="H84" s="109">
        <f t="shared" si="26"/>
        <v>0</v>
      </c>
      <c r="I84" s="109">
        <f t="shared" si="26"/>
        <v>1752288.0899999999</v>
      </c>
      <c r="J84" s="109">
        <f t="shared" ref="J84:K84" si="27">SUM(J85:J87)</f>
        <v>0</v>
      </c>
      <c r="K84" s="109">
        <f t="shared" si="27"/>
        <v>1752288.0899999999</v>
      </c>
      <c r="L84" s="109">
        <f t="shared" ref="L84:M84" si="28">SUM(L85:L87)</f>
        <v>0</v>
      </c>
      <c r="M84" s="109">
        <f t="shared" si="28"/>
        <v>1752288.0899999999</v>
      </c>
      <c r="N84" s="41"/>
      <c r="O84" s="6"/>
      <c r="P84" s="41"/>
      <c r="Q84" s="6"/>
      <c r="R84" s="6"/>
      <c r="S84" s="6"/>
      <c r="T84" s="6"/>
      <c r="U84" s="6"/>
      <c r="V84" s="6"/>
      <c r="W84" s="6"/>
      <c r="X84" s="6"/>
    </row>
    <row r="85" spans="1:24" s="112" customFormat="1" ht="63.75">
      <c r="A85" s="147" t="s">
        <v>185</v>
      </c>
      <c r="B85" s="145" t="s">
        <v>186</v>
      </c>
      <c r="C85" s="109"/>
      <c r="D85" s="109"/>
      <c r="E85" s="111"/>
      <c r="F85" s="114">
        <v>1136104.44</v>
      </c>
      <c r="G85" s="105">
        <f>SUM(E85:F85)</f>
        <v>1136104.44</v>
      </c>
      <c r="H85" s="114"/>
      <c r="I85" s="105">
        <f>G85+H85</f>
        <v>1136104.44</v>
      </c>
      <c r="J85" s="114"/>
      <c r="K85" s="105">
        <f>I85+J85</f>
        <v>1136104.44</v>
      </c>
      <c r="L85" s="114"/>
      <c r="M85" s="105">
        <f>K85+L85</f>
        <v>1136104.44</v>
      </c>
      <c r="N85" s="41"/>
      <c r="O85" s="6"/>
      <c r="P85" s="41"/>
      <c r="Q85" s="6"/>
      <c r="R85" s="6"/>
      <c r="S85" s="6"/>
      <c r="T85" s="6"/>
      <c r="U85" s="6"/>
      <c r="V85" s="6"/>
      <c r="W85" s="6"/>
      <c r="X85" s="6"/>
    </row>
    <row r="86" spans="1:24" s="112" customFormat="1" ht="51">
      <c r="A86" s="77" t="s">
        <v>189</v>
      </c>
      <c r="B86" s="145" t="s">
        <v>188</v>
      </c>
      <c r="C86" s="109"/>
      <c r="D86" s="109"/>
      <c r="E86" s="111"/>
      <c r="F86" s="114">
        <v>1377.13</v>
      </c>
      <c r="G86" s="105">
        <f>SUM(E86:F86)</f>
        <v>1377.13</v>
      </c>
      <c r="H86" s="114"/>
      <c r="I86" s="105">
        <f>G86+H86</f>
        <v>1377.13</v>
      </c>
      <c r="J86" s="114"/>
      <c r="K86" s="105">
        <f>I86+J86</f>
        <v>1377.13</v>
      </c>
      <c r="L86" s="114"/>
      <c r="M86" s="105">
        <f>K86+L86</f>
        <v>1377.13</v>
      </c>
      <c r="N86" s="41"/>
      <c r="O86" s="6"/>
      <c r="P86" s="41"/>
      <c r="Q86" s="6"/>
      <c r="R86" s="6"/>
      <c r="S86" s="6"/>
      <c r="T86" s="6"/>
      <c r="U86" s="6"/>
      <c r="V86" s="6"/>
      <c r="W86" s="6"/>
      <c r="X86" s="6"/>
    </row>
    <row r="87" spans="1:24" ht="45" customHeight="1">
      <c r="A87" s="135" t="s">
        <v>160</v>
      </c>
      <c r="B87" s="83" t="s">
        <v>161</v>
      </c>
      <c r="C87" s="114"/>
      <c r="D87" s="114">
        <v>2811200.03</v>
      </c>
      <c r="E87" s="105">
        <f>SUM(C87:D87)</f>
        <v>2811200.03</v>
      </c>
      <c r="F87" s="114">
        <f>-1058911.94-1136104.44-1377.13</f>
        <v>-2196393.5099999998</v>
      </c>
      <c r="G87" s="105">
        <f>SUM(E87:F87)</f>
        <v>614806.52</v>
      </c>
      <c r="H87" s="114"/>
      <c r="I87" s="105">
        <f>G87+H87</f>
        <v>614806.52</v>
      </c>
      <c r="J87" s="114"/>
      <c r="K87" s="105">
        <f>I87+J87</f>
        <v>614806.52</v>
      </c>
      <c r="L87" s="114"/>
      <c r="M87" s="105">
        <f>K87+L87</f>
        <v>614806.52</v>
      </c>
      <c r="N87" s="41"/>
      <c r="P87" s="41"/>
    </row>
    <row r="88" spans="1:24" s="112" customFormat="1">
      <c r="A88" s="134" t="s">
        <v>162</v>
      </c>
      <c r="B88" s="116" t="s">
        <v>163</v>
      </c>
      <c r="C88" s="111">
        <f t="shared" ref="C88:I88" si="29">SUM(C89:C91)</f>
        <v>0</v>
      </c>
      <c r="D88" s="111">
        <f t="shared" si="29"/>
        <v>-2532287.4900000002</v>
      </c>
      <c r="E88" s="111">
        <f t="shared" si="29"/>
        <v>-2532287.4900000002</v>
      </c>
      <c r="F88" s="111">
        <f t="shared" si="29"/>
        <v>780000</v>
      </c>
      <c r="G88" s="111">
        <f t="shared" si="29"/>
        <v>-1752287.4900000002</v>
      </c>
      <c r="H88" s="111">
        <f t="shared" si="29"/>
        <v>0</v>
      </c>
      <c r="I88" s="111">
        <f t="shared" si="29"/>
        <v>-1752287.4900000002</v>
      </c>
      <c r="J88" s="111">
        <f t="shared" ref="J88:K88" si="30">SUM(J89:J91)</f>
        <v>0</v>
      </c>
      <c r="K88" s="111">
        <f t="shared" si="30"/>
        <v>-1752287.4900000002</v>
      </c>
      <c r="L88" s="111">
        <f t="shared" ref="L88:M88" si="31">SUM(L89:L91)</f>
        <v>0</v>
      </c>
      <c r="M88" s="111">
        <f t="shared" si="31"/>
        <v>-1752287.4900000002</v>
      </c>
      <c r="N88" s="41"/>
      <c r="O88" s="6"/>
      <c r="P88" s="41"/>
      <c r="Q88" s="6"/>
      <c r="R88" s="6"/>
      <c r="S88" s="6"/>
      <c r="T88" s="6"/>
      <c r="U88" s="6"/>
      <c r="V88" s="6"/>
      <c r="W88" s="6"/>
      <c r="X88" s="6"/>
    </row>
    <row r="89" spans="1:24" s="112" customFormat="1" ht="63.75">
      <c r="A89" s="77" t="s">
        <v>192</v>
      </c>
      <c r="B89" s="145" t="s">
        <v>191</v>
      </c>
      <c r="C89" s="109"/>
      <c r="D89" s="109"/>
      <c r="E89" s="111"/>
      <c r="F89" s="114">
        <f>-1136104.44</f>
        <v>-1136104.44</v>
      </c>
      <c r="G89" s="105">
        <f>SUM(E89:F89)</f>
        <v>-1136104.44</v>
      </c>
      <c r="H89" s="114"/>
      <c r="I89" s="105">
        <f>G89+H89</f>
        <v>-1136104.44</v>
      </c>
      <c r="J89" s="114"/>
      <c r="K89" s="105">
        <f>I89+J89</f>
        <v>-1136104.44</v>
      </c>
      <c r="L89" s="114"/>
      <c r="M89" s="105">
        <f>K89+L89</f>
        <v>-1136104.44</v>
      </c>
      <c r="N89" s="41"/>
      <c r="O89" s="6"/>
      <c r="P89" s="41"/>
      <c r="Q89" s="6"/>
      <c r="R89" s="6"/>
      <c r="S89" s="6"/>
      <c r="T89" s="6"/>
      <c r="U89" s="6"/>
      <c r="V89" s="6"/>
      <c r="W89" s="6"/>
      <c r="X89" s="6"/>
    </row>
    <row r="90" spans="1:24" s="112" customFormat="1" ht="38.25">
      <c r="A90" s="147" t="s">
        <v>190</v>
      </c>
      <c r="B90" s="145" t="s">
        <v>187</v>
      </c>
      <c r="C90" s="109"/>
      <c r="D90" s="109"/>
      <c r="E90" s="111"/>
      <c r="F90" s="114">
        <f>-1377.13</f>
        <v>-1377.13</v>
      </c>
      <c r="G90" s="105">
        <f>SUM(E90:F90)</f>
        <v>-1377.13</v>
      </c>
      <c r="H90" s="114"/>
      <c r="I90" s="105">
        <f>G90+H90</f>
        <v>-1377.13</v>
      </c>
      <c r="J90" s="114"/>
      <c r="K90" s="105">
        <f>I90+J90</f>
        <v>-1377.13</v>
      </c>
      <c r="L90" s="114"/>
      <c r="M90" s="105">
        <f>K90+L90</f>
        <v>-1377.13</v>
      </c>
      <c r="N90" s="41"/>
      <c r="O90" s="6"/>
      <c r="P90" s="41"/>
      <c r="Q90" s="6"/>
      <c r="R90" s="6"/>
      <c r="S90" s="6"/>
      <c r="T90" s="6"/>
      <c r="U90" s="6"/>
      <c r="V90" s="6"/>
      <c r="W90" s="6"/>
      <c r="X90" s="6"/>
    </row>
    <row r="91" spans="1:24" ht="38.25">
      <c r="A91" s="135" t="s">
        <v>164</v>
      </c>
      <c r="B91" s="113" t="s">
        <v>165</v>
      </c>
      <c r="C91" s="114"/>
      <c r="D91" s="114">
        <v>-2532287.4900000002</v>
      </c>
      <c r="E91" s="105">
        <f>SUM(C91:D91)</f>
        <v>-2532287.4900000002</v>
      </c>
      <c r="F91" s="114">
        <f>780000+1136104.44+1377.13</f>
        <v>1917481.5699999998</v>
      </c>
      <c r="G91" s="105">
        <f>SUM(E91:F91)</f>
        <v>-614805.92000000039</v>
      </c>
      <c r="H91" s="114"/>
      <c r="I91" s="105">
        <f>G91+H91</f>
        <v>-614805.92000000039</v>
      </c>
      <c r="J91" s="114"/>
      <c r="K91" s="105">
        <f>I91+J91</f>
        <v>-614805.92000000039</v>
      </c>
      <c r="L91" s="114"/>
      <c r="M91" s="105">
        <f>K91+L91</f>
        <v>-614805.92000000039</v>
      </c>
      <c r="N91" s="41"/>
      <c r="P91" s="41"/>
    </row>
    <row r="92" spans="1:24" s="30" customFormat="1">
      <c r="A92" s="40" t="s">
        <v>69</v>
      </c>
      <c r="B92" s="23"/>
      <c r="C92" s="69">
        <f>C32</f>
        <v>802378400</v>
      </c>
      <c r="D92" s="69">
        <f>D32</f>
        <v>635371.53999999957</v>
      </c>
      <c r="E92" s="69">
        <f t="shared" si="0"/>
        <v>803013771.53999996</v>
      </c>
      <c r="F92" s="69">
        <f>F32</f>
        <v>14518074.780000001</v>
      </c>
      <c r="G92" s="69">
        <f>SUM(E92:F92)</f>
        <v>817531846.31999993</v>
      </c>
      <c r="H92" s="69">
        <f>H32</f>
        <v>26329696</v>
      </c>
      <c r="I92" s="69">
        <f>SUM(G92:H92)</f>
        <v>843861542.31999993</v>
      </c>
      <c r="J92" s="69">
        <f>J32</f>
        <v>16199337.76</v>
      </c>
      <c r="K92" s="69">
        <f>SUM(I92:J92)</f>
        <v>860060880.07999992</v>
      </c>
      <c r="L92" s="69">
        <f>L32</f>
        <v>5756557</v>
      </c>
      <c r="M92" s="69">
        <f>SUM(K92:L92)</f>
        <v>865817437.07999992</v>
      </c>
    </row>
    <row r="93" spans="1:24" s="30" customFormat="1">
      <c r="A93" s="40" t="s">
        <v>68</v>
      </c>
      <c r="B93" s="7"/>
      <c r="C93" s="130">
        <f>C92+C8</f>
        <v>996459628</v>
      </c>
      <c r="D93" s="130">
        <f>D92+D8</f>
        <v>635371.53999999957</v>
      </c>
      <c r="E93" s="130">
        <f t="shared" si="0"/>
        <v>997094999.53999996</v>
      </c>
      <c r="F93" s="130">
        <f>F92+F8</f>
        <v>14518074.780000001</v>
      </c>
      <c r="G93" s="130">
        <f>SUM(E93:F93)</f>
        <v>1011613074.3199999</v>
      </c>
      <c r="H93" s="130">
        <f>H92+H8</f>
        <v>26375579.41</v>
      </c>
      <c r="I93" s="130">
        <f>SUM(G93:H93)</f>
        <v>1037988653.7299999</v>
      </c>
      <c r="J93" s="130">
        <f>J92+J8</f>
        <v>16199337.76</v>
      </c>
      <c r="K93" s="130">
        <f>SUM(I93:J93)</f>
        <v>1054187991.4899999</v>
      </c>
      <c r="L93" s="130">
        <f>L92+L8</f>
        <v>5756557</v>
      </c>
      <c r="M93" s="130">
        <f>SUM(K93:L93)</f>
        <v>1059944548.4899999</v>
      </c>
    </row>
    <row r="94" spans="1:24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1"/>
    </row>
    <row r="95" spans="1:24"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41"/>
    </row>
    <row r="96" spans="1:24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1"/>
    </row>
    <row r="97" spans="3:14"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1"/>
    </row>
    <row r="98" spans="3:14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1"/>
    </row>
    <row r="99" spans="3:14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1"/>
    </row>
    <row r="100" spans="3:14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1"/>
    </row>
    <row r="101" spans="3:14"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1"/>
    </row>
    <row r="102" spans="3:14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1"/>
    </row>
    <row r="103" spans="3:14"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1"/>
    </row>
    <row r="104" spans="3:14"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1"/>
    </row>
    <row r="105" spans="3:14"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1"/>
    </row>
    <row r="106" spans="3:14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1"/>
    </row>
    <row r="107" spans="3:14"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1"/>
    </row>
  </sheetData>
  <phoneticPr fontId="19" type="noConversion"/>
  <pageMargins left="0.82677165354330717" right="0.19685039370078741" top="0.3" bottom="0.21" header="0.19685039370078741" footer="0"/>
  <pageSetup paperSize="9" scale="9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2017 дек.</vt:lpstr>
      <vt:lpstr>Приложение доходы</vt:lpstr>
      <vt:lpstr>Пояснительная записка</vt:lpstr>
      <vt:lpstr>'2017 дек.'!Заголовки_для_печати</vt:lpstr>
      <vt:lpstr>'Пояснительная записка'!Заголовки_для_печати</vt:lpstr>
      <vt:lpstr>'Приложение доходы'!Заголовки_для_печати</vt:lpstr>
      <vt:lpstr>'2017 дек.'!Область_печати</vt:lpstr>
      <vt:lpstr>'Пояснительная записка'!Область_печати</vt:lpstr>
      <vt:lpstr>'Приложение доходы'!Область_печати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2018-06-18T13:43:57Z</cp:lastPrinted>
  <dcterms:created xsi:type="dcterms:W3CDTF">2015-11-20T04:47:03Z</dcterms:created>
  <dcterms:modified xsi:type="dcterms:W3CDTF">2018-06-18T13:44:45Z</dcterms:modified>
</cp:coreProperties>
</file>